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CRodriguezm\Desktop\POAI PAA CONSOLIDADO MAYO\"/>
    </mc:Choice>
  </mc:AlternateContent>
  <bookViews>
    <workbookView xWindow="0" yWindow="0" windowWidth="28800" windowHeight="11430" tabRatio="752"/>
  </bookViews>
  <sheets>
    <sheet name="POAI CONSOLIDADO" sheetId="31" r:id="rId1"/>
    <sheet name="INSTRUCTIVO" sheetId="30" r:id="rId2"/>
    <sheet name="TD X MPI" sheetId="38" r:id="rId3"/>
    <sheet name="TD POSPRE FONDO" sheetId="44" r:id="rId4"/>
    <sheet name="TD PI - POSPRE " sheetId="45" r:id="rId5"/>
    <sheet name="TD MOD CONTRA -PAA" sheetId="40" r:id="rId6"/>
    <sheet name="Listas" sheetId="23" r:id="rId7"/>
  </sheets>
  <externalReferences>
    <externalReference r:id="rId8"/>
    <externalReference r:id="rId9"/>
    <externalReference r:id="rId10"/>
    <externalReference r:id="rId11"/>
    <externalReference r:id="rId12"/>
  </externalReferences>
  <definedNames>
    <definedName name="_xlnm._FilterDatabase" localSheetId="6" hidden="1">Listas!$A$1:$L$1</definedName>
    <definedName name="_xlnm._FilterDatabase" localSheetId="0" hidden="1">'POAI CONSOLIDADO'!$A$7:$AV$968</definedName>
    <definedName name="_xlnm._FilterDatabase" localSheetId="3" hidden="1">'TD POSPRE FONDO'!$H$3:$P$25</definedName>
    <definedName name="_Hlk86138702" localSheetId="0">'POAI CONSOLIDADO'!#REF!</definedName>
    <definedName name="año">'[1]TABLA '!$K$2:$K$6</definedName>
    <definedName name="bcdp" localSheetId="0">[2]Hoja1!#REF!</definedName>
    <definedName name="bcdp">[2]Hoja1!#REF!</definedName>
    <definedName name="BCRP" localSheetId="0">[2]Hoja1!#REF!</definedName>
    <definedName name="BCRP">[2]Hoja1!#REF!</definedName>
    <definedName name="campo">[3]listas!$C$7:$C$19</definedName>
    <definedName name="CARGOS">'[4]TABLA '!$E$2:$E$17</definedName>
    <definedName name="cargos_de">'[1]FORMATO CRP'!$AC$135:$AC$148</definedName>
    <definedName name="cargos_para">'[1]FORMATO CRP'!$AC$154:$AC$155</definedName>
    <definedName name="CDP" localSheetId="0">#REF!</definedName>
    <definedName name="CDP">#REF!</definedName>
    <definedName name="CODIGO">'[4]TABLA '!$D$2:$D$7</definedName>
    <definedName name="Cont">[5]Hoja1!$A$1:$B$62</definedName>
    <definedName name="CRP" localSheetId="0">#REF!</definedName>
    <definedName name="CRP">#REF!</definedName>
    <definedName name="dia">'[1]TABLA '!$I$2:$I$32</definedName>
    <definedName name="E">[2]Hoja1!#REF!</definedName>
    <definedName name="financiera">'[4]TABLA '!$F$2:$F$3</definedName>
    <definedName name="NOMBRE_RUBRO">'[4]TABLA '!$A$2:$A$83</definedName>
    <definedName name="TablaCDP" localSheetId="0">#REF!</definedName>
    <definedName name="TablaCDP">#REF!</definedName>
    <definedName name="TablaCRP" localSheetId="0">#REF!</definedName>
    <definedName name="TablaCRP">#REF!</definedName>
    <definedName name="tipo">[3]listas!$C$20:$C$22</definedName>
    <definedName name="W">[2]Hoja1!#REF!</definedName>
  </definedNames>
  <calcPr calcId="162913"/>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9" i="31" l="1"/>
  <c r="AN10" i="31"/>
  <c r="AN11" i="31"/>
  <c r="AN12" i="31"/>
  <c r="AN13" i="31"/>
  <c r="AN14" i="31"/>
  <c r="AN15" i="31"/>
  <c r="AN16" i="31"/>
  <c r="AN17" i="31"/>
  <c r="AN18" i="31"/>
  <c r="AN19" i="31"/>
  <c r="AN21" i="31"/>
  <c r="AN22" i="31"/>
  <c r="AN23" i="31"/>
  <c r="AN24" i="31"/>
  <c r="AN25" i="31"/>
  <c r="AN26" i="31"/>
  <c r="AN27" i="31"/>
  <c r="AN28" i="31"/>
  <c r="AN29" i="31"/>
  <c r="AN30" i="31"/>
  <c r="AN33" i="31"/>
  <c r="AN34" i="31"/>
  <c r="AN37" i="31"/>
  <c r="AN38" i="31"/>
  <c r="AN42" i="31"/>
  <c r="AN43" i="31"/>
  <c r="AN44" i="31"/>
  <c r="AN45" i="31"/>
  <c r="AN48" i="31"/>
  <c r="AN49" i="31"/>
  <c r="AN50" i="31"/>
  <c r="AN52" i="31"/>
  <c r="AN53" i="31"/>
  <c r="AN54" i="31"/>
  <c r="AN55" i="31"/>
  <c r="AN56" i="31"/>
  <c r="AN57" i="31"/>
  <c r="AN58" i="31"/>
  <c r="AN62" i="31"/>
  <c r="AN63" i="31"/>
  <c r="AN64" i="31"/>
  <c r="AN69" i="31"/>
  <c r="AN70" i="31"/>
  <c r="AN71" i="31"/>
  <c r="AN72" i="31"/>
  <c r="AN73" i="31"/>
  <c r="AN74" i="31"/>
  <c r="AN75" i="31"/>
  <c r="AN76" i="31"/>
  <c r="AN77" i="31"/>
  <c r="AN78" i="31"/>
  <c r="AN79" i="31"/>
  <c r="AN80" i="31"/>
  <c r="AN81" i="31"/>
  <c r="AN83" i="31"/>
  <c r="AN84" i="31"/>
  <c r="AN85" i="31"/>
  <c r="AN86" i="31"/>
  <c r="AN88" i="31"/>
  <c r="AN89" i="31"/>
  <c r="AN90" i="31"/>
  <c r="AN91" i="31"/>
  <c r="AN92" i="31"/>
  <c r="AN93" i="31"/>
  <c r="AN94" i="31"/>
  <c r="AN95" i="31"/>
  <c r="AN96" i="31"/>
  <c r="AN97" i="31"/>
  <c r="AN98" i="31"/>
  <c r="AN99" i="31"/>
  <c r="AN100" i="31"/>
  <c r="AN102" i="31"/>
  <c r="AN105" i="31"/>
  <c r="AN106" i="31"/>
  <c r="AN107" i="31"/>
  <c r="AN108" i="31"/>
  <c r="AN109" i="31"/>
  <c r="AN110" i="31"/>
  <c r="AN111" i="31"/>
  <c r="AN112" i="31"/>
  <c r="AN113" i="31"/>
  <c r="AN114" i="31"/>
  <c r="AN115" i="31"/>
  <c r="AN116" i="31"/>
  <c r="AN117" i="31"/>
  <c r="AN118" i="31"/>
  <c r="AN119" i="31"/>
  <c r="AN120" i="31"/>
  <c r="AN121" i="31"/>
  <c r="AN122" i="31"/>
  <c r="AN123" i="31"/>
  <c r="AN124" i="31"/>
  <c r="AN125" i="31"/>
  <c r="AN126" i="31"/>
  <c r="AN127" i="31"/>
  <c r="AN128" i="31"/>
  <c r="AN129" i="31"/>
  <c r="AN130" i="31"/>
  <c r="AN131" i="31"/>
  <c r="AN132" i="31"/>
  <c r="AN133" i="31"/>
  <c r="AN134" i="31"/>
  <c r="AN135" i="31"/>
  <c r="AN136" i="31"/>
  <c r="AN137" i="31"/>
  <c r="AN138" i="31"/>
  <c r="AN139" i="31"/>
  <c r="AN140" i="31"/>
  <c r="AN141" i="31"/>
  <c r="AN142" i="31"/>
  <c r="AN143" i="31"/>
  <c r="AN144" i="31"/>
  <c r="AN145" i="31"/>
  <c r="AN146" i="31"/>
  <c r="AN147" i="31"/>
  <c r="AN148" i="31"/>
  <c r="AN149" i="31"/>
  <c r="AN150" i="31"/>
  <c r="AN151" i="31"/>
  <c r="AN152" i="31"/>
  <c r="AN153" i="31"/>
  <c r="AN154" i="31"/>
  <c r="AN155" i="31"/>
  <c r="AN156" i="31"/>
  <c r="AN157" i="31"/>
  <c r="AN158" i="31"/>
  <c r="AN159" i="31"/>
  <c r="AN160" i="31"/>
  <c r="AN161" i="31"/>
  <c r="AN162" i="31"/>
  <c r="AN163" i="31"/>
  <c r="AN164" i="31"/>
  <c r="AN165" i="31"/>
  <c r="AN166" i="31"/>
  <c r="AN167" i="31"/>
  <c r="AN168" i="31"/>
  <c r="AN169" i="31"/>
  <c r="AN170" i="31"/>
  <c r="AN171" i="31"/>
  <c r="AN172" i="31"/>
  <c r="AN173" i="31"/>
  <c r="AN174" i="31"/>
  <c r="AN175" i="31"/>
  <c r="AN176" i="31"/>
  <c r="AN177" i="31"/>
  <c r="AN178" i="31"/>
  <c r="AN179" i="31"/>
  <c r="AN180" i="31"/>
  <c r="AN181" i="31"/>
  <c r="AN182" i="31"/>
  <c r="AN183" i="31"/>
  <c r="AN184" i="31"/>
  <c r="AN185" i="31"/>
  <c r="AN186" i="31"/>
  <c r="AN187" i="31"/>
  <c r="AN188" i="31"/>
  <c r="AN189" i="31"/>
  <c r="AN190" i="31"/>
  <c r="AN191" i="31"/>
  <c r="AN192" i="31"/>
  <c r="AN193" i="31"/>
  <c r="AN194" i="31"/>
  <c r="AN195" i="31"/>
  <c r="AN196" i="31"/>
  <c r="AN197" i="31"/>
  <c r="AN198" i="31"/>
  <c r="AN199" i="31"/>
  <c r="AN200" i="31"/>
  <c r="AN201" i="31"/>
  <c r="AN202" i="31"/>
  <c r="AN203" i="31"/>
  <c r="AN204" i="31"/>
  <c r="AN205" i="31"/>
  <c r="AN206" i="31"/>
  <c r="AN207" i="31"/>
  <c r="AN208" i="31"/>
  <c r="AN209" i="31"/>
  <c r="AN210" i="31"/>
  <c r="AN211" i="31"/>
  <c r="AN212" i="31"/>
  <c r="AN213" i="31"/>
  <c r="AN214" i="31"/>
  <c r="AN215" i="31"/>
  <c r="AN216" i="31"/>
  <c r="AN217" i="31"/>
  <c r="AN218" i="31"/>
  <c r="AN219" i="31"/>
  <c r="AN220" i="31"/>
  <c r="AN221" i="31"/>
  <c r="AN222" i="31"/>
  <c r="AN223" i="31"/>
  <c r="AN224" i="31"/>
  <c r="AN225" i="31"/>
  <c r="AN226" i="31"/>
  <c r="AN227" i="31"/>
  <c r="AN228" i="31"/>
  <c r="AN229" i="31"/>
  <c r="AN230" i="31"/>
  <c r="AN231" i="31"/>
  <c r="AN232" i="31"/>
  <c r="AN233" i="31"/>
  <c r="AN234" i="31"/>
  <c r="AN235" i="31"/>
  <c r="AN236" i="31"/>
  <c r="AN237" i="31"/>
  <c r="AN238" i="31"/>
  <c r="AN239" i="31"/>
  <c r="AN240" i="31"/>
  <c r="AN241" i="31"/>
  <c r="AN242" i="31"/>
  <c r="AN243" i="31"/>
  <c r="AN244" i="31"/>
  <c r="AN245" i="31"/>
  <c r="AN246" i="31"/>
  <c r="AN247" i="31"/>
  <c r="AN248" i="31"/>
  <c r="AN249" i="31"/>
  <c r="AN250" i="31"/>
  <c r="AN251" i="31"/>
  <c r="AN252" i="31"/>
  <c r="AN253" i="31"/>
  <c r="AN254" i="31"/>
  <c r="AN255" i="31"/>
  <c r="AN256" i="31"/>
  <c r="AN257" i="31"/>
  <c r="AN258" i="31"/>
  <c r="AN259" i="31"/>
  <c r="AN260" i="31"/>
  <c r="AN261" i="31"/>
  <c r="AN262" i="31"/>
  <c r="AN263" i="31"/>
  <c r="AN264" i="31"/>
  <c r="AN265" i="31"/>
  <c r="AN266" i="31"/>
  <c r="AN267" i="31"/>
  <c r="AN268" i="31"/>
  <c r="AN269" i="31"/>
  <c r="AN270" i="31"/>
  <c r="AN271" i="31"/>
  <c r="AN272" i="31"/>
  <c r="AN273" i="31"/>
  <c r="AN274" i="31"/>
  <c r="AN275" i="31"/>
  <c r="AN276" i="31"/>
  <c r="AN277" i="31"/>
  <c r="AN278" i="31"/>
  <c r="AN279" i="31"/>
  <c r="AN280" i="31"/>
  <c r="AN281" i="31"/>
  <c r="AN282" i="31"/>
  <c r="AN283" i="31"/>
  <c r="AN284" i="31"/>
  <c r="AN285" i="31"/>
  <c r="AN286" i="31"/>
  <c r="AN287" i="31"/>
  <c r="AN288" i="31"/>
  <c r="AN289" i="31"/>
  <c r="AN290" i="31"/>
  <c r="AN291" i="31"/>
  <c r="AN292" i="31"/>
  <c r="AN293" i="31"/>
  <c r="AN294" i="31"/>
  <c r="AN295" i="31"/>
  <c r="AN296" i="31"/>
  <c r="AN297" i="31"/>
  <c r="AN298" i="31"/>
  <c r="AN299" i="31"/>
  <c r="AN300" i="31"/>
  <c r="AN301" i="31"/>
  <c r="AN302" i="31"/>
  <c r="AN303" i="31"/>
  <c r="AN304" i="31"/>
  <c r="AN305" i="31"/>
  <c r="AN306" i="31"/>
  <c r="AN307" i="31"/>
  <c r="AN308" i="31"/>
  <c r="AN309" i="31"/>
  <c r="AN310" i="31"/>
  <c r="AN311" i="31"/>
  <c r="AN312" i="31"/>
  <c r="AN313" i="31"/>
  <c r="AN314" i="31"/>
  <c r="AN315" i="31"/>
  <c r="AN316" i="31"/>
  <c r="AN317" i="31"/>
  <c r="AN318" i="31"/>
  <c r="AN319" i="31"/>
  <c r="AN320" i="31"/>
  <c r="AN321" i="31"/>
  <c r="AN322" i="31"/>
  <c r="AN323" i="31"/>
  <c r="AN324" i="31"/>
  <c r="AN325" i="31"/>
  <c r="AN326" i="31"/>
  <c r="AN327" i="31"/>
  <c r="AN328" i="31"/>
  <c r="AN329" i="31"/>
  <c r="AN330" i="31"/>
  <c r="AN331" i="31"/>
  <c r="AN332" i="31"/>
  <c r="AN333" i="31"/>
  <c r="AN334" i="31"/>
  <c r="AN335" i="31"/>
  <c r="AN336" i="31"/>
  <c r="AN337" i="31"/>
  <c r="AN338" i="31"/>
  <c r="AN339" i="31"/>
  <c r="AN340" i="31"/>
  <c r="AN341" i="31"/>
  <c r="AN342" i="31"/>
  <c r="AN343" i="31"/>
  <c r="AN344" i="31"/>
  <c r="AN345" i="31"/>
  <c r="AN346" i="31"/>
  <c r="AN347" i="31"/>
  <c r="AN348" i="31"/>
  <c r="AN349" i="31"/>
  <c r="AN350" i="31"/>
  <c r="AN351" i="31"/>
  <c r="AN352" i="31"/>
  <c r="AN353" i="31"/>
  <c r="AN354" i="31"/>
  <c r="AN355" i="31"/>
  <c r="AN356" i="31"/>
  <c r="AN357" i="31"/>
  <c r="AN358" i="31"/>
  <c r="AN359" i="31"/>
  <c r="AN360" i="31"/>
  <c r="AN361" i="31"/>
  <c r="AN362" i="31"/>
  <c r="AN363" i="31"/>
  <c r="AN364" i="31"/>
  <c r="AN365" i="31"/>
  <c r="AN366" i="31"/>
  <c r="AN367" i="31"/>
  <c r="AN368" i="31"/>
  <c r="AN369" i="31"/>
  <c r="AN370" i="31"/>
  <c r="AN371" i="31"/>
  <c r="AN372" i="31"/>
  <c r="AN373" i="31"/>
  <c r="AN374" i="31"/>
  <c r="AN375" i="31"/>
  <c r="AN376" i="31"/>
  <c r="AN377" i="31"/>
  <c r="AN378" i="31"/>
  <c r="AN379" i="31"/>
  <c r="AN380" i="31"/>
  <c r="AN381" i="31"/>
  <c r="AN382" i="31"/>
  <c r="AN383" i="31"/>
  <c r="AN384" i="31"/>
  <c r="AN385" i="31"/>
  <c r="AN386" i="31"/>
  <c r="AN387" i="31"/>
  <c r="AN388" i="31"/>
  <c r="AN389" i="31"/>
  <c r="AN390" i="31"/>
  <c r="AN391" i="31"/>
  <c r="AN392" i="31"/>
  <c r="AN393" i="31"/>
  <c r="AN394" i="31"/>
  <c r="AN395" i="31"/>
  <c r="AN396" i="31"/>
  <c r="AN397" i="31"/>
  <c r="AN398" i="31"/>
  <c r="AN399" i="31"/>
  <c r="AN400" i="31"/>
  <c r="AN401" i="31"/>
  <c r="AN402" i="31"/>
  <c r="AN403" i="31"/>
  <c r="AN404" i="31"/>
  <c r="AN405" i="31"/>
  <c r="AN406" i="31"/>
  <c r="AN407" i="31"/>
  <c r="AN408" i="31"/>
  <c r="AN409" i="31"/>
  <c r="AN410" i="31"/>
  <c r="AN411" i="31"/>
  <c r="AN412" i="31"/>
  <c r="AN413" i="31"/>
  <c r="AN414" i="31"/>
  <c r="AN415" i="31"/>
  <c r="AN416" i="31"/>
  <c r="AN417" i="31"/>
  <c r="AN418" i="31"/>
  <c r="AN419" i="31"/>
  <c r="AN420" i="31"/>
  <c r="AN421" i="31"/>
  <c r="AN422" i="31"/>
  <c r="AN423" i="31"/>
  <c r="AN424" i="31"/>
  <c r="AN425" i="31"/>
  <c r="AN426" i="31"/>
  <c r="AN427" i="31"/>
  <c r="AN428" i="31"/>
  <c r="AN429" i="31"/>
  <c r="AN430" i="31"/>
  <c r="AN431" i="31"/>
  <c r="AN432" i="31"/>
  <c r="AN433" i="31"/>
  <c r="AN434" i="31"/>
  <c r="AN435" i="31"/>
  <c r="AN436" i="31"/>
  <c r="AN437" i="31"/>
  <c r="AN438" i="31"/>
  <c r="AN439" i="31"/>
  <c r="AN440" i="31"/>
  <c r="AN441" i="31"/>
  <c r="AN442" i="31"/>
  <c r="AN443" i="31"/>
  <c r="AN444" i="31"/>
  <c r="AN445" i="31"/>
  <c r="AN446" i="31"/>
  <c r="AN447" i="31"/>
  <c r="AN448" i="31"/>
  <c r="AN449" i="31"/>
  <c r="AN450" i="31"/>
  <c r="AN451" i="31"/>
  <c r="AN452" i="31"/>
  <c r="AN453" i="31"/>
  <c r="AN454" i="31"/>
  <c r="AN455" i="31"/>
  <c r="AN456" i="31"/>
  <c r="AN457" i="31"/>
  <c r="AN458" i="31"/>
  <c r="AN459" i="31"/>
  <c r="AN460" i="31"/>
  <c r="AN461" i="31"/>
  <c r="AN462" i="31"/>
  <c r="AN463" i="31"/>
  <c r="AN464" i="31"/>
  <c r="AN465" i="31"/>
  <c r="AN466" i="31"/>
  <c r="AN467" i="31"/>
  <c r="AN468" i="31"/>
  <c r="AN469" i="31"/>
  <c r="AN470" i="31"/>
  <c r="AN471" i="31"/>
  <c r="AN472" i="31"/>
  <c r="AN473" i="31"/>
  <c r="AN474" i="31"/>
  <c r="AN475" i="31"/>
  <c r="AN476" i="31"/>
  <c r="AN477" i="31"/>
  <c r="AN478" i="31"/>
  <c r="AN479" i="31"/>
  <c r="AN480" i="31"/>
  <c r="AN481" i="31"/>
  <c r="AN482" i="31"/>
  <c r="AN483" i="31"/>
  <c r="AN484" i="31"/>
  <c r="AN485" i="31"/>
  <c r="AN486" i="31"/>
  <c r="AN487" i="31"/>
  <c r="AN488" i="31"/>
  <c r="AN489" i="31"/>
  <c r="AN490" i="31"/>
  <c r="AN491" i="31"/>
  <c r="AN492" i="31"/>
  <c r="AN493" i="31"/>
  <c r="AN494" i="31"/>
  <c r="AN495" i="31"/>
  <c r="AN496" i="31"/>
  <c r="AN497" i="31"/>
  <c r="AN498" i="31"/>
  <c r="AN499" i="31"/>
  <c r="AN500" i="31"/>
  <c r="AN501" i="31"/>
  <c r="AN502" i="31"/>
  <c r="AN503" i="31"/>
  <c r="AN504" i="31"/>
  <c r="AN505" i="31"/>
  <c r="AN506" i="31"/>
  <c r="AN507" i="31"/>
  <c r="AN508" i="31"/>
  <c r="AN509" i="31"/>
  <c r="AN510" i="31"/>
  <c r="AN511" i="31"/>
  <c r="AN512" i="31"/>
  <c r="AN513" i="31"/>
  <c r="AN514" i="31"/>
  <c r="AN515" i="31"/>
  <c r="AN516" i="31"/>
  <c r="AN517" i="31"/>
  <c r="AN518" i="31"/>
  <c r="AN519" i="31"/>
  <c r="AN520" i="31"/>
  <c r="AN521" i="31"/>
  <c r="AN522" i="31"/>
  <c r="AN523" i="31"/>
  <c r="AN524" i="31"/>
  <c r="AN525" i="31"/>
  <c r="AN526" i="31"/>
  <c r="AN527" i="31"/>
  <c r="AN528" i="31"/>
  <c r="AN529" i="31"/>
  <c r="AN530" i="31"/>
  <c r="AN531" i="31"/>
  <c r="AN532" i="31"/>
  <c r="AN533" i="31"/>
  <c r="AN534" i="31"/>
  <c r="AN535" i="31"/>
  <c r="AN536" i="31"/>
  <c r="AN537" i="31"/>
  <c r="AN538" i="31"/>
  <c r="AN539" i="31"/>
  <c r="AN540" i="31"/>
  <c r="AN541" i="31"/>
  <c r="AN542" i="31"/>
  <c r="AN543" i="31"/>
  <c r="AN544" i="31"/>
  <c r="AN545" i="31"/>
  <c r="AN546" i="31"/>
  <c r="AN547" i="31"/>
  <c r="AN548" i="31"/>
  <c r="AN549" i="31"/>
  <c r="AN550" i="31"/>
  <c r="AN551" i="31"/>
  <c r="AN552" i="31"/>
  <c r="AN553" i="31"/>
  <c r="AN554" i="31"/>
  <c r="AN555" i="31"/>
  <c r="AN556" i="31"/>
  <c r="AN557" i="31"/>
  <c r="AN558" i="31"/>
  <c r="AN559" i="31"/>
  <c r="AN560" i="31"/>
  <c r="AN561" i="31"/>
  <c r="AN562" i="31"/>
  <c r="AN563" i="31"/>
  <c r="AN564" i="31"/>
  <c r="AN565" i="31"/>
  <c r="AN566" i="31"/>
  <c r="AN567" i="31"/>
  <c r="AN568" i="31"/>
  <c r="AN569" i="31"/>
  <c r="AN570" i="31"/>
  <c r="AN571" i="31"/>
  <c r="AN572" i="31"/>
  <c r="AN573" i="31"/>
  <c r="AN574" i="31"/>
  <c r="AN575" i="31"/>
  <c r="AN576" i="31"/>
  <c r="AN577" i="31"/>
  <c r="AN578" i="31"/>
  <c r="AN579" i="31"/>
  <c r="AN580" i="31"/>
  <c r="AN581" i="31"/>
  <c r="AN582" i="31"/>
  <c r="AN583" i="31"/>
  <c r="AN584" i="31"/>
  <c r="AN585" i="31"/>
  <c r="AN586" i="31"/>
  <c r="AN587" i="31"/>
  <c r="AN588" i="31"/>
  <c r="AN589" i="31"/>
  <c r="AN590" i="31"/>
  <c r="AN591" i="31"/>
  <c r="AN592" i="31"/>
  <c r="AN593" i="31"/>
  <c r="AN594" i="31"/>
  <c r="AN595" i="31"/>
  <c r="AN596" i="31"/>
  <c r="AN597" i="31"/>
  <c r="AN598" i="31"/>
  <c r="AN599" i="31"/>
  <c r="AN600" i="31"/>
  <c r="AN601" i="31"/>
  <c r="AN602" i="31"/>
  <c r="AN603" i="31"/>
  <c r="AN604" i="31"/>
  <c r="AN605" i="31"/>
  <c r="AN606" i="31"/>
  <c r="AN607" i="31"/>
  <c r="AN608" i="31"/>
  <c r="AN609" i="31"/>
  <c r="AN610" i="31"/>
  <c r="AN611" i="31"/>
  <c r="AN612" i="31"/>
  <c r="AN613" i="31"/>
  <c r="AN614" i="31"/>
  <c r="AN615" i="31"/>
  <c r="AN616" i="31"/>
  <c r="AN617" i="31"/>
  <c r="AN618" i="31"/>
  <c r="AN619" i="31"/>
  <c r="AN620" i="31"/>
  <c r="AN621" i="31"/>
  <c r="AN622" i="31"/>
  <c r="AN623" i="31"/>
  <c r="AN624" i="31"/>
  <c r="AN625" i="31"/>
  <c r="AN626" i="31"/>
  <c r="AN627" i="31"/>
  <c r="AN628" i="31"/>
  <c r="AN629" i="31"/>
  <c r="AN630" i="31"/>
  <c r="AN631" i="31"/>
  <c r="AN632" i="31"/>
  <c r="AN633" i="31"/>
  <c r="AN634" i="31"/>
  <c r="AN635" i="31"/>
  <c r="AN636" i="31"/>
  <c r="AN637" i="31"/>
  <c r="AN638" i="31"/>
  <c r="AN639" i="31"/>
  <c r="AN640" i="31"/>
  <c r="AN641" i="31"/>
  <c r="AN642" i="31"/>
  <c r="AN643" i="31"/>
  <c r="AN644" i="31"/>
  <c r="AN645" i="31"/>
  <c r="AN646" i="31"/>
  <c r="AN647" i="31"/>
  <c r="AN648" i="31"/>
  <c r="AN649" i="31"/>
  <c r="AN650" i="31"/>
  <c r="AN651" i="31"/>
  <c r="AN652" i="31"/>
  <c r="AN653" i="31"/>
  <c r="AN654" i="31"/>
  <c r="AN655" i="31"/>
  <c r="AN656" i="31"/>
  <c r="AN657" i="31"/>
  <c r="AN658" i="31"/>
  <c r="AN659" i="31"/>
  <c r="AN660" i="31"/>
  <c r="AN661" i="31"/>
  <c r="AN662" i="31"/>
  <c r="AN663" i="31"/>
  <c r="AN664" i="31"/>
  <c r="AN665" i="31"/>
  <c r="AN666" i="31"/>
  <c r="AN667" i="31"/>
  <c r="AN668" i="31"/>
  <c r="AN669" i="31"/>
  <c r="AN670" i="31"/>
  <c r="AN671" i="31"/>
  <c r="AN672" i="31"/>
  <c r="AN673" i="31"/>
  <c r="AN674" i="31"/>
  <c r="AN675" i="31"/>
  <c r="AN676" i="31"/>
  <c r="AN677" i="31"/>
  <c r="AN678" i="31"/>
  <c r="AN679" i="31"/>
  <c r="AN680" i="31"/>
  <c r="AN681" i="31"/>
  <c r="AN682" i="31"/>
  <c r="AN683" i="31"/>
  <c r="AN684" i="31"/>
  <c r="AN685" i="31"/>
  <c r="AN686" i="31"/>
  <c r="AN687" i="31"/>
  <c r="AN688" i="31"/>
  <c r="AN689" i="31"/>
  <c r="AN690" i="31"/>
  <c r="AN691" i="31"/>
  <c r="AN692" i="31"/>
  <c r="AN693" i="31"/>
  <c r="AN694" i="31"/>
  <c r="AN695" i="31"/>
  <c r="AN696" i="31"/>
  <c r="AN697" i="31"/>
  <c r="AN698" i="31"/>
  <c r="AN699" i="31"/>
  <c r="AN700" i="31"/>
  <c r="AN701" i="31"/>
  <c r="AN702" i="31"/>
  <c r="AN703" i="31"/>
  <c r="AN704" i="31"/>
  <c r="AN705" i="31"/>
  <c r="AN706" i="31"/>
  <c r="AN707" i="31"/>
  <c r="AN708" i="31"/>
  <c r="AN709" i="31"/>
  <c r="AN710" i="31"/>
  <c r="AN711" i="31"/>
  <c r="AN712" i="31"/>
  <c r="AN713" i="31"/>
  <c r="AN714" i="31"/>
  <c r="AN715" i="31"/>
  <c r="AN716" i="31"/>
  <c r="AN717" i="31"/>
  <c r="AN718" i="31"/>
  <c r="AN719" i="31"/>
  <c r="AN720" i="31"/>
  <c r="AN721" i="31"/>
  <c r="AN722" i="31"/>
  <c r="AN723" i="31"/>
  <c r="AN724" i="31"/>
  <c r="AN725" i="31"/>
  <c r="AN726" i="31"/>
  <c r="AN727" i="31"/>
  <c r="AN728" i="31"/>
  <c r="AN729" i="31"/>
  <c r="AN730" i="31"/>
  <c r="AN731" i="31"/>
  <c r="AN732" i="31"/>
  <c r="AN733" i="31"/>
  <c r="AN734" i="31"/>
  <c r="AN735" i="31"/>
  <c r="AN736" i="31"/>
  <c r="AN737" i="31"/>
  <c r="AN738" i="31"/>
  <c r="AN739" i="31"/>
  <c r="AN740" i="31"/>
  <c r="AN741" i="31"/>
  <c r="AN742" i="31"/>
  <c r="AN743" i="31"/>
  <c r="AN744" i="31"/>
  <c r="AN745" i="31"/>
  <c r="AN746" i="31"/>
  <c r="AN747" i="31"/>
  <c r="AN748" i="31"/>
  <c r="AN749" i="31"/>
  <c r="AN750" i="31"/>
  <c r="AN751" i="31"/>
  <c r="AN752" i="31"/>
  <c r="AN753" i="31"/>
  <c r="AN754" i="31"/>
  <c r="AN755" i="31"/>
  <c r="AN756" i="31"/>
  <c r="AN757" i="31"/>
  <c r="AN758" i="31"/>
  <c r="AN759" i="31"/>
  <c r="AN760" i="31"/>
  <c r="AN761" i="31"/>
  <c r="AN762" i="31"/>
  <c r="AN763" i="31"/>
  <c r="AN764" i="31"/>
  <c r="AN765" i="31"/>
  <c r="AN766" i="31"/>
  <c r="AN767" i="31"/>
  <c r="AN768" i="31"/>
  <c r="AN769" i="31"/>
  <c r="AN770" i="31"/>
  <c r="AN771" i="31"/>
  <c r="AN772" i="31"/>
  <c r="AN773" i="31"/>
  <c r="AN774" i="31"/>
  <c r="AN775" i="31"/>
  <c r="AN776" i="31"/>
  <c r="AN777" i="31"/>
  <c r="AN778" i="31"/>
  <c r="AN779" i="31"/>
  <c r="AN780" i="31"/>
  <c r="AN781" i="31"/>
  <c r="AN782" i="31"/>
  <c r="AN783" i="31"/>
  <c r="AN784" i="31"/>
  <c r="AN785" i="31"/>
  <c r="AN786" i="31"/>
  <c r="AN787" i="31"/>
  <c r="AN788" i="31"/>
  <c r="AN789" i="31"/>
  <c r="AN790" i="31"/>
  <c r="AN791" i="31"/>
  <c r="AN792" i="31"/>
  <c r="AN793" i="31"/>
  <c r="AN794" i="31"/>
  <c r="AN795" i="31"/>
  <c r="AN796" i="31"/>
  <c r="AN797" i="31"/>
  <c r="AN798" i="31"/>
  <c r="AN799" i="31"/>
  <c r="AN800" i="31"/>
  <c r="AN801" i="31"/>
  <c r="AN802" i="31"/>
  <c r="AN803" i="31"/>
  <c r="AN804" i="31"/>
  <c r="AN805" i="31"/>
  <c r="AN806" i="31"/>
  <c r="AN807" i="31"/>
  <c r="AN808" i="31"/>
  <c r="AN809" i="31"/>
  <c r="AN810" i="31"/>
  <c r="AN811" i="31"/>
  <c r="AN812" i="31"/>
  <c r="AN813" i="31"/>
  <c r="AN814" i="31"/>
  <c r="AN815" i="31"/>
  <c r="AN816" i="31"/>
  <c r="AN817" i="31"/>
  <c r="AN818" i="31"/>
  <c r="AN819" i="31"/>
  <c r="AN820" i="31"/>
  <c r="AN821" i="31"/>
  <c r="AN822" i="31"/>
  <c r="AN823" i="31"/>
  <c r="AN824" i="31"/>
  <c r="AN825" i="31"/>
  <c r="AN826" i="31"/>
  <c r="AN827" i="31"/>
  <c r="AN828" i="31"/>
  <c r="AN829" i="31"/>
  <c r="AN830" i="31"/>
  <c r="AN831" i="31"/>
  <c r="AN832" i="31"/>
  <c r="AN833" i="31"/>
  <c r="AN834" i="31"/>
  <c r="AN835" i="31"/>
  <c r="AN836" i="31"/>
  <c r="AN837" i="31"/>
  <c r="AN838" i="31"/>
  <c r="AN839" i="31"/>
  <c r="AN840" i="31"/>
  <c r="AN841" i="31"/>
  <c r="AN842" i="31"/>
  <c r="AN843" i="31"/>
  <c r="AN844" i="31"/>
  <c r="AN845" i="31"/>
  <c r="AN846" i="31"/>
  <c r="AN847" i="31"/>
  <c r="AN848" i="31"/>
  <c r="AN849" i="31"/>
  <c r="AN850" i="31"/>
  <c r="AN851" i="31"/>
  <c r="AN852" i="31"/>
  <c r="AN853" i="31"/>
  <c r="AN854" i="31"/>
  <c r="AN855" i="31"/>
  <c r="AN856" i="31"/>
  <c r="AN857" i="31"/>
  <c r="AN858" i="31"/>
  <c r="AN859" i="31"/>
  <c r="AN860" i="31"/>
  <c r="AN861" i="31"/>
  <c r="AN862" i="31"/>
  <c r="AN863" i="31"/>
  <c r="AN864" i="31"/>
  <c r="AN865" i="31"/>
  <c r="AN866" i="31"/>
  <c r="AN867" i="31"/>
  <c r="AN868" i="31"/>
  <c r="AN869" i="31"/>
  <c r="AN870" i="31"/>
  <c r="AN871" i="31"/>
  <c r="AN872" i="31"/>
  <c r="AN873" i="31"/>
  <c r="AN874" i="31"/>
  <c r="AN875" i="31"/>
  <c r="AN876" i="31"/>
  <c r="AN877" i="31"/>
  <c r="AN878" i="31"/>
  <c r="AN879" i="31"/>
  <c r="AN880" i="31"/>
  <c r="AN881" i="31"/>
  <c r="AN882" i="31"/>
  <c r="AN883" i="31"/>
  <c r="AN884" i="31"/>
  <c r="AN885" i="31"/>
  <c r="AN886" i="31"/>
  <c r="AN887" i="31"/>
  <c r="AN888" i="31"/>
  <c r="AN889" i="31"/>
  <c r="AN890" i="31"/>
  <c r="AN891" i="31"/>
  <c r="AN892" i="31"/>
  <c r="AN893" i="31"/>
  <c r="AN894" i="31"/>
  <c r="AN895" i="31"/>
  <c r="AN896" i="31"/>
  <c r="AN897" i="31"/>
  <c r="AN898" i="31"/>
  <c r="AN899" i="31"/>
  <c r="AN900" i="31"/>
  <c r="AN901" i="31"/>
  <c r="AN902" i="31"/>
  <c r="AN903" i="31"/>
  <c r="AN904" i="31"/>
  <c r="AN905" i="31"/>
  <c r="AN906" i="31"/>
  <c r="AN907" i="31"/>
  <c r="AN908" i="31"/>
  <c r="AN909" i="31"/>
  <c r="AN910" i="31"/>
  <c r="AN911" i="31"/>
  <c r="AN912" i="31"/>
  <c r="AN913" i="31"/>
  <c r="AN914" i="31"/>
  <c r="AN915" i="31"/>
  <c r="AN916" i="31"/>
  <c r="AN917" i="31"/>
  <c r="AN918" i="31"/>
  <c r="AN919" i="31"/>
  <c r="AN920" i="31"/>
  <c r="AN921" i="31"/>
  <c r="AN922" i="31"/>
  <c r="AN923" i="31"/>
  <c r="AN924" i="31"/>
  <c r="AN925" i="31"/>
  <c r="AN926" i="31"/>
  <c r="AN927" i="31"/>
  <c r="AN928" i="31"/>
  <c r="AN929" i="31"/>
  <c r="AN930" i="31"/>
  <c r="AN931" i="31"/>
  <c r="AN932" i="31"/>
  <c r="AN933" i="31"/>
  <c r="AN934" i="31"/>
  <c r="AN935" i="31"/>
  <c r="AN936" i="31"/>
  <c r="AN937" i="31"/>
  <c r="AN938" i="31"/>
  <c r="AN939" i="31"/>
  <c r="AN940" i="31"/>
  <c r="AN941" i="31"/>
  <c r="AN942" i="31"/>
  <c r="AN943" i="31"/>
  <c r="AN944" i="31"/>
  <c r="AN945" i="31"/>
  <c r="AN946" i="31"/>
  <c r="AN947" i="31"/>
  <c r="AN948" i="31"/>
  <c r="AN949" i="31"/>
  <c r="AN950" i="31"/>
  <c r="AN951" i="31"/>
  <c r="AN952" i="31"/>
  <c r="AN953" i="31"/>
  <c r="AN954" i="31"/>
  <c r="AN955" i="31"/>
  <c r="AN956" i="31"/>
  <c r="AN957" i="31"/>
  <c r="AN958" i="31"/>
  <c r="AN959" i="31"/>
  <c r="AN960" i="31"/>
  <c r="AN961" i="31"/>
  <c r="AN962" i="31"/>
  <c r="AN963" i="31"/>
  <c r="AN964" i="31"/>
  <c r="AN965" i="31"/>
  <c r="AN966" i="31"/>
  <c r="AN967" i="31"/>
  <c r="AN968" i="31"/>
  <c r="AJ9" i="31"/>
  <c r="AJ10" i="31"/>
  <c r="AJ11" i="31"/>
  <c r="AJ12" i="31"/>
  <c r="AJ13" i="31"/>
  <c r="AJ14" i="31"/>
  <c r="AJ15" i="31"/>
  <c r="AJ16" i="31"/>
  <c r="AJ17" i="31"/>
  <c r="AJ18" i="31"/>
  <c r="AJ19" i="31"/>
  <c r="AJ21" i="31"/>
  <c r="AJ22" i="31"/>
  <c r="AJ23" i="31"/>
  <c r="AJ24" i="31"/>
  <c r="AJ25" i="31"/>
  <c r="AJ26" i="31"/>
  <c r="AJ27" i="31"/>
  <c r="AJ28" i="31"/>
  <c r="AJ29" i="31"/>
  <c r="AJ30" i="31"/>
  <c r="AJ33" i="31"/>
  <c r="AJ34" i="31"/>
  <c r="AJ37" i="31"/>
  <c r="AJ38" i="31"/>
  <c r="AJ42" i="31"/>
  <c r="AJ43" i="31"/>
  <c r="AJ44" i="31"/>
  <c r="AJ45" i="31"/>
  <c r="AJ48" i="31"/>
  <c r="AJ49" i="31"/>
  <c r="AJ50" i="31"/>
  <c r="AJ52" i="31"/>
  <c r="AJ53" i="31"/>
  <c r="AJ54" i="31"/>
  <c r="AJ55" i="31"/>
  <c r="AJ56" i="31"/>
  <c r="AJ57" i="31"/>
  <c r="AJ58" i="31"/>
  <c r="AJ62" i="31"/>
  <c r="AJ63" i="31"/>
  <c r="AJ64" i="31"/>
  <c r="AJ69" i="31"/>
  <c r="AJ70" i="31"/>
  <c r="AJ71" i="31"/>
  <c r="AJ72" i="31"/>
  <c r="AJ73" i="31"/>
  <c r="AJ74" i="31"/>
  <c r="AJ75" i="31"/>
  <c r="AJ76" i="31"/>
  <c r="AJ77" i="31"/>
  <c r="AJ78" i="31"/>
  <c r="AJ79" i="31"/>
  <c r="AJ80" i="31"/>
  <c r="AJ81" i="31"/>
  <c r="AJ83" i="31"/>
  <c r="AJ84" i="31"/>
  <c r="AJ85" i="31"/>
  <c r="AJ86" i="31"/>
  <c r="AJ88" i="31"/>
  <c r="AJ89" i="31"/>
  <c r="AJ90" i="31"/>
  <c r="AJ91" i="31"/>
  <c r="AJ92" i="31"/>
  <c r="AJ93" i="31"/>
  <c r="AJ94" i="31"/>
  <c r="AJ95" i="31"/>
  <c r="AJ96" i="31"/>
  <c r="AJ97" i="31"/>
  <c r="AJ98" i="31"/>
  <c r="AJ99" i="31"/>
  <c r="AJ100" i="31"/>
  <c r="AJ102" i="31"/>
  <c r="AJ105" i="31"/>
  <c r="AJ106" i="31"/>
  <c r="AJ107" i="31"/>
  <c r="AJ108" i="31"/>
  <c r="AJ109" i="31"/>
  <c r="AJ110" i="31"/>
  <c r="AJ111" i="31"/>
  <c r="AJ112" i="31"/>
  <c r="AJ113" i="31"/>
  <c r="AJ114" i="31"/>
  <c r="AJ115" i="31"/>
  <c r="AJ116" i="31"/>
  <c r="AJ117" i="31"/>
  <c r="AJ118" i="31"/>
  <c r="AJ119" i="31"/>
  <c r="AJ120" i="31"/>
  <c r="AJ121" i="31"/>
  <c r="AJ122" i="31"/>
  <c r="AJ123" i="31"/>
  <c r="AJ124" i="31"/>
  <c r="AJ125" i="31"/>
  <c r="AJ126" i="31"/>
  <c r="AJ127" i="31"/>
  <c r="AJ128" i="31"/>
  <c r="AJ129" i="31"/>
  <c r="AJ130" i="31"/>
  <c r="AJ131" i="31"/>
  <c r="AJ132" i="31"/>
  <c r="AJ133" i="31"/>
  <c r="AJ134" i="31"/>
  <c r="AJ135" i="31"/>
  <c r="AJ136" i="31"/>
  <c r="AJ137" i="31"/>
  <c r="AJ138" i="31"/>
  <c r="AJ139" i="31"/>
  <c r="AJ140" i="31"/>
  <c r="AJ141" i="31"/>
  <c r="AJ142" i="31"/>
  <c r="AJ143" i="31"/>
  <c r="AJ144" i="31"/>
  <c r="AJ145" i="31"/>
  <c r="AJ146" i="31"/>
  <c r="AJ147" i="31"/>
  <c r="AJ148" i="31"/>
  <c r="AJ149" i="31"/>
  <c r="AJ150" i="31"/>
  <c r="AJ151" i="31"/>
  <c r="AJ152" i="31"/>
  <c r="AJ153" i="31"/>
  <c r="AJ154" i="31"/>
  <c r="AJ155" i="31"/>
  <c r="AJ156" i="31"/>
  <c r="AJ157" i="31"/>
  <c r="AJ158" i="31"/>
  <c r="AJ159" i="31"/>
  <c r="AJ160" i="31"/>
  <c r="AJ161" i="31"/>
  <c r="AJ162" i="31"/>
  <c r="AJ163" i="31"/>
  <c r="AJ164" i="31"/>
  <c r="AJ165" i="31"/>
  <c r="AJ166" i="31"/>
  <c r="AJ167" i="31"/>
  <c r="AJ168" i="31"/>
  <c r="AJ169" i="31"/>
  <c r="AJ170" i="31"/>
  <c r="AJ171" i="31"/>
  <c r="AJ172" i="31"/>
  <c r="AJ173" i="31"/>
  <c r="AJ174" i="31"/>
  <c r="AJ175" i="31"/>
  <c r="AJ176" i="31"/>
  <c r="AJ177" i="31"/>
  <c r="AJ178" i="31"/>
  <c r="AJ179" i="31"/>
  <c r="AJ180" i="31"/>
  <c r="AJ181" i="31"/>
  <c r="AJ182" i="31"/>
  <c r="AJ183" i="31"/>
  <c r="AJ184" i="31"/>
  <c r="AJ185" i="31"/>
  <c r="AJ186" i="31"/>
  <c r="AJ187" i="31"/>
  <c r="AJ188" i="31"/>
  <c r="AJ189" i="31"/>
  <c r="AJ190" i="31"/>
  <c r="AJ191" i="31"/>
  <c r="AJ192" i="31"/>
  <c r="AJ193" i="31"/>
  <c r="AJ194" i="31"/>
  <c r="AJ195" i="31"/>
  <c r="AJ196" i="31"/>
  <c r="AJ197" i="31"/>
  <c r="AJ198" i="31"/>
  <c r="AJ199" i="31"/>
  <c r="AJ200" i="31"/>
  <c r="AJ201" i="31"/>
  <c r="AJ202" i="31"/>
  <c r="AJ203" i="31"/>
  <c r="AJ204" i="31"/>
  <c r="AJ205" i="31"/>
  <c r="AJ206" i="31"/>
  <c r="AJ207" i="31"/>
  <c r="AJ208" i="31"/>
  <c r="AJ209" i="31"/>
  <c r="AJ210" i="31"/>
  <c r="AJ211" i="31"/>
  <c r="AJ212" i="31"/>
  <c r="AJ213" i="31"/>
  <c r="AJ214" i="31"/>
  <c r="AJ215" i="31"/>
  <c r="AJ216" i="31"/>
  <c r="AJ217" i="31"/>
  <c r="AJ218" i="31"/>
  <c r="AJ219" i="31"/>
  <c r="AJ220" i="31"/>
  <c r="AJ221" i="31"/>
  <c r="AJ222" i="31"/>
  <c r="AJ223" i="31"/>
  <c r="AJ224" i="31"/>
  <c r="AJ225" i="31"/>
  <c r="AJ226" i="31"/>
  <c r="AJ227" i="31"/>
  <c r="AJ228" i="31"/>
  <c r="AJ229" i="31"/>
  <c r="AJ230" i="31"/>
  <c r="AJ231" i="31"/>
  <c r="AJ232" i="31"/>
  <c r="AJ233" i="31"/>
  <c r="AJ234" i="31"/>
  <c r="AJ235" i="31"/>
  <c r="AJ236" i="31"/>
  <c r="AJ237" i="31"/>
  <c r="AJ238" i="31"/>
  <c r="AJ239" i="31"/>
  <c r="AJ240" i="31"/>
  <c r="AJ241" i="31"/>
  <c r="AJ242" i="31"/>
  <c r="AJ243" i="31"/>
  <c r="AJ244" i="31"/>
  <c r="AJ245" i="31"/>
  <c r="AJ246" i="31"/>
  <c r="AJ247" i="31"/>
  <c r="AJ248" i="31"/>
  <c r="AJ249" i="31"/>
  <c r="AJ250" i="31"/>
  <c r="AJ251" i="31"/>
  <c r="AJ252" i="31"/>
  <c r="AJ253" i="31"/>
  <c r="AJ254" i="31"/>
  <c r="AJ255" i="31"/>
  <c r="AJ256" i="31"/>
  <c r="AJ257" i="31"/>
  <c r="AJ258" i="31"/>
  <c r="AJ259" i="31"/>
  <c r="AJ260" i="31"/>
  <c r="AJ261" i="31"/>
  <c r="AJ262" i="31"/>
  <c r="AJ263" i="31"/>
  <c r="AJ264" i="31"/>
  <c r="AJ265" i="31"/>
  <c r="AJ266" i="31"/>
  <c r="AJ267" i="31"/>
  <c r="AJ268" i="31"/>
  <c r="AJ269" i="31"/>
  <c r="AJ270" i="31"/>
  <c r="AJ271" i="31"/>
  <c r="AJ272" i="31"/>
  <c r="AJ273" i="31"/>
  <c r="AJ274" i="31"/>
  <c r="AJ275" i="31"/>
  <c r="AJ276" i="31"/>
  <c r="AJ277" i="31"/>
  <c r="AJ278" i="31"/>
  <c r="AJ279" i="31"/>
  <c r="AJ280" i="31"/>
  <c r="AJ281" i="31"/>
  <c r="AJ282" i="31"/>
  <c r="AJ283" i="31"/>
  <c r="AJ284" i="31"/>
  <c r="AJ285" i="31"/>
  <c r="AJ286" i="31"/>
  <c r="AJ287" i="31"/>
  <c r="AJ288" i="31"/>
  <c r="AJ289" i="31"/>
  <c r="AJ290" i="31"/>
  <c r="AJ291" i="31"/>
  <c r="AJ292" i="31"/>
  <c r="AJ293" i="31"/>
  <c r="AJ294" i="31"/>
  <c r="AJ295" i="31"/>
  <c r="AJ296" i="31"/>
  <c r="AJ297" i="31"/>
  <c r="AJ298" i="31"/>
  <c r="AJ299" i="31"/>
  <c r="AJ300" i="31"/>
  <c r="AJ301" i="31"/>
  <c r="AJ302" i="31"/>
  <c r="AJ303" i="31"/>
  <c r="AJ304" i="31"/>
  <c r="AJ305" i="31"/>
  <c r="AJ306" i="31"/>
  <c r="AJ307" i="31"/>
  <c r="AJ308" i="31"/>
  <c r="AJ309" i="31"/>
  <c r="AJ310" i="31"/>
  <c r="AJ311" i="31"/>
  <c r="AJ312" i="31"/>
  <c r="AJ313" i="31"/>
  <c r="AJ314" i="31"/>
  <c r="AJ315" i="31"/>
  <c r="AJ316" i="31"/>
  <c r="AJ317" i="31"/>
  <c r="AJ318" i="31"/>
  <c r="AJ319" i="31"/>
  <c r="AJ320" i="31"/>
  <c r="AJ321" i="31"/>
  <c r="AJ322" i="31"/>
  <c r="AJ323" i="31"/>
  <c r="AJ324" i="31"/>
  <c r="AJ325" i="31"/>
  <c r="AJ326" i="31"/>
  <c r="AJ327" i="31"/>
  <c r="AJ328" i="31"/>
  <c r="AJ329" i="31"/>
  <c r="AJ330" i="31"/>
  <c r="AJ331" i="31"/>
  <c r="AJ332" i="31"/>
  <c r="AJ333" i="31"/>
  <c r="AJ334" i="31"/>
  <c r="AJ335" i="31"/>
  <c r="AJ336" i="31"/>
  <c r="AJ337" i="31"/>
  <c r="AJ338" i="31"/>
  <c r="AJ339" i="31"/>
  <c r="AJ340" i="31"/>
  <c r="AJ341" i="31"/>
  <c r="AJ342" i="31"/>
  <c r="AJ343" i="31"/>
  <c r="AJ344" i="31"/>
  <c r="AJ345" i="31"/>
  <c r="AJ346" i="31"/>
  <c r="AJ347" i="31"/>
  <c r="AJ348" i="31"/>
  <c r="AJ349" i="31"/>
  <c r="AJ350" i="31"/>
  <c r="AJ351" i="31"/>
  <c r="AJ352" i="31"/>
  <c r="AJ353" i="31"/>
  <c r="AJ354" i="31"/>
  <c r="AJ355" i="31"/>
  <c r="AJ356" i="31"/>
  <c r="AJ357" i="31"/>
  <c r="AJ358" i="31"/>
  <c r="AJ359" i="31"/>
  <c r="AJ360" i="31"/>
  <c r="AJ361" i="31"/>
  <c r="AJ362" i="31"/>
  <c r="AJ363" i="31"/>
  <c r="AJ364" i="31"/>
  <c r="AJ365" i="31"/>
  <c r="AJ366" i="31"/>
  <c r="AJ367" i="31"/>
  <c r="AJ368" i="31"/>
  <c r="AJ369" i="31"/>
  <c r="AJ370" i="31"/>
  <c r="AJ371" i="31"/>
  <c r="AJ372" i="31"/>
  <c r="AJ373" i="31"/>
  <c r="AJ374" i="31"/>
  <c r="AJ375" i="31"/>
  <c r="AJ376" i="31"/>
  <c r="AJ377" i="31"/>
  <c r="AJ378" i="31"/>
  <c r="AJ379" i="31"/>
  <c r="AJ380" i="31"/>
  <c r="AJ381" i="31"/>
  <c r="AJ382" i="31"/>
  <c r="AJ383" i="31"/>
  <c r="AJ384" i="31"/>
  <c r="AJ385" i="31"/>
  <c r="AJ386" i="31"/>
  <c r="AJ387" i="31"/>
  <c r="AJ388" i="31"/>
  <c r="AJ389" i="31"/>
  <c r="AJ390" i="31"/>
  <c r="AJ391" i="31"/>
  <c r="AJ392" i="31"/>
  <c r="AJ393" i="31"/>
  <c r="AJ394" i="31"/>
  <c r="AJ395" i="31"/>
  <c r="AJ396" i="31"/>
  <c r="AJ397" i="31"/>
  <c r="AJ398" i="31"/>
  <c r="AJ399" i="31"/>
  <c r="AJ400" i="31"/>
  <c r="AJ401" i="31"/>
  <c r="AJ402" i="31"/>
  <c r="AJ403" i="31"/>
  <c r="AJ404" i="31"/>
  <c r="AJ405" i="31"/>
  <c r="AJ406" i="31"/>
  <c r="AJ407" i="31"/>
  <c r="AJ408" i="31"/>
  <c r="AJ409" i="31"/>
  <c r="AJ410" i="31"/>
  <c r="AJ411" i="31"/>
  <c r="AJ412" i="31"/>
  <c r="AJ413" i="31"/>
  <c r="AJ414" i="31"/>
  <c r="AJ415" i="31"/>
  <c r="AJ416" i="31"/>
  <c r="AJ417" i="31"/>
  <c r="AJ418" i="31"/>
  <c r="AJ419" i="31"/>
  <c r="AJ420" i="31"/>
  <c r="AJ421" i="31"/>
  <c r="AJ422" i="31"/>
  <c r="AJ423" i="31"/>
  <c r="AJ424" i="31"/>
  <c r="AJ425" i="31"/>
  <c r="AJ426" i="31"/>
  <c r="AJ427" i="31"/>
  <c r="AJ428" i="31"/>
  <c r="AJ429" i="31"/>
  <c r="AJ430" i="31"/>
  <c r="AJ431" i="31"/>
  <c r="AJ432" i="31"/>
  <c r="AJ433" i="31"/>
  <c r="AJ434" i="31"/>
  <c r="AJ435" i="31"/>
  <c r="AJ436" i="31"/>
  <c r="AJ437" i="31"/>
  <c r="AJ438" i="31"/>
  <c r="AJ439" i="31"/>
  <c r="AJ440" i="31"/>
  <c r="AJ441" i="31"/>
  <c r="AJ442" i="31"/>
  <c r="AJ443" i="31"/>
  <c r="AJ444" i="31"/>
  <c r="AJ445" i="31"/>
  <c r="AJ446" i="31"/>
  <c r="AJ447" i="31"/>
  <c r="AJ448" i="31"/>
  <c r="AJ449" i="31"/>
  <c r="AJ450" i="31"/>
  <c r="AJ451" i="31"/>
  <c r="AJ452" i="31"/>
  <c r="AJ453" i="31"/>
  <c r="AJ454" i="31"/>
  <c r="AJ455" i="31"/>
  <c r="AJ456" i="31"/>
  <c r="AJ457" i="31"/>
  <c r="AJ458" i="31"/>
  <c r="AJ459" i="31"/>
  <c r="AJ460" i="31"/>
  <c r="AJ461" i="31"/>
  <c r="AJ462" i="31"/>
  <c r="AJ463" i="31"/>
  <c r="AJ464" i="31"/>
  <c r="AJ465" i="31"/>
  <c r="AJ466" i="31"/>
  <c r="AJ467" i="31"/>
  <c r="AJ468" i="31"/>
  <c r="AJ469" i="31"/>
  <c r="AJ470" i="31"/>
  <c r="AJ471" i="31"/>
  <c r="AJ472" i="31"/>
  <c r="AJ473" i="31"/>
  <c r="AJ474" i="31"/>
  <c r="AJ475" i="31"/>
  <c r="AJ476" i="31"/>
  <c r="AJ477" i="31"/>
  <c r="AJ478" i="31"/>
  <c r="AJ479" i="31"/>
  <c r="AJ480" i="31"/>
  <c r="AJ481" i="31"/>
  <c r="AJ482" i="31"/>
  <c r="AJ483" i="31"/>
  <c r="AJ484" i="31"/>
  <c r="AJ485" i="31"/>
  <c r="AJ486" i="31"/>
  <c r="AJ487" i="31"/>
  <c r="AJ488" i="31"/>
  <c r="AJ489" i="31"/>
  <c r="AJ490" i="31"/>
  <c r="AJ491" i="31"/>
  <c r="AJ492" i="31"/>
  <c r="AJ493" i="31"/>
  <c r="AJ494" i="31"/>
  <c r="AJ495" i="31"/>
  <c r="AJ496" i="31"/>
  <c r="AJ497" i="31"/>
  <c r="AJ498" i="31"/>
  <c r="AJ499" i="31"/>
  <c r="AJ500" i="31"/>
  <c r="AJ501" i="31"/>
  <c r="AJ502" i="31"/>
  <c r="AJ503" i="31"/>
  <c r="AJ504" i="31"/>
  <c r="AJ505" i="31"/>
  <c r="AJ506" i="31"/>
  <c r="AJ507" i="31"/>
  <c r="AJ508" i="31"/>
  <c r="AJ509" i="31"/>
  <c r="AJ510" i="31"/>
  <c r="AJ511" i="31"/>
  <c r="AJ512" i="31"/>
  <c r="AJ513" i="31"/>
  <c r="AJ514" i="31"/>
  <c r="AJ515" i="31"/>
  <c r="AJ516" i="31"/>
  <c r="AJ517" i="31"/>
  <c r="AJ518" i="31"/>
  <c r="AJ519" i="31"/>
  <c r="AJ520" i="31"/>
  <c r="AJ521" i="31"/>
  <c r="AJ522" i="31"/>
  <c r="AJ523" i="31"/>
  <c r="AJ524" i="31"/>
  <c r="AJ525" i="31"/>
  <c r="AJ526" i="31"/>
  <c r="AJ527" i="31"/>
  <c r="AJ528" i="31"/>
  <c r="AJ529" i="31"/>
  <c r="AJ530" i="31"/>
  <c r="AJ531" i="31"/>
  <c r="AJ532" i="31"/>
  <c r="AJ533" i="31"/>
  <c r="AJ534" i="31"/>
  <c r="AJ535" i="31"/>
  <c r="AJ536" i="31"/>
  <c r="AJ537" i="31"/>
  <c r="AJ538" i="31"/>
  <c r="AJ539" i="31"/>
  <c r="AJ540" i="31"/>
  <c r="AJ541" i="31"/>
  <c r="AJ542" i="31"/>
  <c r="AJ543" i="31"/>
  <c r="AJ544" i="31"/>
  <c r="AJ545" i="31"/>
  <c r="AJ546" i="31"/>
  <c r="AJ547" i="31"/>
  <c r="AJ548" i="31"/>
  <c r="AJ549" i="31"/>
  <c r="AJ550" i="31"/>
  <c r="AJ551" i="31"/>
  <c r="AJ552" i="31"/>
  <c r="AJ553" i="31"/>
  <c r="AJ554" i="31"/>
  <c r="AJ555" i="31"/>
  <c r="AJ556" i="31"/>
  <c r="AJ557" i="31"/>
  <c r="AJ558" i="31"/>
  <c r="AJ559" i="31"/>
  <c r="AJ560" i="31"/>
  <c r="AJ561" i="31"/>
  <c r="AJ562" i="31"/>
  <c r="AJ563" i="31"/>
  <c r="AJ564" i="31"/>
  <c r="AJ565" i="31"/>
  <c r="AJ566" i="31"/>
  <c r="AJ567" i="31"/>
  <c r="AJ568" i="31"/>
  <c r="AJ569" i="31"/>
  <c r="AJ570" i="31"/>
  <c r="AJ571" i="31"/>
  <c r="AJ572" i="31"/>
  <c r="AJ573" i="31"/>
  <c r="AJ574" i="31"/>
  <c r="AJ575" i="31"/>
  <c r="AJ576" i="31"/>
  <c r="AJ577" i="31"/>
  <c r="AJ578" i="31"/>
  <c r="AJ579" i="31"/>
  <c r="AJ580" i="31"/>
  <c r="AJ581" i="31"/>
  <c r="AJ582" i="31"/>
  <c r="AJ583" i="31"/>
  <c r="AJ584" i="31"/>
  <c r="AJ585" i="31"/>
  <c r="AJ586" i="31"/>
  <c r="AJ587" i="31"/>
  <c r="AJ588" i="31"/>
  <c r="AJ589" i="31"/>
  <c r="AJ590" i="31"/>
  <c r="AJ591" i="31"/>
  <c r="AJ592" i="31"/>
  <c r="AJ593" i="31"/>
  <c r="AJ594" i="31"/>
  <c r="AJ595" i="31"/>
  <c r="AJ596" i="31"/>
  <c r="AJ597" i="31"/>
  <c r="AJ598" i="31"/>
  <c r="AJ599" i="31"/>
  <c r="AJ600" i="31"/>
  <c r="AJ601" i="31"/>
  <c r="AJ602" i="31"/>
  <c r="AJ603" i="31"/>
  <c r="AJ604" i="31"/>
  <c r="AJ605" i="31"/>
  <c r="AJ606" i="31"/>
  <c r="AJ607" i="31"/>
  <c r="AJ608" i="31"/>
  <c r="AJ609" i="31"/>
  <c r="AJ610" i="31"/>
  <c r="AJ611" i="31"/>
  <c r="AJ612" i="31"/>
  <c r="AJ613" i="31"/>
  <c r="AJ614" i="31"/>
  <c r="AJ615" i="31"/>
  <c r="AJ616" i="31"/>
  <c r="AJ617" i="31"/>
  <c r="AJ618" i="31"/>
  <c r="AJ619" i="31"/>
  <c r="AJ620" i="31"/>
  <c r="AJ621" i="31"/>
  <c r="AJ622" i="31"/>
  <c r="AJ623" i="31"/>
  <c r="AJ624" i="31"/>
  <c r="AJ625" i="31"/>
  <c r="AJ626" i="31"/>
  <c r="AJ627" i="31"/>
  <c r="AJ628" i="31"/>
  <c r="AJ629" i="31"/>
  <c r="AJ630" i="31"/>
  <c r="AJ631" i="31"/>
  <c r="AJ632" i="31"/>
  <c r="AJ633" i="31"/>
  <c r="AJ634" i="31"/>
  <c r="AJ635" i="31"/>
  <c r="AJ636" i="31"/>
  <c r="AJ637" i="31"/>
  <c r="AJ638" i="31"/>
  <c r="AJ639" i="31"/>
  <c r="AJ640" i="31"/>
  <c r="AJ641" i="31"/>
  <c r="AJ642" i="31"/>
  <c r="AJ643" i="31"/>
  <c r="AJ644" i="31"/>
  <c r="AJ645" i="31"/>
  <c r="AJ646" i="31"/>
  <c r="AJ647" i="31"/>
  <c r="AJ648" i="31"/>
  <c r="AJ649" i="31"/>
  <c r="AJ650" i="31"/>
  <c r="AJ651" i="31"/>
  <c r="AJ652" i="31"/>
  <c r="AJ653" i="31"/>
  <c r="AJ654" i="31"/>
  <c r="AJ655" i="31"/>
  <c r="AJ656" i="31"/>
  <c r="AJ657" i="31"/>
  <c r="AJ658" i="31"/>
  <c r="AJ659" i="31"/>
  <c r="AJ660" i="31"/>
  <c r="AJ661" i="31"/>
  <c r="AJ662" i="31"/>
  <c r="AJ663" i="31"/>
  <c r="AJ664" i="31"/>
  <c r="AJ665" i="31"/>
  <c r="AJ666" i="31"/>
  <c r="AJ667" i="31"/>
  <c r="AJ668" i="31"/>
  <c r="AJ669" i="31"/>
  <c r="AJ670" i="31"/>
  <c r="AJ671" i="31"/>
  <c r="AJ672" i="31"/>
  <c r="AJ673" i="31"/>
  <c r="AJ674" i="31"/>
  <c r="AJ675" i="31"/>
  <c r="AJ676" i="31"/>
  <c r="AJ677" i="31"/>
  <c r="AJ678" i="31"/>
  <c r="AJ679" i="31"/>
  <c r="AJ680" i="31"/>
  <c r="AJ681" i="31"/>
  <c r="AJ682" i="31"/>
  <c r="AJ683" i="31"/>
  <c r="AJ684" i="31"/>
  <c r="AJ685" i="31"/>
  <c r="AJ686" i="31"/>
  <c r="AJ687" i="31"/>
  <c r="AJ688" i="31"/>
  <c r="AJ689" i="31"/>
  <c r="AJ690" i="31"/>
  <c r="AJ691" i="31"/>
  <c r="AJ692" i="31"/>
  <c r="AJ693" i="31"/>
  <c r="AJ694" i="31"/>
  <c r="AJ695" i="31"/>
  <c r="AJ696" i="31"/>
  <c r="AJ697" i="31"/>
  <c r="AJ698" i="31"/>
  <c r="AJ699" i="31"/>
  <c r="AJ700" i="31"/>
  <c r="AJ701" i="31"/>
  <c r="AJ702" i="31"/>
  <c r="AJ703" i="31"/>
  <c r="AJ704" i="31"/>
  <c r="AJ705" i="31"/>
  <c r="AJ706" i="31"/>
  <c r="AJ707" i="31"/>
  <c r="AJ708" i="31"/>
  <c r="AJ709" i="31"/>
  <c r="AJ710" i="31"/>
  <c r="AJ711" i="31"/>
  <c r="AJ712" i="31"/>
  <c r="AJ713" i="31"/>
  <c r="AJ714" i="31"/>
  <c r="AJ715" i="31"/>
  <c r="AJ716" i="31"/>
  <c r="AJ717" i="31"/>
  <c r="AJ718" i="31"/>
  <c r="AJ719" i="31"/>
  <c r="AJ720" i="31"/>
  <c r="AJ721" i="31"/>
  <c r="AJ722" i="31"/>
  <c r="AJ723" i="31"/>
  <c r="AJ724" i="31"/>
  <c r="AJ725" i="31"/>
  <c r="AJ726" i="31"/>
  <c r="AJ727" i="31"/>
  <c r="AJ728" i="31"/>
  <c r="AJ729" i="31"/>
  <c r="AJ730" i="31"/>
  <c r="AJ731" i="31"/>
  <c r="AJ732" i="31"/>
  <c r="AJ733" i="31"/>
  <c r="AJ734" i="31"/>
  <c r="AJ735" i="31"/>
  <c r="AJ736" i="31"/>
  <c r="AJ737" i="31"/>
  <c r="AJ738" i="31"/>
  <c r="AJ739" i="31"/>
  <c r="AJ740" i="31"/>
  <c r="AJ741" i="31"/>
  <c r="AJ742" i="31"/>
  <c r="AJ743" i="31"/>
  <c r="AJ744" i="31"/>
  <c r="AJ745" i="31"/>
  <c r="AJ746" i="31"/>
  <c r="AJ747" i="31"/>
  <c r="AJ748" i="31"/>
  <c r="AJ749" i="31"/>
  <c r="AJ750" i="31"/>
  <c r="AJ751" i="31"/>
  <c r="AJ752" i="31"/>
  <c r="AJ753" i="31"/>
  <c r="AJ754" i="31"/>
  <c r="AJ755" i="31"/>
  <c r="AJ756" i="31"/>
  <c r="AJ757" i="31"/>
  <c r="AJ758" i="31"/>
  <c r="AJ759" i="31"/>
  <c r="AJ760" i="31"/>
  <c r="AJ761" i="31"/>
  <c r="AJ762" i="31"/>
  <c r="AJ763" i="31"/>
  <c r="AJ764" i="31"/>
  <c r="AJ765" i="31"/>
  <c r="AJ766" i="31"/>
  <c r="AJ767" i="31"/>
  <c r="AJ768" i="31"/>
  <c r="AJ769" i="31"/>
  <c r="AJ770" i="31"/>
  <c r="AJ771" i="31"/>
  <c r="AJ772" i="31"/>
  <c r="AJ773" i="31"/>
  <c r="AJ774" i="31"/>
  <c r="AJ775" i="31"/>
  <c r="AJ776" i="31"/>
  <c r="AJ777" i="31"/>
  <c r="AJ778" i="31"/>
  <c r="AJ779" i="31"/>
  <c r="AJ780" i="31"/>
  <c r="AJ781" i="31"/>
  <c r="AJ782" i="31"/>
  <c r="AJ783" i="31"/>
  <c r="AJ784" i="31"/>
  <c r="AJ785" i="31"/>
  <c r="AJ786" i="31"/>
  <c r="AJ787" i="31"/>
  <c r="AJ788" i="31"/>
  <c r="AJ789" i="31"/>
  <c r="AJ790" i="31"/>
  <c r="AJ791" i="31"/>
  <c r="AJ792" i="31"/>
  <c r="AJ793" i="31"/>
  <c r="AJ794" i="31"/>
  <c r="AJ795" i="31"/>
  <c r="AJ796" i="31"/>
  <c r="AJ797" i="31"/>
  <c r="AJ798" i="31"/>
  <c r="AJ799" i="31"/>
  <c r="AJ800" i="31"/>
  <c r="AJ801" i="31"/>
  <c r="AJ802" i="31"/>
  <c r="AJ803" i="31"/>
  <c r="AJ804" i="31"/>
  <c r="AJ805" i="31"/>
  <c r="AJ806" i="31"/>
  <c r="AJ807" i="31"/>
  <c r="AJ808" i="31"/>
  <c r="AJ809" i="31"/>
  <c r="AJ810" i="31"/>
  <c r="AJ811" i="31"/>
  <c r="AJ812" i="31"/>
  <c r="AJ813" i="31"/>
  <c r="AJ814" i="31"/>
  <c r="AJ815" i="31"/>
  <c r="AJ816" i="31"/>
  <c r="AJ817" i="31"/>
  <c r="AJ818" i="31"/>
  <c r="AJ819" i="31"/>
  <c r="AJ820" i="31"/>
  <c r="AJ821" i="31"/>
  <c r="AJ822" i="31"/>
  <c r="AJ823" i="31"/>
  <c r="AJ824" i="31"/>
  <c r="AJ825" i="31"/>
  <c r="AJ826" i="31"/>
  <c r="AJ827" i="31"/>
  <c r="AJ828" i="31"/>
  <c r="AJ829" i="31"/>
  <c r="AJ830" i="31"/>
  <c r="AJ831" i="31"/>
  <c r="AJ832" i="31"/>
  <c r="AJ833" i="31"/>
  <c r="AJ834" i="31"/>
  <c r="AJ835" i="31"/>
  <c r="AJ836" i="31"/>
  <c r="AJ837" i="31"/>
  <c r="AJ838" i="31"/>
  <c r="AJ839" i="31"/>
  <c r="AJ840" i="31"/>
  <c r="AJ841" i="31"/>
  <c r="AJ842" i="31"/>
  <c r="AJ843" i="31"/>
  <c r="AJ844" i="31"/>
  <c r="AJ845" i="31"/>
  <c r="AJ846" i="31"/>
  <c r="AJ847" i="31"/>
  <c r="AJ848" i="31"/>
  <c r="AJ849" i="31"/>
  <c r="AJ850" i="31"/>
  <c r="AJ851" i="31"/>
  <c r="AJ852" i="31"/>
  <c r="AJ853" i="31"/>
  <c r="AJ854" i="31"/>
  <c r="AJ855" i="31"/>
  <c r="AJ856" i="31"/>
  <c r="AJ857" i="31"/>
  <c r="AJ858" i="31"/>
  <c r="AJ859" i="31"/>
  <c r="AJ860" i="31"/>
  <c r="AJ861" i="31"/>
  <c r="AJ862" i="31"/>
  <c r="AJ863" i="31"/>
  <c r="AJ864" i="31"/>
  <c r="AJ865" i="31"/>
  <c r="AJ866" i="31"/>
  <c r="AJ867" i="31"/>
  <c r="AJ868" i="31"/>
  <c r="AJ869" i="31"/>
  <c r="AJ870" i="31"/>
  <c r="AJ871" i="31"/>
  <c r="AJ872" i="31"/>
  <c r="AJ873" i="31"/>
  <c r="AJ874" i="31"/>
  <c r="AJ875" i="31"/>
  <c r="AJ876" i="31"/>
  <c r="AJ877" i="31"/>
  <c r="AJ878" i="31"/>
  <c r="AJ879" i="31"/>
  <c r="AJ880" i="31"/>
  <c r="AJ881" i="31"/>
  <c r="AJ882" i="31"/>
  <c r="AJ883" i="31"/>
  <c r="AJ884" i="31"/>
  <c r="AJ885" i="31"/>
  <c r="AJ886" i="31"/>
  <c r="AJ887" i="31"/>
  <c r="AJ888" i="31"/>
  <c r="AJ889" i="31"/>
  <c r="AJ890" i="31"/>
  <c r="AJ891" i="31"/>
  <c r="AJ892" i="31"/>
  <c r="AJ893" i="31"/>
  <c r="AJ894" i="31"/>
  <c r="AJ895" i="31"/>
  <c r="AJ896" i="31"/>
  <c r="AJ897" i="31"/>
  <c r="AJ898" i="31"/>
  <c r="AJ899" i="31"/>
  <c r="AJ900" i="31"/>
  <c r="AJ901" i="31"/>
  <c r="AJ902" i="31"/>
  <c r="AJ903" i="31"/>
  <c r="AJ904" i="31"/>
  <c r="AJ905" i="31"/>
  <c r="AJ906" i="31"/>
  <c r="AJ907" i="31"/>
  <c r="AJ908" i="31"/>
  <c r="AJ909" i="31"/>
  <c r="AJ910" i="31"/>
  <c r="AJ911" i="31"/>
  <c r="AJ912" i="31"/>
  <c r="AJ913" i="31"/>
  <c r="AJ914" i="31"/>
  <c r="AJ915" i="31"/>
  <c r="AJ916" i="31"/>
  <c r="AJ917" i="31"/>
  <c r="AJ918" i="31"/>
  <c r="AJ919" i="31"/>
  <c r="AJ920" i="31"/>
  <c r="AJ921" i="31"/>
  <c r="AJ922" i="31"/>
  <c r="AJ923" i="31"/>
  <c r="AJ924" i="31"/>
  <c r="AJ925" i="31"/>
  <c r="AJ926" i="31"/>
  <c r="AJ927" i="31"/>
  <c r="AJ928" i="31"/>
  <c r="AJ929" i="31"/>
  <c r="AJ930" i="31"/>
  <c r="AJ931" i="31"/>
  <c r="AJ932" i="31"/>
  <c r="AJ933" i="31"/>
  <c r="AJ934" i="31"/>
  <c r="AJ935" i="31"/>
  <c r="AJ936" i="31"/>
  <c r="AJ937" i="31"/>
  <c r="AJ938" i="31"/>
  <c r="AJ939" i="31"/>
  <c r="AJ940" i="31"/>
  <c r="AJ941" i="31"/>
  <c r="AJ942" i="31"/>
  <c r="AJ943" i="31"/>
  <c r="AJ944" i="31"/>
  <c r="AJ945" i="31"/>
  <c r="AJ946" i="31"/>
  <c r="AJ947" i="31"/>
  <c r="AJ948" i="31"/>
  <c r="AJ949" i="31"/>
  <c r="AJ950" i="31"/>
  <c r="AJ951" i="31"/>
  <c r="AJ952" i="31"/>
  <c r="AJ953" i="31"/>
  <c r="AJ954" i="31"/>
  <c r="AJ955" i="31"/>
  <c r="AJ956" i="31"/>
  <c r="AJ957" i="31"/>
  <c r="AJ958" i="31"/>
  <c r="AJ959" i="31"/>
  <c r="AJ960" i="31"/>
  <c r="AJ961" i="31"/>
  <c r="AJ962" i="31"/>
  <c r="AJ963" i="31"/>
  <c r="AJ964" i="31"/>
  <c r="AJ965" i="31"/>
  <c r="AJ966" i="31"/>
  <c r="AJ967" i="31"/>
  <c r="AJ968" i="31"/>
  <c r="AF566" i="31"/>
  <c r="AF567" i="31"/>
  <c r="AF568" i="31"/>
  <c r="AF569" i="31"/>
  <c r="AF570" i="31"/>
  <c r="AF571" i="31"/>
  <c r="AF572" i="31"/>
  <c r="AF574" i="31"/>
  <c r="AF575" i="31"/>
  <c r="AF576" i="31"/>
  <c r="AF577" i="31"/>
  <c r="AF578" i="31"/>
  <c r="AF579" i="31"/>
  <c r="AF580" i="31"/>
  <c r="AF581" i="31"/>
  <c r="AF582" i="31"/>
  <c r="AF583" i="31"/>
  <c r="AF591" i="31"/>
  <c r="AF593" i="31"/>
  <c r="AF594" i="31"/>
  <c r="AF595" i="31"/>
  <c r="AF597" i="31"/>
  <c r="AF598" i="31"/>
  <c r="AF599" i="31"/>
  <c r="AF600" i="31"/>
  <c r="AF601" i="31"/>
  <c r="AF602" i="31"/>
  <c r="AF617" i="31"/>
  <c r="AF620" i="31"/>
  <c r="AF622" i="31"/>
  <c r="AF623" i="31"/>
  <c r="AF624" i="31"/>
  <c r="AF625" i="31"/>
  <c r="AF626" i="31"/>
  <c r="AF627" i="31"/>
  <c r="AF628" i="31"/>
  <c r="AF629" i="31"/>
  <c r="AF630" i="31"/>
  <c r="AF631" i="31"/>
  <c r="AF632" i="31"/>
  <c r="AF633" i="31"/>
  <c r="AF634" i="31"/>
  <c r="AF635" i="31"/>
  <c r="AF636" i="31"/>
  <c r="AF637" i="31"/>
  <c r="AF638" i="31"/>
  <c r="AF639" i="31"/>
  <c r="AF640" i="31"/>
  <c r="AF641" i="31"/>
  <c r="AF642" i="31"/>
  <c r="AF643" i="31"/>
  <c r="AF644" i="31"/>
  <c r="AF645" i="31"/>
  <c r="AF646" i="31"/>
  <c r="AF647" i="31"/>
  <c r="AF649" i="31"/>
  <c r="AF650" i="31"/>
  <c r="AF651" i="31"/>
  <c r="AF652" i="31"/>
  <c r="AF653" i="31"/>
  <c r="AF654" i="31"/>
  <c r="AF655" i="31"/>
  <c r="AF656" i="31"/>
  <c r="AF657" i="31"/>
  <c r="AF658" i="31"/>
  <c r="AF659" i="31"/>
  <c r="AF660" i="31"/>
  <c r="AF661" i="31"/>
  <c r="AF662" i="31"/>
  <c r="AF663" i="31"/>
  <c r="AF664" i="31"/>
  <c r="AF665" i="31"/>
  <c r="AF666" i="31"/>
  <c r="AF667" i="31"/>
  <c r="AF668" i="31"/>
  <c r="AF669" i="31"/>
  <c r="AF670" i="31"/>
  <c r="AF671" i="31"/>
  <c r="AF672" i="31"/>
  <c r="AF673" i="31"/>
  <c r="AF674" i="31"/>
  <c r="AF676" i="31"/>
  <c r="AF678" i="31"/>
  <c r="AF679" i="31"/>
  <c r="AF680" i="31"/>
  <c r="AF681" i="31"/>
  <c r="AF682" i="31"/>
  <c r="AF683" i="31"/>
  <c r="AF684" i="31"/>
  <c r="AF685" i="31"/>
  <c r="AF686" i="31"/>
  <c r="AF687" i="31"/>
  <c r="AF688" i="31"/>
  <c r="AF689" i="31"/>
  <c r="AF690" i="31"/>
  <c r="AF691" i="31"/>
  <c r="AF692" i="31"/>
  <c r="AF693" i="31"/>
  <c r="AF694" i="31"/>
  <c r="AF695" i="31"/>
  <c r="AF696" i="31"/>
  <c r="AF697" i="31"/>
  <c r="AF698" i="31"/>
  <c r="AF699" i="31"/>
  <c r="AF700" i="31"/>
  <c r="AF701" i="31"/>
  <c r="AF702" i="31"/>
  <c r="AF703" i="31"/>
  <c r="AF704" i="31"/>
  <c r="AF705" i="31"/>
  <c r="AF706" i="31"/>
  <c r="AF707" i="31"/>
  <c r="AF708" i="31"/>
  <c r="AF709" i="31"/>
  <c r="AF710" i="31"/>
  <c r="AF711" i="31"/>
  <c r="AF712" i="31"/>
  <c r="AF713" i="31"/>
  <c r="AF714" i="31"/>
  <c r="AF715" i="31"/>
  <c r="AF716" i="31"/>
  <c r="AF717" i="31"/>
  <c r="AF718" i="31"/>
  <c r="AF719" i="31"/>
  <c r="AF720" i="31"/>
  <c r="AF721" i="31"/>
  <c r="AF722" i="31"/>
  <c r="AF723" i="31"/>
  <c r="AF724" i="31"/>
  <c r="AF725" i="31"/>
  <c r="AF726" i="31"/>
  <c r="AF727" i="31"/>
  <c r="AF728" i="31"/>
  <c r="AF729" i="31"/>
  <c r="AF730" i="31"/>
  <c r="AF731" i="31"/>
  <c r="AF732" i="31"/>
  <c r="AF733" i="31"/>
  <c r="AF734" i="31"/>
  <c r="AF735" i="31"/>
  <c r="AF736" i="31"/>
  <c r="AF737" i="31"/>
  <c r="AF738" i="31"/>
  <c r="AF739" i="31"/>
  <c r="AF740" i="31"/>
  <c r="AF741" i="31"/>
  <c r="AF743" i="31"/>
  <c r="AF744" i="31"/>
  <c r="AF745" i="31"/>
  <c r="AF746" i="31"/>
  <c r="AF747" i="31"/>
  <c r="AF748" i="31"/>
  <c r="AF749" i="31"/>
  <c r="AF750" i="31"/>
  <c r="AF751" i="31"/>
  <c r="AF752" i="31"/>
  <c r="AF753" i="31"/>
  <c r="AF754" i="31"/>
  <c r="AF755" i="31"/>
  <c r="AF756" i="31"/>
  <c r="AF757" i="31"/>
  <c r="AF758" i="31"/>
  <c r="AF759" i="31"/>
  <c r="AF760" i="31"/>
  <c r="AF761" i="31"/>
  <c r="AF762" i="31"/>
  <c r="AF763" i="31"/>
  <c r="AF764" i="31"/>
  <c r="AF765" i="31"/>
  <c r="AF766" i="31"/>
  <c r="AF767" i="31"/>
  <c r="AF768" i="31"/>
  <c r="AF769" i="31"/>
  <c r="AF770" i="31"/>
  <c r="AF771" i="31"/>
  <c r="AF772" i="31"/>
  <c r="AF773" i="31"/>
  <c r="AF774" i="31"/>
  <c r="AF775" i="31"/>
  <c r="AF776" i="31"/>
  <c r="AF777" i="31"/>
  <c r="AF778" i="31"/>
  <c r="AF779" i="31"/>
  <c r="AF780" i="31"/>
  <c r="AF781" i="31"/>
  <c r="AF782" i="31"/>
  <c r="AF783" i="31"/>
  <c r="AF784" i="31"/>
  <c r="AF785" i="31"/>
  <c r="AF786" i="31"/>
  <c r="AF787" i="31"/>
  <c r="AF788" i="31"/>
  <c r="AF789" i="31"/>
  <c r="AF790" i="31"/>
  <c r="AF791" i="31"/>
  <c r="AF792" i="31"/>
  <c r="AF793" i="31"/>
  <c r="AF794" i="31"/>
  <c r="AF795" i="31"/>
  <c r="AF796" i="31"/>
  <c r="AF797" i="31"/>
  <c r="AF798" i="31"/>
  <c r="AF799" i="31"/>
  <c r="AF800" i="31"/>
  <c r="AF801" i="31"/>
  <c r="AF802" i="31"/>
  <c r="AF803" i="31"/>
  <c r="AF804" i="31"/>
  <c r="AF805" i="31"/>
  <c r="AF806" i="31"/>
  <c r="AF807" i="31"/>
  <c r="AF808" i="31"/>
  <c r="AF809" i="31"/>
  <c r="AF810" i="31"/>
  <c r="AF811" i="31"/>
  <c r="AF812" i="31"/>
  <c r="AF813" i="31"/>
  <c r="AF814" i="31"/>
  <c r="AF815" i="31"/>
  <c r="AF816" i="31"/>
  <c r="AF817" i="31"/>
  <c r="AF818" i="31"/>
  <c r="AF819" i="31"/>
  <c r="AF821" i="31"/>
  <c r="AF822" i="31"/>
  <c r="AF823" i="31"/>
  <c r="AF824" i="31"/>
  <c r="AF825" i="31"/>
  <c r="AF826" i="31"/>
  <c r="AF827" i="31"/>
  <c r="AF828" i="31"/>
  <c r="AF829" i="31"/>
  <c r="AF830" i="31"/>
  <c r="AF831" i="31"/>
  <c r="AF832" i="31"/>
  <c r="AF833" i="31"/>
  <c r="AF834" i="31"/>
  <c r="AF835" i="31"/>
  <c r="AF836" i="31"/>
  <c r="AF837" i="31"/>
  <c r="AF838" i="31"/>
  <c r="AF839" i="31"/>
  <c r="AF840" i="31"/>
  <c r="AF841" i="31"/>
  <c r="AF842" i="31"/>
  <c r="AF843" i="31"/>
  <c r="AF844" i="31"/>
  <c r="AF845" i="31"/>
  <c r="AF846" i="31"/>
  <c r="AF847" i="31"/>
  <c r="AF848" i="31"/>
  <c r="AF849" i="31"/>
  <c r="AF850" i="31"/>
  <c r="AF851" i="31"/>
  <c r="AF852" i="31"/>
  <c r="AF853" i="31"/>
  <c r="AF854" i="31"/>
  <c r="AF855" i="31"/>
  <c r="AF856" i="31"/>
  <c r="AF857" i="31"/>
  <c r="AF858" i="31"/>
  <c r="AF859" i="31"/>
  <c r="AF860" i="31"/>
  <c r="AF861" i="31"/>
  <c r="AF862" i="31"/>
  <c r="AF863" i="31"/>
  <c r="AF864" i="31"/>
  <c r="AF865" i="31"/>
  <c r="AF866" i="31"/>
  <c r="AF867" i="31"/>
  <c r="AF868" i="31"/>
  <c r="AF869" i="31"/>
  <c r="AF870" i="31"/>
  <c r="AF871" i="31"/>
  <c r="AF872" i="31"/>
  <c r="AF873" i="31"/>
  <c r="AF874" i="31"/>
  <c r="AF875" i="31"/>
  <c r="AF876" i="31"/>
  <c r="AF877" i="31"/>
  <c r="AF878" i="31"/>
  <c r="AF879" i="31"/>
  <c r="AF880" i="31"/>
  <c r="AF881" i="31"/>
  <c r="AF882" i="31"/>
  <c r="AF883" i="31"/>
  <c r="AF884" i="31"/>
  <c r="AF885" i="31"/>
  <c r="AF886" i="31"/>
  <c r="AF887" i="31"/>
  <c r="AF888" i="31"/>
  <c r="AF889" i="31"/>
  <c r="AF890" i="31"/>
  <c r="AF891" i="31"/>
  <c r="AF892" i="31"/>
  <c r="AF893" i="31"/>
  <c r="AF894" i="31"/>
  <c r="AF895" i="31"/>
  <c r="AF896" i="31"/>
  <c r="AF897" i="31"/>
  <c r="AF898" i="31"/>
  <c r="AF899" i="31"/>
  <c r="AF900" i="31"/>
  <c r="AF901" i="31"/>
  <c r="AF902" i="31"/>
  <c r="AF903" i="31"/>
  <c r="AF904" i="31"/>
  <c r="AF905" i="31"/>
  <c r="AF906" i="31"/>
  <c r="AF907" i="31"/>
  <c r="AF908" i="31"/>
  <c r="AF909" i="31"/>
  <c r="AF910" i="31"/>
  <c r="AF911" i="31"/>
  <c r="AF912" i="31"/>
  <c r="AF913" i="31"/>
  <c r="AF914" i="31"/>
  <c r="AF915" i="31"/>
  <c r="AF916" i="31"/>
  <c r="AF917" i="31"/>
  <c r="AF918" i="31"/>
  <c r="AF919" i="31"/>
  <c r="AF920" i="31"/>
  <c r="AF921" i="31"/>
  <c r="AF922" i="31"/>
  <c r="AF923" i="31"/>
  <c r="AF924" i="31"/>
  <c r="AF925" i="31"/>
  <c r="AF926" i="31"/>
  <c r="AF927" i="31"/>
  <c r="AF928" i="31"/>
  <c r="AF929" i="31"/>
  <c r="AF930" i="31"/>
  <c r="AF931" i="31"/>
  <c r="AF932" i="31"/>
  <c r="AF933" i="31"/>
  <c r="AF934" i="31"/>
  <c r="AF935" i="31"/>
  <c r="AF936" i="31"/>
  <c r="AF937" i="31"/>
  <c r="AF938" i="31"/>
  <c r="AF939" i="31"/>
  <c r="AF940" i="31"/>
  <c r="AF941" i="31"/>
  <c r="AF942" i="31"/>
  <c r="AF943" i="31"/>
  <c r="AF944" i="31"/>
  <c r="AF945" i="31"/>
  <c r="AF946" i="31"/>
  <c r="AF947" i="31"/>
  <c r="AF948" i="31"/>
  <c r="AF949" i="31"/>
  <c r="AF950" i="31"/>
  <c r="AF951" i="31"/>
  <c r="AF952" i="31"/>
  <c r="AF953" i="31"/>
  <c r="AF954" i="31"/>
  <c r="AF955" i="31"/>
  <c r="AF956" i="31"/>
  <c r="AF957" i="31"/>
  <c r="AF958" i="31"/>
  <c r="AF959" i="31"/>
  <c r="AF960" i="31"/>
  <c r="AF961" i="31"/>
  <c r="AF962" i="31"/>
  <c r="AF963" i="31"/>
  <c r="AF964" i="31"/>
  <c r="AF965" i="31"/>
  <c r="AF966" i="31"/>
  <c r="AF967" i="31"/>
  <c r="AF968" i="31"/>
  <c r="AF450" i="31"/>
  <c r="AF451" i="31"/>
  <c r="AF452" i="31"/>
  <c r="AF453" i="31"/>
  <c r="AF454" i="31"/>
  <c r="AF455" i="31"/>
  <c r="AF456" i="31"/>
  <c r="AF457" i="31"/>
  <c r="AF458" i="31"/>
  <c r="AF459" i="31"/>
  <c r="AF460" i="31"/>
  <c r="AF461" i="31"/>
  <c r="AF462" i="31"/>
  <c r="AF463" i="31"/>
  <c r="AF464" i="31"/>
  <c r="AF465" i="31"/>
  <c r="AF466" i="31"/>
  <c r="AF467" i="31"/>
  <c r="AF468" i="31"/>
  <c r="AF469" i="31"/>
  <c r="AF470" i="31"/>
  <c r="AF471" i="31"/>
  <c r="AF472" i="31"/>
  <c r="AF473" i="31"/>
  <c r="AF474" i="31"/>
  <c r="AF475" i="31"/>
  <c r="AF476" i="31"/>
  <c r="AF477" i="31"/>
  <c r="AF478" i="31"/>
  <c r="AF479" i="31"/>
  <c r="AF480" i="31"/>
  <c r="AF481" i="31"/>
  <c r="AF482" i="31"/>
  <c r="AF483" i="31"/>
  <c r="AF484" i="31"/>
  <c r="AF485" i="31"/>
  <c r="AF486" i="31"/>
  <c r="AF487" i="31"/>
  <c r="AF488" i="31"/>
  <c r="AF489" i="31"/>
  <c r="AF490" i="31"/>
  <c r="AF491" i="31"/>
  <c r="AF492" i="31"/>
  <c r="AF493" i="31"/>
  <c r="AF494" i="31"/>
  <c r="AF495" i="31"/>
  <c r="AF496" i="31"/>
  <c r="AF497" i="31"/>
  <c r="AF498" i="31"/>
  <c r="AF499" i="31"/>
  <c r="AF500" i="31"/>
  <c r="AF501" i="31"/>
  <c r="AF502" i="31"/>
  <c r="AF503" i="31"/>
  <c r="AF504" i="31"/>
  <c r="AF505" i="31"/>
  <c r="AF506" i="31"/>
  <c r="AF507" i="31"/>
  <c r="AF508" i="31"/>
  <c r="AF509" i="31"/>
  <c r="AF510" i="31"/>
  <c r="AF511" i="31"/>
  <c r="AF512" i="31"/>
  <c r="AF513" i="31"/>
  <c r="AF514" i="31"/>
  <c r="AF515" i="31"/>
  <c r="AF516" i="31"/>
  <c r="AF517" i="31"/>
  <c r="AF518" i="31"/>
  <c r="AF519" i="31"/>
  <c r="AF520" i="31"/>
  <c r="AF521" i="31"/>
  <c r="AF522" i="31"/>
  <c r="AF523" i="31"/>
  <c r="AF524" i="31"/>
  <c r="AF525" i="31"/>
  <c r="AF526" i="31"/>
  <c r="AF527" i="31"/>
  <c r="AF528" i="31"/>
  <c r="AF529" i="31"/>
  <c r="AF530" i="31"/>
  <c r="AF531" i="31"/>
  <c r="AF532" i="31"/>
  <c r="AF533" i="31"/>
  <c r="AF534" i="31"/>
  <c r="AF535" i="31"/>
  <c r="AF537" i="31"/>
  <c r="AF538" i="31"/>
  <c r="AF539" i="31"/>
  <c r="AF540" i="31"/>
  <c r="AF541" i="31"/>
  <c r="AF542" i="31"/>
  <c r="AF543" i="31"/>
  <c r="AF544" i="31"/>
  <c r="AF545" i="31"/>
  <c r="AF546" i="31"/>
  <c r="AF547" i="31"/>
  <c r="AF548" i="31"/>
  <c r="AF549" i="31"/>
  <c r="AF550" i="31"/>
  <c r="AF551" i="31"/>
  <c r="AF552" i="31"/>
  <c r="AF553" i="31"/>
  <c r="AF554" i="31"/>
  <c r="AF555" i="31"/>
  <c r="AF556" i="31"/>
  <c r="AF557" i="31"/>
  <c r="AF558" i="31"/>
  <c r="AF559" i="31"/>
  <c r="AF560" i="31"/>
  <c r="AF561" i="31"/>
  <c r="AF562" i="31"/>
  <c r="AF563" i="31"/>
  <c r="AF564" i="31"/>
  <c r="AF565" i="31"/>
  <c r="AF10" i="31"/>
  <c r="AF13" i="31"/>
  <c r="AF20" i="31"/>
  <c r="AF29" i="31"/>
  <c r="AF31" i="31"/>
  <c r="AF32" i="31"/>
  <c r="AF33" i="31"/>
  <c r="AF34" i="31"/>
  <c r="AF35" i="31"/>
  <c r="AF39" i="31"/>
  <c r="AF42" i="31"/>
  <c r="AF45" i="31"/>
  <c r="AF48" i="31"/>
  <c r="AF50" i="31"/>
  <c r="AF53" i="31"/>
  <c r="AF55" i="31"/>
  <c r="AF56" i="31"/>
  <c r="AF57" i="31"/>
  <c r="AF59" i="31"/>
  <c r="AF60" i="31"/>
  <c r="AF61" i="31"/>
  <c r="AF62" i="31"/>
  <c r="AF63" i="31"/>
  <c r="AF64" i="31"/>
  <c r="AF65" i="31"/>
  <c r="AF67" i="31"/>
  <c r="AF68" i="31"/>
  <c r="AF69" i="31"/>
  <c r="AF70" i="31"/>
  <c r="AF71" i="31"/>
  <c r="AF72" i="31"/>
  <c r="AF73" i="31"/>
  <c r="AF74" i="31"/>
  <c r="AF76" i="31"/>
  <c r="AF77" i="31"/>
  <c r="AF79" i="31"/>
  <c r="AF80" i="31"/>
  <c r="AF81" i="31"/>
  <c r="AF82" i="31"/>
  <c r="AF83" i="31"/>
  <c r="AF84" i="31"/>
  <c r="AF85" i="31"/>
  <c r="AF86" i="31"/>
  <c r="AF88" i="31"/>
  <c r="AF89" i="31"/>
  <c r="AF90" i="31"/>
  <c r="AF91" i="31"/>
  <c r="AF92" i="31"/>
  <c r="AF93" i="31"/>
  <c r="AF94" i="31"/>
  <c r="AF95" i="31"/>
  <c r="AF96" i="31"/>
  <c r="AF97" i="31"/>
  <c r="AF98" i="31"/>
  <c r="AF99" i="31"/>
  <c r="AF100" i="31"/>
  <c r="AF101" i="31"/>
  <c r="AF102" i="31"/>
  <c r="AF103" i="31"/>
  <c r="AF104" i="31"/>
  <c r="AF105" i="31"/>
  <c r="AF106" i="31"/>
  <c r="AF107" i="31"/>
  <c r="AF108" i="31"/>
  <c r="AF109" i="31"/>
  <c r="AF110" i="31"/>
  <c r="AF111" i="31"/>
  <c r="AF113" i="31"/>
  <c r="AF115" i="31"/>
  <c r="AF116" i="31"/>
  <c r="AF117" i="31"/>
  <c r="AF118" i="31"/>
  <c r="AF119" i="31"/>
  <c r="AF120" i="31"/>
  <c r="AF121" i="31"/>
  <c r="AF122" i="31"/>
  <c r="AF123" i="31"/>
  <c r="AF124" i="31"/>
  <c r="AF125" i="31"/>
  <c r="AF126" i="31"/>
  <c r="AF127" i="31"/>
  <c r="AF128" i="31"/>
  <c r="AF129" i="31"/>
  <c r="AF130" i="31"/>
  <c r="AF131" i="31"/>
  <c r="AF132" i="31"/>
  <c r="AF133" i="31"/>
  <c r="AF142" i="31"/>
  <c r="AF143" i="31"/>
  <c r="AF144" i="31"/>
  <c r="AF145" i="31"/>
  <c r="AF146" i="31"/>
  <c r="AF147" i="31"/>
  <c r="AF148" i="31"/>
  <c r="AF149" i="31"/>
  <c r="AF150" i="31"/>
  <c r="AF151" i="31"/>
  <c r="AF152" i="31"/>
  <c r="AF153" i="31"/>
  <c r="AF154" i="31"/>
  <c r="AF155" i="31"/>
  <c r="AF156" i="31"/>
  <c r="AF157" i="31"/>
  <c r="AF158" i="31"/>
  <c r="AF159" i="31"/>
  <c r="AF160" i="31"/>
  <c r="AF161" i="31"/>
  <c r="AF162" i="31"/>
  <c r="AF163" i="31"/>
  <c r="AF164" i="31"/>
  <c r="AF165" i="31"/>
  <c r="AF168" i="31"/>
  <c r="AF169" i="31"/>
  <c r="AF170" i="31"/>
  <c r="AF171" i="31"/>
  <c r="AF172" i="31"/>
  <c r="AF173" i="31"/>
  <c r="AF174" i="31"/>
  <c r="AF175" i="31"/>
  <c r="AF176" i="31"/>
  <c r="AF177" i="31"/>
  <c r="AF178" i="31"/>
  <c r="AF179" i="31"/>
  <c r="AF180" i="31"/>
  <c r="AF181" i="31"/>
  <c r="AF182" i="31"/>
  <c r="AF188" i="31"/>
  <c r="AF191" i="31"/>
  <c r="AF192" i="31"/>
  <c r="AF193" i="31"/>
  <c r="AF194" i="31"/>
  <c r="AF195" i="31"/>
  <c r="AF196" i="31"/>
  <c r="AF197" i="31"/>
  <c r="AF198" i="31"/>
  <c r="AF199" i="31"/>
  <c r="AF200" i="31"/>
  <c r="AF201" i="31"/>
  <c r="AF202" i="31"/>
  <c r="AF203" i="31"/>
  <c r="AF204" i="31"/>
  <c r="AF205" i="31"/>
  <c r="AF206" i="31"/>
  <c r="AF207" i="31"/>
  <c r="AF208" i="31"/>
  <c r="AF209" i="31"/>
  <c r="AF210" i="31"/>
  <c r="AF211" i="31"/>
  <c r="AF212" i="31"/>
  <c r="AF213" i="31"/>
  <c r="AF214" i="31"/>
  <c r="AF215" i="31"/>
  <c r="AF216" i="31"/>
  <c r="AF217" i="31"/>
  <c r="AF218" i="31"/>
  <c r="AF219" i="31"/>
  <c r="AF220" i="31"/>
  <c r="AF221" i="31"/>
  <c r="AF222" i="31"/>
  <c r="AF223" i="31"/>
  <c r="AF224" i="31"/>
  <c r="AF225" i="31"/>
  <c r="AF226" i="31"/>
  <c r="AF227" i="31"/>
  <c r="AF228" i="31"/>
  <c r="AF229" i="31"/>
  <c r="AF230" i="31"/>
  <c r="AF231" i="31"/>
  <c r="AF232" i="31"/>
  <c r="AF233" i="31"/>
  <c r="AF234" i="31"/>
  <c r="AF235" i="31"/>
  <c r="AF236" i="31"/>
  <c r="AF237" i="31"/>
  <c r="AF238" i="31"/>
  <c r="AF239" i="31"/>
  <c r="AF240" i="31"/>
  <c r="AF241" i="31"/>
  <c r="AF242" i="31"/>
  <c r="AF243" i="31"/>
  <c r="AF244" i="31"/>
  <c r="AF245" i="31"/>
  <c r="AF246" i="31"/>
  <c r="AF247" i="31"/>
  <c r="AF248" i="31"/>
  <c r="AF249" i="31"/>
  <c r="AF250" i="31"/>
  <c r="AF251" i="31"/>
  <c r="AF252" i="31"/>
  <c r="AF253" i="31"/>
  <c r="AF254" i="31"/>
  <c r="AF255" i="31"/>
  <c r="AF256" i="31"/>
  <c r="AF257" i="31"/>
  <c r="AF258" i="31"/>
  <c r="AF259" i="31"/>
  <c r="AF260" i="31"/>
  <c r="AF261" i="31"/>
  <c r="AF262" i="31"/>
  <c r="AF263" i="31"/>
  <c r="AF264" i="31"/>
  <c r="AF265" i="31"/>
  <c r="AF266" i="31"/>
  <c r="AF267" i="31"/>
  <c r="AF268" i="31"/>
  <c r="AF269" i="31"/>
  <c r="AF270" i="31"/>
  <c r="AF271" i="31"/>
  <c r="AF272" i="31"/>
  <c r="AF273" i="31"/>
  <c r="AF274" i="31"/>
  <c r="AF275" i="31"/>
  <c r="AF276" i="31"/>
  <c r="AF277" i="31"/>
  <c r="AF278" i="31"/>
  <c r="AF279" i="31"/>
  <c r="AF280" i="31"/>
  <c r="AF281" i="31"/>
  <c r="AF282" i="31"/>
  <c r="AF283" i="31"/>
  <c r="AF284" i="31"/>
  <c r="AF285" i="31"/>
  <c r="AF286" i="31"/>
  <c r="AF287" i="31"/>
  <c r="AF288" i="31"/>
  <c r="AF289" i="31"/>
  <c r="AF290" i="31"/>
  <c r="AF291" i="31"/>
  <c r="AF292" i="31"/>
  <c r="AF293" i="31"/>
  <c r="AF294" i="31"/>
  <c r="AF295" i="31"/>
  <c r="AF296" i="31"/>
  <c r="AF297" i="31"/>
  <c r="AF298" i="31"/>
  <c r="AF299" i="31"/>
  <c r="AF300" i="31"/>
  <c r="AF301" i="31"/>
  <c r="AF302" i="31"/>
  <c r="AF304" i="31"/>
  <c r="AF306" i="31"/>
  <c r="AF307" i="31"/>
  <c r="AF308" i="31"/>
  <c r="AF309" i="31"/>
  <c r="AF311" i="31"/>
  <c r="AF312" i="31"/>
  <c r="AF313" i="31"/>
  <c r="AF314" i="31"/>
  <c r="AF315" i="31"/>
  <c r="AF316" i="31"/>
  <c r="AF320" i="31"/>
  <c r="AF321" i="31"/>
  <c r="AF324" i="31"/>
  <c r="AF325" i="31"/>
  <c r="AF326" i="31"/>
  <c r="AF334" i="31"/>
  <c r="AF335" i="31"/>
  <c r="AF336" i="31"/>
  <c r="AF337" i="31"/>
  <c r="AF338" i="31"/>
  <c r="AF339" i="31"/>
  <c r="AF340" i="31"/>
  <c r="AF350" i="31"/>
  <c r="AF351" i="31"/>
  <c r="AF352" i="31"/>
  <c r="AF353" i="31"/>
  <c r="AF354" i="31"/>
  <c r="AF355" i="31"/>
  <c r="AF356" i="31"/>
  <c r="AF357" i="31"/>
  <c r="AF358" i="31"/>
  <c r="AF359" i="31"/>
  <c r="AF360" i="31"/>
  <c r="AF361" i="31"/>
  <c r="AF362" i="31"/>
  <c r="AF367" i="31"/>
  <c r="AF371" i="31"/>
  <c r="AF372" i="31"/>
  <c r="AF373" i="31"/>
  <c r="AF375" i="31"/>
  <c r="AF376" i="31"/>
  <c r="AF378" i="31"/>
  <c r="AF379" i="31"/>
  <c r="AF380" i="31"/>
  <c r="AF381" i="31"/>
  <c r="AF382" i="31"/>
  <c r="AF383" i="31"/>
  <c r="AF384" i="31"/>
  <c r="AF385" i="31"/>
  <c r="AF386" i="31"/>
  <c r="AF387" i="31"/>
  <c r="AF388" i="31"/>
  <c r="AF389" i="31"/>
  <c r="AF390" i="31"/>
  <c r="AF391" i="31"/>
  <c r="AF392" i="31"/>
  <c r="AF393" i="31"/>
  <c r="AF394" i="31"/>
  <c r="AF395" i="31"/>
  <c r="AF396" i="31"/>
  <c r="AF397" i="31"/>
  <c r="AF398" i="31"/>
  <c r="AF399" i="31"/>
  <c r="AF400" i="31"/>
  <c r="AF401" i="31"/>
  <c r="AF402" i="31"/>
  <c r="AF403" i="31"/>
  <c r="AF404" i="31"/>
  <c r="AF405" i="31"/>
  <c r="AF406" i="31"/>
  <c r="AF407" i="31"/>
  <c r="AF408" i="31"/>
  <c r="AF409" i="31"/>
  <c r="AF410" i="31"/>
  <c r="AF411" i="31"/>
  <c r="AF412" i="31"/>
  <c r="AF413" i="31"/>
  <c r="AF414" i="31"/>
  <c r="AF415" i="31"/>
  <c r="AF416" i="31"/>
  <c r="AF417" i="31"/>
  <c r="AF418" i="31"/>
  <c r="AF419" i="31"/>
  <c r="AF420" i="31"/>
  <c r="AF421" i="31"/>
  <c r="AF422" i="31"/>
  <c r="AF423" i="31"/>
  <c r="AF424" i="31"/>
  <c r="AF425" i="31"/>
  <c r="AF426" i="31"/>
  <c r="AF427" i="31"/>
  <c r="AF428" i="31"/>
  <c r="AF429" i="31"/>
  <c r="AF430" i="31"/>
  <c r="AF431" i="31"/>
  <c r="AF432" i="31"/>
  <c r="AF433" i="31"/>
  <c r="AF434" i="31"/>
  <c r="AF435" i="31"/>
  <c r="AF436" i="31"/>
  <c r="AF437" i="31"/>
  <c r="AF438" i="31"/>
  <c r="AF439" i="31"/>
  <c r="AF440" i="31"/>
  <c r="AF441" i="31"/>
  <c r="AF442" i="31"/>
  <c r="AF443" i="31"/>
  <c r="AF444" i="31"/>
  <c r="AF445" i="31"/>
  <c r="AF446" i="31"/>
  <c r="AF447" i="31"/>
  <c r="AF448" i="31"/>
  <c r="AF449" i="31"/>
  <c r="O820" i="31"/>
  <c r="AF820" i="31" s="1"/>
  <c r="O742" i="31"/>
  <c r="AF742" i="31" s="1"/>
  <c r="O677" i="31"/>
  <c r="AF677" i="31" s="1"/>
  <c r="O675" i="31"/>
  <c r="AF675" i="31" s="1"/>
  <c r="O648" i="31"/>
  <c r="AF648" i="31" s="1"/>
  <c r="O621" i="31"/>
  <c r="AF621" i="31" s="1"/>
  <c r="O619" i="31"/>
  <c r="AF619" i="31" s="1"/>
  <c r="O618" i="31"/>
  <c r="AF618" i="31" s="1"/>
  <c r="O616" i="31"/>
  <c r="AF616" i="31" s="1"/>
  <c r="O615" i="31"/>
  <c r="AF615" i="31" s="1"/>
  <c r="O614" i="31"/>
  <c r="AR614" i="31" s="1"/>
  <c r="O613" i="31"/>
  <c r="AF613" i="31" s="1"/>
  <c r="O612" i="31"/>
  <c r="AF612" i="31" s="1"/>
  <c r="O611" i="31"/>
  <c r="AF611" i="31" s="1"/>
  <c r="O610" i="31"/>
  <c r="AF610" i="31" s="1"/>
  <c r="O609" i="31"/>
  <c r="AF609" i="31" s="1"/>
  <c r="O608" i="31"/>
  <c r="AF608" i="31" s="1"/>
  <c r="O607" i="31"/>
  <c r="AF607" i="31" s="1"/>
  <c r="O606" i="31"/>
  <c r="AF606" i="31" s="1"/>
  <c r="O605" i="31"/>
  <c r="AF605" i="31" s="1"/>
  <c r="O604" i="31"/>
  <c r="AF604" i="31" s="1"/>
  <c r="O603" i="31"/>
  <c r="AF603" i="31" s="1"/>
  <c r="O596" i="31"/>
  <c r="AR596" i="31" s="1"/>
  <c r="O592" i="31"/>
  <c r="AF592" i="31" s="1"/>
  <c r="O590" i="31"/>
  <c r="AF590" i="31" s="1"/>
  <c r="O589" i="31"/>
  <c r="AF589" i="31" s="1"/>
  <c r="O588" i="31"/>
  <c r="AF588" i="31" s="1"/>
  <c r="O587" i="31"/>
  <c r="AF587" i="31" s="1"/>
  <c r="O586" i="31"/>
  <c r="AF586" i="31" s="1"/>
  <c r="O585" i="31"/>
  <c r="AF585" i="31" s="1"/>
  <c r="O584" i="31"/>
  <c r="AF584" i="31" s="1"/>
  <c r="O573" i="31"/>
  <c r="AF573" i="31" s="1"/>
  <c r="O536" i="31"/>
  <c r="AR536" i="31" s="1"/>
  <c r="O377" i="31"/>
  <c r="AF377" i="31" s="1"/>
  <c r="O374" i="31"/>
  <c r="AR374" i="31" s="1"/>
  <c r="O370" i="31"/>
  <c r="AF370" i="31" s="1"/>
  <c r="O369" i="31"/>
  <c r="AF369" i="31" s="1"/>
  <c r="O368" i="31"/>
  <c r="AF368" i="31" s="1"/>
  <c r="O366" i="31"/>
  <c r="AF366" i="31" s="1"/>
  <c r="O365" i="31"/>
  <c r="AF365" i="31" s="1"/>
  <c r="O364" i="31"/>
  <c r="AF364" i="31" s="1"/>
  <c r="O363" i="31"/>
  <c r="AF363" i="31" s="1"/>
  <c r="O349" i="31"/>
  <c r="AF349" i="31" s="1"/>
  <c r="O348" i="31"/>
  <c r="AF348" i="31" s="1"/>
  <c r="O347" i="31"/>
  <c r="AF347" i="31" s="1"/>
  <c r="O346" i="31"/>
  <c r="AF346" i="31" s="1"/>
  <c r="O345" i="31"/>
  <c r="AR345" i="31" s="1"/>
  <c r="O344" i="31"/>
  <c r="AF344" i="31" s="1"/>
  <c r="O343" i="31"/>
  <c r="AF343" i="31" s="1"/>
  <c r="O342" i="31"/>
  <c r="AF342" i="31" s="1"/>
  <c r="O341" i="31"/>
  <c r="AF341" i="31" s="1"/>
  <c r="O333" i="31"/>
  <c r="AF333" i="31" s="1"/>
  <c r="O332" i="31"/>
  <c r="AF332" i="31" s="1"/>
  <c r="O331" i="31"/>
  <c r="AF331" i="31" s="1"/>
  <c r="O330" i="31"/>
  <c r="AF330" i="31" s="1"/>
  <c r="O329" i="31"/>
  <c r="AF329" i="31" s="1"/>
  <c r="O328" i="31"/>
  <c r="AR328" i="31" s="1"/>
  <c r="O327" i="31"/>
  <c r="AF327" i="31" s="1"/>
  <c r="O323" i="31"/>
  <c r="AR323" i="31" s="1"/>
  <c r="O322" i="31"/>
  <c r="AF322" i="31" s="1"/>
  <c r="O319" i="31"/>
  <c r="AF319" i="31" s="1"/>
  <c r="O318" i="31"/>
  <c r="AF318" i="31" s="1"/>
  <c r="O317" i="31"/>
  <c r="AF317" i="31" s="1"/>
  <c r="O314" i="31"/>
  <c r="O310" i="31"/>
  <c r="AF310" i="31" s="1"/>
  <c r="O305" i="31"/>
  <c r="AF305" i="31" s="1"/>
  <c r="O303" i="31"/>
  <c r="AF303" i="31" s="1"/>
  <c r="O190" i="31"/>
  <c r="AF190" i="31" s="1"/>
  <c r="O189" i="31"/>
  <c r="AF189" i="31" s="1"/>
  <c r="O187" i="31"/>
  <c r="AF187" i="31" s="1"/>
  <c r="O186" i="31"/>
  <c r="AR186" i="31" s="1"/>
  <c r="O185" i="31"/>
  <c r="AF185" i="31" s="1"/>
  <c r="O184" i="31"/>
  <c r="AF184" i="31" s="1"/>
  <c r="O183" i="31"/>
  <c r="AR183" i="31" s="1"/>
  <c r="O167" i="31"/>
  <c r="AF167" i="31" s="1"/>
  <c r="O166" i="31"/>
  <c r="AF166" i="31" s="1"/>
  <c r="O141" i="31"/>
  <c r="AF141" i="31" s="1"/>
  <c r="O140" i="31"/>
  <c r="AF140" i="31" s="1"/>
  <c r="O139" i="31"/>
  <c r="AF139" i="31" s="1"/>
  <c r="O138" i="31"/>
  <c r="AF138" i="31" s="1"/>
  <c r="O137" i="31"/>
  <c r="AF137" i="31" s="1"/>
  <c r="O136" i="31"/>
  <c r="AF136" i="31" s="1"/>
  <c r="O135" i="31"/>
  <c r="AR135" i="31" s="1"/>
  <c r="O134" i="31"/>
  <c r="AF134" i="31" s="1"/>
  <c r="O114" i="31"/>
  <c r="AF114" i="31" s="1"/>
  <c r="O112" i="31"/>
  <c r="AF112" i="31" s="1"/>
  <c r="O78" i="31"/>
  <c r="AF78" i="31" s="1"/>
  <c r="O175" i="44"/>
  <c r="P175" i="44"/>
  <c r="Q175" i="44"/>
  <c r="R175" i="44"/>
  <c r="S175" i="44"/>
  <c r="O176" i="44"/>
  <c r="P176" i="44"/>
  <c r="Q176" i="44"/>
  <c r="R176" i="44"/>
  <c r="S176" i="44"/>
  <c r="O177" i="44"/>
  <c r="P177" i="44"/>
  <c r="Q177" i="44"/>
  <c r="R177" i="44"/>
  <c r="S177" i="44"/>
  <c r="O178" i="44"/>
  <c r="P178" i="44"/>
  <c r="Q178" i="44"/>
  <c r="R178" i="44"/>
  <c r="S178" i="44"/>
  <c r="O179" i="44"/>
  <c r="P179" i="44"/>
  <c r="Q179" i="44"/>
  <c r="R179" i="44"/>
  <c r="S179" i="44"/>
  <c r="O180" i="44"/>
  <c r="P180" i="44"/>
  <c r="Q180" i="44"/>
  <c r="R180" i="44"/>
  <c r="S180" i="44"/>
  <c r="O181" i="44"/>
  <c r="P181" i="44"/>
  <c r="Q181" i="44"/>
  <c r="R181" i="44"/>
  <c r="S181" i="44"/>
  <c r="O182" i="44"/>
  <c r="P182" i="44"/>
  <c r="Q182" i="44"/>
  <c r="R182" i="44"/>
  <c r="S182" i="44"/>
  <c r="O183" i="44"/>
  <c r="P183" i="44"/>
  <c r="Q183" i="44"/>
  <c r="R183" i="44"/>
  <c r="S183" i="44"/>
  <c r="O184" i="44"/>
  <c r="P184" i="44"/>
  <c r="Q184" i="44"/>
  <c r="R184" i="44"/>
  <c r="S184" i="44"/>
  <c r="O185" i="44"/>
  <c r="P185" i="44"/>
  <c r="Q185" i="44"/>
  <c r="R185" i="44"/>
  <c r="S185" i="44"/>
  <c r="O186" i="44"/>
  <c r="P186" i="44"/>
  <c r="Q186" i="44"/>
  <c r="R186" i="44"/>
  <c r="S186" i="44"/>
  <c r="O187" i="44"/>
  <c r="P187" i="44"/>
  <c r="Q187" i="44"/>
  <c r="R187" i="44"/>
  <c r="S187" i="44"/>
  <c r="O188" i="44"/>
  <c r="P188" i="44"/>
  <c r="Q188" i="44"/>
  <c r="R188" i="44"/>
  <c r="S188" i="44"/>
  <c r="O189" i="44"/>
  <c r="P189" i="44"/>
  <c r="Q189" i="44"/>
  <c r="R189" i="44"/>
  <c r="S189" i="44"/>
  <c r="O190" i="44"/>
  <c r="P190" i="44"/>
  <c r="Q190" i="44"/>
  <c r="R190" i="44"/>
  <c r="S190" i="44"/>
  <c r="O191" i="44"/>
  <c r="P191" i="44"/>
  <c r="Q191" i="44"/>
  <c r="R191" i="44"/>
  <c r="S191" i="44"/>
  <c r="O192" i="44"/>
  <c r="P192" i="44"/>
  <c r="Q192" i="44"/>
  <c r="R192" i="44"/>
  <c r="S192" i="44"/>
  <c r="O193" i="44"/>
  <c r="P193" i="44"/>
  <c r="Q193" i="44"/>
  <c r="R193" i="44"/>
  <c r="S193" i="44"/>
  <c r="O194" i="44"/>
  <c r="P194" i="44"/>
  <c r="Q194" i="44"/>
  <c r="R194" i="44"/>
  <c r="S194" i="44"/>
  <c r="O195" i="44"/>
  <c r="P195" i="44"/>
  <c r="Q195" i="44"/>
  <c r="R195" i="44"/>
  <c r="S195" i="44"/>
  <c r="O196" i="44"/>
  <c r="P196" i="44"/>
  <c r="Q196" i="44"/>
  <c r="R196" i="44"/>
  <c r="S196" i="44"/>
  <c r="O197" i="44"/>
  <c r="P197" i="44"/>
  <c r="Q197" i="44"/>
  <c r="R197" i="44"/>
  <c r="S197" i="44"/>
  <c r="O198" i="44"/>
  <c r="P198" i="44"/>
  <c r="Q198" i="44"/>
  <c r="R198" i="44"/>
  <c r="S198" i="44"/>
  <c r="O199" i="44"/>
  <c r="P199" i="44"/>
  <c r="Q199" i="44"/>
  <c r="R199" i="44"/>
  <c r="S199" i="44"/>
  <c r="O200" i="44"/>
  <c r="P200" i="44"/>
  <c r="Q200" i="44"/>
  <c r="R200" i="44"/>
  <c r="S200" i="44"/>
  <c r="O201" i="44"/>
  <c r="P201" i="44"/>
  <c r="Q201" i="44"/>
  <c r="R201" i="44"/>
  <c r="S201" i="44"/>
  <c r="O202" i="44"/>
  <c r="P202" i="44"/>
  <c r="Q202" i="44"/>
  <c r="R202" i="44"/>
  <c r="S202" i="44"/>
  <c r="O203" i="44"/>
  <c r="P203" i="44"/>
  <c r="Q203" i="44"/>
  <c r="R203" i="44"/>
  <c r="S203" i="44"/>
  <c r="O204" i="44"/>
  <c r="P204" i="44"/>
  <c r="Q204" i="44"/>
  <c r="R204" i="44"/>
  <c r="S204" i="44"/>
  <c r="O205" i="44"/>
  <c r="P205" i="44"/>
  <c r="Q205" i="44"/>
  <c r="R205" i="44"/>
  <c r="S205" i="44"/>
  <c r="O206" i="44"/>
  <c r="P206" i="44"/>
  <c r="Q206" i="44"/>
  <c r="R206" i="44"/>
  <c r="S206" i="44"/>
  <c r="O207" i="44"/>
  <c r="P207" i="44"/>
  <c r="Q207" i="44"/>
  <c r="R207" i="44"/>
  <c r="S207" i="44"/>
  <c r="O208" i="44"/>
  <c r="P208" i="44"/>
  <c r="Q208" i="44"/>
  <c r="R208" i="44"/>
  <c r="S208" i="44"/>
  <c r="O209" i="44"/>
  <c r="P209" i="44"/>
  <c r="Q209" i="44"/>
  <c r="R209" i="44"/>
  <c r="S209" i="44"/>
  <c r="O210" i="44"/>
  <c r="P210" i="44"/>
  <c r="Q210" i="44"/>
  <c r="R210" i="44"/>
  <c r="S210" i="44"/>
  <c r="O211" i="44"/>
  <c r="P211" i="44"/>
  <c r="Q211" i="44"/>
  <c r="R211" i="44"/>
  <c r="S211" i="44"/>
  <c r="O212" i="44"/>
  <c r="P212" i="44"/>
  <c r="Q212" i="44"/>
  <c r="R212" i="44"/>
  <c r="S212" i="44"/>
  <c r="O213" i="44"/>
  <c r="P213" i="44"/>
  <c r="Q213" i="44"/>
  <c r="R213" i="44"/>
  <c r="S213" i="44"/>
  <c r="O214" i="44"/>
  <c r="P214" i="44"/>
  <c r="Q214" i="44"/>
  <c r="R214" i="44"/>
  <c r="S214" i="44"/>
  <c r="O215" i="44"/>
  <c r="P215" i="44"/>
  <c r="Q215" i="44"/>
  <c r="R215" i="44"/>
  <c r="S215" i="44"/>
  <c r="O216" i="44"/>
  <c r="P216" i="44"/>
  <c r="Q216" i="44"/>
  <c r="R216" i="44"/>
  <c r="S216" i="44"/>
  <c r="O217" i="44"/>
  <c r="P217" i="44"/>
  <c r="Q217" i="44"/>
  <c r="R217" i="44"/>
  <c r="S217" i="44"/>
  <c r="O218" i="44"/>
  <c r="P218" i="44"/>
  <c r="Q218" i="44"/>
  <c r="R218" i="44"/>
  <c r="S218" i="44"/>
  <c r="O219" i="44"/>
  <c r="P219" i="44"/>
  <c r="Q219" i="44"/>
  <c r="R219" i="44"/>
  <c r="S219" i="44"/>
  <c r="O220" i="44"/>
  <c r="P220" i="44"/>
  <c r="Q220" i="44"/>
  <c r="R220" i="44"/>
  <c r="S220" i="44"/>
  <c r="O221" i="44"/>
  <c r="P221" i="44"/>
  <c r="Q221" i="44"/>
  <c r="R221" i="44"/>
  <c r="S221" i="44"/>
  <c r="O222" i="44"/>
  <c r="P222" i="44"/>
  <c r="Q222" i="44"/>
  <c r="R222" i="44"/>
  <c r="S222" i="44"/>
  <c r="O223" i="44"/>
  <c r="P223" i="44"/>
  <c r="Q223" i="44"/>
  <c r="R223" i="44"/>
  <c r="S223" i="44"/>
  <c r="O224" i="44"/>
  <c r="P224" i="44"/>
  <c r="Q224" i="44"/>
  <c r="R224" i="44"/>
  <c r="S224" i="44"/>
  <c r="O225" i="44"/>
  <c r="P225" i="44"/>
  <c r="Q225" i="44"/>
  <c r="R225" i="44"/>
  <c r="S225" i="44"/>
  <c r="O226" i="44"/>
  <c r="P226" i="44"/>
  <c r="Q226" i="44"/>
  <c r="R226" i="44"/>
  <c r="S226" i="44"/>
  <c r="O227" i="44"/>
  <c r="P227" i="44"/>
  <c r="Q227" i="44"/>
  <c r="R227" i="44"/>
  <c r="S227" i="44"/>
  <c r="O228" i="44"/>
  <c r="P228" i="44"/>
  <c r="Q228" i="44"/>
  <c r="R228" i="44"/>
  <c r="S228" i="44"/>
  <c r="O5" i="44"/>
  <c r="P5" i="44"/>
  <c r="Q5" i="44"/>
  <c r="R5" i="44"/>
  <c r="S5" i="44"/>
  <c r="O6" i="44"/>
  <c r="P6" i="44"/>
  <c r="Q6" i="44"/>
  <c r="R6" i="44"/>
  <c r="S6" i="44"/>
  <c r="O7" i="44"/>
  <c r="P7" i="44"/>
  <c r="Q7" i="44"/>
  <c r="R7" i="44"/>
  <c r="S7" i="44"/>
  <c r="O8" i="44"/>
  <c r="P8" i="44"/>
  <c r="Q8" i="44"/>
  <c r="R8" i="44"/>
  <c r="S8" i="44"/>
  <c r="O9" i="44"/>
  <c r="P9" i="44"/>
  <c r="Q9" i="44"/>
  <c r="R9" i="44"/>
  <c r="S9" i="44"/>
  <c r="O10" i="44"/>
  <c r="P10" i="44"/>
  <c r="Q10" i="44"/>
  <c r="R10" i="44"/>
  <c r="S10" i="44"/>
  <c r="O11" i="44"/>
  <c r="P11" i="44"/>
  <c r="Q11" i="44"/>
  <c r="R11" i="44"/>
  <c r="S11" i="44"/>
  <c r="O12" i="44"/>
  <c r="P12" i="44"/>
  <c r="Q12" i="44"/>
  <c r="R12" i="44"/>
  <c r="S12" i="44"/>
  <c r="O13" i="44"/>
  <c r="P13" i="44"/>
  <c r="Q13" i="44"/>
  <c r="R13" i="44"/>
  <c r="S13" i="44"/>
  <c r="O14" i="44"/>
  <c r="P14" i="44"/>
  <c r="Q14" i="44"/>
  <c r="R14" i="44"/>
  <c r="S14" i="44"/>
  <c r="O15" i="44"/>
  <c r="P15" i="44"/>
  <c r="Q15" i="44"/>
  <c r="R15" i="44"/>
  <c r="S15" i="44"/>
  <c r="O16" i="44"/>
  <c r="P16" i="44"/>
  <c r="Q16" i="44"/>
  <c r="R16" i="44"/>
  <c r="S16" i="44"/>
  <c r="O17" i="44"/>
  <c r="P17" i="44"/>
  <c r="Q17" i="44"/>
  <c r="R17" i="44"/>
  <c r="S17" i="44"/>
  <c r="O18" i="44"/>
  <c r="P18" i="44"/>
  <c r="Q18" i="44"/>
  <c r="R18" i="44"/>
  <c r="S18" i="44"/>
  <c r="O19" i="44"/>
  <c r="P19" i="44"/>
  <c r="Q19" i="44"/>
  <c r="R19" i="44"/>
  <c r="S19" i="44"/>
  <c r="O20" i="44"/>
  <c r="P20" i="44"/>
  <c r="Q20" i="44"/>
  <c r="R20" i="44"/>
  <c r="S20" i="44"/>
  <c r="O21" i="44"/>
  <c r="P21" i="44"/>
  <c r="Q21" i="44"/>
  <c r="R21" i="44"/>
  <c r="S21" i="44"/>
  <c r="O22" i="44"/>
  <c r="P22" i="44"/>
  <c r="Q22" i="44"/>
  <c r="R22" i="44"/>
  <c r="S22" i="44"/>
  <c r="O23" i="44"/>
  <c r="P23" i="44"/>
  <c r="Q23" i="44"/>
  <c r="R23" i="44"/>
  <c r="S23" i="44"/>
  <c r="O24" i="44"/>
  <c r="P24" i="44"/>
  <c r="Q24" i="44"/>
  <c r="R24" i="44"/>
  <c r="S24" i="44"/>
  <c r="O25" i="44"/>
  <c r="P25" i="44"/>
  <c r="Q25" i="44"/>
  <c r="R25" i="44"/>
  <c r="S25" i="44"/>
  <c r="O26" i="44"/>
  <c r="P26" i="44"/>
  <c r="Q26" i="44"/>
  <c r="R26" i="44"/>
  <c r="S26" i="44"/>
  <c r="O27" i="44"/>
  <c r="P27" i="44"/>
  <c r="Q27" i="44"/>
  <c r="R27" i="44"/>
  <c r="S27" i="44"/>
  <c r="O28" i="44"/>
  <c r="P28" i="44"/>
  <c r="Q28" i="44"/>
  <c r="R28" i="44"/>
  <c r="S28" i="44"/>
  <c r="O29" i="44"/>
  <c r="P29" i="44"/>
  <c r="Q29" i="44"/>
  <c r="R29" i="44"/>
  <c r="S29" i="44"/>
  <c r="O30" i="44"/>
  <c r="P30" i="44"/>
  <c r="Q30" i="44"/>
  <c r="R30" i="44"/>
  <c r="S30" i="44"/>
  <c r="O31" i="44"/>
  <c r="P31" i="44"/>
  <c r="Q31" i="44"/>
  <c r="R31" i="44"/>
  <c r="S31" i="44"/>
  <c r="O32" i="44"/>
  <c r="P32" i="44"/>
  <c r="Q32" i="44"/>
  <c r="R32" i="44"/>
  <c r="S32" i="44"/>
  <c r="O33" i="44"/>
  <c r="P33" i="44"/>
  <c r="Q33" i="44"/>
  <c r="R33" i="44"/>
  <c r="S33" i="44"/>
  <c r="O34" i="44"/>
  <c r="P34" i="44"/>
  <c r="Q34" i="44"/>
  <c r="R34" i="44"/>
  <c r="S34" i="44"/>
  <c r="O35" i="44"/>
  <c r="P35" i="44"/>
  <c r="Q35" i="44"/>
  <c r="R35" i="44"/>
  <c r="S35" i="44"/>
  <c r="O36" i="44"/>
  <c r="P36" i="44"/>
  <c r="Q36" i="44"/>
  <c r="R36" i="44"/>
  <c r="S36" i="44"/>
  <c r="O37" i="44"/>
  <c r="P37" i="44"/>
  <c r="Q37" i="44"/>
  <c r="R37" i="44"/>
  <c r="S37" i="44"/>
  <c r="O38" i="44"/>
  <c r="P38" i="44"/>
  <c r="Q38" i="44"/>
  <c r="R38" i="44"/>
  <c r="S38" i="44"/>
  <c r="O39" i="44"/>
  <c r="P39" i="44"/>
  <c r="Q39" i="44"/>
  <c r="R39" i="44"/>
  <c r="S39" i="44"/>
  <c r="O40" i="44"/>
  <c r="P40" i="44"/>
  <c r="Q40" i="44"/>
  <c r="R40" i="44"/>
  <c r="S40" i="44"/>
  <c r="O41" i="44"/>
  <c r="P41" i="44"/>
  <c r="Q41" i="44"/>
  <c r="R41" i="44"/>
  <c r="S41" i="44"/>
  <c r="O42" i="44"/>
  <c r="P42" i="44"/>
  <c r="Q42" i="44"/>
  <c r="R42" i="44"/>
  <c r="S42" i="44"/>
  <c r="O43" i="44"/>
  <c r="P43" i="44"/>
  <c r="Q43" i="44"/>
  <c r="R43" i="44"/>
  <c r="S43" i="44"/>
  <c r="O44" i="44"/>
  <c r="P44" i="44"/>
  <c r="Q44" i="44"/>
  <c r="R44" i="44"/>
  <c r="S44" i="44"/>
  <c r="O45" i="44"/>
  <c r="P45" i="44"/>
  <c r="Q45" i="44"/>
  <c r="R45" i="44"/>
  <c r="S45" i="44"/>
  <c r="O46" i="44"/>
  <c r="P46" i="44"/>
  <c r="Q46" i="44"/>
  <c r="R46" i="44"/>
  <c r="S46" i="44"/>
  <c r="O47" i="44"/>
  <c r="P47" i="44"/>
  <c r="Q47" i="44"/>
  <c r="R47" i="44"/>
  <c r="S47" i="44"/>
  <c r="O48" i="44"/>
  <c r="P48" i="44"/>
  <c r="Q48" i="44"/>
  <c r="R48" i="44"/>
  <c r="S48" i="44"/>
  <c r="O49" i="44"/>
  <c r="P49" i="44"/>
  <c r="Q49" i="44"/>
  <c r="R49" i="44"/>
  <c r="S49" i="44"/>
  <c r="O50" i="44"/>
  <c r="P50" i="44"/>
  <c r="Q50" i="44"/>
  <c r="R50" i="44"/>
  <c r="S50" i="44"/>
  <c r="O51" i="44"/>
  <c r="P51" i="44"/>
  <c r="Q51" i="44"/>
  <c r="R51" i="44"/>
  <c r="S51" i="44"/>
  <c r="O52" i="44"/>
  <c r="P52" i="44"/>
  <c r="Q52" i="44"/>
  <c r="R52" i="44"/>
  <c r="S52" i="44"/>
  <c r="O53" i="44"/>
  <c r="P53" i="44"/>
  <c r="Q53" i="44"/>
  <c r="R53" i="44"/>
  <c r="S53" i="44"/>
  <c r="O54" i="44"/>
  <c r="P54" i="44"/>
  <c r="Q54" i="44"/>
  <c r="R54" i="44"/>
  <c r="S54" i="44"/>
  <c r="O55" i="44"/>
  <c r="P55" i="44"/>
  <c r="Q55" i="44"/>
  <c r="R55" i="44"/>
  <c r="S55" i="44"/>
  <c r="O56" i="44"/>
  <c r="P56" i="44"/>
  <c r="Q56" i="44"/>
  <c r="R56" i="44"/>
  <c r="S56" i="44"/>
  <c r="O57" i="44"/>
  <c r="P57" i="44"/>
  <c r="Q57" i="44"/>
  <c r="R57" i="44"/>
  <c r="S57" i="44"/>
  <c r="O58" i="44"/>
  <c r="P58" i="44"/>
  <c r="Q58" i="44"/>
  <c r="R58" i="44"/>
  <c r="S58" i="44"/>
  <c r="O59" i="44"/>
  <c r="P59" i="44"/>
  <c r="Q59" i="44"/>
  <c r="R59" i="44"/>
  <c r="S59" i="44"/>
  <c r="O60" i="44"/>
  <c r="P60" i="44"/>
  <c r="Q60" i="44"/>
  <c r="R60" i="44"/>
  <c r="S60" i="44"/>
  <c r="O61" i="44"/>
  <c r="P61" i="44"/>
  <c r="Q61" i="44"/>
  <c r="R61" i="44"/>
  <c r="S61" i="44"/>
  <c r="O62" i="44"/>
  <c r="P62" i="44"/>
  <c r="Q62" i="44"/>
  <c r="R62" i="44"/>
  <c r="S62" i="44"/>
  <c r="O63" i="44"/>
  <c r="P63" i="44"/>
  <c r="Q63" i="44"/>
  <c r="R63" i="44"/>
  <c r="S63" i="44"/>
  <c r="O64" i="44"/>
  <c r="P64" i="44"/>
  <c r="Q64" i="44"/>
  <c r="R64" i="44"/>
  <c r="S64" i="44"/>
  <c r="O65" i="44"/>
  <c r="P65" i="44"/>
  <c r="Q65" i="44"/>
  <c r="R65" i="44"/>
  <c r="S65" i="44"/>
  <c r="O66" i="44"/>
  <c r="P66" i="44"/>
  <c r="Q66" i="44"/>
  <c r="R66" i="44"/>
  <c r="S66" i="44"/>
  <c r="O67" i="44"/>
  <c r="P67" i="44"/>
  <c r="Q67" i="44"/>
  <c r="R67" i="44"/>
  <c r="S67" i="44"/>
  <c r="O68" i="44"/>
  <c r="P68" i="44"/>
  <c r="Q68" i="44"/>
  <c r="R68" i="44"/>
  <c r="S68" i="44"/>
  <c r="O69" i="44"/>
  <c r="P69" i="44"/>
  <c r="Q69" i="44"/>
  <c r="R69" i="44"/>
  <c r="S69" i="44"/>
  <c r="O70" i="44"/>
  <c r="P70" i="44"/>
  <c r="Q70" i="44"/>
  <c r="R70" i="44"/>
  <c r="S70" i="44"/>
  <c r="O71" i="44"/>
  <c r="P71" i="44"/>
  <c r="Q71" i="44"/>
  <c r="R71" i="44"/>
  <c r="S71" i="44"/>
  <c r="O72" i="44"/>
  <c r="P72" i="44"/>
  <c r="Q72" i="44"/>
  <c r="R72" i="44"/>
  <c r="S72" i="44"/>
  <c r="O73" i="44"/>
  <c r="P73" i="44"/>
  <c r="Q73" i="44"/>
  <c r="R73" i="44"/>
  <c r="S73" i="44"/>
  <c r="O74" i="44"/>
  <c r="P74" i="44"/>
  <c r="Q74" i="44"/>
  <c r="R74" i="44"/>
  <c r="S74" i="44"/>
  <c r="O75" i="44"/>
  <c r="P75" i="44"/>
  <c r="Q75" i="44"/>
  <c r="R75" i="44"/>
  <c r="S75" i="44"/>
  <c r="O76" i="44"/>
  <c r="P76" i="44"/>
  <c r="Q76" i="44"/>
  <c r="R76" i="44"/>
  <c r="S76" i="44"/>
  <c r="O77" i="44"/>
  <c r="P77" i="44"/>
  <c r="Q77" i="44"/>
  <c r="R77" i="44"/>
  <c r="S77" i="44"/>
  <c r="O78" i="44"/>
  <c r="P78" i="44"/>
  <c r="Q78" i="44"/>
  <c r="R78" i="44"/>
  <c r="S78" i="44"/>
  <c r="O79" i="44"/>
  <c r="P79" i="44"/>
  <c r="Q79" i="44"/>
  <c r="R79" i="44"/>
  <c r="S79" i="44"/>
  <c r="O80" i="44"/>
  <c r="P80" i="44"/>
  <c r="Q80" i="44"/>
  <c r="R80" i="44"/>
  <c r="S80" i="44"/>
  <c r="O81" i="44"/>
  <c r="P81" i="44"/>
  <c r="Q81" i="44"/>
  <c r="R81" i="44"/>
  <c r="S81" i="44"/>
  <c r="O82" i="44"/>
  <c r="P82" i="44"/>
  <c r="Q82" i="44"/>
  <c r="R82" i="44"/>
  <c r="S82" i="44"/>
  <c r="O83" i="44"/>
  <c r="P83" i="44"/>
  <c r="Q83" i="44"/>
  <c r="R83" i="44"/>
  <c r="S83" i="44"/>
  <c r="O84" i="44"/>
  <c r="P84" i="44"/>
  <c r="Q84" i="44"/>
  <c r="R84" i="44"/>
  <c r="S84" i="44"/>
  <c r="O85" i="44"/>
  <c r="P85" i="44"/>
  <c r="Q85" i="44"/>
  <c r="R85" i="44"/>
  <c r="S85" i="44"/>
  <c r="O86" i="44"/>
  <c r="P86" i="44"/>
  <c r="Q86" i="44"/>
  <c r="R86" i="44"/>
  <c r="S86" i="44"/>
  <c r="O87" i="44"/>
  <c r="P87" i="44"/>
  <c r="Q87" i="44"/>
  <c r="R87" i="44"/>
  <c r="S87" i="44"/>
  <c r="O88" i="44"/>
  <c r="P88" i="44"/>
  <c r="Q88" i="44"/>
  <c r="R88" i="44"/>
  <c r="S88" i="44"/>
  <c r="O89" i="44"/>
  <c r="P89" i="44"/>
  <c r="Q89" i="44"/>
  <c r="R89" i="44"/>
  <c r="S89" i="44"/>
  <c r="O90" i="44"/>
  <c r="P90" i="44"/>
  <c r="Q90" i="44"/>
  <c r="R90" i="44"/>
  <c r="S90" i="44"/>
  <c r="O91" i="44"/>
  <c r="P91" i="44"/>
  <c r="Q91" i="44"/>
  <c r="R91" i="44"/>
  <c r="S91" i="44"/>
  <c r="O92" i="44"/>
  <c r="P92" i="44"/>
  <c r="Q92" i="44"/>
  <c r="R92" i="44"/>
  <c r="S92" i="44"/>
  <c r="O93" i="44"/>
  <c r="P93" i="44"/>
  <c r="Q93" i="44"/>
  <c r="R93" i="44"/>
  <c r="S93" i="44"/>
  <c r="O94" i="44"/>
  <c r="P94" i="44"/>
  <c r="Q94" i="44"/>
  <c r="R94" i="44"/>
  <c r="S94" i="44"/>
  <c r="O95" i="44"/>
  <c r="P95" i="44"/>
  <c r="Q95" i="44"/>
  <c r="R95" i="44"/>
  <c r="S95" i="44"/>
  <c r="O96" i="44"/>
  <c r="P96" i="44"/>
  <c r="Q96" i="44"/>
  <c r="R96" i="44"/>
  <c r="S96" i="44"/>
  <c r="O97" i="44"/>
  <c r="P97" i="44"/>
  <c r="Q97" i="44"/>
  <c r="R97" i="44"/>
  <c r="S97" i="44"/>
  <c r="O98" i="44"/>
  <c r="P98" i="44"/>
  <c r="Q98" i="44"/>
  <c r="R98" i="44"/>
  <c r="S98" i="44"/>
  <c r="O99" i="44"/>
  <c r="P99" i="44"/>
  <c r="Q99" i="44"/>
  <c r="R99" i="44"/>
  <c r="S99" i="44"/>
  <c r="O100" i="44"/>
  <c r="P100" i="44"/>
  <c r="Q100" i="44"/>
  <c r="R100" i="44"/>
  <c r="S100" i="44"/>
  <c r="O101" i="44"/>
  <c r="P101" i="44"/>
  <c r="Q101" i="44"/>
  <c r="R101" i="44"/>
  <c r="S101" i="44"/>
  <c r="O102" i="44"/>
  <c r="P102" i="44"/>
  <c r="Q102" i="44"/>
  <c r="R102" i="44"/>
  <c r="S102" i="44"/>
  <c r="O103" i="44"/>
  <c r="P103" i="44"/>
  <c r="Q103" i="44"/>
  <c r="R103" i="44"/>
  <c r="S103" i="44"/>
  <c r="O104" i="44"/>
  <c r="P104" i="44"/>
  <c r="Q104" i="44"/>
  <c r="R104" i="44"/>
  <c r="S104" i="44"/>
  <c r="O105" i="44"/>
  <c r="P105" i="44"/>
  <c r="Q105" i="44"/>
  <c r="R105" i="44"/>
  <c r="S105" i="44"/>
  <c r="O106" i="44"/>
  <c r="P106" i="44"/>
  <c r="Q106" i="44"/>
  <c r="R106" i="44"/>
  <c r="S106" i="44"/>
  <c r="O107" i="44"/>
  <c r="P107" i="44"/>
  <c r="Q107" i="44"/>
  <c r="R107" i="44"/>
  <c r="S107" i="44"/>
  <c r="O108" i="44"/>
  <c r="P108" i="44"/>
  <c r="Q108" i="44"/>
  <c r="R108" i="44"/>
  <c r="S108" i="44"/>
  <c r="O109" i="44"/>
  <c r="P109" i="44"/>
  <c r="Q109" i="44"/>
  <c r="R109" i="44"/>
  <c r="S109" i="44"/>
  <c r="O110" i="44"/>
  <c r="P110" i="44"/>
  <c r="Q110" i="44"/>
  <c r="R110" i="44"/>
  <c r="S110" i="44"/>
  <c r="O111" i="44"/>
  <c r="P111" i="44"/>
  <c r="Q111" i="44"/>
  <c r="R111" i="44"/>
  <c r="S111" i="44"/>
  <c r="O112" i="44"/>
  <c r="P112" i="44"/>
  <c r="Q112" i="44"/>
  <c r="R112" i="44"/>
  <c r="S112" i="44"/>
  <c r="O113" i="44"/>
  <c r="P113" i="44"/>
  <c r="Q113" i="44"/>
  <c r="R113" i="44"/>
  <c r="S113" i="44"/>
  <c r="O114" i="44"/>
  <c r="P114" i="44"/>
  <c r="Q114" i="44"/>
  <c r="R114" i="44"/>
  <c r="S114" i="44"/>
  <c r="O115" i="44"/>
  <c r="P115" i="44"/>
  <c r="Q115" i="44"/>
  <c r="R115" i="44"/>
  <c r="S115" i="44"/>
  <c r="O116" i="44"/>
  <c r="P116" i="44"/>
  <c r="Q116" i="44"/>
  <c r="R116" i="44"/>
  <c r="S116" i="44"/>
  <c r="O117" i="44"/>
  <c r="P117" i="44"/>
  <c r="Q117" i="44"/>
  <c r="R117" i="44"/>
  <c r="S117" i="44"/>
  <c r="O118" i="44"/>
  <c r="P118" i="44"/>
  <c r="Q118" i="44"/>
  <c r="R118" i="44"/>
  <c r="S118" i="44"/>
  <c r="O119" i="44"/>
  <c r="P119" i="44"/>
  <c r="Q119" i="44"/>
  <c r="R119" i="44"/>
  <c r="S119" i="44"/>
  <c r="O120" i="44"/>
  <c r="P120" i="44"/>
  <c r="Q120" i="44"/>
  <c r="R120" i="44"/>
  <c r="S120" i="44"/>
  <c r="O121" i="44"/>
  <c r="P121" i="44"/>
  <c r="Q121" i="44"/>
  <c r="R121" i="44"/>
  <c r="S121" i="44"/>
  <c r="O122" i="44"/>
  <c r="P122" i="44"/>
  <c r="Q122" i="44"/>
  <c r="R122" i="44"/>
  <c r="S122" i="44"/>
  <c r="O123" i="44"/>
  <c r="P123" i="44"/>
  <c r="Q123" i="44"/>
  <c r="R123" i="44"/>
  <c r="S123" i="44"/>
  <c r="O124" i="44"/>
  <c r="P124" i="44"/>
  <c r="Q124" i="44"/>
  <c r="R124" i="44"/>
  <c r="S124" i="44"/>
  <c r="O125" i="44"/>
  <c r="P125" i="44"/>
  <c r="Q125" i="44"/>
  <c r="R125" i="44"/>
  <c r="S125" i="44"/>
  <c r="O126" i="44"/>
  <c r="P126" i="44"/>
  <c r="Q126" i="44"/>
  <c r="R126" i="44"/>
  <c r="S126" i="44"/>
  <c r="O127" i="44"/>
  <c r="P127" i="44"/>
  <c r="Q127" i="44"/>
  <c r="R127" i="44"/>
  <c r="S127" i="44"/>
  <c r="O128" i="44"/>
  <c r="P128" i="44"/>
  <c r="Q128" i="44"/>
  <c r="R128" i="44"/>
  <c r="S128" i="44"/>
  <c r="O129" i="44"/>
  <c r="P129" i="44"/>
  <c r="Q129" i="44"/>
  <c r="R129" i="44"/>
  <c r="S129" i="44"/>
  <c r="O130" i="44"/>
  <c r="P130" i="44"/>
  <c r="Q130" i="44"/>
  <c r="R130" i="44"/>
  <c r="S130" i="44"/>
  <c r="O131" i="44"/>
  <c r="P131" i="44"/>
  <c r="Q131" i="44"/>
  <c r="R131" i="44"/>
  <c r="S131" i="44"/>
  <c r="O132" i="44"/>
  <c r="P132" i="44"/>
  <c r="Q132" i="44"/>
  <c r="R132" i="44"/>
  <c r="S132" i="44"/>
  <c r="O133" i="44"/>
  <c r="P133" i="44"/>
  <c r="Q133" i="44"/>
  <c r="R133" i="44"/>
  <c r="S133" i="44"/>
  <c r="O134" i="44"/>
  <c r="P134" i="44"/>
  <c r="Q134" i="44"/>
  <c r="R134" i="44"/>
  <c r="S134" i="44"/>
  <c r="O135" i="44"/>
  <c r="P135" i="44"/>
  <c r="Q135" i="44"/>
  <c r="R135" i="44"/>
  <c r="S135" i="44"/>
  <c r="O136" i="44"/>
  <c r="P136" i="44"/>
  <c r="Q136" i="44"/>
  <c r="R136" i="44"/>
  <c r="S136" i="44"/>
  <c r="O137" i="44"/>
  <c r="P137" i="44"/>
  <c r="Q137" i="44"/>
  <c r="R137" i="44"/>
  <c r="S137" i="44"/>
  <c r="O138" i="44"/>
  <c r="P138" i="44"/>
  <c r="Q138" i="44"/>
  <c r="R138" i="44"/>
  <c r="S138" i="44"/>
  <c r="O139" i="44"/>
  <c r="P139" i="44"/>
  <c r="Q139" i="44"/>
  <c r="R139" i="44"/>
  <c r="S139" i="44"/>
  <c r="O140" i="44"/>
  <c r="P140" i="44"/>
  <c r="Q140" i="44"/>
  <c r="R140" i="44"/>
  <c r="S140" i="44"/>
  <c r="O141" i="44"/>
  <c r="P141" i="44"/>
  <c r="Q141" i="44"/>
  <c r="R141" i="44"/>
  <c r="S141" i="44"/>
  <c r="O142" i="44"/>
  <c r="P142" i="44"/>
  <c r="Q142" i="44"/>
  <c r="R142" i="44"/>
  <c r="S142" i="44"/>
  <c r="O143" i="44"/>
  <c r="P143" i="44"/>
  <c r="Q143" i="44"/>
  <c r="R143" i="44"/>
  <c r="S143" i="44"/>
  <c r="O144" i="44"/>
  <c r="P144" i="44"/>
  <c r="Q144" i="44"/>
  <c r="R144" i="44"/>
  <c r="S144" i="44"/>
  <c r="O145" i="44"/>
  <c r="P145" i="44"/>
  <c r="Q145" i="44"/>
  <c r="R145" i="44"/>
  <c r="S145" i="44"/>
  <c r="O146" i="44"/>
  <c r="P146" i="44"/>
  <c r="Q146" i="44"/>
  <c r="R146" i="44"/>
  <c r="S146" i="44"/>
  <c r="O147" i="44"/>
  <c r="P147" i="44"/>
  <c r="Q147" i="44"/>
  <c r="R147" i="44"/>
  <c r="S147" i="44"/>
  <c r="O148" i="44"/>
  <c r="P148" i="44"/>
  <c r="Q148" i="44"/>
  <c r="R148" i="44"/>
  <c r="S148" i="44"/>
  <c r="O149" i="44"/>
  <c r="P149" i="44"/>
  <c r="Q149" i="44"/>
  <c r="R149" i="44"/>
  <c r="S149" i="44"/>
  <c r="O150" i="44"/>
  <c r="P150" i="44"/>
  <c r="Q150" i="44"/>
  <c r="R150" i="44"/>
  <c r="S150" i="44"/>
  <c r="O151" i="44"/>
  <c r="P151" i="44"/>
  <c r="Q151" i="44"/>
  <c r="R151" i="44"/>
  <c r="S151" i="44"/>
  <c r="O152" i="44"/>
  <c r="P152" i="44"/>
  <c r="Q152" i="44"/>
  <c r="R152" i="44"/>
  <c r="S152" i="44"/>
  <c r="O153" i="44"/>
  <c r="P153" i="44"/>
  <c r="Q153" i="44"/>
  <c r="R153" i="44"/>
  <c r="S153" i="44"/>
  <c r="O154" i="44"/>
  <c r="P154" i="44"/>
  <c r="Q154" i="44"/>
  <c r="R154" i="44"/>
  <c r="S154" i="44"/>
  <c r="O155" i="44"/>
  <c r="P155" i="44"/>
  <c r="Q155" i="44"/>
  <c r="R155" i="44"/>
  <c r="S155" i="44"/>
  <c r="O156" i="44"/>
  <c r="P156" i="44"/>
  <c r="Q156" i="44"/>
  <c r="R156" i="44"/>
  <c r="S156" i="44"/>
  <c r="O157" i="44"/>
  <c r="P157" i="44"/>
  <c r="Q157" i="44"/>
  <c r="R157" i="44"/>
  <c r="S157" i="44"/>
  <c r="O158" i="44"/>
  <c r="P158" i="44"/>
  <c r="Q158" i="44"/>
  <c r="R158" i="44"/>
  <c r="S158" i="44"/>
  <c r="O159" i="44"/>
  <c r="P159" i="44"/>
  <c r="Q159" i="44"/>
  <c r="R159" i="44"/>
  <c r="S159" i="44"/>
  <c r="O160" i="44"/>
  <c r="P160" i="44"/>
  <c r="Q160" i="44"/>
  <c r="R160" i="44"/>
  <c r="S160" i="44"/>
  <c r="O161" i="44"/>
  <c r="P161" i="44"/>
  <c r="Q161" i="44"/>
  <c r="R161" i="44"/>
  <c r="S161" i="44"/>
  <c r="O162" i="44"/>
  <c r="P162" i="44"/>
  <c r="Q162" i="44"/>
  <c r="R162" i="44"/>
  <c r="S162" i="44"/>
  <c r="O163" i="44"/>
  <c r="P163" i="44"/>
  <c r="Q163" i="44"/>
  <c r="R163" i="44"/>
  <c r="S163" i="44"/>
  <c r="O164" i="44"/>
  <c r="P164" i="44"/>
  <c r="Q164" i="44"/>
  <c r="R164" i="44"/>
  <c r="S164" i="44"/>
  <c r="O165" i="44"/>
  <c r="P165" i="44"/>
  <c r="Q165" i="44"/>
  <c r="R165" i="44"/>
  <c r="S165" i="44"/>
  <c r="O166" i="44"/>
  <c r="P166" i="44"/>
  <c r="Q166" i="44"/>
  <c r="R166" i="44"/>
  <c r="S166" i="44"/>
  <c r="O167" i="44"/>
  <c r="P167" i="44"/>
  <c r="Q167" i="44"/>
  <c r="R167" i="44"/>
  <c r="S167" i="44"/>
  <c r="O168" i="44"/>
  <c r="P168" i="44"/>
  <c r="Q168" i="44"/>
  <c r="R168" i="44"/>
  <c r="S168" i="44"/>
  <c r="O169" i="44"/>
  <c r="P169" i="44"/>
  <c r="Q169" i="44"/>
  <c r="R169" i="44"/>
  <c r="S169" i="44"/>
  <c r="O170" i="44"/>
  <c r="P170" i="44"/>
  <c r="Q170" i="44"/>
  <c r="R170" i="44"/>
  <c r="S170" i="44"/>
  <c r="O171" i="44"/>
  <c r="P171" i="44"/>
  <c r="Q171" i="44"/>
  <c r="R171" i="44"/>
  <c r="S171" i="44"/>
  <c r="O172" i="44"/>
  <c r="P172" i="44"/>
  <c r="Q172" i="44"/>
  <c r="R172" i="44"/>
  <c r="S172" i="44"/>
  <c r="O173" i="44"/>
  <c r="P173" i="44"/>
  <c r="Q173" i="44"/>
  <c r="R173" i="44"/>
  <c r="S173" i="44"/>
  <c r="O174" i="44"/>
  <c r="P174" i="44"/>
  <c r="Q174" i="44"/>
  <c r="R174" i="44"/>
  <c r="S174" i="44"/>
  <c r="AQ9" i="31"/>
  <c r="AQ10" i="31"/>
  <c r="AR10" i="31"/>
  <c r="AQ11" i="31"/>
  <c r="AQ12" i="31"/>
  <c r="AQ13" i="31"/>
  <c r="AR13" i="31"/>
  <c r="AQ14" i="31"/>
  <c r="AQ15" i="31"/>
  <c r="AQ16" i="31"/>
  <c r="AQ17" i="31"/>
  <c r="AQ18" i="31"/>
  <c r="AQ19" i="31"/>
  <c r="AQ20" i="31"/>
  <c r="AR20" i="31"/>
  <c r="AQ21" i="31"/>
  <c r="AQ22" i="31"/>
  <c r="AQ23" i="31"/>
  <c r="AQ24" i="31"/>
  <c r="AQ25" i="31"/>
  <c r="AQ26" i="31"/>
  <c r="AQ27" i="31"/>
  <c r="AQ28" i="31"/>
  <c r="AQ29" i="31"/>
  <c r="AR29" i="31"/>
  <c r="AQ30" i="31"/>
  <c r="AQ31" i="31"/>
  <c r="AR31" i="31"/>
  <c r="AQ32" i="31"/>
  <c r="AR32" i="31"/>
  <c r="AQ33" i="31"/>
  <c r="AR33" i="31"/>
  <c r="AQ34" i="31"/>
  <c r="AR34" i="31"/>
  <c r="AQ35" i="31"/>
  <c r="AR35" i="31"/>
  <c r="AQ36" i="31"/>
  <c r="AQ37" i="31"/>
  <c r="AQ38" i="31"/>
  <c r="AQ39" i="31"/>
  <c r="AR39" i="31"/>
  <c r="AQ40" i="31"/>
  <c r="AQ41" i="31"/>
  <c r="AQ42" i="31"/>
  <c r="AR42" i="31"/>
  <c r="AQ43" i="31"/>
  <c r="AQ44" i="31"/>
  <c r="AQ45" i="31"/>
  <c r="AR45" i="31"/>
  <c r="AQ46" i="31"/>
  <c r="AQ48" i="31"/>
  <c r="AR48" i="31"/>
  <c r="AQ49" i="31"/>
  <c r="AQ50" i="31"/>
  <c r="AR50" i="31"/>
  <c r="AQ51" i="31"/>
  <c r="AQ52" i="31"/>
  <c r="AQ53" i="31"/>
  <c r="AR53" i="31"/>
  <c r="AQ54" i="31"/>
  <c r="AQ55" i="31"/>
  <c r="AR55" i="31"/>
  <c r="AQ56" i="31"/>
  <c r="AR56" i="31"/>
  <c r="AQ57" i="31"/>
  <c r="AR57" i="31"/>
  <c r="AQ58" i="31"/>
  <c r="AQ59" i="31"/>
  <c r="AR59" i="31"/>
  <c r="AQ60" i="31"/>
  <c r="AR60" i="31"/>
  <c r="AQ61" i="31"/>
  <c r="AR61" i="31"/>
  <c r="AQ62" i="31"/>
  <c r="AR62" i="31"/>
  <c r="AQ63" i="31"/>
  <c r="AR63" i="31"/>
  <c r="AQ64" i="31"/>
  <c r="AR64" i="31"/>
  <c r="AQ65" i="31"/>
  <c r="AR65" i="31"/>
  <c r="AQ66" i="31"/>
  <c r="AQ67" i="31"/>
  <c r="AR67" i="31"/>
  <c r="AQ68" i="31"/>
  <c r="AR68" i="31"/>
  <c r="AQ69" i="31"/>
  <c r="AR69" i="31"/>
  <c r="AQ70" i="31"/>
  <c r="AR70" i="31"/>
  <c r="AQ71" i="31"/>
  <c r="AR71" i="31"/>
  <c r="AQ72" i="31"/>
  <c r="AR72" i="31"/>
  <c r="AQ73" i="31"/>
  <c r="AR73" i="31"/>
  <c r="AQ74" i="31"/>
  <c r="AR74" i="31"/>
  <c r="AQ75" i="31"/>
  <c r="AQ76" i="31"/>
  <c r="AR76" i="31"/>
  <c r="AQ77" i="31"/>
  <c r="AR77" i="31"/>
  <c r="AQ78" i="31"/>
  <c r="AQ79" i="31"/>
  <c r="AR79" i="31"/>
  <c r="AQ80" i="31"/>
  <c r="AR80" i="31"/>
  <c r="AQ81" i="31"/>
  <c r="AR81" i="31"/>
  <c r="AQ82" i="31"/>
  <c r="AR82" i="31"/>
  <c r="AQ83" i="31"/>
  <c r="AR83" i="31"/>
  <c r="AQ84" i="31"/>
  <c r="AR84" i="31"/>
  <c r="AQ85" i="31"/>
  <c r="AR85" i="31"/>
  <c r="AQ86" i="31"/>
  <c r="AR86" i="31"/>
  <c r="AQ87" i="31"/>
  <c r="AQ88" i="31"/>
  <c r="AR88" i="31"/>
  <c r="AQ89" i="31"/>
  <c r="AR89" i="31"/>
  <c r="AQ90" i="31"/>
  <c r="AR90" i="31"/>
  <c r="AQ91" i="31"/>
  <c r="AR91" i="31"/>
  <c r="AQ92" i="31"/>
  <c r="AR92" i="31"/>
  <c r="AQ93" i="31"/>
  <c r="AR93" i="31"/>
  <c r="AQ94" i="31"/>
  <c r="AR94" i="31"/>
  <c r="AQ95" i="31"/>
  <c r="AR95" i="31"/>
  <c r="AQ96" i="31"/>
  <c r="AR96" i="31"/>
  <c r="AQ97" i="31"/>
  <c r="AR97" i="31"/>
  <c r="AQ98" i="31"/>
  <c r="AR98" i="31"/>
  <c r="AQ99" i="31"/>
  <c r="AR99" i="31"/>
  <c r="AQ100" i="31"/>
  <c r="AR100" i="31"/>
  <c r="AQ101" i="31"/>
  <c r="AR101" i="31"/>
  <c r="AQ102" i="31"/>
  <c r="AR102" i="31"/>
  <c r="AQ103" i="31"/>
  <c r="AR103" i="31"/>
  <c r="AQ104" i="31"/>
  <c r="AR104" i="31"/>
  <c r="AQ105" i="31"/>
  <c r="AR105" i="31"/>
  <c r="AQ106" i="31"/>
  <c r="AR106" i="31"/>
  <c r="AQ107" i="31"/>
  <c r="AR107" i="31"/>
  <c r="AQ108" i="31"/>
  <c r="AR108" i="31"/>
  <c r="AQ109" i="31"/>
  <c r="AR109" i="31"/>
  <c r="AQ110" i="31"/>
  <c r="AR110" i="31"/>
  <c r="AQ111" i="31"/>
  <c r="AR111" i="31"/>
  <c r="AQ112" i="31"/>
  <c r="AQ113" i="31"/>
  <c r="AR113" i="31"/>
  <c r="AQ114" i="31"/>
  <c r="AQ115" i="31"/>
  <c r="AR115" i="31"/>
  <c r="AQ116" i="31"/>
  <c r="AR116" i="31"/>
  <c r="AQ117" i="31"/>
  <c r="AR117" i="31"/>
  <c r="AQ118" i="31"/>
  <c r="AR118" i="31"/>
  <c r="AQ119" i="31"/>
  <c r="AR119" i="31"/>
  <c r="AQ120" i="31"/>
  <c r="AR120" i="31"/>
  <c r="AQ121" i="31"/>
  <c r="AR121" i="31"/>
  <c r="AQ122" i="31"/>
  <c r="AR122" i="31"/>
  <c r="AQ123" i="31"/>
  <c r="AR123" i="31"/>
  <c r="AQ124" i="31"/>
  <c r="AR124" i="31"/>
  <c r="AQ125" i="31"/>
  <c r="AR125" i="31"/>
  <c r="AQ126" i="31"/>
  <c r="AR126" i="31"/>
  <c r="AQ127" i="31"/>
  <c r="AR127" i="31"/>
  <c r="AQ128" i="31"/>
  <c r="AR128" i="31"/>
  <c r="AQ129" i="31"/>
  <c r="AR129" i="31"/>
  <c r="AQ130" i="31"/>
  <c r="AR130" i="31"/>
  <c r="AQ131" i="31"/>
  <c r="AR131" i="31"/>
  <c r="AQ132" i="31"/>
  <c r="AR132" i="31"/>
  <c r="AQ133" i="31"/>
  <c r="AR133" i="31"/>
  <c r="AQ134" i="31"/>
  <c r="AR134" i="31"/>
  <c r="AQ135" i="31"/>
  <c r="AQ136" i="31"/>
  <c r="AR136" i="31"/>
  <c r="AQ137" i="31"/>
  <c r="AQ138" i="31"/>
  <c r="AR138" i="31"/>
  <c r="AQ139" i="31"/>
  <c r="AR139" i="31"/>
  <c r="AQ140" i="31"/>
  <c r="AR140" i="31"/>
  <c r="AQ141" i="31"/>
  <c r="AR141" i="31"/>
  <c r="AQ142" i="31"/>
  <c r="AR142" i="31"/>
  <c r="AQ143" i="31"/>
  <c r="AR143" i="31"/>
  <c r="AQ144" i="31"/>
  <c r="AR144" i="31"/>
  <c r="AQ145" i="31"/>
  <c r="AR145" i="31"/>
  <c r="AQ146" i="31"/>
  <c r="AR146" i="31"/>
  <c r="AQ147" i="31"/>
  <c r="AR147" i="31"/>
  <c r="AQ148" i="31"/>
  <c r="AR148" i="31"/>
  <c r="AQ149" i="31"/>
  <c r="AR149" i="31"/>
  <c r="AQ150" i="31"/>
  <c r="AR150" i="31"/>
  <c r="AQ151" i="31"/>
  <c r="AR151" i="31"/>
  <c r="AQ152" i="31"/>
  <c r="AR152" i="31"/>
  <c r="AQ153" i="31"/>
  <c r="AR153" i="31"/>
  <c r="AQ154" i="31"/>
  <c r="AR154" i="31"/>
  <c r="AQ155" i="31"/>
  <c r="AR155" i="31"/>
  <c r="AQ156" i="31"/>
  <c r="AR156" i="31"/>
  <c r="AQ157" i="31"/>
  <c r="AR157" i="31"/>
  <c r="AQ158" i="31"/>
  <c r="AR158" i="31"/>
  <c r="AQ159" i="31"/>
  <c r="AR159" i="31"/>
  <c r="AQ160" i="31"/>
  <c r="AR160" i="31"/>
  <c r="AQ161" i="31"/>
  <c r="AR161" i="31"/>
  <c r="AQ162" i="31"/>
  <c r="AR162" i="31"/>
  <c r="AQ163" i="31"/>
  <c r="AR163" i="31"/>
  <c r="AQ164" i="31"/>
  <c r="AR164" i="31"/>
  <c r="AQ165" i="31"/>
  <c r="AR165" i="31"/>
  <c r="AQ166" i="31"/>
  <c r="AR166" i="31"/>
  <c r="AQ167" i="31"/>
  <c r="AQ168" i="31"/>
  <c r="AR168" i="31"/>
  <c r="AQ169" i="31"/>
  <c r="AR169" i="31"/>
  <c r="AQ170" i="31"/>
  <c r="AR170" i="31"/>
  <c r="AQ171" i="31"/>
  <c r="AR171" i="31"/>
  <c r="AQ172" i="31"/>
  <c r="AR172" i="31"/>
  <c r="AQ173" i="31"/>
  <c r="AR173" i="31"/>
  <c r="AQ174" i="31"/>
  <c r="AR174" i="31"/>
  <c r="AQ175" i="31"/>
  <c r="AR175" i="31"/>
  <c r="AQ176" i="31"/>
  <c r="AR176" i="31"/>
  <c r="AQ177" i="31"/>
  <c r="AR177" i="31"/>
  <c r="AQ178" i="31"/>
  <c r="AR178" i="31"/>
  <c r="AQ179" i="31"/>
  <c r="AR179" i="31"/>
  <c r="AQ180" i="31"/>
  <c r="AR180" i="31"/>
  <c r="AQ181" i="31"/>
  <c r="AR181" i="31"/>
  <c r="AQ182" i="31"/>
  <c r="AR182" i="31"/>
  <c r="AQ183" i="31"/>
  <c r="AQ184" i="31"/>
  <c r="AQ185" i="31"/>
  <c r="AR185" i="31"/>
  <c r="AQ186" i="31"/>
  <c r="AQ187" i="31"/>
  <c r="AR187" i="31"/>
  <c r="AQ188" i="31"/>
  <c r="AR188" i="31"/>
  <c r="AQ189" i="31"/>
  <c r="AQ190" i="31"/>
  <c r="AR190" i="31"/>
  <c r="AQ191" i="31"/>
  <c r="AR191" i="31"/>
  <c r="AQ192" i="31"/>
  <c r="AR192" i="31"/>
  <c r="AQ193" i="31"/>
  <c r="AR193" i="31"/>
  <c r="AQ194" i="31"/>
  <c r="AR194" i="31"/>
  <c r="AQ195" i="31"/>
  <c r="AR195" i="31"/>
  <c r="AQ196" i="31"/>
  <c r="AR196" i="31"/>
  <c r="AQ197" i="31"/>
  <c r="AR197" i="31"/>
  <c r="AQ198" i="31"/>
  <c r="AR198" i="31"/>
  <c r="AQ199" i="31"/>
  <c r="AR199" i="31"/>
  <c r="AQ200" i="31"/>
  <c r="AR200" i="31"/>
  <c r="AQ201" i="31"/>
  <c r="AR201" i="31"/>
  <c r="AQ202" i="31"/>
  <c r="AR202" i="31"/>
  <c r="AQ203" i="31"/>
  <c r="AR203" i="31"/>
  <c r="AQ204" i="31"/>
  <c r="AR204" i="31"/>
  <c r="AQ205" i="31"/>
  <c r="AR205" i="31"/>
  <c r="AQ206" i="31"/>
  <c r="AR206" i="31"/>
  <c r="AQ207" i="31"/>
  <c r="AR207" i="31"/>
  <c r="AQ208" i="31"/>
  <c r="AR208" i="31"/>
  <c r="AQ209" i="31"/>
  <c r="AR209" i="31"/>
  <c r="AQ210" i="31"/>
  <c r="AR210" i="31"/>
  <c r="AQ211" i="31"/>
  <c r="AR211" i="31"/>
  <c r="AQ212" i="31"/>
  <c r="AR212" i="31"/>
  <c r="AQ213" i="31"/>
  <c r="AR213" i="31"/>
  <c r="AQ214" i="31"/>
  <c r="AR214" i="31"/>
  <c r="AQ215" i="31"/>
  <c r="AR215" i="31"/>
  <c r="AQ216" i="31"/>
  <c r="AR216" i="31"/>
  <c r="AQ217" i="31"/>
  <c r="AR217" i="31"/>
  <c r="AQ218" i="31"/>
  <c r="AR218" i="31"/>
  <c r="AQ219" i="31"/>
  <c r="AR219" i="31"/>
  <c r="AQ220" i="31"/>
  <c r="AR220" i="31"/>
  <c r="AQ221" i="31"/>
  <c r="AR221" i="31"/>
  <c r="AQ222" i="31"/>
  <c r="AR222" i="31"/>
  <c r="AQ223" i="31"/>
  <c r="AR223" i="31"/>
  <c r="AQ224" i="31"/>
  <c r="AR224" i="31"/>
  <c r="AQ225" i="31"/>
  <c r="AR225" i="31"/>
  <c r="AQ226" i="31"/>
  <c r="AR226" i="31"/>
  <c r="AQ227" i="31"/>
  <c r="AR227" i="31"/>
  <c r="AQ228" i="31"/>
  <c r="AR228" i="31"/>
  <c r="AQ229" i="31"/>
  <c r="AR229" i="31"/>
  <c r="AQ230" i="31"/>
  <c r="AR230" i="31"/>
  <c r="AQ231" i="31"/>
  <c r="AR231" i="31"/>
  <c r="AQ232" i="31"/>
  <c r="AR232" i="31"/>
  <c r="AQ233" i="31"/>
  <c r="AR233" i="31"/>
  <c r="AQ234" i="31"/>
  <c r="AR234" i="31"/>
  <c r="AQ235" i="31"/>
  <c r="AR235" i="31"/>
  <c r="AQ236" i="31"/>
  <c r="AR236" i="31"/>
  <c r="AQ237" i="31"/>
  <c r="AR237" i="31"/>
  <c r="AQ238" i="31"/>
  <c r="AR238" i="31"/>
  <c r="AQ239" i="31"/>
  <c r="AR239" i="31"/>
  <c r="AQ240" i="31"/>
  <c r="AR240" i="31"/>
  <c r="AQ241" i="31"/>
  <c r="AR241" i="31"/>
  <c r="AQ242" i="31"/>
  <c r="AR242" i="31"/>
  <c r="AQ243" i="31"/>
  <c r="AR243" i="31"/>
  <c r="AQ244" i="31"/>
  <c r="AR244" i="31"/>
  <c r="AQ245" i="31"/>
  <c r="AR245" i="31"/>
  <c r="AQ246" i="31"/>
  <c r="AR246" i="31"/>
  <c r="AQ247" i="31"/>
  <c r="AR247" i="31"/>
  <c r="AQ248" i="31"/>
  <c r="AR248" i="31"/>
  <c r="AQ249" i="31"/>
  <c r="AR249" i="31"/>
  <c r="AQ250" i="31"/>
  <c r="AR250" i="31"/>
  <c r="AQ251" i="31"/>
  <c r="AR251" i="31"/>
  <c r="AQ252" i="31"/>
  <c r="AR252" i="31"/>
  <c r="AQ253" i="31"/>
  <c r="AR253" i="31"/>
  <c r="AQ254" i="31"/>
  <c r="AR254" i="31"/>
  <c r="AQ255" i="31"/>
  <c r="AR255" i="31"/>
  <c r="AQ256" i="31"/>
  <c r="AR256" i="31"/>
  <c r="AQ257" i="31"/>
  <c r="AR257" i="31"/>
  <c r="AQ258" i="31"/>
  <c r="AR258" i="31"/>
  <c r="AQ259" i="31"/>
  <c r="AR259" i="31"/>
  <c r="AQ260" i="31"/>
  <c r="AR260" i="31"/>
  <c r="AQ261" i="31"/>
  <c r="AR261" i="31"/>
  <c r="AQ262" i="31"/>
  <c r="AR262" i="31"/>
  <c r="AQ263" i="31"/>
  <c r="AR263" i="31"/>
  <c r="AQ264" i="31"/>
  <c r="AR264" i="31"/>
  <c r="AQ265" i="31"/>
  <c r="AR265" i="31"/>
  <c r="AQ266" i="31"/>
  <c r="AR266" i="31"/>
  <c r="AQ267" i="31"/>
  <c r="AR267" i="31"/>
  <c r="AQ268" i="31"/>
  <c r="AR268" i="31"/>
  <c r="AQ269" i="31"/>
  <c r="AR269" i="31"/>
  <c r="AQ270" i="31"/>
  <c r="AR270" i="31"/>
  <c r="AQ271" i="31"/>
  <c r="AR271" i="31"/>
  <c r="AQ272" i="31"/>
  <c r="AR272" i="31"/>
  <c r="AQ273" i="31"/>
  <c r="AR273" i="31"/>
  <c r="AQ274" i="31"/>
  <c r="AR274" i="31"/>
  <c r="AQ275" i="31"/>
  <c r="AR275" i="31"/>
  <c r="AQ276" i="31"/>
  <c r="AR276" i="31"/>
  <c r="AQ277" i="31"/>
  <c r="AR277" i="31"/>
  <c r="AQ278" i="31"/>
  <c r="AR278" i="31"/>
  <c r="AQ279" i="31"/>
  <c r="AR279" i="31"/>
  <c r="AQ280" i="31"/>
  <c r="AR280" i="31"/>
  <c r="AQ281" i="31"/>
  <c r="AR281" i="31"/>
  <c r="AQ282" i="31"/>
  <c r="AR282" i="31"/>
  <c r="AQ283" i="31"/>
  <c r="AR283" i="31"/>
  <c r="AQ284" i="31"/>
  <c r="AR284" i="31"/>
  <c r="AQ285" i="31"/>
  <c r="AR285" i="31"/>
  <c r="AQ286" i="31"/>
  <c r="AR286" i="31"/>
  <c r="AQ287" i="31"/>
  <c r="AR287" i="31"/>
  <c r="AQ288" i="31"/>
  <c r="AR288" i="31"/>
  <c r="AQ289" i="31"/>
  <c r="AR289" i="31"/>
  <c r="AQ290" i="31"/>
  <c r="AR290" i="31"/>
  <c r="AQ291" i="31"/>
  <c r="AR291" i="31"/>
  <c r="AQ292" i="31"/>
  <c r="AR292" i="31"/>
  <c r="AQ293" i="31"/>
  <c r="AR293" i="31"/>
  <c r="AQ294" i="31"/>
  <c r="AR294" i="31"/>
  <c r="AQ295" i="31"/>
  <c r="AR295" i="31"/>
  <c r="AQ296" i="31"/>
  <c r="AR296" i="31"/>
  <c r="AQ297" i="31"/>
  <c r="AR297" i="31"/>
  <c r="AQ298" i="31"/>
  <c r="AR298" i="31"/>
  <c r="AQ299" i="31"/>
  <c r="AR299" i="31"/>
  <c r="AQ300" i="31"/>
  <c r="AR300" i="31"/>
  <c r="AQ301" i="31"/>
  <c r="AR301" i="31"/>
  <c r="AQ302" i="31"/>
  <c r="AR302" i="31"/>
  <c r="AQ303" i="31"/>
  <c r="AR303" i="31"/>
  <c r="AQ304" i="31"/>
  <c r="AR304" i="31"/>
  <c r="AQ305" i="31"/>
  <c r="AR305" i="31"/>
  <c r="AQ306" i="31"/>
  <c r="AR306" i="31"/>
  <c r="AQ307" i="31"/>
  <c r="AR307" i="31"/>
  <c r="AQ308" i="31"/>
  <c r="AR308" i="31"/>
  <c r="AQ309" i="31"/>
  <c r="AR309" i="31"/>
  <c r="AQ310" i="31"/>
  <c r="AR310" i="31"/>
  <c r="AQ311" i="31"/>
  <c r="AR311" i="31"/>
  <c r="AQ312" i="31"/>
  <c r="AR312" i="31"/>
  <c r="AQ313" i="31"/>
  <c r="AR313" i="31"/>
  <c r="AQ314" i="31"/>
  <c r="AR314" i="31"/>
  <c r="AQ315" i="31"/>
  <c r="AR315" i="31"/>
  <c r="AQ316" i="31"/>
  <c r="AR316" i="31"/>
  <c r="AQ317" i="31"/>
  <c r="AQ318" i="31"/>
  <c r="AR318" i="31"/>
  <c r="AQ319" i="31"/>
  <c r="AQ320" i="31"/>
  <c r="AR320" i="31"/>
  <c r="AQ321" i="31"/>
  <c r="AR321" i="31"/>
  <c r="AQ322" i="31"/>
  <c r="AR322" i="31"/>
  <c r="AQ323" i="31"/>
  <c r="AQ324" i="31"/>
  <c r="AR324" i="31"/>
  <c r="AQ325" i="31"/>
  <c r="AR325" i="31"/>
  <c r="AQ326" i="31"/>
  <c r="AR326" i="31"/>
  <c r="AQ327" i="31"/>
  <c r="AR327" i="31"/>
  <c r="AQ328" i="31"/>
  <c r="AQ329" i="31"/>
  <c r="AR329" i="31"/>
  <c r="AQ330" i="31"/>
  <c r="AR330" i="31"/>
  <c r="AQ331" i="31"/>
  <c r="AR331" i="31"/>
  <c r="AQ332" i="31"/>
  <c r="AR332" i="31"/>
  <c r="AQ333" i="31"/>
  <c r="AR333" i="31"/>
  <c r="AQ334" i="31"/>
  <c r="AR334" i="31"/>
  <c r="AQ335" i="31"/>
  <c r="AR335" i="31"/>
  <c r="AQ336" i="31"/>
  <c r="AR336" i="31"/>
  <c r="AQ337" i="31"/>
  <c r="AR337" i="31"/>
  <c r="AQ338" i="31"/>
  <c r="AR338" i="31"/>
  <c r="AQ339" i="31"/>
  <c r="AR339" i="31"/>
  <c r="AQ340" i="31"/>
  <c r="AR340" i="31"/>
  <c r="AQ341" i="31"/>
  <c r="AQ342" i="31"/>
  <c r="AR342" i="31"/>
  <c r="AQ343" i="31"/>
  <c r="AQ344" i="31"/>
  <c r="AR344" i="31"/>
  <c r="AQ345" i="31"/>
  <c r="AQ346" i="31"/>
  <c r="AR346" i="31"/>
  <c r="AQ347" i="31"/>
  <c r="AR347" i="31"/>
  <c r="AQ348" i="31"/>
  <c r="AR348" i="31"/>
  <c r="AQ349" i="31"/>
  <c r="AR349" i="31"/>
  <c r="AQ350" i="31"/>
  <c r="AR350" i="31"/>
  <c r="AQ351" i="31"/>
  <c r="AR351" i="31"/>
  <c r="AQ352" i="31"/>
  <c r="AR352" i="31"/>
  <c r="AQ353" i="31"/>
  <c r="AR353" i="31"/>
  <c r="AQ354" i="31"/>
  <c r="AR354" i="31"/>
  <c r="AQ355" i="31"/>
  <c r="AR355" i="31"/>
  <c r="AQ356" i="31"/>
  <c r="AR356" i="31"/>
  <c r="AQ357" i="31"/>
  <c r="AR357" i="31"/>
  <c r="AQ358" i="31"/>
  <c r="AR358" i="31"/>
  <c r="AQ359" i="31"/>
  <c r="AR359" i="31"/>
  <c r="AQ360" i="31"/>
  <c r="AR360" i="31"/>
  <c r="AQ361" i="31"/>
  <c r="AR361" i="31"/>
  <c r="AQ362" i="31"/>
  <c r="AR362" i="31"/>
  <c r="AQ363" i="31"/>
  <c r="AR363" i="31"/>
  <c r="AQ364" i="31"/>
  <c r="AR364" i="31"/>
  <c r="AQ365" i="31"/>
  <c r="AR365" i="31"/>
  <c r="AQ366" i="31"/>
  <c r="AQ367" i="31"/>
  <c r="AR367" i="31"/>
  <c r="AQ368" i="31"/>
  <c r="AQ369" i="31"/>
  <c r="AQ370" i="31"/>
  <c r="AR370" i="31"/>
  <c r="AQ371" i="31"/>
  <c r="AR371" i="31"/>
  <c r="AQ372" i="31"/>
  <c r="AR372" i="31"/>
  <c r="AQ373" i="31"/>
  <c r="AR373" i="31"/>
  <c r="AQ374" i="31"/>
  <c r="AQ375" i="31"/>
  <c r="AR375" i="31"/>
  <c r="AQ376" i="31"/>
  <c r="AR376" i="31"/>
  <c r="AQ377" i="31"/>
  <c r="AR377" i="31"/>
  <c r="AQ378" i="31"/>
  <c r="AR378" i="31"/>
  <c r="AQ379" i="31"/>
  <c r="AR379" i="31"/>
  <c r="AQ380" i="31"/>
  <c r="AR380" i="31"/>
  <c r="AQ381" i="31"/>
  <c r="AR381" i="31"/>
  <c r="AQ382" i="31"/>
  <c r="AR382" i="31"/>
  <c r="AQ383" i="31"/>
  <c r="AR383" i="31"/>
  <c r="AQ384" i="31"/>
  <c r="AR384" i="31"/>
  <c r="AQ385" i="31"/>
  <c r="AR385" i="31"/>
  <c r="AQ386" i="31"/>
  <c r="AR386" i="31"/>
  <c r="AQ387" i="31"/>
  <c r="AR387" i="31"/>
  <c r="AQ388" i="31"/>
  <c r="AR388" i="31"/>
  <c r="AQ389" i="31"/>
  <c r="AR389" i="31"/>
  <c r="AQ390" i="31"/>
  <c r="AR390" i="31"/>
  <c r="AQ391" i="31"/>
  <c r="AR391" i="31"/>
  <c r="AQ392" i="31"/>
  <c r="AR392" i="31"/>
  <c r="AQ393" i="31"/>
  <c r="AR393" i="31"/>
  <c r="AQ394" i="31"/>
  <c r="AR394" i="31"/>
  <c r="AQ395" i="31"/>
  <c r="AR395" i="31"/>
  <c r="AQ396" i="31"/>
  <c r="AR396" i="31"/>
  <c r="AQ397" i="31"/>
  <c r="AR397" i="31"/>
  <c r="AQ398" i="31"/>
  <c r="AR398" i="31"/>
  <c r="AQ399" i="31"/>
  <c r="AR399" i="31"/>
  <c r="AQ400" i="31"/>
  <c r="AR400" i="31"/>
  <c r="AQ401" i="31"/>
  <c r="AR401" i="31"/>
  <c r="AQ402" i="31"/>
  <c r="AR402" i="31"/>
  <c r="AQ403" i="31"/>
  <c r="AR403" i="31"/>
  <c r="AQ404" i="31"/>
  <c r="AR404" i="31"/>
  <c r="AQ405" i="31"/>
  <c r="AR405" i="31"/>
  <c r="AQ406" i="31"/>
  <c r="AR406" i="31"/>
  <c r="AQ407" i="31"/>
  <c r="AR407" i="31"/>
  <c r="AQ408" i="31"/>
  <c r="AR408" i="31"/>
  <c r="AQ409" i="31"/>
  <c r="AR409" i="31"/>
  <c r="AQ410" i="31"/>
  <c r="AR410" i="31"/>
  <c r="AQ411" i="31"/>
  <c r="AR411" i="31"/>
  <c r="AQ412" i="31"/>
  <c r="AR412" i="31"/>
  <c r="AQ413" i="31"/>
  <c r="AR413" i="31"/>
  <c r="AQ414" i="31"/>
  <c r="AR414" i="31"/>
  <c r="AQ415" i="31"/>
  <c r="AR415" i="31"/>
  <c r="AQ416" i="31"/>
  <c r="AR416" i="31"/>
  <c r="AQ417" i="31"/>
  <c r="AR417" i="31"/>
  <c r="AQ418" i="31"/>
  <c r="AR418" i="31"/>
  <c r="AQ419" i="31"/>
  <c r="AR419" i="31"/>
  <c r="AQ420" i="31"/>
  <c r="AR420" i="31"/>
  <c r="AQ421" i="31"/>
  <c r="AR421" i="31"/>
  <c r="AQ422" i="31"/>
  <c r="AR422" i="31"/>
  <c r="AQ423" i="31"/>
  <c r="AR423" i="31"/>
  <c r="AQ424" i="31"/>
  <c r="AR424" i="31"/>
  <c r="AQ425" i="31"/>
  <c r="AR425" i="31"/>
  <c r="AQ426" i="31"/>
  <c r="AR426" i="31"/>
  <c r="AQ427" i="31"/>
  <c r="AR427" i="31"/>
  <c r="AQ428" i="31"/>
  <c r="AR428" i="31"/>
  <c r="AQ429" i="31"/>
  <c r="AR429" i="31"/>
  <c r="AQ430" i="31"/>
  <c r="AR430" i="31"/>
  <c r="AQ431" i="31"/>
  <c r="AR431" i="31"/>
  <c r="AQ432" i="31"/>
  <c r="AR432" i="31"/>
  <c r="AQ433" i="31"/>
  <c r="AR433" i="31"/>
  <c r="AQ434" i="31"/>
  <c r="AR434" i="31"/>
  <c r="AQ435" i="31"/>
  <c r="AR435" i="31"/>
  <c r="AQ436" i="31"/>
  <c r="AR436" i="31"/>
  <c r="AQ437" i="31"/>
  <c r="AR437" i="31"/>
  <c r="AQ438" i="31"/>
  <c r="AR438" i="31"/>
  <c r="AQ439" i="31"/>
  <c r="AR439" i="31"/>
  <c r="AQ440" i="31"/>
  <c r="AR440" i="31"/>
  <c r="AQ441" i="31"/>
  <c r="AR441" i="31"/>
  <c r="AQ442" i="31"/>
  <c r="AR442" i="31"/>
  <c r="AQ443" i="31"/>
  <c r="AR443" i="31"/>
  <c r="AQ444" i="31"/>
  <c r="AR444" i="31"/>
  <c r="AQ445" i="31"/>
  <c r="AR445" i="31"/>
  <c r="AQ446" i="31"/>
  <c r="AR446" i="31"/>
  <c r="AQ447" i="31"/>
  <c r="AR447" i="31"/>
  <c r="AQ448" i="31"/>
  <c r="AR448" i="31"/>
  <c r="AQ449" i="31"/>
  <c r="AR449" i="31"/>
  <c r="AQ450" i="31"/>
  <c r="AR450" i="31"/>
  <c r="AQ451" i="31"/>
  <c r="AR451" i="31"/>
  <c r="AQ452" i="31"/>
  <c r="AR452" i="31"/>
  <c r="AQ453" i="31"/>
  <c r="AR453" i="31"/>
  <c r="AQ454" i="31"/>
  <c r="AR454" i="31"/>
  <c r="AQ455" i="31"/>
  <c r="AR455" i="31"/>
  <c r="AQ456" i="31"/>
  <c r="AR456" i="31"/>
  <c r="AQ457" i="31"/>
  <c r="AR457" i="31"/>
  <c r="AQ458" i="31"/>
  <c r="AR458" i="31"/>
  <c r="AQ459" i="31"/>
  <c r="AR459" i="31"/>
  <c r="AQ460" i="31"/>
  <c r="AR460" i="31"/>
  <c r="AQ461" i="31"/>
  <c r="AR461" i="31"/>
  <c r="AQ462" i="31"/>
  <c r="AR462" i="31"/>
  <c r="AQ463" i="31"/>
  <c r="AR463" i="31"/>
  <c r="AQ464" i="31"/>
  <c r="AR464" i="31"/>
  <c r="AQ465" i="31"/>
  <c r="AR465" i="31"/>
  <c r="AQ466" i="31"/>
  <c r="AR466" i="31"/>
  <c r="AQ467" i="31"/>
  <c r="AR467" i="31"/>
  <c r="AQ468" i="31"/>
  <c r="AR468" i="31"/>
  <c r="AQ469" i="31"/>
  <c r="AR469" i="31"/>
  <c r="AQ470" i="31"/>
  <c r="AR470" i="31"/>
  <c r="AQ471" i="31"/>
  <c r="AR471" i="31"/>
  <c r="AQ472" i="31"/>
  <c r="AR472" i="31"/>
  <c r="AQ473" i="31"/>
  <c r="AR473" i="31"/>
  <c r="AQ474" i="31"/>
  <c r="AR474" i="31"/>
  <c r="AQ475" i="31"/>
  <c r="AR475" i="31"/>
  <c r="AQ476" i="31"/>
  <c r="AR476" i="31"/>
  <c r="AQ477" i="31"/>
  <c r="AR477" i="31"/>
  <c r="AQ478" i="31"/>
  <c r="AR478" i="31"/>
  <c r="AQ479" i="31"/>
  <c r="AR479" i="31"/>
  <c r="AQ480" i="31"/>
  <c r="AR480" i="31"/>
  <c r="AQ481" i="31"/>
  <c r="AR481" i="31"/>
  <c r="AQ482" i="31"/>
  <c r="AR482" i="31"/>
  <c r="AQ483" i="31"/>
  <c r="AR483" i="31"/>
  <c r="AQ484" i="31"/>
  <c r="AR484" i="31"/>
  <c r="AQ485" i="31"/>
  <c r="AR485" i="31"/>
  <c r="AQ486" i="31"/>
  <c r="AR486" i="31"/>
  <c r="AQ487" i="31"/>
  <c r="AR487" i="31"/>
  <c r="AQ488" i="31"/>
  <c r="AR488" i="31"/>
  <c r="AQ489" i="31"/>
  <c r="AR489" i="31"/>
  <c r="AQ490" i="31"/>
  <c r="AR490" i="31"/>
  <c r="AQ491" i="31"/>
  <c r="AR491" i="31"/>
  <c r="AQ492" i="31"/>
  <c r="AR492" i="31"/>
  <c r="AQ493" i="31"/>
  <c r="AR493" i="31"/>
  <c r="AQ494" i="31"/>
  <c r="AR494" i="31"/>
  <c r="AQ495" i="31"/>
  <c r="AR495" i="31"/>
  <c r="AQ496" i="31"/>
  <c r="AR496" i="31"/>
  <c r="AQ497" i="31"/>
  <c r="AR497" i="31"/>
  <c r="AQ498" i="31"/>
  <c r="AR498" i="31"/>
  <c r="AQ499" i="31"/>
  <c r="AR499" i="31"/>
  <c r="AQ500" i="31"/>
  <c r="AR500" i="31"/>
  <c r="AQ501" i="31"/>
  <c r="AR501" i="31"/>
  <c r="AQ502" i="31"/>
  <c r="AR502" i="31"/>
  <c r="AQ503" i="31"/>
  <c r="AR503" i="31"/>
  <c r="AQ504" i="31"/>
  <c r="AR504" i="31"/>
  <c r="AQ505" i="31"/>
  <c r="AR505" i="31"/>
  <c r="AQ506" i="31"/>
  <c r="AR506" i="31"/>
  <c r="AQ507" i="31"/>
  <c r="AR507" i="31"/>
  <c r="AQ508" i="31"/>
  <c r="AR508" i="31"/>
  <c r="AQ509" i="31"/>
  <c r="AR509" i="31"/>
  <c r="AQ510" i="31"/>
  <c r="AR510" i="31"/>
  <c r="AQ511" i="31"/>
  <c r="AR511" i="31"/>
  <c r="AQ512" i="31"/>
  <c r="AR512" i="31"/>
  <c r="AQ513" i="31"/>
  <c r="AR513" i="31"/>
  <c r="AQ514" i="31"/>
  <c r="AR514" i="31"/>
  <c r="AQ515" i="31"/>
  <c r="AR515" i="31"/>
  <c r="AQ516" i="31"/>
  <c r="AR516" i="31"/>
  <c r="AQ517" i="31"/>
  <c r="AR517" i="31"/>
  <c r="AQ518" i="31"/>
  <c r="AR518" i="31"/>
  <c r="AQ519" i="31"/>
  <c r="AR519" i="31"/>
  <c r="AQ520" i="31"/>
  <c r="AR520" i="31"/>
  <c r="AQ521" i="31"/>
  <c r="AR521" i="31"/>
  <c r="AQ522" i="31"/>
  <c r="AR522" i="31"/>
  <c r="AQ523" i="31"/>
  <c r="AR523" i="31"/>
  <c r="AQ524" i="31"/>
  <c r="AR524" i="31"/>
  <c r="AQ525" i="31"/>
  <c r="AR525" i="31"/>
  <c r="AQ526" i="31"/>
  <c r="AR526" i="31"/>
  <c r="AQ527" i="31"/>
  <c r="AR527" i="31"/>
  <c r="AQ528" i="31"/>
  <c r="AR528" i="31"/>
  <c r="AQ529" i="31"/>
  <c r="AR529" i="31"/>
  <c r="AQ530" i="31"/>
  <c r="AR530" i="31"/>
  <c r="AQ531" i="31"/>
  <c r="AR531" i="31"/>
  <c r="AQ532" i="31"/>
  <c r="AR532" i="31"/>
  <c r="AQ533" i="31"/>
  <c r="AR533" i="31"/>
  <c r="AQ534" i="31"/>
  <c r="AR534" i="31"/>
  <c r="AQ535" i="31"/>
  <c r="AR535" i="31"/>
  <c r="AQ536" i="31"/>
  <c r="AQ537" i="31"/>
  <c r="AR537" i="31"/>
  <c r="AQ538" i="31"/>
  <c r="AR538" i="31"/>
  <c r="AQ539" i="31"/>
  <c r="AR539" i="31"/>
  <c r="AQ540" i="31"/>
  <c r="AR540" i="31"/>
  <c r="AQ541" i="31"/>
  <c r="AR541" i="31"/>
  <c r="AQ542" i="31"/>
  <c r="AR542" i="31"/>
  <c r="AQ543" i="31"/>
  <c r="AR543" i="31"/>
  <c r="AQ544" i="31"/>
  <c r="AR544" i="31"/>
  <c r="AQ545" i="31"/>
  <c r="AR545" i="31"/>
  <c r="AQ546" i="31"/>
  <c r="AR546" i="31"/>
  <c r="AQ547" i="31"/>
  <c r="AR547" i="31"/>
  <c r="AQ548" i="31"/>
  <c r="AR548" i="31"/>
  <c r="AQ549" i="31"/>
  <c r="AR549" i="31"/>
  <c r="AQ550" i="31"/>
  <c r="AR550" i="31"/>
  <c r="AQ551" i="31"/>
  <c r="AR551" i="31"/>
  <c r="AQ552" i="31"/>
  <c r="AR552" i="31"/>
  <c r="AQ553" i="31"/>
  <c r="AR553" i="31"/>
  <c r="AQ554" i="31"/>
  <c r="AR554" i="31"/>
  <c r="AQ555" i="31"/>
  <c r="AR555" i="31"/>
  <c r="AQ556" i="31"/>
  <c r="AR556" i="31"/>
  <c r="AQ557" i="31"/>
  <c r="AR557" i="31"/>
  <c r="AQ558" i="31"/>
  <c r="AR558" i="31"/>
  <c r="AQ559" i="31"/>
  <c r="AR559" i="31"/>
  <c r="AQ560" i="31"/>
  <c r="AR560" i="31"/>
  <c r="AQ561" i="31"/>
  <c r="AR561" i="31"/>
  <c r="AQ562" i="31"/>
  <c r="AR562" i="31"/>
  <c r="AQ563" i="31"/>
  <c r="AR563" i="31"/>
  <c r="AQ564" i="31"/>
  <c r="AR564" i="31"/>
  <c r="AQ565" i="31"/>
  <c r="AR565" i="31"/>
  <c r="AQ566" i="31"/>
  <c r="AR566" i="31"/>
  <c r="AQ567" i="31"/>
  <c r="AR567" i="31"/>
  <c r="AQ568" i="31"/>
  <c r="AR568" i="31"/>
  <c r="AQ569" i="31"/>
  <c r="AR569" i="31"/>
  <c r="AQ570" i="31"/>
  <c r="AR570" i="31"/>
  <c r="AQ571" i="31"/>
  <c r="AR571" i="31"/>
  <c r="AQ572" i="31"/>
  <c r="AR572" i="31"/>
  <c r="AQ573" i="31"/>
  <c r="AR573" i="31"/>
  <c r="AQ574" i="31"/>
  <c r="AR574" i="31"/>
  <c r="AQ575" i="31"/>
  <c r="AR575" i="31"/>
  <c r="AQ576" i="31"/>
  <c r="AR576" i="31"/>
  <c r="AQ577" i="31"/>
  <c r="AR577" i="31"/>
  <c r="AQ578" i="31"/>
  <c r="AR578" i="31"/>
  <c r="AQ579" i="31"/>
  <c r="AR579" i="31"/>
  <c r="AQ580" i="31"/>
  <c r="AR580" i="31"/>
  <c r="AQ581" i="31"/>
  <c r="AR581" i="31"/>
  <c r="AQ582" i="31"/>
  <c r="AR582" i="31"/>
  <c r="AQ583" i="31"/>
  <c r="AR583" i="31"/>
  <c r="AQ584" i="31"/>
  <c r="AR584" i="31"/>
  <c r="AQ585" i="31"/>
  <c r="AR585" i="31"/>
  <c r="AQ586" i="31"/>
  <c r="AR586" i="31"/>
  <c r="AQ587" i="31"/>
  <c r="AR587" i="31"/>
  <c r="AQ588" i="31"/>
  <c r="AR588" i="31"/>
  <c r="AQ589" i="31"/>
  <c r="AR589" i="31"/>
  <c r="AQ590" i="31"/>
  <c r="AQ591" i="31"/>
  <c r="AR591" i="31"/>
  <c r="AQ592" i="31"/>
  <c r="AR592" i="31"/>
  <c r="AQ593" i="31"/>
  <c r="AR593" i="31"/>
  <c r="AQ594" i="31"/>
  <c r="AR594" i="31"/>
  <c r="AQ595" i="31"/>
  <c r="AR595" i="31"/>
  <c r="AQ596" i="31"/>
  <c r="AQ597" i="31"/>
  <c r="AR597" i="31"/>
  <c r="AQ598" i="31"/>
  <c r="AR598" i="31"/>
  <c r="AQ599" i="31"/>
  <c r="AR599" i="31"/>
  <c r="AQ600" i="31"/>
  <c r="AR600" i="31"/>
  <c r="AQ601" i="31"/>
  <c r="AR601" i="31"/>
  <c r="AQ602" i="31"/>
  <c r="AR602" i="31"/>
  <c r="AQ603" i="31"/>
  <c r="AR603" i="31"/>
  <c r="AQ604" i="31"/>
  <c r="AQ605" i="31"/>
  <c r="AR605" i="31"/>
  <c r="AQ606" i="31"/>
  <c r="AR606" i="31"/>
  <c r="AQ607" i="31"/>
  <c r="AR607" i="31"/>
  <c r="AQ608" i="31"/>
  <c r="AR608" i="31"/>
  <c r="AQ609" i="31"/>
  <c r="AR609" i="31"/>
  <c r="AQ610" i="31"/>
  <c r="AQ611" i="31"/>
  <c r="AR611" i="31"/>
  <c r="AQ612" i="31"/>
  <c r="AR612" i="31"/>
  <c r="AQ613" i="31"/>
  <c r="AR613" i="31"/>
  <c r="AQ614" i="31"/>
  <c r="AQ615" i="31"/>
  <c r="AR615" i="31"/>
  <c r="AQ616" i="31"/>
  <c r="AQ617" i="31"/>
  <c r="AR617" i="31"/>
  <c r="AQ618" i="31"/>
  <c r="AR618" i="31"/>
  <c r="AQ619" i="31"/>
  <c r="AR619" i="31"/>
  <c r="AQ620" i="31"/>
  <c r="AR620" i="31"/>
  <c r="AQ621" i="31"/>
  <c r="AR621" i="31"/>
  <c r="AQ622" i="31"/>
  <c r="AR622" i="31"/>
  <c r="AQ623" i="31"/>
  <c r="AR623" i="31"/>
  <c r="AQ624" i="31"/>
  <c r="AR624" i="31"/>
  <c r="AQ625" i="31"/>
  <c r="AR625" i="31"/>
  <c r="AQ626" i="31"/>
  <c r="AR626" i="31"/>
  <c r="AQ627" i="31"/>
  <c r="AR627" i="31"/>
  <c r="AQ628" i="31"/>
  <c r="AR628" i="31"/>
  <c r="AQ629" i="31"/>
  <c r="AR629" i="31"/>
  <c r="AQ630" i="31"/>
  <c r="AR630" i="31"/>
  <c r="AQ631" i="31"/>
  <c r="AR631" i="31"/>
  <c r="AQ632" i="31"/>
  <c r="AR632" i="31"/>
  <c r="AQ633" i="31"/>
  <c r="AR633" i="31"/>
  <c r="AQ634" i="31"/>
  <c r="AR634" i="31"/>
  <c r="AQ635" i="31"/>
  <c r="AR635" i="31"/>
  <c r="AQ636" i="31"/>
  <c r="AR636" i="31"/>
  <c r="AQ637" i="31"/>
  <c r="AR637" i="31"/>
  <c r="AQ638" i="31"/>
  <c r="AR638" i="31"/>
  <c r="AQ639" i="31"/>
  <c r="AR639" i="31"/>
  <c r="AQ640" i="31"/>
  <c r="AR640" i="31"/>
  <c r="AQ641" i="31"/>
  <c r="AR641" i="31"/>
  <c r="AQ642" i="31"/>
  <c r="AR642" i="31"/>
  <c r="AQ643" i="31"/>
  <c r="AR643" i="31"/>
  <c r="AQ644" i="31"/>
  <c r="AR644" i="31"/>
  <c r="AQ645" i="31"/>
  <c r="AR645" i="31"/>
  <c r="AQ646" i="31"/>
  <c r="AR646" i="31"/>
  <c r="AQ647" i="31"/>
  <c r="AR647" i="31"/>
  <c r="AQ648" i="31"/>
  <c r="AR648" i="31"/>
  <c r="AQ649" i="31"/>
  <c r="AR649" i="31"/>
  <c r="AQ650" i="31"/>
  <c r="AR650" i="31"/>
  <c r="AQ651" i="31"/>
  <c r="AR651" i="31"/>
  <c r="AQ652" i="31"/>
  <c r="AR652" i="31"/>
  <c r="AQ653" i="31"/>
  <c r="AR653" i="31"/>
  <c r="AQ654" i="31"/>
  <c r="AR654" i="31"/>
  <c r="AQ655" i="31"/>
  <c r="AR655" i="31"/>
  <c r="AQ656" i="31"/>
  <c r="AR656" i="31"/>
  <c r="AQ657" i="31"/>
  <c r="AR657" i="31"/>
  <c r="AQ658" i="31"/>
  <c r="AR658" i="31"/>
  <c r="AQ659" i="31"/>
  <c r="AR659" i="31"/>
  <c r="AQ660" i="31"/>
  <c r="AR660" i="31"/>
  <c r="AQ661" i="31"/>
  <c r="AR661" i="31"/>
  <c r="AQ662" i="31"/>
  <c r="AR662" i="31"/>
  <c r="AQ663" i="31"/>
  <c r="AR663" i="31"/>
  <c r="AQ664" i="31"/>
  <c r="AR664" i="31"/>
  <c r="AQ665" i="31"/>
  <c r="AR665" i="31"/>
  <c r="AQ666" i="31"/>
  <c r="AR666" i="31"/>
  <c r="AQ667" i="31"/>
  <c r="AR667" i="31"/>
  <c r="AQ668" i="31"/>
  <c r="AR668" i="31"/>
  <c r="AQ669" i="31"/>
  <c r="AR669" i="31"/>
  <c r="AQ670" i="31"/>
  <c r="AR670" i="31"/>
  <c r="AQ671" i="31"/>
  <c r="AR671" i="31"/>
  <c r="AQ672" i="31"/>
  <c r="AR672" i="31"/>
  <c r="AQ673" i="31"/>
  <c r="AR673" i="31"/>
  <c r="AQ674" i="31"/>
  <c r="AR674" i="31"/>
  <c r="AQ675" i="31"/>
  <c r="AR675" i="31"/>
  <c r="AQ676" i="31"/>
  <c r="AR676" i="31"/>
  <c r="AQ677" i="31"/>
  <c r="AQ678" i="31"/>
  <c r="AR678" i="31"/>
  <c r="AQ679" i="31"/>
  <c r="AR679" i="31"/>
  <c r="AQ680" i="31"/>
  <c r="AR680" i="31"/>
  <c r="AQ681" i="31"/>
  <c r="AR681" i="31"/>
  <c r="AQ682" i="31"/>
  <c r="AR682" i="31"/>
  <c r="AQ683" i="31"/>
  <c r="AR683" i="31"/>
  <c r="AQ684" i="31"/>
  <c r="AR684" i="31"/>
  <c r="AQ685" i="31"/>
  <c r="AR685" i="31"/>
  <c r="AQ686" i="31"/>
  <c r="AR686" i="31"/>
  <c r="AQ687" i="31"/>
  <c r="AR687" i="31"/>
  <c r="AQ688" i="31"/>
  <c r="AR688" i="31"/>
  <c r="AQ689" i="31"/>
  <c r="AR689" i="31"/>
  <c r="AQ690" i="31"/>
  <c r="AR690" i="31"/>
  <c r="AQ691" i="31"/>
  <c r="AR691" i="31"/>
  <c r="AQ692" i="31"/>
  <c r="AR692" i="31"/>
  <c r="AQ693" i="31"/>
  <c r="AR693" i="31"/>
  <c r="AQ694" i="31"/>
  <c r="AR694" i="31"/>
  <c r="AQ695" i="31"/>
  <c r="AR695" i="31"/>
  <c r="AQ696" i="31"/>
  <c r="AR696" i="31"/>
  <c r="AQ697" i="31"/>
  <c r="AR697" i="31"/>
  <c r="AQ698" i="31"/>
  <c r="AR698" i="31"/>
  <c r="AQ699" i="31"/>
  <c r="AR699" i="31"/>
  <c r="AQ700" i="31"/>
  <c r="AR700" i="31"/>
  <c r="AQ701" i="31"/>
  <c r="AR701" i="31"/>
  <c r="AQ702" i="31"/>
  <c r="AR702" i="31"/>
  <c r="AQ703" i="31"/>
  <c r="AR703" i="31"/>
  <c r="AQ704" i="31"/>
  <c r="AR704" i="31"/>
  <c r="AQ705" i="31"/>
  <c r="AR705" i="31"/>
  <c r="AQ706" i="31"/>
  <c r="AR706" i="31"/>
  <c r="AQ707" i="31"/>
  <c r="AR707" i="31"/>
  <c r="AQ708" i="31"/>
  <c r="AR708" i="31"/>
  <c r="AQ709" i="31"/>
  <c r="AR709" i="31"/>
  <c r="AQ710" i="31"/>
  <c r="AR710" i="31"/>
  <c r="AQ711" i="31"/>
  <c r="AR711" i="31"/>
  <c r="AQ712" i="31"/>
  <c r="AR712" i="31"/>
  <c r="AQ713" i="31"/>
  <c r="AR713" i="31"/>
  <c r="AQ714" i="31"/>
  <c r="AR714" i="31"/>
  <c r="AQ715" i="31"/>
  <c r="AR715" i="31"/>
  <c r="AQ716" i="31"/>
  <c r="AR716" i="31"/>
  <c r="AQ717" i="31"/>
  <c r="AR717" i="31"/>
  <c r="AQ718" i="31"/>
  <c r="AR718" i="31"/>
  <c r="AQ719" i="31"/>
  <c r="AR719" i="31"/>
  <c r="AQ720" i="31"/>
  <c r="AR720" i="31"/>
  <c r="AQ721" i="31"/>
  <c r="AR721" i="31"/>
  <c r="AQ722" i="31"/>
  <c r="AR722" i="31"/>
  <c r="AQ723" i="31"/>
  <c r="AR723" i="31"/>
  <c r="AQ724" i="31"/>
  <c r="AR724" i="31"/>
  <c r="AQ725" i="31"/>
  <c r="AR725" i="31"/>
  <c r="AQ726" i="31"/>
  <c r="AR726" i="31"/>
  <c r="AQ727" i="31"/>
  <c r="AR727" i="31"/>
  <c r="AQ728" i="31"/>
  <c r="AR728" i="31"/>
  <c r="AQ729" i="31"/>
  <c r="AR729" i="31"/>
  <c r="AQ730" i="31"/>
  <c r="AR730" i="31"/>
  <c r="AQ731" i="31"/>
  <c r="AR731" i="31"/>
  <c r="AQ732" i="31"/>
  <c r="AR732" i="31"/>
  <c r="AQ733" i="31"/>
  <c r="AR733" i="31"/>
  <c r="AQ734" i="31"/>
  <c r="AR734" i="31"/>
  <c r="AQ735" i="31"/>
  <c r="AR735" i="31"/>
  <c r="AQ736" i="31"/>
  <c r="AR736" i="31"/>
  <c r="AQ737" i="31"/>
  <c r="AR737" i="31"/>
  <c r="AQ738" i="31"/>
  <c r="AR738" i="31"/>
  <c r="AQ739" i="31"/>
  <c r="AR739" i="31"/>
  <c r="AQ740" i="31"/>
  <c r="AR740" i="31"/>
  <c r="AQ741" i="31"/>
  <c r="AR741" i="31"/>
  <c r="AQ742" i="31"/>
  <c r="AR742" i="31"/>
  <c r="AQ743" i="31"/>
  <c r="AR743" i="31"/>
  <c r="AQ744" i="31"/>
  <c r="AR744" i="31"/>
  <c r="AQ745" i="31"/>
  <c r="AR745" i="31"/>
  <c r="AQ746" i="31"/>
  <c r="AR746" i="31"/>
  <c r="AQ747" i="31"/>
  <c r="AR747" i="31"/>
  <c r="AQ748" i="31"/>
  <c r="AR748" i="31"/>
  <c r="AQ749" i="31"/>
  <c r="AR749" i="31"/>
  <c r="AQ750" i="31"/>
  <c r="AR750" i="31"/>
  <c r="AQ751" i="31"/>
  <c r="AR751" i="31"/>
  <c r="AQ752" i="31"/>
  <c r="AR752" i="31"/>
  <c r="AQ753" i="31"/>
  <c r="AR753" i="31"/>
  <c r="AQ754" i="31"/>
  <c r="AR754" i="31"/>
  <c r="AQ755" i="31"/>
  <c r="AR755" i="31"/>
  <c r="AQ756" i="31"/>
  <c r="AR756" i="31"/>
  <c r="AQ757" i="31"/>
  <c r="AR757" i="31"/>
  <c r="AQ758" i="31"/>
  <c r="AR758" i="31"/>
  <c r="AQ759" i="31"/>
  <c r="AR759" i="31"/>
  <c r="AQ760" i="31"/>
  <c r="AR760" i="31"/>
  <c r="AQ761" i="31"/>
  <c r="AR761" i="31"/>
  <c r="AQ762" i="31"/>
  <c r="AR762" i="31"/>
  <c r="AQ763" i="31"/>
  <c r="AR763" i="31"/>
  <c r="AQ764" i="31"/>
  <c r="AR764" i="31"/>
  <c r="AQ765" i="31"/>
  <c r="AR765" i="31"/>
  <c r="AQ766" i="31"/>
  <c r="AR766" i="31"/>
  <c r="AQ767" i="31"/>
  <c r="AR767" i="31"/>
  <c r="AQ768" i="31"/>
  <c r="AR768" i="31"/>
  <c r="AQ769" i="31"/>
  <c r="AR769" i="31"/>
  <c r="AQ770" i="31"/>
  <c r="AR770" i="31"/>
  <c r="AQ771" i="31"/>
  <c r="AR771" i="31"/>
  <c r="AQ772" i="31"/>
  <c r="AR772" i="31"/>
  <c r="AQ773" i="31"/>
  <c r="AR773" i="31"/>
  <c r="AQ774" i="31"/>
  <c r="AR774" i="31"/>
  <c r="AQ775" i="31"/>
  <c r="AR775" i="31"/>
  <c r="AQ776" i="31"/>
  <c r="AR776" i="31"/>
  <c r="AQ777" i="31"/>
  <c r="AR777" i="31"/>
  <c r="AQ778" i="31"/>
  <c r="AR778" i="31"/>
  <c r="AQ779" i="31"/>
  <c r="AR779" i="31"/>
  <c r="AQ780" i="31"/>
  <c r="AR780" i="31"/>
  <c r="AQ781" i="31"/>
  <c r="AR781" i="31"/>
  <c r="AQ782" i="31"/>
  <c r="AR782" i="31"/>
  <c r="AQ783" i="31"/>
  <c r="AR783" i="31"/>
  <c r="AQ784" i="31"/>
  <c r="AR784" i="31"/>
  <c r="AQ785" i="31"/>
  <c r="AR785" i="31"/>
  <c r="AQ786" i="31"/>
  <c r="AR786" i="31"/>
  <c r="AQ787" i="31"/>
  <c r="AR787" i="31"/>
  <c r="AQ788" i="31"/>
  <c r="AR788" i="31"/>
  <c r="AQ789" i="31"/>
  <c r="AR789" i="31"/>
  <c r="AQ790" i="31"/>
  <c r="AR790" i="31"/>
  <c r="AQ791" i="31"/>
  <c r="AR791" i="31"/>
  <c r="AQ792" i="31"/>
  <c r="AR792" i="31"/>
  <c r="AQ793" i="31"/>
  <c r="AR793" i="31"/>
  <c r="AQ794" i="31"/>
  <c r="AR794" i="31"/>
  <c r="AQ795" i="31"/>
  <c r="AR795" i="31"/>
  <c r="AQ796" i="31"/>
  <c r="AR796" i="31"/>
  <c r="AQ797" i="31"/>
  <c r="AR797" i="31"/>
  <c r="AQ798" i="31"/>
  <c r="AR798" i="31"/>
  <c r="AQ799" i="31"/>
  <c r="AR799" i="31"/>
  <c r="AQ800" i="31"/>
  <c r="AR800" i="31"/>
  <c r="AQ801" i="31"/>
  <c r="AR801" i="31"/>
  <c r="AQ802" i="31"/>
  <c r="AR802" i="31"/>
  <c r="AQ803" i="31"/>
  <c r="AR803" i="31"/>
  <c r="AQ804" i="31"/>
  <c r="AR804" i="31"/>
  <c r="AQ805" i="31"/>
  <c r="AR805" i="31"/>
  <c r="AQ806" i="31"/>
  <c r="AR806" i="31"/>
  <c r="AQ807" i="31"/>
  <c r="AR807" i="31"/>
  <c r="AQ808" i="31"/>
  <c r="AR808" i="31"/>
  <c r="AQ809" i="31"/>
  <c r="AR809" i="31"/>
  <c r="AQ810" i="31"/>
  <c r="AR810" i="31"/>
  <c r="AQ811" i="31"/>
  <c r="AR811" i="31"/>
  <c r="AQ812" i="31"/>
  <c r="AR812" i="31"/>
  <c r="AQ813" i="31"/>
  <c r="AR813" i="31"/>
  <c r="AQ814" i="31"/>
  <c r="AR814" i="31"/>
  <c r="AQ815" i="31"/>
  <c r="AR815" i="31"/>
  <c r="AQ816" i="31"/>
  <c r="AR816" i="31"/>
  <c r="AQ817" i="31"/>
  <c r="AR817" i="31"/>
  <c r="AQ818" i="31"/>
  <c r="AR818" i="31"/>
  <c r="AQ819" i="31"/>
  <c r="AR819" i="31"/>
  <c r="AQ820" i="31"/>
  <c r="AQ821" i="31"/>
  <c r="AR821" i="31"/>
  <c r="AQ822" i="31"/>
  <c r="AR822" i="31"/>
  <c r="AQ823" i="31"/>
  <c r="AR823" i="31"/>
  <c r="AQ824" i="31"/>
  <c r="AR824" i="31"/>
  <c r="AQ825" i="31"/>
  <c r="AR825" i="31"/>
  <c r="AQ826" i="31"/>
  <c r="AR826" i="31"/>
  <c r="AQ827" i="31"/>
  <c r="AR827" i="31"/>
  <c r="AQ828" i="31"/>
  <c r="AR828" i="31"/>
  <c r="AQ829" i="31"/>
  <c r="AR829" i="31"/>
  <c r="AQ830" i="31"/>
  <c r="AR830" i="31"/>
  <c r="AQ831" i="31"/>
  <c r="AR831" i="31"/>
  <c r="AQ832" i="31"/>
  <c r="AR832" i="31"/>
  <c r="AQ833" i="31"/>
  <c r="AR833" i="31"/>
  <c r="AQ834" i="31"/>
  <c r="AR834" i="31"/>
  <c r="AQ835" i="31"/>
  <c r="AR835" i="31"/>
  <c r="AQ836" i="31"/>
  <c r="AR836" i="31"/>
  <c r="AQ837" i="31"/>
  <c r="AR837" i="31"/>
  <c r="AQ838" i="31"/>
  <c r="AR838" i="31"/>
  <c r="AQ839" i="31"/>
  <c r="AR839" i="31"/>
  <c r="AQ840" i="31"/>
  <c r="AR840" i="31"/>
  <c r="AQ841" i="31"/>
  <c r="AR841" i="31"/>
  <c r="AQ842" i="31"/>
  <c r="AR842" i="31"/>
  <c r="AQ843" i="31"/>
  <c r="AR843" i="31"/>
  <c r="AQ844" i="31"/>
  <c r="AR844" i="31"/>
  <c r="AQ845" i="31"/>
  <c r="AR845" i="31"/>
  <c r="AQ846" i="31"/>
  <c r="AR846" i="31"/>
  <c r="AQ847" i="31"/>
  <c r="AR847" i="31"/>
  <c r="AQ848" i="31"/>
  <c r="AR848" i="31"/>
  <c r="AQ849" i="31"/>
  <c r="AR849" i="31"/>
  <c r="AQ850" i="31"/>
  <c r="AR850" i="31"/>
  <c r="AQ851" i="31"/>
  <c r="AR851" i="31"/>
  <c r="AQ852" i="31"/>
  <c r="AR852" i="31"/>
  <c r="AQ853" i="31"/>
  <c r="AR853" i="31"/>
  <c r="AQ854" i="31"/>
  <c r="AR854" i="31"/>
  <c r="AQ855" i="31"/>
  <c r="AR855" i="31"/>
  <c r="AQ856" i="31"/>
  <c r="AR856" i="31"/>
  <c r="AQ857" i="31"/>
  <c r="AR857" i="31"/>
  <c r="AQ858" i="31"/>
  <c r="AR858" i="31"/>
  <c r="AQ859" i="31"/>
  <c r="AR859" i="31"/>
  <c r="AQ860" i="31"/>
  <c r="AR860" i="31"/>
  <c r="AQ861" i="31"/>
  <c r="AR861" i="31"/>
  <c r="AQ862" i="31"/>
  <c r="AR862" i="31"/>
  <c r="AQ863" i="31"/>
  <c r="AR863" i="31"/>
  <c r="AQ864" i="31"/>
  <c r="AR864" i="31"/>
  <c r="AQ865" i="31"/>
  <c r="AR865" i="31"/>
  <c r="AQ866" i="31"/>
  <c r="AR866" i="31"/>
  <c r="AQ867" i="31"/>
  <c r="AR867" i="31"/>
  <c r="AQ868" i="31"/>
  <c r="AR868" i="31"/>
  <c r="AQ869" i="31"/>
  <c r="AR869" i="31"/>
  <c r="AQ870" i="31"/>
  <c r="AR870" i="31"/>
  <c r="AQ871" i="31"/>
  <c r="AR871" i="31"/>
  <c r="AQ872" i="31"/>
  <c r="AR872" i="31"/>
  <c r="AQ873" i="31"/>
  <c r="AR873" i="31"/>
  <c r="AQ874" i="31"/>
  <c r="AR874" i="31"/>
  <c r="AQ875" i="31"/>
  <c r="AR875" i="31"/>
  <c r="AQ876" i="31"/>
  <c r="AR876" i="31"/>
  <c r="AQ877" i="31"/>
  <c r="AR877" i="31"/>
  <c r="AQ878" i="31"/>
  <c r="AR878" i="31"/>
  <c r="AQ879" i="31"/>
  <c r="AR879" i="31"/>
  <c r="AQ880" i="31"/>
  <c r="AR880" i="31"/>
  <c r="AQ881" i="31"/>
  <c r="AR881" i="31"/>
  <c r="AQ882" i="31"/>
  <c r="AR882" i="31"/>
  <c r="AQ883" i="31"/>
  <c r="AR883" i="31"/>
  <c r="AQ884" i="31"/>
  <c r="AR884" i="31"/>
  <c r="AQ885" i="31"/>
  <c r="AR885" i="31"/>
  <c r="AQ886" i="31"/>
  <c r="AR886" i="31"/>
  <c r="AQ887" i="31"/>
  <c r="AR887" i="31"/>
  <c r="AQ888" i="31"/>
  <c r="AR888" i="31"/>
  <c r="AQ889" i="31"/>
  <c r="AR889" i="31"/>
  <c r="AQ890" i="31"/>
  <c r="AR890" i="31"/>
  <c r="AQ891" i="31"/>
  <c r="AR891" i="31"/>
  <c r="AQ892" i="31"/>
  <c r="AR892" i="31"/>
  <c r="AQ893" i="31"/>
  <c r="AR893" i="31"/>
  <c r="AQ894" i="31"/>
  <c r="AR894" i="31"/>
  <c r="AQ895" i="31"/>
  <c r="AR895" i="31"/>
  <c r="AQ896" i="31"/>
  <c r="AR896" i="31"/>
  <c r="AQ897" i="31"/>
  <c r="AR897" i="31"/>
  <c r="AQ898" i="31"/>
  <c r="AR898" i="31"/>
  <c r="AQ899" i="31"/>
  <c r="AR899" i="31"/>
  <c r="AQ900" i="31"/>
  <c r="AR900" i="31"/>
  <c r="AQ901" i="31"/>
  <c r="AR901" i="31"/>
  <c r="AQ902" i="31"/>
  <c r="AR902" i="31"/>
  <c r="AQ903" i="31"/>
  <c r="AR903" i="31"/>
  <c r="AQ904" i="31"/>
  <c r="AR904" i="31"/>
  <c r="AQ905" i="31"/>
  <c r="AR905" i="31"/>
  <c r="AQ906" i="31"/>
  <c r="AR906" i="31"/>
  <c r="AQ907" i="31"/>
  <c r="AR907" i="31"/>
  <c r="AQ908" i="31"/>
  <c r="AR908" i="31"/>
  <c r="AQ909" i="31"/>
  <c r="AR909" i="31"/>
  <c r="AQ910" i="31"/>
  <c r="AR910" i="31"/>
  <c r="AQ911" i="31"/>
  <c r="AR911" i="31"/>
  <c r="AQ912" i="31"/>
  <c r="AR912" i="31"/>
  <c r="AQ913" i="31"/>
  <c r="AR913" i="31"/>
  <c r="AQ914" i="31"/>
  <c r="AR914" i="31"/>
  <c r="AQ915" i="31"/>
  <c r="AR915" i="31"/>
  <c r="AQ916" i="31"/>
  <c r="AR916" i="31"/>
  <c r="AQ917" i="31"/>
  <c r="AR917" i="31"/>
  <c r="AQ918" i="31"/>
  <c r="AR918" i="31"/>
  <c r="AQ919" i="31"/>
  <c r="AR919" i="31"/>
  <c r="AQ920" i="31"/>
  <c r="AR920" i="31"/>
  <c r="AQ921" i="31"/>
  <c r="AR921" i="31"/>
  <c r="AQ922" i="31"/>
  <c r="AR922" i="31"/>
  <c r="AQ923" i="31"/>
  <c r="AR923" i="31"/>
  <c r="AQ924" i="31"/>
  <c r="AR924" i="31"/>
  <c r="AQ925" i="31"/>
  <c r="AR925" i="31"/>
  <c r="AQ926" i="31"/>
  <c r="AR926" i="31"/>
  <c r="AQ927" i="31"/>
  <c r="AR927" i="31"/>
  <c r="AQ928" i="31"/>
  <c r="AR928" i="31"/>
  <c r="AQ929" i="31"/>
  <c r="AR929" i="31"/>
  <c r="AQ930" i="31"/>
  <c r="AR930" i="31"/>
  <c r="AQ931" i="31"/>
  <c r="AR931" i="31"/>
  <c r="AQ932" i="31"/>
  <c r="AR932" i="31"/>
  <c r="AQ933" i="31"/>
  <c r="AR933" i="31"/>
  <c r="AQ934" i="31"/>
  <c r="AR934" i="31"/>
  <c r="AQ935" i="31"/>
  <c r="AR935" i="31"/>
  <c r="AQ936" i="31"/>
  <c r="AR936" i="31"/>
  <c r="AQ937" i="31"/>
  <c r="AR937" i="31"/>
  <c r="AQ938" i="31"/>
  <c r="AR938" i="31"/>
  <c r="AQ939" i="31"/>
  <c r="AR939" i="31"/>
  <c r="AQ940" i="31"/>
  <c r="AR940" i="31"/>
  <c r="AQ941" i="31"/>
  <c r="AR941" i="31"/>
  <c r="AQ942" i="31"/>
  <c r="AR942" i="31"/>
  <c r="AQ943" i="31"/>
  <c r="AR943" i="31"/>
  <c r="AQ944" i="31"/>
  <c r="AR944" i="31"/>
  <c r="AQ945" i="31"/>
  <c r="AR945" i="31"/>
  <c r="AQ946" i="31"/>
  <c r="AR946" i="31"/>
  <c r="AQ947" i="31"/>
  <c r="AR947" i="31"/>
  <c r="AQ948" i="31"/>
  <c r="AR948" i="31"/>
  <c r="AQ949" i="31"/>
  <c r="AR949" i="31"/>
  <c r="AQ950" i="31"/>
  <c r="AR950" i="31"/>
  <c r="AQ951" i="31"/>
  <c r="AR951" i="31"/>
  <c r="AQ952" i="31"/>
  <c r="AR952" i="31"/>
  <c r="AQ953" i="31"/>
  <c r="AR953" i="31"/>
  <c r="AQ954" i="31"/>
  <c r="AR954" i="31"/>
  <c r="AQ955" i="31"/>
  <c r="AR955" i="31"/>
  <c r="AQ956" i="31"/>
  <c r="AR956" i="31"/>
  <c r="AQ957" i="31"/>
  <c r="AR957" i="31"/>
  <c r="AQ958" i="31"/>
  <c r="AR958" i="31"/>
  <c r="AQ959" i="31"/>
  <c r="AR959" i="31"/>
  <c r="AQ960" i="31"/>
  <c r="AR960" i="31"/>
  <c r="AQ961" i="31"/>
  <c r="AR961" i="31"/>
  <c r="AQ962" i="31"/>
  <c r="AR962" i="31"/>
  <c r="AQ963" i="31"/>
  <c r="AR963" i="31"/>
  <c r="AQ964" i="31"/>
  <c r="AR964" i="31"/>
  <c r="AQ965" i="31"/>
  <c r="AR965" i="31"/>
  <c r="AQ966" i="31"/>
  <c r="AR966" i="31"/>
  <c r="AQ967" i="31"/>
  <c r="AR967" i="31"/>
  <c r="AQ968" i="31"/>
  <c r="AR968" i="31"/>
  <c r="C45" i="38"/>
  <c r="D45" i="38"/>
  <c r="E45" i="38"/>
  <c r="F45" i="38"/>
  <c r="B45" i="38"/>
  <c r="AR369" i="31" l="1"/>
  <c r="AR319" i="31"/>
  <c r="AR167" i="31"/>
  <c r="AF374" i="31"/>
  <c r="AR677" i="31"/>
  <c r="AR610" i="31"/>
  <c r="AR343" i="31"/>
  <c r="AR820" i="31"/>
  <c r="AR590" i="31"/>
  <c r="AR317" i="31"/>
  <c r="AR184" i="31"/>
  <c r="AR366" i="31"/>
  <c r="AR341" i="31"/>
  <c r="AR78" i="31"/>
  <c r="AR114" i="31"/>
  <c r="AR137" i="31"/>
  <c r="AR112" i="31"/>
  <c r="AF328" i="31"/>
  <c r="AF183" i="31"/>
  <c r="AF135" i="31"/>
  <c r="AF536" i="31"/>
  <c r="AR189" i="31"/>
  <c r="AF596" i="31"/>
  <c r="AF323" i="31"/>
  <c r="AR604" i="31"/>
  <c r="AR616" i="31"/>
  <c r="AF345" i="31"/>
  <c r="AR368" i="31"/>
  <c r="AF186" i="31"/>
  <c r="AF614" i="31"/>
  <c r="AI103" i="31"/>
  <c r="AI39" i="31"/>
  <c r="AN103" i="31" l="1"/>
  <c r="AJ103" i="31"/>
  <c r="AN39" i="31"/>
  <c r="AJ39" i="31"/>
  <c r="AI101" i="31"/>
  <c r="AI104" i="31"/>
  <c r="AI87" i="31"/>
  <c r="AI20" i="31"/>
  <c r="AI82" i="31"/>
  <c r="AI46" i="31"/>
  <c r="AI32" i="31"/>
  <c r="AI31" i="31"/>
  <c r="AI47" i="31"/>
  <c r="AI35" i="31"/>
  <c r="AI51" i="31"/>
  <c r="AI61" i="31"/>
  <c r="AI60" i="31"/>
  <c r="AI59" i="31"/>
  <c r="AI41" i="31"/>
  <c r="AI40" i="31"/>
  <c r="AI36" i="31"/>
  <c r="AN61" i="31" l="1"/>
  <c r="AJ61" i="31"/>
  <c r="AN51" i="31"/>
  <c r="AJ51" i="31"/>
  <c r="AN35" i="31"/>
  <c r="AJ35" i="31"/>
  <c r="AN31" i="31"/>
  <c r="AJ31" i="31"/>
  <c r="AN32" i="31"/>
  <c r="AJ32" i="31"/>
  <c r="AN46" i="31"/>
  <c r="AJ46" i="31"/>
  <c r="AN36" i="31"/>
  <c r="AJ36" i="31"/>
  <c r="AN82" i="31"/>
  <c r="AJ82" i="31"/>
  <c r="AN40" i="31"/>
  <c r="AJ40" i="31"/>
  <c r="AN20" i="31"/>
  <c r="AJ20" i="31"/>
  <c r="AJ41" i="31"/>
  <c r="AN41" i="31"/>
  <c r="AN87" i="31"/>
  <c r="AJ87" i="31"/>
  <c r="AN59" i="31"/>
  <c r="AJ59" i="31"/>
  <c r="AN104" i="31"/>
  <c r="AJ104" i="31"/>
  <c r="AN60" i="31"/>
  <c r="AJ60" i="31"/>
  <c r="AJ101" i="31"/>
  <c r="AN101" i="31"/>
  <c r="AI68" i="31"/>
  <c r="AI67" i="31"/>
  <c r="AI66" i="31"/>
  <c r="AI65" i="31"/>
  <c r="O43" i="31"/>
  <c r="O8" i="31"/>
  <c r="O44" i="31"/>
  <c r="AJ65" i="31" l="1"/>
  <c r="AN65" i="31"/>
  <c r="AN66" i="31"/>
  <c r="AJ66" i="31"/>
  <c r="AN67" i="31"/>
  <c r="AJ67" i="31"/>
  <c r="AF44" i="31"/>
  <c r="AR44" i="31"/>
  <c r="AF43" i="31"/>
  <c r="AR43" i="31"/>
  <c r="AN68" i="31"/>
  <c r="AJ68" i="31"/>
  <c r="O46" i="31"/>
  <c r="O11" i="31"/>
  <c r="O26" i="31"/>
  <c r="O37" i="31"/>
  <c r="O27" i="31"/>
  <c r="O49" i="31"/>
  <c r="O21" i="31"/>
  <c r="O30" i="31"/>
  <c r="O47" i="31"/>
  <c r="AR26" i="31" l="1"/>
  <c r="AF26" i="31"/>
  <c r="AR11" i="31"/>
  <c r="AF11" i="31"/>
  <c r="AF21" i="31"/>
  <c r="AR21" i="31"/>
  <c r="AR37" i="31"/>
  <c r="AF37" i="31"/>
  <c r="AF46" i="31"/>
  <c r="AR46" i="31"/>
  <c r="AR47" i="31"/>
  <c r="AF47" i="31"/>
  <c r="AF30" i="31"/>
  <c r="AR30" i="31"/>
  <c r="AR49" i="31"/>
  <c r="AF49" i="31"/>
  <c r="AF27" i="31"/>
  <c r="AR27" i="31"/>
  <c r="AE47" i="31"/>
  <c r="AJ47" i="31" s="1"/>
  <c r="AM47" i="31"/>
  <c r="AQ47" i="31" l="1"/>
  <c r="AN47" i="31"/>
  <c r="O23" i="31"/>
  <c r="O28" i="31"/>
  <c r="AR23" i="31" l="1"/>
  <c r="AF23" i="31"/>
  <c r="AF28" i="31"/>
  <c r="AR28" i="31"/>
  <c r="P4" i="44"/>
  <c r="Q4" i="44"/>
  <c r="R4" i="44"/>
  <c r="S4" i="44"/>
  <c r="O4" i="44"/>
  <c r="O87" i="31" l="1"/>
  <c r="O19" i="31"/>
  <c r="O15" i="31"/>
  <c r="O17" i="31"/>
  <c r="AF19" i="31" l="1"/>
  <c r="AR19" i="31"/>
  <c r="AR17" i="31"/>
  <c r="AF17" i="31"/>
  <c r="AR15" i="31"/>
  <c r="AF15" i="31"/>
  <c r="AR87" i="31"/>
  <c r="AF87" i="31"/>
  <c r="O38" i="31"/>
  <c r="O75" i="31"/>
  <c r="O24" i="31"/>
  <c r="O22" i="31"/>
  <c r="O14" i="31"/>
  <c r="O12" i="31"/>
  <c r="AF14" i="31" l="1"/>
  <c r="AR14" i="31"/>
  <c r="AR12" i="31"/>
  <c r="AF12" i="31"/>
  <c r="AR24" i="31"/>
  <c r="AF24" i="31"/>
  <c r="AR75" i="31"/>
  <c r="AF75" i="31"/>
  <c r="AF22" i="31"/>
  <c r="AR22" i="31"/>
  <c r="AF38" i="31"/>
  <c r="AR38" i="31"/>
  <c r="O25" i="31"/>
  <c r="O66" i="31"/>
  <c r="O18" i="31"/>
  <c r="O54" i="31"/>
  <c r="O52" i="31"/>
  <c r="O16" i="31"/>
  <c r="O9" i="31"/>
  <c r="AF54" i="31" l="1"/>
  <c r="AR54" i="31"/>
  <c r="AF66" i="31"/>
  <c r="AR66" i="31"/>
  <c r="AR25" i="31"/>
  <c r="AF25" i="31"/>
  <c r="AF9" i="31"/>
  <c r="AR9" i="31"/>
  <c r="AF18" i="31"/>
  <c r="AR18" i="31"/>
  <c r="AF16" i="31"/>
  <c r="AR16" i="31"/>
  <c r="AF52" i="31"/>
  <c r="AR52" i="31"/>
  <c r="O51" i="31"/>
  <c r="O58" i="31"/>
  <c r="AF58" i="31" l="1"/>
  <c r="AR58" i="31"/>
  <c r="AR51" i="31"/>
  <c r="AF51" i="31"/>
  <c r="O41" i="31"/>
  <c r="O40" i="31"/>
  <c r="O36" i="31"/>
  <c r="AR36" i="31" l="1"/>
  <c r="AF36" i="31"/>
  <c r="AF40" i="31"/>
  <c r="AR40" i="31"/>
  <c r="AR41" i="31"/>
  <c r="AF41" i="31"/>
  <c r="AF8" i="31"/>
  <c r="AJ8" i="31"/>
  <c r="AN8" i="31"/>
  <c r="AQ8" i="31"/>
  <c r="AR8" i="31"/>
  <c r="AR26" i="30" l="1"/>
  <c r="AQ26" i="30"/>
  <c r="AN26" i="30"/>
  <c r="AJ26" i="30"/>
  <c r="AF26" i="30"/>
</calcChain>
</file>

<file path=xl/sharedStrings.xml><?xml version="1.0" encoding="utf-8"?>
<sst xmlns="http://schemas.openxmlformats.org/spreadsheetml/2006/main" count="22197" uniqueCount="4015">
  <si>
    <t>2.1.03.01.05.03.01.01.98
 A Otras Entidades No Financieras Municipales y/o Distritales no consideradas Empresas</t>
  </si>
  <si>
    <t>O232020200883990 Otros servicios profesionales, técnicos y empresariales n.c.p.</t>
  </si>
  <si>
    <t>O232020200882199 Otros servicios jurídicos n.c.p.</t>
  </si>
  <si>
    <t>O231020200501 Aportes generales al sistema de riesgos laborales públicos</t>
  </si>
  <si>
    <t>O232020200883111 Servicios de consultoría en gestión estratégica</t>
  </si>
  <si>
    <t>O232020200885954 Servicios de preparación de documentos y otros servicios especializados de apoyo a oficina</t>
  </si>
  <si>
    <t>O232020200881219 Servicios de investigación básica en otras ciencias sociales y humanidades</t>
  </si>
  <si>
    <t>O232020200883115 Servicios de consultoría en gestión administrativa</t>
  </si>
  <si>
    <t>O232020200883112 Servicios de consultoría en gestión financiera</t>
  </si>
  <si>
    <t>NEIFIS ISABEL ARAUJO LUQUEZ</t>
  </si>
  <si>
    <t>Dirección de Reasentamientos</t>
  </si>
  <si>
    <t>A.7.3 - Planes y proyectos de mejoramiento de vivienda y saneamiento básico</t>
  </si>
  <si>
    <t>O232020200885991 Otros servicios de información</t>
  </si>
  <si>
    <t>220 - Reasentar 2.150 hogares localizados en zonas de alto riesgo no mitigable mediante las modalidades establecidas en el Decreto 255 de 2013 o la última norma vigente; o los ordenados mediante sentencias judiciales o actos administrativos</t>
  </si>
  <si>
    <t>O232020200883212 Servicios de arquitectura para proyectos de construcciones residenciales</t>
  </si>
  <si>
    <t>O232020200991123 Servicios de la administración pública relacionados con la vivienda e infraestructura de servicios públicos</t>
  </si>
  <si>
    <t>O232020200883143 Software originales</t>
  </si>
  <si>
    <t>O232020200664119 Otros servicios de transporte terrestre local de pasajeros n.c.p.</t>
  </si>
  <si>
    <t>7698-1</t>
  </si>
  <si>
    <t>FECHA DEL CDP</t>
  </si>
  <si>
    <t>Nº  CERTIFICADO DE DISPONIBILIDAD PRESUPUESTAL - CDP</t>
  </si>
  <si>
    <t>FECHA CONCEPTO VIABILIDAD</t>
  </si>
  <si>
    <t>No. CONCEPTO DE VIABILIDAD</t>
  </si>
  <si>
    <t>MODALIDAD DE SELECCIÓN</t>
  </si>
  <si>
    <t>CLASIFICADOR DE BIENES Y SERVICIOS ONU</t>
  </si>
  <si>
    <t>FUT</t>
  </si>
  <si>
    <t>CHIP CLASIFICADOR</t>
  </si>
  <si>
    <t>POSICIÓN PRESUPUESTAL</t>
  </si>
  <si>
    <t>META PROYECTO DE INVERSIÓN</t>
  </si>
  <si>
    <t>META PLAN DE DESARROLLO</t>
  </si>
  <si>
    <t>SEGUIMIENTO (OFICINA ASESORA DE PLANEACIÓN)</t>
  </si>
  <si>
    <t>7698 - Traslado de hogares localizados en zonas de Alto Riesgo No mitigable o los ordenados mediante
sentencias judiciales o actos administrativos. Bogotá</t>
  </si>
  <si>
    <t xml:space="preserve">1. Beneficiar 1.223 hogares localizados en zonas de alto riesgo no mitigable o los ordenados mediante sentencias judiciales o actos administrativos, con instrumentos financieros para su reubicación definitiva. </t>
  </si>
  <si>
    <t>2. Asignar 116 instrumentos financieros para la adquisición de predios localizados zonas de alto riesgo no mitigable o los ordenados mediante sentencias judiciales o actos administrativos.</t>
  </si>
  <si>
    <t>3. Beneficiar 1.850 hogares localizados en zonas de alto riesgo no mitigable o los ordenados mediante sentencias judiciales o actos administrativos, con instrumentos financieros para relocalización transitoria.</t>
  </si>
  <si>
    <t>4. Beneficiar 1.755 Hogares con la entrega de viviendas para su reubicación definitiva.</t>
  </si>
  <si>
    <t>5. 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</si>
  <si>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No Aplica</t>
  </si>
  <si>
    <t>01 - Viabilización de Línea</t>
  </si>
  <si>
    <t>OBSERVACIONES</t>
  </si>
  <si>
    <t>1-100-F001  VA-Recursos distrito</t>
  </si>
  <si>
    <t>1-100-I023  VA-Plusvalía</t>
  </si>
  <si>
    <t>O232020200884190 Otros servicios de telecomunicaciones</t>
  </si>
  <si>
    <t>3 - SELEC. ABREV. SUBASTA INVERSA</t>
  </si>
  <si>
    <t>Prestar el servicio público de transporte terrestre automotor especial para la caja de vivienda popular.</t>
  </si>
  <si>
    <t>Radicado No.: 202212000037043</t>
  </si>
  <si>
    <t>REAS-111</t>
  </si>
  <si>
    <t>ZIDCAR SAS</t>
  </si>
  <si>
    <t>CONTRATO DE PRESTACION DE SERVICIOS</t>
  </si>
  <si>
    <t>LÍNEA PAGI</t>
  </si>
  <si>
    <t>RUBRO / PROGRAMA FINANCIACIÓN</t>
  </si>
  <si>
    <t>PROYECTO DE INVERSIÓN</t>
  </si>
  <si>
    <t>ELEMENTO PEP</t>
  </si>
  <si>
    <t>1-100-F001 VA-Recursos distrito</t>
  </si>
  <si>
    <t>FECHA ESTIMADA DE PRESENTACIÓN DE OFERTAS</t>
  </si>
  <si>
    <t>FECHA DE RADICADO SOLICITUD EN LA OAP</t>
  </si>
  <si>
    <t xml:space="preserve">RADICADO No. </t>
  </si>
  <si>
    <t>VALOR CONCEPTO DE VIABILIDAD $</t>
  </si>
  <si>
    <t>No. LÍNEA</t>
  </si>
  <si>
    <t xml:space="preserve"> FONDO DE FINANCIACIÓN</t>
  </si>
  <si>
    <t>DESCRIPCIÓN PROGRAMACIÓN (OBJETO CONTRACTUAL)</t>
  </si>
  <si>
    <t>PLAZO EJECUCIÓN CONTRATO</t>
  </si>
  <si>
    <t>ÁREA RESPONSABLE DEL PROCESO</t>
  </si>
  <si>
    <t>NOMBRE DEL RESPONSABLE DEL ÁREA / ORDENADOR DEL GASTO</t>
  </si>
  <si>
    <t>O23011602290000007698</t>
  </si>
  <si>
    <t>No. CERTIFICADO REGISTRO PRESUPUESTAL - CRP</t>
  </si>
  <si>
    <t>FECHA DEL CRP</t>
  </si>
  <si>
    <t>TIPO DE CONTRATO O GASTO</t>
  </si>
  <si>
    <t>PM/0208/0101/40010317698</t>
  </si>
  <si>
    <t>VALOR DEL CRP $</t>
  </si>
  <si>
    <t>GIROS $</t>
  </si>
  <si>
    <t>O231010200501 Aportes generales al sistema de riesgos laborales públicos</t>
  </si>
  <si>
    <t>O2320201003023211599 Pastas o pulpas de otras fibras n.c.p. para papel</t>
  </si>
  <si>
    <t>O2320202005030253290 Otras obras de ingeniería civil</t>
  </si>
  <si>
    <t>O232020200662284 Comercio al por menor de computadores y programas de informática integrados en establecimientos especializados</t>
  </si>
  <si>
    <t>O232020200664112 Servicios de transporte terrestre local regular de pasajeros</t>
  </si>
  <si>
    <t>O232020200771358 Servicios de seguros de vida colectiva</t>
  </si>
  <si>
    <t>O232020200772252 Servicios de arrendamiento de bienes inmuebles no residenciales (vivienda) a comisión o por contrato</t>
  </si>
  <si>
    <t>O232020200773311 Derechos de uso de programas informáticos</t>
  </si>
  <si>
    <t>O232020200881114 Servicios de investigación básica en ingeniería y tecnología</t>
  </si>
  <si>
    <t>O232020200882130 Servicios de documentación y certificación jurídica</t>
  </si>
  <si>
    <t>O232020200883113 Servicios de consultoría en administración del recurso humano</t>
  </si>
  <si>
    <t>O232020200883131 Servicios de consultoría en tecnologías de la información (TI)</t>
  </si>
  <si>
    <t>O232020200883159 Otros servicios de alojamiento y suministro de infraestructura en tecnología de la información (TI)</t>
  </si>
  <si>
    <t>O232020200883211 Servicios de asesoría en arquitectura</t>
  </si>
  <si>
    <t>O232020200883321 Servicios de ingeniería en proyectos de construcción</t>
  </si>
  <si>
    <t>O232020200883329 Otros servicios de ingeniería en proyectos n.c.p.</t>
  </si>
  <si>
    <t>O232020200883421 Servicios de topografía del suelo</t>
  </si>
  <si>
    <t>O232020200883931 Servicios de consultoría ambiental</t>
  </si>
  <si>
    <t>O232020200883939 Otros servicios de consultoría científica y técnica n.c.p.</t>
  </si>
  <si>
    <t>O232020200884222 Servicios de acceso a Internet de banda ancha</t>
  </si>
  <si>
    <t>O232020200884520 Servicios de archivos</t>
  </si>
  <si>
    <t>O232020200885230 Servicios de sistemas de seguridad</t>
  </si>
  <si>
    <t>O232020200885250 Servicios de protección (guardas de seguridad)</t>
  </si>
  <si>
    <t>O232020200885951 Servicios de copia y reproducción</t>
  </si>
  <si>
    <t>O232020200885970 Servicios de mantenimiento y cuidado del paisaje</t>
  </si>
  <si>
    <t>O232020200886312 Servicios de distribución de electricidad (a comisión o por contrato)</t>
  </si>
  <si>
    <t>O232020200886320 Servicios de distribución de gas por tuberías (a comisión o por contrato)</t>
  </si>
  <si>
    <t>O232020200886330 Servicios de distribución de agua por tubería (a comisión o por contrato)</t>
  </si>
  <si>
    <t>O23202020088711001 Servicio de mantenimiento y reparación de productos metálicos estructurales y sus partes</t>
  </si>
  <si>
    <t>O232020200887130 Servicios de mantenimiento y reparación de computadores y equipos periféricos</t>
  </si>
  <si>
    <t>O23202020088715203 Servicio de mantenimiento y reparación de aparatos de distribución y control de la energía eléctrica</t>
  </si>
  <si>
    <t>O23202020088715399 Servicios de mantenimiento y reparación de equipos y aparatos de telecomunicaciones n.c.p.</t>
  </si>
  <si>
    <t>O23202020088715999 Servicio de mantenimiento y reparación de otros equipos n.c.p.</t>
  </si>
  <si>
    <t>O232020200991119 Otros servicios de la administración pública n.c.p.</t>
  </si>
  <si>
    <t>O232020200994239 Servicios generales de recolección de otros desechos</t>
  </si>
  <si>
    <t>1-100-F039  VA-Crédito</t>
  </si>
  <si>
    <t>1-200-I021  RB-Plusvalía</t>
  </si>
  <si>
    <t>1-300-I019  REAF-Plusvalía</t>
  </si>
  <si>
    <t>3-200-F002  RB-Administrados de libre destinación</t>
  </si>
  <si>
    <t>3-400-F002  RF-Administrados de libre destinación</t>
  </si>
  <si>
    <t>3-601-F002  PAS-Administrados de libre destinación</t>
  </si>
  <si>
    <t>7680 - Implementación del Plan Terrazas, como vehículo del contrato social de la Bogotá del siglo XXI, para el mejoramiento y la construcción de vivienda nueva en sitio propio. Bogotá</t>
  </si>
  <si>
    <t>7696 - Fortalecimiento del modelo de gestión institucional y modernización de los sistemas de información de la Caja de la Vivienda Popular</t>
  </si>
  <si>
    <t xml:space="preserve">7703 - Mejoramiento integral de barrios con participación ciudadana </t>
  </si>
  <si>
    <t>124 - Crear el Banco Distrital de materiales para la construcción del Plan Terrazas.</t>
  </si>
  <si>
    <t>125 - Crear una curaduría pública social.</t>
  </si>
  <si>
    <t>129 - Formular e implementar un proyecto piloto que desarrolle un esquema de solución habitacional "Plan Terrazas"</t>
  </si>
  <si>
    <t xml:space="preserve">509 - Fortalecer la gestión institucional y el modelo de gestión de la SDHT, CVP y UAESP </t>
  </si>
  <si>
    <t xml:space="preserve">133 - Realizar mejoramiento integral de barrios con Participación Ciudadana, en 8 territorios priorizados (puede incluir espacios públicos, malla vial, andenes, alamedas a escala barrial o bandas eléctricas) </t>
  </si>
  <si>
    <t>4. Implementar el 100% del banco de materiales como un instrumento de soporte técnico y financiero para la ejecución del proyecto piloto del Plan Terrazas que contribuya a mejorar la calidad de los materiales y disminuir los costos de transacción.</t>
  </si>
  <si>
    <t>3.  Expedir 1500 actos de reconocimiento de viviendas de interés social en barrios legalizados urbanísticamente, a través de la Curaduría pública social definida en la estructura misional de la CVP.</t>
  </si>
  <si>
    <t>2. 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</si>
  <si>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5. Implementar 5.000 acciones administrativas técnicas y sociales que generen condiciones para iniciar las intervenciones del proyecto Piloto Plan Terrazas.</t>
  </si>
  <si>
    <t>2. Hacer el cierre de 2 proyecto constructivo de urbanismo para la Vivienda VIP</t>
  </si>
  <si>
    <t>3. Entregar 4 zonas de cesión obligatoria</t>
  </si>
  <si>
    <t>1. Fortalecer el 100 % de las dimensiones y políticas del desempeño institucional que integran el Modelo Integrado de Planeación y Gestión de la CVP.</t>
  </si>
  <si>
    <t>2. Garantizar el 100% de los servicios de apoyo y del desarrollo de los mecanismos institucionales requeridos para el buen funcionamiento de la Entidad.</t>
  </si>
  <si>
    <t>3. Aumentar en 15 puntos la calificación del índice de Transparencia de Bogotá 2018-2019, en particular en los ítems "Divulgación de trámites y servicios al ciudadano", "Políticas y medidas anticorrupción", "Control social y participación ciudadana.</t>
  </si>
  <si>
    <t>4. Articular e implementar el 100% el proceso de arquitectura empresarial de TIC, los sistemas de información de los procesos misionales y administrativos, y el sistema de seguridad de la información.</t>
  </si>
  <si>
    <t>5. Renovar y fortalecer el 50% de la infraestructura TIC.</t>
  </si>
  <si>
    <t>2. Ejecutar el 100% de la Estructuración, formulación y seguimiento del proyecto</t>
  </si>
  <si>
    <t>VALOR MENSUAL $</t>
  </si>
  <si>
    <t>VALOR TOTAL PROGRAMADO $</t>
  </si>
  <si>
    <t>FECHA ESTIMADA DEL COMPROMISO DE LOS RECURSOS / SUSCRIPCIÓN DEL CONTRATO (CRP)</t>
  </si>
  <si>
    <t>FECHA ESTIMADA DE INICIO DE GIROS</t>
  </si>
  <si>
    <t>TIPO DE SOLICITUD</t>
  </si>
  <si>
    <t xml:space="preserve">TRASLADO ENTRE LÍNEAS </t>
  </si>
  <si>
    <t>FECHA DE RESPUESTA DE LA SOLICITUD</t>
  </si>
  <si>
    <t>SALDO SIN VIABILIZAR $
(Valor Programado - Valor de Concepto de Viabilidad)</t>
  </si>
  <si>
    <t>VALOR CDP $</t>
  </si>
  <si>
    <t>SALDO SIN DISPONIBILIDAD PRESUPUESTAL $
(Valor Concepto de Viabilidad - Valor CDP)</t>
  </si>
  <si>
    <t>FECHA INICIO DE GIROS</t>
  </si>
  <si>
    <t>SALDO SIN COMPROMISO $
(Valor Programado - Valor del CRP)</t>
  </si>
  <si>
    <t>No. DE ACTO ADMINISTRATIVO / FACTURA / CONTRATO</t>
  </si>
  <si>
    <t>FONDO DE FINANCIACIÓN</t>
  </si>
  <si>
    <t>TIPO DE GASTO / CONTRATO</t>
  </si>
  <si>
    <t>POR GIRAR $ (CRP-GIROS)</t>
  </si>
  <si>
    <t>LIBERACIÓN DISPONIBILIDAD PRESUPUESTAL $ (Valor del CDP - Valor del RP)</t>
  </si>
  <si>
    <t xml:space="preserve"> TERCERO / PROVEEDOR / CONTRATISTA</t>
  </si>
  <si>
    <t>PROGRAMACIÓN DE GASTOS E INVERSIÓN</t>
  </si>
  <si>
    <t>O23011601190000007680</t>
  </si>
  <si>
    <t>O23011601190000007684</t>
  </si>
  <si>
    <t>O23011601190000007703</t>
  </si>
  <si>
    <t>O23011605560000007696</t>
  </si>
  <si>
    <t>LAURA MARCELA SANGUINO GUTIÉRREZ</t>
  </si>
  <si>
    <t>DIRECCIÓN DE MEJORAMIENTO DE BARRIOS</t>
  </si>
  <si>
    <t>DIRECCIÓN DE MEJORAMIENTO DE VIVIENDA</t>
  </si>
  <si>
    <t>DIRECCIÓN DE REASENTAMIENTOS</t>
  </si>
  <si>
    <t>DIRECCIÓN DE URBANIZACIONES Y TITULACIÓN</t>
  </si>
  <si>
    <t>7698 - Traslado de hogares localizados en zonas de Alto Riesgo No mitigable o los ordenados mediante sentencias judiciales o actos administrativos. Bogotá</t>
  </si>
  <si>
    <t>Página de Colombia Compra Eficiente para la clasificación de bienes y servicios (https://www.colombiacompra.gov.co/clasificador-de-bienes-y-Servicios) y seleccionar el código hasta familia, en el cual se clasifica el insumo, servicio, el técnico o profesional a contratar, este código solo aplica para insumos y servicios de funcionamiento o contratación de servicios especiales, profesionales o técnicos de personal y este debe coincidir con los estudios previos a contratar.</t>
  </si>
  <si>
    <t>Nota: La sumatoria del valor programado en cada una de las líneas debe corresponder al ppto total  Disponible del PI.</t>
  </si>
  <si>
    <t>4. Selección abreviada subasta inversa</t>
  </si>
  <si>
    <t>CONTRATO DE ARRENDAMIENTO</t>
  </si>
  <si>
    <t>CONTRATO DE COMPRAVENTA</t>
  </si>
  <si>
    <t>CONTRATO DE FIDUCIA</t>
  </si>
  <si>
    <t>CONTRATO DE INTERVENTORIA</t>
  </si>
  <si>
    <t>CONTRATO DE PRESTACION DE SERVICIOS DE APOYO A LA GESTION</t>
  </si>
  <si>
    <t>CONTRATO DE PRESTACION DE SERVICIOS DE MANTENIMIENTO</t>
  </si>
  <si>
    <t>CONTRATO DE PRESTACION DE SERVICIOS PROFESIONALES</t>
  </si>
  <si>
    <t>CONTRATO INTERADMINISTRATIVO DE INTERVENTORIA</t>
  </si>
  <si>
    <t>CONVENIO INTERADMINISTRATIVO</t>
  </si>
  <si>
    <t>FACTURAS</t>
  </si>
  <si>
    <t>ORDEN DE COMPRA</t>
  </si>
  <si>
    <t>ORDEN DE PRESTACION DE SERVICIOS</t>
  </si>
  <si>
    <t>RECIBO</t>
  </si>
  <si>
    <t>RESOLUCIÓN</t>
  </si>
  <si>
    <t xml:space="preserve">02 - Creación de Nueva Línea </t>
  </si>
  <si>
    <t>03 - Modificación de Línea</t>
  </si>
  <si>
    <t>04 - Anulación de Línea</t>
  </si>
  <si>
    <t>3-602-I001  PAS-RB-Administrados de destinación específica</t>
  </si>
  <si>
    <t>3-601-I001  PAS-Administrados de destinación específica</t>
  </si>
  <si>
    <t>1. 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</si>
  <si>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7684 - Titulación de predios estratos 1 y 2 y saneamiento de espacio público en la ciudad Bogotá D.C.</t>
  </si>
  <si>
    <t>1. Obtener 2400 títulos de predios registrados</t>
  </si>
  <si>
    <t>FECHA ESTIMADA DE INICIO DEL PROCESO DE CONTRATACIÓN</t>
  </si>
  <si>
    <t>MPI: Meta Proyecto de Inversión</t>
  </si>
  <si>
    <t>MPDD: Meta Plan de Desarrolllo Distrital.</t>
  </si>
  <si>
    <t>Código:208-GE-Ft-11</t>
  </si>
  <si>
    <t xml:space="preserve"> PLAN OPERATIVO ANUAL DE INVERSIÓN</t>
  </si>
  <si>
    <t>LÍNEA POAI</t>
  </si>
  <si>
    <t>PM/0208/0103/40010077684</t>
  </si>
  <si>
    <t>PM/0208/0103/40010497684</t>
  </si>
  <si>
    <t>4. Gestión predial para saneamiento, enajenación onerosa, adquisición e intervención de predios con posible afectación a terceros</t>
  </si>
  <si>
    <t>MARIO AUGUSTO PEREZ RODRIGUEZ</t>
  </si>
  <si>
    <t>O232020200881211 Servicios de investigación básica en psicología</t>
  </si>
  <si>
    <t>O232020200883422 Servicios de cartografía</t>
  </si>
  <si>
    <t>O232020200882120 Servicios de asesoramiento y representación jurídica relativos a otros campos del derecho</t>
  </si>
  <si>
    <t>O23201010010109 Otros edificios utilizados como residencia</t>
  </si>
  <si>
    <t>PM/0208/0102/40010317698</t>
  </si>
  <si>
    <t>RICARDO ALBERTO SERRATO PARDO</t>
  </si>
  <si>
    <t>PM/0208/0102/40010337698</t>
  </si>
  <si>
    <t>6. Beneficiar 262 nuevos hogares que ingresan al programa de relocalización transitoria, localizados en zonas de alto riesgo no mitigable o los ordenados mediante sentencias judiciales o actos administrativos.</t>
  </si>
  <si>
    <t xml:space="preserve">7. Atender el 100% de la demanda efectiva de hogares localizados en zonas de alto riesgo no mitigable o los ordenados mediante sentencias judiciales o actos administrativos, que cumplan los requisitos para permanecer en la modalidad de Relocalización Transitoria. </t>
  </si>
  <si>
    <t>8. Intervenir el 100% de la demanda de actividades de adecuación preliminar, demarcación y señalización de los predios desocupados en desarrollo del proceso de reasentamientos por alto riesgo no mitigables, acorde a la delegación establecida en el Decreto 520 2023 del POT</t>
  </si>
  <si>
    <t>134 - Titular 2400 predios registrados en las 20 localidades.</t>
  </si>
  <si>
    <t>1. Construir 100.000 m2 de espacio público en los territorios priorizados para realizar el mejoramiento de barrios en las Upz tipo1</t>
  </si>
  <si>
    <t>PM/0208/0104/40020197703</t>
  </si>
  <si>
    <t>O232020200883121 Servicios de relaciones públicas</t>
  </si>
  <si>
    <t>O232020200668014 Servicios de gestión documental</t>
  </si>
  <si>
    <t>O232020200882221 Servicios de contabilidad</t>
  </si>
  <si>
    <t>O232020200883213 Servicios de arquitectura para proyectos de construcciones no residenciales</t>
  </si>
  <si>
    <t>6. Entregar y firmar acuerdos para la sostenibilidad de 1250 viviendas mejoradas en el marco de "Plan Terrazas"</t>
  </si>
  <si>
    <t>7. Estructuración, apoyo y asesoria técnica para expedición de actos de reconocimiento de la Curaduría Pública Social solicitados por la ciudadanía.</t>
  </si>
  <si>
    <t>PM/0208/0105/40010447680</t>
  </si>
  <si>
    <t>PM/0208/0106/40010447680</t>
  </si>
  <si>
    <t>O232020200883611 Servicios integrales de publicidad</t>
  </si>
  <si>
    <t>1. Contratación directa</t>
  </si>
  <si>
    <t>2. Licitación pública</t>
  </si>
  <si>
    <t>3. Concurso de méritos abierto</t>
  </si>
  <si>
    <t>5. Selección abreviada - acuerdo marco</t>
  </si>
  <si>
    <t>6. Selección abreviada de menor cuantía</t>
  </si>
  <si>
    <t>7. Mínima cuantía</t>
  </si>
  <si>
    <t>8. Régimen Esp. Selección comisionista</t>
  </si>
  <si>
    <t>9. Adición</t>
  </si>
  <si>
    <t>10. No aplica</t>
  </si>
  <si>
    <t>CAMILO ANDRÉS POVEDA AVILA</t>
  </si>
  <si>
    <t>1-601-I037 PAS-Crédito</t>
  </si>
  <si>
    <t>CRISTINA SANCHEZ HERRERA</t>
  </si>
  <si>
    <t xml:space="preserve">DIRECCIÓN DE GESTIÓN CORPORATIVA </t>
  </si>
  <si>
    <t>PM/0208/0102/45990237696 - PM/0208/0103/45990237696 - PM/0208/0104/45990237696 -  PM/0208/0105/45990237696 - PM/0208/0106/45990237696</t>
  </si>
  <si>
    <t>PM/0208/0102/45990167696 - PM/0208/0103/45990167696 - PM/0208/0104/45990167696 -  PM/0208/0105/45990167696 - PM/0208/0106/45990167696</t>
  </si>
  <si>
    <t>PM/0208/0102/45990077696 - PM/0208/0103/45990077696 - PM/0208/0104/45990077696 -  PM/0208/0105/45990077696 - PM/0208/0106/45990077696</t>
  </si>
  <si>
    <t>PM/0208/0102/45990187696 - PM/0208/0103/45990187696 - PM/0208/0104/45990187696 -  PM/0208/0105/45990187696 - PM/0208/0106/45990187696</t>
  </si>
  <si>
    <t>Total general</t>
  </si>
  <si>
    <t xml:space="preserve">  VALOR TOTAL PROGRAMADO $</t>
  </si>
  <si>
    <t>No aplica</t>
  </si>
  <si>
    <t>MARZO</t>
  </si>
  <si>
    <t>ABRIL</t>
  </si>
  <si>
    <t>7684-1</t>
  </si>
  <si>
    <t>Prestar el servicio público de transporte terrestre automotor especial para la Caja de la Vivienda Popular</t>
  </si>
  <si>
    <t>Febrero</t>
  </si>
  <si>
    <t>MARIO AUGUSTO PÉREZ RODRÍGUEZ</t>
  </si>
  <si>
    <t>ENTIDADES TERRITORIALES - ADMINISTRACION CENTRAL</t>
  </si>
  <si>
    <t>A.7.7 INVERSIÓN REALIZADA POR LA ENTIDAD TERRITORIAL DESTINADA A LA FINANCIACIÓN DE PROYECTOS DE TITULACIÓN Y LEGALIZACIÓN DE PREDIOS</t>
  </si>
  <si>
    <t>7684-2</t>
  </si>
  <si>
    <t>Prestar servicios profesionales de carácter técnico para la elaboración de los estudios catastrales y topográficos de los predios o sectores que se prioricen en los proyectos liderados por la Dirección de Urbanizaciones y titulación, acorde con las normas técnicas vigentes.</t>
  </si>
  <si>
    <t>Enero</t>
  </si>
  <si>
    <t>7684-3</t>
  </si>
  <si>
    <t>Prestación de los servicios desde el ámbito de su experticia para realizar los levantamientos topográficos de los proyectos que requiera la CVP</t>
  </si>
  <si>
    <t>7684-4</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</si>
  <si>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</si>
  <si>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7684-5</t>
  </si>
  <si>
    <t>Prestar servicios profesionales para gestionar las actividades sociales en el marco de los programas y/o proyectos de la Dirección de Urbanizaciones y Titulación</t>
  </si>
  <si>
    <t>7684-6</t>
  </si>
  <si>
    <t>7684-7</t>
  </si>
  <si>
    <t>Prestar servicios profesionales relacionados con la gestión, promoción y difusión de los programas y/o proyectos de la Dirección de Urbanizaciones y Titulación</t>
  </si>
  <si>
    <t>7684-8</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</si>
  <si>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</si>
  <si>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7684-9</t>
  </si>
  <si>
    <t>Prestar servicios profesionales dentro del proceso social requerido para el normal desarrollo de las funciones de titulación, urbanizaciones y atención al ciudadano a cargo de la Dirección de Urbanizaciones y Titulación de la entidad.</t>
  </si>
  <si>
    <t>7684-10</t>
  </si>
  <si>
    <t>Prestación de servicios profesionales para adelantar las gestiones sociales y levantamiento de información relativas a los usuarios de los proyectos y/o programas de la Dirección de Urbanizaciones y Titulación</t>
  </si>
  <si>
    <t>7684-11</t>
  </si>
  <si>
    <t>Prestar servicios profesionales relacionados con el componente social y comunitario en la ejecución de los procesos de titulación y urbanización a cargo de la Dirección de Urbanizaciones y Titulación.</t>
  </si>
  <si>
    <t>7684-12</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</si>
  <si>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</si>
  <si>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7684-13</t>
  </si>
  <si>
    <t xml:space="preserve">JUNIO </t>
  </si>
  <si>
    <t>Julio</t>
  </si>
  <si>
    <t>7684-14</t>
  </si>
  <si>
    <t>Prestar los servicios profesionales para acompañar el desarrollo y ejecución de las gestiones administrativas, financieras y contractuales requeridas para el  desarrollo de las funciones y competencias asignadas a la Dirección de Urbanizaciones y Titulación.</t>
  </si>
  <si>
    <t>7684-15</t>
  </si>
  <si>
    <t>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t>
  </si>
  <si>
    <t>7684-16</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</si>
  <si>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</si>
  <si>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7684-17</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</si>
  <si>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</si>
  <si>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7684-18</t>
  </si>
  <si>
    <t>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t>
  </si>
  <si>
    <t>7684-19</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</si>
  <si>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</si>
  <si>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7684-20</t>
  </si>
  <si>
    <t>Prestar servicios de apoyo a la gestión para el manejo, control y distribución de expedientes, correspondencia y del archivo documental, así como de los demás procesos operativos adelantados por la Dirección de Urbanizaciones y Titulación.</t>
  </si>
  <si>
    <t>7684-21</t>
  </si>
  <si>
    <t>Prestar servicios de apoyo a la gestión documental, correspondencia y trámites derivados, como resultado de los procesos adelantados por la Dirección de Urbanizaciones y Titulación.</t>
  </si>
  <si>
    <t>7684-22</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</si>
  <si>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</si>
  <si>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7684-23</t>
  </si>
  <si>
    <t xml:space="preserve">Prestar servicios profesionales para brindar soporte jurídico en los trámites de carácter contractual, que sean requeridas por la Dirección de Urbanizaciones y titulación para el cumplimiento de competencias.
</t>
  </si>
  <si>
    <t>7684-24</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</si>
  <si>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</si>
  <si>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7684-25</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</si>
  <si>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</si>
  <si>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7684-26</t>
  </si>
  <si>
    <t>Prestar servicios profesionales para apoyar las gestiones y trámites indispensables para efectuar la titulación de predios, de conformidad con las funciones asignadas a la Dirección de Urbanizaciones y Titulación.</t>
  </si>
  <si>
    <t>7684-27</t>
  </si>
  <si>
    <t xml:space="preserve">Prestar servicios profesionales para apoyar técnicamente el proceso de estructuración, ejecución y liquidación de los contratos suscritos en el marco de los proyectos urbanísticos adelantados por la Caja de la Vivienda Popular. </t>
  </si>
  <si>
    <t>7684-28</t>
  </si>
  <si>
    <t>Realizar el Pago ARL contratistas nivel V</t>
  </si>
  <si>
    <t>7684-29</t>
  </si>
  <si>
    <t>Pago de servicios públicos del Proyecto de Interés Prioritario Arboleda Santa Teresita - Sector I y II - PROMOAMBIENTAL</t>
  </si>
  <si>
    <t>7684-30</t>
  </si>
  <si>
    <t>Prestar servicios profesionales de apoyo desde el ámbito de su experticia, para adelantar las actuaciones contables y financieras que contribuyan al cumplimiento de las funciones a cargo de la Dirección de Urbanizaciones y Titulación.</t>
  </si>
  <si>
    <t>7684-31</t>
  </si>
  <si>
    <t>7684-32</t>
  </si>
  <si>
    <t>Pago de servicios públicos del Proyecto de Interés Prioritario Arboleda Santa Teresita - Sector I y II - VANTI</t>
  </si>
  <si>
    <t>7684-33</t>
  </si>
  <si>
    <t>Pago de los servicios públicos relacionados con Servicios de distribución de electricidad del Proyecto de Interés Prioritario Arboleda Santa Teresita - Sector I y II</t>
  </si>
  <si>
    <t>7684-34</t>
  </si>
  <si>
    <t xml:space="preserve">Pago de los servicios públicos relacionados con Servicios de distribución de agua por tubería del Proyecto de Interés Prioritario Arboleda Santa Teresita - Sector I y II.
</t>
  </si>
  <si>
    <t>7684-35</t>
  </si>
  <si>
    <t>Prestar servicios profesionales para efectuar la consolidación, seguimiento y control a las actividades relacionadas con proyectos constructivos y de titulación, que se encuentran a cargo de la Dirección de Urbanizaciones y Titulación</t>
  </si>
  <si>
    <t>7684-36</t>
  </si>
  <si>
    <t>Prestar servicios profesionales especializados para realizar acompañamiento desde su profesión en la gestión técnica de los proyectos de vivienda nueva que se encuentren en estructuración y en curso, liderados por la Caja de la Vivienda Popular.</t>
  </si>
  <si>
    <t>7684-37</t>
  </si>
  <si>
    <t>Prestar servicios profesionales especializados a la DUT en el seguimiento y apoyo técnico a la estructuración, ejecución, liquidación y entrega de los proyectos de urbanizaciones nuevas realizados por la CVP</t>
  </si>
  <si>
    <t>7684-38</t>
  </si>
  <si>
    <t>Prestación de servicios profesionales desde el ámbito de su experticia, para dar soporte jurídico a las actuaciones y trámites efectuados dentro de los programas y proyectos ejecutados por la Dirección de Urbanizaciones y Titulación.</t>
  </si>
  <si>
    <t>7684-39</t>
  </si>
  <si>
    <t>Prestar servicios profesionales para apoyar desde el área jurídica los proyectos adelantados por la Dirección de Urbanizaciones y Titulación Predial en el marco de los proyectos constructivos destinados a vivienda nueva</t>
  </si>
  <si>
    <t>7684-40</t>
  </si>
  <si>
    <t>7684-41</t>
  </si>
  <si>
    <t>7684-42</t>
  </si>
  <si>
    <t xml:space="preserve">Prestar servicios profesionales para apoyar en los trámites y actividades de carácter financiero con el fin de dar cumplimiento a las funciones de la Dirección de Urbanizaciones y Titulación de conformidad con los procesos y procedimientos establecidos.
</t>
  </si>
  <si>
    <t>7684-43</t>
  </si>
  <si>
    <t>7684-44</t>
  </si>
  <si>
    <t>Realizar el Pago de gastos notariales, regitro y de beneficencia que resulten de la suscripción de escrituras públicas y/o resoluciones de los diferentes procesos ejecutados por la Dirección de Urbanizaciones y Titulación predial.</t>
  </si>
  <si>
    <t>7684-45</t>
  </si>
  <si>
    <t>7684-46</t>
  </si>
  <si>
    <t>Prestar servicios profesionales especializados de carácter técnico para apoyar el proceso de saneamiento de predios  cabo las modelaciones urbanísticas que determinen el máximo potencial de desarrollo de los inmuebles para la toma de decisiones  de los predios reportados en la base de inventarios de los bienes inmuebles de propiedad de la Caja de la Vivienda Popular.</t>
  </si>
  <si>
    <t>7684-47</t>
  </si>
  <si>
    <t>Prestar servicios profesionales especializados de carácter técnico para apoyar las actividades tendientes a la elaboración de los informes técnicos de los predios reportados en la base de inventarios de los bienes inmuebles de propiedad de la Caja de la Vivienda Popular, con el fin de determinar aquellos que son objeto de titulación por cesión a título gratuito o enajenación.</t>
  </si>
  <si>
    <t>7684-48</t>
  </si>
  <si>
    <t>Prestar servicios profesionales para el desarrollo e implementación de actividades jurídicas relacionadas con gestión y/o saneamiento de activos priorizados por la Dirección de Urbanizaciones y Titulación, acorde con la normatividad vigente.</t>
  </si>
  <si>
    <t>7684-49</t>
  </si>
  <si>
    <t>Prestar servicios profesionales para apoyar desde su profesión las diligencias jurídicas en los trámites que sean requeridos por el desarrollo y cumplimiento de las funciones asignadas a la Dirección de Urbanizaciones y titulación</t>
  </si>
  <si>
    <t>7684-50</t>
  </si>
  <si>
    <t>Prestar servicios profesionales para apoyar jurídicamente en los trámites que sean requeridos para el desarrollo y cumplimiento de las funciones asignadas a la Dirección de Urbanizaciones y Titulación</t>
  </si>
  <si>
    <t>7684-51</t>
  </si>
  <si>
    <t xml:space="preserve"> Realizar la adquisición de los predios: No. 19 identificado con la matrícula inmobiliaria de mayor extensión  No. 50S-704455, No.18 identificado con la matrícula inmobiliaria de mayor extensión  No. 50S- 704456, para la adquisición de los predios donde se ubican asentamientos humanos ilegales consolidados de los predios sector Pradera de la Esperanza y El Paraiso ubicados en la localidad 19 - Ciudad Bolívar, UPZ 70 Jerusalén.</t>
  </si>
  <si>
    <t>Septiembre</t>
  </si>
  <si>
    <t>Octubre</t>
  </si>
  <si>
    <t>MAYO</t>
  </si>
  <si>
    <t>PROYECTO DE INVERSIÓN - MPDD - MPI</t>
  </si>
  <si>
    <t>Etiquetas de fila</t>
  </si>
  <si>
    <t xml:space="preserve"> VALOR TOTAL PROGRAMADO $</t>
  </si>
  <si>
    <t>Suma de Apropiación Inicial</t>
  </si>
  <si>
    <t>BOGDATA</t>
  </si>
  <si>
    <t>VALIDACIÓN</t>
  </si>
  <si>
    <t>7684-52</t>
  </si>
  <si>
    <t>7684-53</t>
  </si>
  <si>
    <t>7684-54</t>
  </si>
  <si>
    <t>Pago de los servicios públicos relacionados con Servicios generales de recolección de otros desechos de bienes inmuebles de la CVP administrados por la Dirección de Urbanizaciones y Titulaciones.</t>
  </si>
  <si>
    <t>Pago de los servicios públicos relacionados con Servicios de distribución de electricidad de bienes inmuebles de la CVP administrados por la Dirección de Urbanizaciones y Titulación</t>
  </si>
  <si>
    <t>Pago de los servicios públicos relacionados con Servicios de distribución de agua por tubería de bienes inmuebles de la CVP administrados por la Dirección de Urbanizaciones y Titulación.</t>
  </si>
  <si>
    <t>TIT-001</t>
  </si>
  <si>
    <t>TIT-002</t>
  </si>
  <si>
    <t>TIT-003</t>
  </si>
  <si>
    <t>TIT-004</t>
  </si>
  <si>
    <t>NO APLICA</t>
  </si>
  <si>
    <t>Recursos de Linea 29</t>
  </si>
  <si>
    <t>Recursos de Linea 33</t>
  </si>
  <si>
    <t>Recursos de Linea 34</t>
  </si>
  <si>
    <t>TIT-005</t>
  </si>
  <si>
    <t>TIT-006</t>
  </si>
  <si>
    <t>TIT-007</t>
  </si>
  <si>
    <t>$70,000,000 de linea  51</t>
  </si>
  <si>
    <t>TIT-008</t>
  </si>
  <si>
    <t>Enero de 2024</t>
  </si>
  <si>
    <t xml:space="preserve">  VALOR CDP $</t>
  </si>
  <si>
    <t xml:space="preserve">  VALOR DEL CRP $</t>
  </si>
  <si>
    <t xml:space="preserve">  GIROS $</t>
  </si>
  <si>
    <t xml:space="preserve">  POR GIRAR $ (CRP-GIROS)</t>
  </si>
  <si>
    <t>O23011601190000007684  Titulación de predios estrato 1 y 2 y saneamiento</t>
  </si>
  <si>
    <t>O231020200501           Aportes generales al sistema de riesgos laborales</t>
  </si>
  <si>
    <t>O23201010010109         Otros edificios utilizados como residencia</t>
  </si>
  <si>
    <t>O232020200664112        Servicios de transporte terrestre local regular de</t>
  </si>
  <si>
    <t>O232020200881211        Servicios de investigación básica en psicología</t>
  </si>
  <si>
    <t>O232020200881219        Servicios de investigación básica en otras ciencia</t>
  </si>
  <si>
    <t>O232020200882120        Servicios de asesoramiento y representación jurídi</t>
  </si>
  <si>
    <t>O232020200882130        Servicios de documentación y certificación jurídic</t>
  </si>
  <si>
    <t>O232020200882199        Otros servicios jurídicos n.c.p.</t>
  </si>
  <si>
    <t>O232020200883111        Servicios de consultoría en gestión estratégica</t>
  </si>
  <si>
    <t>O232020200883211        Servicios de asesoría en arquitectura</t>
  </si>
  <si>
    <t>O232020200883212        Servicios de arquitectura para proyectos de constr</t>
  </si>
  <si>
    <t>O232020200883329        Otros servicios de ingeniería en proyectos n.c.p.</t>
  </si>
  <si>
    <t>O232020200883421        Servicios de topografía del suelo</t>
  </si>
  <si>
    <t>O232020200883422        Servicios de cartografía</t>
  </si>
  <si>
    <t>O232020200883931        Servicios de consultoría ambiental</t>
  </si>
  <si>
    <t>O232020200884520        Servicios de archivos</t>
  </si>
  <si>
    <t>O232020200885954        Servicios de preparación de documentos y otros ser</t>
  </si>
  <si>
    <t>O232020200886312        Servicios de distribución de electricidad (a comis</t>
  </si>
  <si>
    <t>O232020200886320        Servicios de distribución de gas por tuberías (a c</t>
  </si>
  <si>
    <t>O232020200886330        Servicios de distribución de agua por tubería (a c</t>
  </si>
  <si>
    <t>O232020200994239        Servicios generales de recolección de otros desech</t>
  </si>
  <si>
    <t>7684-55</t>
  </si>
  <si>
    <t>Adición y prórroga al contrato de prestación de servicios profesionales N°.712 de 2023  cuyo objeto es: Prestar servicios profesionales especializados para que apoye en las actividades de coordinación, seguimiento y supervisión en el marco de los programas y proyectos de vivienda nueva que adelanta la DUT .</t>
  </si>
  <si>
    <t>15 dias</t>
  </si>
  <si>
    <t>Recursos de línea 31</t>
  </si>
  <si>
    <t>7684-56</t>
  </si>
  <si>
    <t>7684-57</t>
  </si>
  <si>
    <t>Prestar los servicios de apoyo en las actividades y trámites necesarios para el cumplimiento de las funciones de la Dirección de Urbanizaciones y Titulación en el marco de los proyectos y/o programas a su cargo.</t>
  </si>
  <si>
    <t>Recursos de línea 20</t>
  </si>
  <si>
    <t>Recursos a línea 56</t>
  </si>
  <si>
    <t>Prestación de servicios profesionales a la gestión social de la Dirección de Urbanizaciones y Titulación, apoyando la formulación de estrategias y lineamientos sociales, seguimiento y acompañamiento a las actuaciones de las etapas establecidas en los procesos de dicha Dirección y que le sean asignados de acuerdo con los procedimientos y la normatividad vigente que rige la materia.</t>
  </si>
  <si>
    <t>Recursos de linea 43</t>
  </si>
  <si>
    <t>TIT-009</t>
  </si>
  <si>
    <t>TIT-010</t>
  </si>
  <si>
    <t>TIT-011</t>
  </si>
  <si>
    <t>TIT-012</t>
  </si>
  <si>
    <t>7684-58</t>
  </si>
  <si>
    <t>7684-59</t>
  </si>
  <si>
    <t>7684-60</t>
  </si>
  <si>
    <t xml:space="preserve">Ahorro del 10% para la reducción del gasto en contratos de prestación de servicios profesionales y de apoyo a la gestión en cumplimiento del artículo 6 del Decreto 062 de 2024. </t>
  </si>
  <si>
    <t>Recursos de línea 2</t>
  </si>
  <si>
    <t>Recursos de línea 45</t>
  </si>
  <si>
    <t>Recursos de lineas 9, 11 y 12</t>
  </si>
  <si>
    <t>Recursos de línea 47</t>
  </si>
  <si>
    <t>TIT-013</t>
  </si>
  <si>
    <t>TIT-014</t>
  </si>
  <si>
    <t>TIT-015</t>
  </si>
  <si>
    <t>TIT-016</t>
  </si>
  <si>
    <t>MARTHA PATRICIA PINZÓN DURÁN</t>
  </si>
  <si>
    <t>7684-61</t>
  </si>
  <si>
    <t>7684-62</t>
  </si>
  <si>
    <t>7684-63</t>
  </si>
  <si>
    <t>7684-64</t>
  </si>
  <si>
    <t>7684-65</t>
  </si>
  <si>
    <t>7684-66</t>
  </si>
  <si>
    <t>7684-67</t>
  </si>
  <si>
    <t>7684-68</t>
  </si>
  <si>
    <t>7684-69</t>
  </si>
  <si>
    <t>7684-70</t>
  </si>
  <si>
    <t>7684-71</t>
  </si>
  <si>
    <t>7684-72</t>
  </si>
  <si>
    <t>7684-73</t>
  </si>
  <si>
    <t>7684-74</t>
  </si>
  <si>
    <t>7684-75</t>
  </si>
  <si>
    <t>Prestar servicios de apoyo a la gestión para realizar las actividades administrativas necesarias para el desarrollo de las funciones de la Dirección de Urbanizaciones y Titulación</t>
  </si>
  <si>
    <t>Prestar servicios profesionales a la Dirección de Urbanizaciones y titulación tendientes a fortalecer técnicamente el proceso de formulación,  ejecución y liquidación de los contratos correspondientes a los proyectos urbanísticos adelantados por la Caja de la Vivienda Popular.</t>
  </si>
  <si>
    <t xml:space="preserve"> Prestar los servicios requiridos por la Dirección de Urbanizaciones y Titulación para apoyar en el seguimiento y control de las obras que se ejecuten, así como en el desarrollo de las actividades que se requieran para la estructuración.</t>
  </si>
  <si>
    <t>Prestar servicios profesionales para apoyar el cumplimiento de los aspectos tecnicos  asociados al desarrollo de urbanizaciones, asi como en el seguimiento a los programas y/o proyectos de la Dirección de Urbanizaciones y Titulación</t>
  </si>
  <si>
    <t>Prestar servicios profesionales para apoyar en el seguimiento y control de las gestiones administrativas, requeridas para el desarrollo de las funciones y competencias asignadas a la Dirección de Urbanizaciones y Titulación</t>
  </si>
  <si>
    <t>Prestar servicios profesionales para la representación y Defensa Jurídica de los intereses de la Caja de Vivienda Popular dentro del proceso arbitral convocado por el Consorcio Urbanizadora en contra del Patrimonio Autónomo Fideicomiso Fidubogotá S.A., a cargo de la Dirección de Urbanizaciones y Titulación.</t>
  </si>
  <si>
    <t>Prestar servicios profesionales especializados para apoyar en la planeación, ejecución y seguimiento de las actividades asociadas a los programas y/o proyectos de la Dirección de Urbanizaciones y Titulación, así como en lo relacionado con los temas administrativos y financieros</t>
  </si>
  <si>
    <t>Prestar servicios profesionales de carácter técnico para estructurar,  ejecutar y realizar seguimiento de los contratos suscritos en el marco de los proyectos de vivienda adelantados por la Caja de la Vivienda Popular.</t>
  </si>
  <si>
    <t>Prestar servicios profesionales especializados de ingenieria para apoyar  en la estructuración, ejecución, evaluación, seguimiento y desarrollo de los proyectos constructivos adelantados por la Caja de la Vivienda Popular</t>
  </si>
  <si>
    <t>Prestar servicios profesionales para el desarrollo de las actividades jurídicas relacionadas con gestión y/o saneamiento de activos priorizados por la Dirección de Urbanizaciones y Titulación, acorde con la normatividad vigente.</t>
  </si>
  <si>
    <t>Prestar servicios profesionales para apoyar en las actividades de seguimiento y control requeridas por la Dirección de Urbanizaciones y Titulación en los aspectos financieros de los diferentes proyectos que se lideran desde esta Dirección</t>
  </si>
  <si>
    <t>Prestar servicios profesionales para apoyar en el desarrollo y seguimiento de la estrategia de gestión social, en el fortalecimiento de la atención al ciudadano y en la atencion oportuna a los requerimientos que sobre estos aspectos se reciban en el marco de los proyectos liderados por la Dirección de Urbanizaciones y Titulación.</t>
  </si>
  <si>
    <t>FEBRERO</t>
  </si>
  <si>
    <t>PATRICIA PINZÓN DURÁN</t>
  </si>
  <si>
    <t>Recursos línea 5</t>
  </si>
  <si>
    <t>Recursos línea 31</t>
  </si>
  <si>
    <t>Recursos línea 17</t>
  </si>
  <si>
    <t>Recursos línea 5$2,800,000 y linea 7 $28,800,000</t>
  </si>
  <si>
    <t>Recursos línea 17$21,400,000 y 19 $10,200,000</t>
  </si>
  <si>
    <t>Recursos línea 15</t>
  </si>
  <si>
    <t xml:space="preserve">Recursos línea 31 </t>
  </si>
  <si>
    <t>Recursos línea 18 $63,800,000 y 19 $ 26,200,000</t>
  </si>
  <si>
    <t>Recursos línea 19</t>
  </si>
  <si>
    <t>Recursos línea 24</t>
  </si>
  <si>
    <t>Recursos línea 7 $  9,200,000 y 15 $ 20,000,000</t>
  </si>
  <si>
    <t xml:space="preserve">Recursos línea 18 </t>
  </si>
  <si>
    <t>TIT-017</t>
  </si>
  <si>
    <t>TIT-019</t>
  </si>
  <si>
    <t>TIT-020</t>
  </si>
  <si>
    <t>TIT-021</t>
  </si>
  <si>
    <t>TIT-027</t>
  </si>
  <si>
    <t>TIT-022</t>
  </si>
  <si>
    <t>TIT-023</t>
  </si>
  <si>
    <t>TIT-024</t>
  </si>
  <si>
    <t>TIT-025</t>
  </si>
  <si>
    <t>TIT-026</t>
  </si>
  <si>
    <t>TIT-028</t>
  </si>
  <si>
    <t>TIT-029</t>
  </si>
  <si>
    <t>TIT-030</t>
  </si>
  <si>
    <t>TIT-031</t>
  </si>
  <si>
    <t>TIT-032</t>
  </si>
  <si>
    <t>TIT-034</t>
  </si>
  <si>
    <t>TIT-035</t>
  </si>
  <si>
    <t>TIT-036</t>
  </si>
  <si>
    <t>TIT-037</t>
  </si>
  <si>
    <t>TIT-038</t>
  </si>
  <si>
    <t>TIT-039</t>
  </si>
  <si>
    <t>TIT-041</t>
  </si>
  <si>
    <t>TIT-042</t>
  </si>
  <si>
    <t>TIT-043</t>
  </si>
  <si>
    <t>TIT-050</t>
  </si>
  <si>
    <t>TIT-044</t>
  </si>
  <si>
    <t>TIT-045</t>
  </si>
  <si>
    <t>TIT-046</t>
  </si>
  <si>
    <t>TIT-047</t>
  </si>
  <si>
    <t>TIT-048</t>
  </si>
  <si>
    <t>TIT-049</t>
  </si>
  <si>
    <t>TIT-051</t>
  </si>
  <si>
    <t>TIT-052</t>
  </si>
  <si>
    <t>TIT-055</t>
  </si>
  <si>
    <t>TIT-056</t>
  </si>
  <si>
    <t>TIT-057</t>
  </si>
  <si>
    <t>TIT-058</t>
  </si>
  <si>
    <t>7684-76</t>
  </si>
  <si>
    <t>7684-77</t>
  </si>
  <si>
    <t>7684-78</t>
  </si>
  <si>
    <t>7684-79</t>
  </si>
  <si>
    <t xml:space="preserve">Prestar servicios profesionales a la Dirección de Urbanizaciones y Titulación para el desarrollo,  cumplimiento y gestión de los  procesos relacionados con la legalización, y saneamiento  de los predios priorizados. </t>
  </si>
  <si>
    <t>Prestar servicios profesionales a la Dirección de Urbanizaciones y titulación necesarios para garantizar el desarrollo de los trámites de tipo jurídico  requeridos para el desarrollo y cumplimiento de las funciones asignadas</t>
  </si>
  <si>
    <t>Prestar servicios profesionales a la Dirección de Urbanizaciones y Titulación necesarios para la ejecución de los programas y proyectos que tiene a cargo, particulamente en la atención al ciudadano y en la realizacion de actividades enmarcadas dentro del plan de gestión social</t>
  </si>
  <si>
    <t>Prestar servicios profesionales a la Dirección de Urbanizaciones y Titulación  en el marco del plan de gestión social, apoyando  con la atención de requerimientos, difusión y   promoción de los programas y/o proyectos que se encuentran en ejecución.</t>
  </si>
  <si>
    <t>Recursos línea 23</t>
  </si>
  <si>
    <t>Recursos línea 8</t>
  </si>
  <si>
    <t>Recursos línea 10</t>
  </si>
  <si>
    <t>Prestar servicios de apoyo a la gestión a  la Dirección de Urbanizaciones y Titulación en los temas asociados con estudios prediales, catastrales y urbanísticos de los proyectos priorizados por el área.</t>
  </si>
  <si>
    <t>adiciono de linea 43 $3,120,000</t>
  </si>
  <si>
    <t>Febrero de 2024</t>
  </si>
  <si>
    <t>POSITIVA COMPAÑIA DE SEGUROS SA</t>
  </si>
  <si>
    <t>VANTI S.A. ESP</t>
  </si>
  <si>
    <t>ENEL COLOMBIA SA ESP</t>
  </si>
  <si>
    <t>EMPRESA DE ACUEDUCTO Y ALCANTARILLADO DE BOGOTA E.S.P.</t>
  </si>
  <si>
    <t>PROMOAMBIENTAL DISTRITO S A S ESP</t>
  </si>
  <si>
    <t>EVELYN  DONOSO HERRERA</t>
  </si>
  <si>
    <t>NELLY YAMILE GOMEZ REYES</t>
  </si>
  <si>
    <t>LAURA MARCELA HERNANDEZ DUARTE</t>
  </si>
  <si>
    <t xml:space="preserve"> VALOR CDP $</t>
  </si>
  <si>
    <t xml:space="preserve"> VALOR DEL CRP $</t>
  </si>
  <si>
    <t xml:space="preserve"> GIROS $</t>
  </si>
  <si>
    <t xml:space="preserve"> POR GIRAR $ (CRP-GIROS)</t>
  </si>
  <si>
    <t>TIT-059</t>
  </si>
  <si>
    <t>TIT-060</t>
  </si>
  <si>
    <t>TIT-061</t>
  </si>
  <si>
    <t>TIT-062</t>
  </si>
  <si>
    <t>7684-80</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</si>
  <si>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</si>
  <si>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O23202020088363202 Publicaciones de documentos de carácter oficial</t>
  </si>
  <si>
    <t>CDP 201 ANULADO Y VIABILIDAD TIT-040 ANULADA</t>
  </si>
  <si>
    <t>202413000023413 / Anulación y nueva viabilidad 202413000026333</t>
  </si>
  <si>
    <t>TIT-063</t>
  </si>
  <si>
    <t>Sufragar Gastos de Beneficencia, Registro Títulos por mecanismo de transferencias y gastos de resciliación</t>
  </si>
  <si>
    <t>TIT-064</t>
  </si>
  <si>
    <t>TIT-018 anulado 183 anulado</t>
  </si>
  <si>
    <t>TIT-033 anulado 195 anulado</t>
  </si>
  <si>
    <t>TIT-053 anulado 226 anulado</t>
  </si>
  <si>
    <t>Prestar servicios profesionales especializados para el seguimiento e implementación de las actividades del componente social y comunitario que se requieran en el marco de los programas y/o proyectos de la Dirección de Urbanizaciones y Titulación.</t>
  </si>
  <si>
    <t>Prestar servicios profesionales especializados en la estructuración, ejecución y supervisión de los proyectos de vivienda nueva adelantados por la Dirección de Urbanizaciones y Titulación.</t>
  </si>
  <si>
    <t>Prestar servicios profesionales especializados para apoyar en el seguimiento y control a los diferentes proyectos que lidera la Dirección de Urbanizaciones y Titulación.</t>
  </si>
  <si>
    <t>Recursos de línea 8 $ 10,400,000 y de línea 12 $3,835,262</t>
  </si>
  <si>
    <t>TIT-065</t>
  </si>
  <si>
    <t>TIT-066</t>
  </si>
  <si>
    <t>TIT-067</t>
  </si>
  <si>
    <t>TIT-068</t>
  </si>
  <si>
    <t>O23202020088363202      Publicaciones de documentos de carácter oficial</t>
  </si>
  <si>
    <t>7684-81</t>
  </si>
  <si>
    <t>Prestar servicios de apoyo a la Dirección de Urbanizaciones y Titulación en las actividades administrativas y en los trámites requeridos para el cumplimiento de sus funciones.</t>
  </si>
  <si>
    <t>Recursos de línea 21</t>
  </si>
  <si>
    <t>TIT-069</t>
  </si>
  <si>
    <t>7684-82</t>
  </si>
  <si>
    <t>O232020200771541 Servicios fiduciarios</t>
  </si>
  <si>
    <t>Reconocer traslado a Fiduciaria Bogotá por concepto de representación y defensa Jurídica de los intereses del Patrimonio Autónomo – Fideicomiso Fidubogota S.A. y la Caja de Vivienda Popular en calidad de Gerente Fideicomitente dentro del proceso arbitral convocado por el Consorcio Urbanizadora (Contrato 042-2013) en contra del Patrimonio Autónomo Fideicomiso Fidubogotá S.A.</t>
  </si>
  <si>
    <t>TIT-054 ANULADA / CDP 234 ANULADO</t>
  </si>
  <si>
    <t>JAIME ALBERTO RODRIGUEZ CUESTAS
OSCAR FERNANDO MARTINEZ BUSTAMANTE
DEPARTAMENTO DE CUNDINAMARCA
SUPERINTENDENCIA DE NOTARIADO Y REGISTRO</t>
  </si>
  <si>
    <t>101; 272; 273;1014</t>
  </si>
  <si>
    <t>JORGE ALEXANDER ORJUELA VARGAS</t>
  </si>
  <si>
    <t>MICHEL ANGEL ORTIZ ACEVEDO</t>
  </si>
  <si>
    <t>LADY JOHANNA PANQUEVA ALARCON</t>
  </si>
  <si>
    <t>ELSA MARIELA MEDINA HIGUERA</t>
  </si>
  <si>
    <t>DENNYS JHOANA AGUDELO RAMIREZ</t>
  </si>
  <si>
    <t>WILSON ALBERTO GONZALEZ SALAMANCA</t>
  </si>
  <si>
    <t>LADY TATIANA PAEZ FONSECA</t>
  </si>
  <si>
    <t>ERICA PAOLA ACEVEDO MURILLO</t>
  </si>
  <si>
    <t>EDITH  MENDOZA CARDENAS</t>
  </si>
  <si>
    <t>LAURA ALEJANDRA PARGA HORTA</t>
  </si>
  <si>
    <t>LAURA VALENTINA MILLAN CIFUENTES</t>
  </si>
  <si>
    <t>JOSE NAPOLEON STRUSBERG OROZCO</t>
  </si>
  <si>
    <t>OSCAR ALFREDO ACUÑA GAVIRIA</t>
  </si>
  <si>
    <t>LUIS EDUARDO GARCIA GONZALEZ</t>
  </si>
  <si>
    <t>MARIA NIDIA ELIS SALGADO SUBIETA</t>
  </si>
  <si>
    <t>ANDREA TATIANA ORTEGON ORTEGON</t>
  </si>
  <si>
    <t>EDGAR ANDRES TOQUICA GIRALDO</t>
  </si>
  <si>
    <t>CAMILO ADOLFO PINILLOS BOHORQUEZ</t>
  </si>
  <si>
    <t>SONIA ESPERANZA AREVALO SILVA</t>
  </si>
  <si>
    <t>DIEGO ENRIQUE CORZO AYERBE</t>
  </si>
  <si>
    <t>MARIA ALEJANDRA CASTELLANOS GARCIA</t>
  </si>
  <si>
    <t>EIMMY HELENA MAHECHA FORERO</t>
  </si>
  <si>
    <t>WILLIAM ANTONIO ZAPATA PAEZ</t>
  </si>
  <si>
    <t>YENNY PAOLA VARGAS ROBLES</t>
  </si>
  <si>
    <t>NANCY FABIOLA GIL OROZCO</t>
  </si>
  <si>
    <t>LUZ STELLA CARDENAS LAVERDE</t>
  </si>
  <si>
    <t>CARLOS JULIO GARZON CAÑON</t>
  </si>
  <si>
    <t>DURLEY MILENA QUINTERO QUINTERO</t>
  </si>
  <si>
    <t>KEVIN ARLEY GARCIA PEÑA</t>
  </si>
  <si>
    <t>YENY ALEXANDRA RODRIGUEZ SOSSA</t>
  </si>
  <si>
    <t>DEISSY PAOLA RODRIGUEZ CUERVO</t>
  </si>
  <si>
    <t>ANGELICA CRISTINA SIERRA SANCHEZ</t>
  </si>
  <si>
    <t>JUAN PABLO LUGO BOTELLO</t>
  </si>
  <si>
    <t>EDNA MARGARITA VILLAMIZAR LOPEZ</t>
  </si>
  <si>
    <t>MAGDA LILIANA CRUZ JIMENEZ</t>
  </si>
  <si>
    <t>DANIEL ALEJANDRO SILVA ROMERO</t>
  </si>
  <si>
    <t>CESAR FRANCISCO PACHON RAMIREZ</t>
  </si>
  <si>
    <t>O232020200771541        Servicios fiduciarios</t>
  </si>
  <si>
    <t>PM/0208/0103/40010017684</t>
  </si>
  <si>
    <t>TIT-070</t>
  </si>
  <si>
    <t>Recursos de línea 71</t>
  </si>
  <si>
    <t>JUAN CARLOS AVILA GONZALEZ</t>
  </si>
  <si>
    <t>ALEXANDRA  GARCIA RODRIGUEZ</t>
  </si>
  <si>
    <t>LUIS HERNANDO NEIRA GUERRERO</t>
  </si>
  <si>
    <t>JOSE OSCAR SOCHA PINTO</t>
  </si>
  <si>
    <t>PAOLA NATALIA TREJOS CAICEDO</t>
  </si>
  <si>
    <t>JINNA PAOLA SANCHEZ CRISTANCHO</t>
  </si>
  <si>
    <t>LAURA DANIELA MARTIN RAMIREZ</t>
  </si>
  <si>
    <t>FIDUCIARIA BOGOTA S.A.</t>
  </si>
  <si>
    <t>274; 813; 1638</t>
  </si>
  <si>
    <t>1152; 1153</t>
  </si>
  <si>
    <t>SUPERINTENDENCIA DE NOTARIADO Y REGISTRO / DEPARTAMENTO DE CUNDINAMARCA</t>
  </si>
  <si>
    <t>252 ; 253</t>
  </si>
  <si>
    <t>299; 303; 1806</t>
  </si>
  <si>
    <t>850; 1820</t>
  </si>
  <si>
    <t>785; 789;941;942;1794</t>
  </si>
  <si>
    <t>7684-83</t>
  </si>
  <si>
    <t>Adición y prórroga No. 1 al contrato No. 013-2024 que tiene por objeto: Prestar los servicios de apoyo en las actividades y trámites necesarios para el cumplimiento de las funciones de la Dirección de Urbanizaciones y Titulación en el marco de los proyectos y/o programas a su cargo.</t>
  </si>
  <si>
    <t>1 MES Y 11 DÍAS</t>
  </si>
  <si>
    <t>JUNIO</t>
  </si>
  <si>
    <t>TIT-071</t>
  </si>
  <si>
    <t>7684-84</t>
  </si>
  <si>
    <t>Prestar servicios profesionales especializados en generar, analizar y administrar la información de datos espaciales y cartografía que le permitan planificar la depuración de las bases de datos y la georeferenciación de los predios de propiedad de la CVP y los determinados como zonas de cesión de uso público que permitan adelantar englobes, desenglobes, planos catastrales, incluidos en la base de inventarios y los de zonas de cesión.</t>
  </si>
  <si>
    <t>Recursos linea 16</t>
  </si>
  <si>
    <t>7684-85</t>
  </si>
  <si>
    <t>Recursos de la línea 40</t>
  </si>
  <si>
    <t>7684-86</t>
  </si>
  <si>
    <t>7684-87</t>
  </si>
  <si>
    <t>7684-88</t>
  </si>
  <si>
    <t>7684-89</t>
  </si>
  <si>
    <t>7684-90</t>
  </si>
  <si>
    <t>7684-91</t>
  </si>
  <si>
    <t>7684-92</t>
  </si>
  <si>
    <t>7684-93</t>
  </si>
  <si>
    <t>Adición y prórroga al contrato No. 069-2024 que tiene por objeto: Prestar servicios profesionales para brindar soporte jurídico en los trámites de carácter contractual, que sean requeridas por la Dirección de Urbanizaciones y titulación para el cumplimiento de competencias.</t>
  </si>
  <si>
    <t>Adición y prórroga al contrato No. 068-2024 que tiene por objeto: Prestar los servicios profesionales para acompañar el desarrollo y ejecución de las gestiones administrativas, financieras y contractuales requeridas para el desarrollo de las funciones y competencias asignadas a la Dirección de Urbanizaciones y Titulación</t>
  </si>
  <si>
    <t>Adición y prórroga al contrato No. 075-2024 que tiene por objeto: Prestar servicios profesionales para apoyar en los trámites y actividades de carácter financiero con el fin de dar cumplimiento a las funciones de la Dirección de Urbanizaciones y Titulación de conformidad con los procesos y procedimientos establecidos.</t>
  </si>
  <si>
    <t>Adición y prórroga al contrato No. 074-2024 que tiene por objeto: Prestar servicios de apoyo a la gestión documental, correspondencia y trámites derivados, como resultado de los procesos adelantados por la Dirección de Urbanizaciones y Titulación.</t>
  </si>
  <si>
    <t>Adición y prórroga al contrato No. 076-2024 que tiene por objeto: Prestar servicios profesionales de apoyo desde el ámbito de su experticia, para adelantar las actuaciones contables y financieras que contribuyan al cumplimiento de las funciones a cargo de la Dirección de Urbanizaciones y Titulación.</t>
  </si>
  <si>
    <t>Adición y prórroga al contrato No. 281-2024 que tiene por objeto: Prestar servicios profesionales para el desarrollo de las actividades jurídicas relacionadas con gestión y/o saneamiento de activos priorizados por la Dirección de Urbanizaciones y Titulación, acorde con la normatividad vigente.</t>
  </si>
  <si>
    <t>Adición y prórroga al contrato No. 127-2024 que tiene por objeto: 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</si>
  <si>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Adición y prórroga al contrato No. 073-2024 que tiene por objeto: Prestar servicios profesionales para apoyar desde el área jurídica los proyectos adelantados por la Dirección de Urbanizaciones y Titulación Predial en el marco de los proyectos constructivos destinados a vivienda nueva.</t>
  </si>
  <si>
    <t>Recursos de la línea 23</t>
  </si>
  <si>
    <t>Recursos de la línea 42</t>
  </si>
  <si>
    <t>Recursos de la línea 20</t>
  </si>
  <si>
    <t>Recursos de la línea 30</t>
  </si>
  <si>
    <t>Recursos de la línea 19</t>
  </si>
  <si>
    <t>Recursos de la línea 4</t>
  </si>
  <si>
    <t>Recursos de la línea 39</t>
  </si>
  <si>
    <t>Recursos de la línea 14</t>
  </si>
  <si>
    <t>TIT-072</t>
  </si>
  <si>
    <t>TIT-073</t>
  </si>
  <si>
    <t>TIT-075</t>
  </si>
  <si>
    <t>TIT-074</t>
  </si>
  <si>
    <t>TIT-076</t>
  </si>
  <si>
    <t>TIT-077</t>
  </si>
  <si>
    <t>TIT-078</t>
  </si>
  <si>
    <t>TIT-079</t>
  </si>
  <si>
    <t>7684-94</t>
  </si>
  <si>
    <t>Contratar los servicios integrales de un operador logístico que lleve a cabo las actividades que requiera la caja de la vivienda popular y que permita divulgar los avances de los diferentes programas misionales de la entidad.</t>
  </si>
  <si>
    <t>Recursos de línea 1</t>
  </si>
  <si>
    <t>81141601; 80141902; 56101600; 52161500 ; 45111700; 90111600</t>
  </si>
  <si>
    <t>TIT-080</t>
  </si>
  <si>
    <t>TIT-081</t>
  </si>
  <si>
    <t>TIT-082</t>
  </si>
  <si>
    <t>7684-95</t>
  </si>
  <si>
    <t>7684-96</t>
  </si>
  <si>
    <t>7684-97</t>
  </si>
  <si>
    <t>Adición y prórroga al contrato No. 129-2024 que tiene por objeto: Prestar servicios profesionales para apoyar el cumplimiento de los aspectos técnicos asociados al desarrollo de urbanizaciones, así como en el seguimiento a los programas y/o proyectos de la Dirección de Urbanizaciones y Titulación</t>
  </si>
  <si>
    <t>Adición y prórroga al contrato No. 745-2023 que tiene por objeto: Contratar por el sistema de precios unitarios fijos, sin formula de reajuste las obras para la construcción del Parque Jorge Gaitán Cortés, perteneciente a la urbanización Veraguas - localidad de Puente Aranda.</t>
  </si>
  <si>
    <t>Adición y prórroga al contrato No. 746-2023 que tiene por objeto: Realizar la interventoría técnica, administrativa, jurídica, social, ambiental y SSTMA al contrato de obra cuyo objeto es "contratar por el sistema de precios unitarios fijos, sin formula de reajuste las obras para la construcción del Parque Jorge Gaitán Cortés, perteneciente a la urbanización Veraguas - localidad de Puente Aranda”.</t>
  </si>
  <si>
    <t>JULIO</t>
  </si>
  <si>
    <t>72141300; 72152700; 72153100; 72141100; 49241500; 49221500</t>
  </si>
  <si>
    <t>Recursos de línea 37</t>
  </si>
  <si>
    <t>O2320202005030253270 Instalaciones al aire libre para deportes y esparcimiento</t>
  </si>
  <si>
    <t>TIT-083</t>
  </si>
  <si>
    <t>TIT-084</t>
  </si>
  <si>
    <t>TIT-085</t>
  </si>
  <si>
    <t>O2320202005030253270    Instalaciones al aire libre para deportes y esparc</t>
  </si>
  <si>
    <t>O232020200883121        Servicios de relaciones públicas</t>
  </si>
  <si>
    <t>7684-98</t>
  </si>
  <si>
    <t>Adición y prórroga al contrato No. 67-2024 que tiene por objeto: Prestar servicios profesionales especializados para realizar acompañamiento desde su profesión en la gestión técnica de los proyectos de vivienda nueva que se encuentren en estructuración y en curso, liderados por la Caja de la Vivienda Popular.</t>
  </si>
  <si>
    <t>Recursos de línea 36</t>
  </si>
  <si>
    <t>TIT-086</t>
  </si>
  <si>
    <t>113;1776;1821;411</t>
  </si>
  <si>
    <t>793 ; 1639 ; 1893</t>
  </si>
  <si>
    <t>1347;1839;2549;261;3031;625</t>
  </si>
  <si>
    <t>JULIAN FABRIZZIO HUERFANO ARDILA</t>
  </si>
  <si>
    <t>ANGELICA MARIA ANDRADE CONDE</t>
  </si>
  <si>
    <t>JUAN CAMILO DELGADO FRANCO</t>
  </si>
  <si>
    <t>VALERIA  HINCAPIE DUQUE</t>
  </si>
  <si>
    <t>CONTRATO DE OBRA</t>
  </si>
  <si>
    <t>CONSORCIO ARQING HABITAT</t>
  </si>
  <si>
    <t>R &amp; M CONSTRUCCIONES E INTERVENTORIAS S A S</t>
  </si>
  <si>
    <t>7680-1</t>
  </si>
  <si>
    <t>Pago de cotización al sistema General de Riesgos Laborales de las personas vinculadas a través de un contrato de prestación de servicios con la Caja de la Vivienda Popular que laboran en actividades de alto riesgo, según en el artículo 13 del Decreto 723 de 2013.</t>
  </si>
  <si>
    <t xml:space="preserve">No aplica   </t>
  </si>
  <si>
    <t>ENERO</t>
  </si>
  <si>
    <t>NELSON YOVANI JIMÉNEZ GONZÁLEZ</t>
  </si>
  <si>
    <t>IMPLEMENTACIÓN DEL PLAN TERRAZAS, COMO VEHÍCULO DEL CONTRATO SOCIAL DE LA BOGOTÁ DEL SIGLO XXI, PARA EL MEJORAMIENTO Y LA CONSTRUCCIÓN DE VIVIENDA NUE</t>
  </si>
  <si>
    <t>INVERSIÓN REALIZADA POR LA ENTIDAD TERRITORIAL EN EL DESARROLLO DE PLANES Y PROYECTOS  QUE FACILITAN LA ADQUISICIÓN Y/O CONSTRUCCIÓN DE VIVIENDA</t>
  </si>
  <si>
    <t>Radicado No.: 202414000003613</t>
  </si>
  <si>
    <t>DMV-002</t>
  </si>
  <si>
    <t>87- 163-624-1348-1889-2557</t>
  </si>
  <si>
    <t>ORDEN DE PAGO</t>
  </si>
  <si>
    <t>1-2-3-4-5</t>
  </si>
  <si>
    <t>7680-2</t>
  </si>
  <si>
    <t>Prestar los servicios de apoyo a la gestión para soportar los procesos administrativos y de gestión documental para la ejecución de los contratos de mejoramiento de vivienda en el desarrollo del Plan Terrazas.</t>
  </si>
  <si>
    <t>INVERSIÓN REALIZADA POR LA ENTIDAD TERRITORIAL EN EL  DESARROLLO DE PLANES Y PROYECTOS QUE FACILITAN EL MEJORAMIENTO DE VIVIENDA Y SANEAMIENTO BÁSICO</t>
  </si>
  <si>
    <t>N/A</t>
  </si>
  <si>
    <t>DMV-011</t>
  </si>
  <si>
    <t>086</t>
  </si>
  <si>
    <t>LAURA ALEJANDRA ARBELAEZ CANCELADA</t>
  </si>
  <si>
    <t>7680-3</t>
  </si>
  <si>
    <t>Prestar los servicios de apoyo a la gestión que soporten los procesos de gestión documental requeridos para la ejecución de los proyectos de mejoramiento de vivienda en desarrollo del Plan Terrazas.</t>
  </si>
  <si>
    <t>DMV-021</t>
  </si>
  <si>
    <t>HEYDA LIZETH SANCHEZ</t>
  </si>
  <si>
    <t>7680-4</t>
  </si>
  <si>
    <t>Prestar los servicios de apoyo a la gestión que soporten los procesos de organización y sistematizacion de la información que genera la Dirección de Mejoramiento de vivienda de la caja de la vivienda popular</t>
  </si>
  <si>
    <t>7680-5</t>
  </si>
  <si>
    <t>Prestar los servicios de apoyo administrativo y gestión documental para la ejecución de los contratos de mejoramiento de vivienda en desarrollo del Plan Terrazas.</t>
  </si>
  <si>
    <t>7680-6</t>
  </si>
  <si>
    <t>Prestar los servicios profesionales especializados para acompañar jurídicamente a la Dirección de Mejoramiento de Vivienda en los procesos contractuales y postcontractuales, así como en el seguimiento a la contratación y demás trámites legales propios de la ejecución del Plan Terrazas y los demás proyectos y programas de mejoramiento de vivienda.</t>
  </si>
  <si>
    <t>DMV-022</t>
  </si>
  <si>
    <t>170</t>
  </si>
  <si>
    <t>JULIAN FELIPE BONILLA MORENO</t>
  </si>
  <si>
    <t>7680-7</t>
  </si>
  <si>
    <t>Prestar los servicios profesionales en las actividades de apoyo a la supervisión y seguimiento desde el componente jurídico de los contratos y/o convenios que se adelanten del programa Plan Terrazas</t>
  </si>
  <si>
    <t>7680-8</t>
  </si>
  <si>
    <t>7680-9</t>
  </si>
  <si>
    <t>7680-10</t>
  </si>
  <si>
    <t>7680-11</t>
  </si>
  <si>
    <t>7680-12</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</si>
  <si>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</si>
  <si>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7680-13</t>
  </si>
  <si>
    <t>Prestar los servicios profesionales especializados para apoyar tecnicamente y hacer seguimiento a los grupos y frentes de obra de los programas de mejoramiento que le sean asignados en el marco del Plan Terrazas</t>
  </si>
  <si>
    <t>DMV-023</t>
  </si>
  <si>
    <t>190</t>
  </si>
  <si>
    <t>NELSON RENE CASAS SANCHEZ</t>
  </si>
  <si>
    <t>EJECUCIÓN DE OBRAS</t>
  </si>
  <si>
    <t>7680-14</t>
  </si>
  <si>
    <t>Prestar los servicios profesionales especializados para apoyar las actividades de supervisión de los contratos de interventoría y el  seguimiento técnico a los contratos de obra que se ejecuten en el marco de la ejecución del Plan Terrazas y de los programas de mejoramiento que le sean asignados</t>
  </si>
  <si>
    <t>22/02/2024
06/03/2024</t>
  </si>
  <si>
    <t>202414000023183
202414000029093</t>
  </si>
  <si>
    <t>23/02/2024
06/03/2024</t>
  </si>
  <si>
    <t>DMV-073</t>
  </si>
  <si>
    <t>082</t>
  </si>
  <si>
    <t>PAOLA ANDREA LEAL LOPEZ</t>
  </si>
  <si>
    <t>CDP 147 (ANULADA), según la solicitud realizadas por la DMV, mediante correo electrónico 06-03-24</t>
  </si>
  <si>
    <t>7680-15</t>
  </si>
  <si>
    <t>Prestar los servicios profesionales especializados para el seguimiento de los contratos y/o convenios de obra e interventoría de la Dirección de Mejoramiento de Vivienda en el marco del Plan Terrazas.</t>
  </si>
  <si>
    <t>DMV-025</t>
  </si>
  <si>
    <t>203</t>
  </si>
  <si>
    <t>CRISTHIAN CAMILO QUIMBAYO REINOSO</t>
  </si>
  <si>
    <t>7680-16</t>
  </si>
  <si>
    <t>Prestar los servicios profesionales en las actividades propias de la Dirección de Mejoramiento de Vivienda, en el apoyo a la supervisión de contratos y/o convenios que se desarrollen en las actividades propias de ejecución del programa Plan Terrazas.</t>
  </si>
  <si>
    <t>7680-17</t>
  </si>
  <si>
    <t>7680-18</t>
  </si>
  <si>
    <t>7680-19</t>
  </si>
  <si>
    <t>Prestar los servicios profesionales de asistencia técnica al apoyo a la supervisión de los contratos y/o convenios en el marco del Plan Terrazas.</t>
  </si>
  <si>
    <t>7680-20</t>
  </si>
  <si>
    <t>7680-21</t>
  </si>
  <si>
    <t>7680-22</t>
  </si>
  <si>
    <t>7680-23</t>
  </si>
  <si>
    <t>7680-24</t>
  </si>
  <si>
    <t>7680-25</t>
  </si>
  <si>
    <t>Prestar los servicios profesionales especializados en las actividades propias de la Dirección de Mejoramiento de Vivienda, en el apoyo a la supervisión de contratos y/o convenios desde el componente de ingeniería civil y especialista en estructuras que se desarrollen en las actividades propias de ejecución del programa Plan Terrazas</t>
  </si>
  <si>
    <t>9.7</t>
  </si>
  <si>
    <t>DMV-026</t>
  </si>
  <si>
    <t>181</t>
  </si>
  <si>
    <t>HUMBERTO  BLANCO GONZALEZ</t>
  </si>
  <si>
    <t>7680-26</t>
  </si>
  <si>
    <t>Prestar los servicios profesionales en las actividades de apoyo a la supervisión y seguimiento en materia de sistema de gestión, seguridad y salud en el trabajo y medio ambiente en al ejecución de los contratos que se adelanten del programa Plan Terrazas.</t>
  </si>
  <si>
    <t>DMV-027</t>
  </si>
  <si>
    <t>173</t>
  </si>
  <si>
    <t>NANCY STELLA FORERO AVILA</t>
  </si>
  <si>
    <t>7680-27</t>
  </si>
  <si>
    <t>7680-28</t>
  </si>
  <si>
    <t>7680-29</t>
  </si>
  <si>
    <t>7680-30</t>
  </si>
  <si>
    <t>7680-31</t>
  </si>
  <si>
    <t>7680-32</t>
  </si>
  <si>
    <t>7680-33</t>
  </si>
  <si>
    <t>7680-34</t>
  </si>
  <si>
    <t>7680-35</t>
  </si>
  <si>
    <t>7680-36</t>
  </si>
  <si>
    <t>7680-37</t>
  </si>
  <si>
    <t>Prestar el servicio público de transporte terrestre automotor especial para la caja de la vivienda popular</t>
  </si>
  <si>
    <t>7680-38</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</si>
  <si>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</si>
  <si>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7680-39</t>
  </si>
  <si>
    <t>Prestar los servicios profesionales especializados a la Dirección de Mejoramiento de Vivienda para realizar la revisión y evaluación de los proyectos postulados a la expedición de los actos de reconocimiento y/o licenciamiento a través de la Curaduría Pública Social desde el componente jurídico, de igual forma apoyar el proceso de Asistencia Técnica, de conformidad con sus competencias, en el marco del Plan Terrazas.</t>
  </si>
  <si>
    <t>DMV-028</t>
  </si>
  <si>
    <t>CARLOS EDUARDO ROMERO RANGEL</t>
  </si>
  <si>
    <t>7680-40</t>
  </si>
  <si>
    <t>Prestar los servicios profesionales para la proyección y trámite de respuesta a las consultas, requerimientos y peticiones que le sean asignados por la Dirección de Mejoramiento de Vivienda.</t>
  </si>
  <si>
    <t>202414000023183
202414000031853</t>
  </si>
  <si>
    <t>DMV-124</t>
  </si>
  <si>
    <t>ANA MARCELA SILVA PENAGOS</t>
  </si>
  <si>
    <t xml:space="preserve">DMV-029 (ANULADA) - CDP 152 (ANULADA), según la solicitud realizadas por la DMV, mediante correo electrónico 06-03-24
</t>
  </si>
  <si>
    <t>7680-41</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</si>
  <si>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</si>
  <si>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7680-42</t>
  </si>
  <si>
    <t>7680-43</t>
  </si>
  <si>
    <t>7680-44</t>
  </si>
  <si>
    <t>Prestar los servicios profesionales para realizar la revisión, la evaluación y la aprobación de los proyectos postulados a la expedición de los actos de reconocimiento y/o licenciamiento a través de la Curaduría Pública Social desde el componente arquitectónico, mediante los instrumentos normativos vigentes; asimismo apoyar en la viabilidad técnica en el trámite de reconocimiento ante la Curaduría Pública Social, y la ejecución de actividades para el desarrollo del proceso de Asistencia Técnica en el marco del Plan Terrazas.</t>
  </si>
  <si>
    <t>DMV-012</t>
  </si>
  <si>
    <t>ANGELICA VANESSA MONSALVE PEDRAZA</t>
  </si>
  <si>
    <t>CURADURÍA</t>
  </si>
  <si>
    <t>7680-45</t>
  </si>
  <si>
    <t>DMV-013</t>
  </si>
  <si>
    <t>JENNY FERNANDA VELANDIA CASTRO</t>
  </si>
  <si>
    <t>7680-46</t>
  </si>
  <si>
    <t>Prestar los servicios profesionales especializados para realizar la revisión, la evaluación, la aprobación y seguimiento de los proyectos postulados a la expedición de los actos de reconocimiento y/o licenciamiento a través de la Curaduría Pública Social desde el componente arquitectónico, mediante los instrumentos normativos vigentes; asimismo apoyar en la viabilidad técnica en el trámite de reconocimiento ante la Curaduría Pública Social, y la ejecución de actividades para el desarrollo del proceso de Asistencia Técnica en el marco del Plan Terrazas.</t>
  </si>
  <si>
    <t>DMV-030</t>
  </si>
  <si>
    <t>JOHN ALEXANDER CORREDOR FONSECA</t>
  </si>
  <si>
    <t>7680-47</t>
  </si>
  <si>
    <t>Prestar los servicios profesionales para realizar la revisión, la evaluación y la aprobación de los proyectos postulados a la expedición de los actos de reconocimiento y/o licenciamiento a través de la Curaduría Pública Social desde el componente arquitectónico, como tambien gestionar la documentación correspondiente de los proyectos postulados a la expedición de los actos de reconocimiento y/o licenciamiento a través de la Curaduría Pública Social, mediante los instrumentos normativos vigentes.</t>
  </si>
  <si>
    <t>DMV-031</t>
  </si>
  <si>
    <t>LAURA KAMILA PARADA SANCHEZ</t>
  </si>
  <si>
    <t>7680-48</t>
  </si>
  <si>
    <t>DMV-014</t>
  </si>
  <si>
    <t>SANTIAGO  ARDILA NEIRA</t>
  </si>
  <si>
    <t>7680-49</t>
  </si>
  <si>
    <t>Prestar los servicios profesionales especializados para realizar la revisión, la evaluación y la aprobación de los insumos de los proyectos postulados a la expedición de los actos de reconocimiento y/o licenciamiento a través de la Curaduría Pública Social, desde el componente de ingeniería de conformidad con los requerimientos estructurales y sismo resistentes establecidos por la normatividad vigente; asimismo apoyar en la viabilidad técnica en el trámite de reconocimiento ante la Curaduría Pública Social, y la ejecución de actividades para el desarrollo del proceso de Asistencia Técnica en el marco del Plan Terrazas.</t>
  </si>
  <si>
    <t>DMV-032</t>
  </si>
  <si>
    <t>SEBASTIAN  RENGIFO VELASQUEZ</t>
  </si>
  <si>
    <t>7680-50</t>
  </si>
  <si>
    <t>DMV-033</t>
  </si>
  <si>
    <t>ANGELA PATRICIA HERNANDEZ NARANJO</t>
  </si>
  <si>
    <t>7680-51</t>
  </si>
  <si>
    <t>Prestar los servicios profesionales para realizar la revisión, la evaluación y la aprobación de los insumos de los proyectos postulados a la expedición de los actos de reconocimiento y/o licenciamiento a través de la Curaduría Pública Social, desde el componente de ingeniería de conformidad con los requerimientos estructurales y sismo resistentes establecidos por la normatividad vigente, desarrollo del proceso de Asistencia Técnica en el marco del Plan Terrazas.</t>
  </si>
  <si>
    <t>DMV-034</t>
  </si>
  <si>
    <t>LEIDY VANESSA MARTINEZ MONROY</t>
  </si>
  <si>
    <t>7680-52</t>
  </si>
  <si>
    <t>DMV-035</t>
  </si>
  <si>
    <t>CAMILO EUGENIO ROMERO MARQUEZ</t>
  </si>
  <si>
    <t>7680-53</t>
  </si>
  <si>
    <t>Prestar los servicios profesionales en el análisis, desarrollo e implementación de software que se requieran en el sistema de información misional que soporta los procesos misionales, en el marco de la implementación del Plan Terrazas.</t>
  </si>
  <si>
    <t>7680-54</t>
  </si>
  <si>
    <t>7680-55</t>
  </si>
  <si>
    <t>7680-56</t>
  </si>
  <si>
    <t>Prestar los servicios profesionales en el seguimiento y control de los proyectos de vivienda de interés social, radicados ante la Curaduría Pública Social, para la expedición de los actos de reconocimiento y/o licenciamiento en el marco del proyecto de mejoramiento progresivo - Plan Terrazas.</t>
  </si>
  <si>
    <t>DMV-036</t>
  </si>
  <si>
    <t>JULIANA ALEJANDRA MARTHEYN NUÑEZ</t>
  </si>
  <si>
    <t>7680-57</t>
  </si>
  <si>
    <t>Implementación del  banco de materiales como un instrumento de soporte técnico y financiero para la ejecución del proyecto piloto del Plan Terrazas -  FIDUCIA</t>
  </si>
  <si>
    <t>7680-58</t>
  </si>
  <si>
    <t>Prestar servicios profesionales especializados de apoyo jurídico y estratégico a la Dirección General de la Caja de la Vivienda Popular, en el marco del plan de acción y prioridades misionales de la Dirección de Mejoramiento de Vivienda.</t>
  </si>
  <si>
    <t>DMV-075</t>
  </si>
  <si>
    <t>CRISTHIAN OMAR LIZCANO ORTIZ</t>
  </si>
  <si>
    <t>CDP 158 (ANULADA), según la solicitud realizadas por la DMV, mediante correo electrónico 06-03-24</t>
  </si>
  <si>
    <t>7680-59</t>
  </si>
  <si>
    <t>Prestar los servicios profesionales especializados para gestionar, planear y ejecutar procesos tecnicos dentro del modelo de autogestión,  en el desarrollo de la ejecución del Plan Terrazas y los demás proyectos de la Dirección de Mejoramiento de Vivienda, de conformidad con el marco normativo y los instrumentos técnicos vigentes</t>
  </si>
  <si>
    <t>DMV-038</t>
  </si>
  <si>
    <t>RAMIRO ANDRES PARRA QUIROS</t>
  </si>
  <si>
    <t>BANCO DE MATERIALES</t>
  </si>
  <si>
    <t>7680-60</t>
  </si>
  <si>
    <t>Prestar los servicios profesionales para proyectar, gestionar y elaborar el modelo de autogestion de construccion de viviendas, por parte de los beneficiarios, seleccionados en el marco de la ejecucion del programa Plan Terrazas y los programas de mejoramiento de Vivienda</t>
  </si>
  <si>
    <t>7680-61</t>
  </si>
  <si>
    <t>Prestar los servicios profesionales para proyectar, gestionar, coordinar y elaborar el modelo de autogestion de construccion de viviendas, por parte de los beneficiarios, seleccionados en el marco de la ejecucion del programa Plan Terrazas y los programas de mejoramiento de Vivienda</t>
  </si>
  <si>
    <t>7680-62</t>
  </si>
  <si>
    <t>Prestar los servicios profesionales para apoyar las actividades administrativas que se deriven de la proyección del modelo de autogestion de construccion de viviendas, por parte de los beneficiarios, seleccionados en el marco de la ejecucion del programa Plan Terrazas y los programas de mejoramiento de Vivienda</t>
  </si>
  <si>
    <t>7680-63</t>
  </si>
  <si>
    <t>Prestar los servicios de apoyo a la gestión en el trámite de los requerimientos y respuestas a derechos de petición y seguimiento al sistema de gestión documental ORFEO en el marco de la ejecución de los proyectos del Plan Terrazas</t>
  </si>
  <si>
    <t xml:space="preserve">202414000012213
202414000016893 ( viabilizacion)
</t>
  </si>
  <si>
    <t>DMV-006</t>
  </si>
  <si>
    <t>LIZETH OFELIA VARGAS GARCIA</t>
  </si>
  <si>
    <t>7680-64</t>
  </si>
  <si>
    <t>Prestar los servicios de apoyo a la gestión que soporten los procesos administrativos relacionados con el manejo documental requeridos para la ejecución de los proyectos de mejoramiento de vivienda en desarrollo del Plan Terrazas.</t>
  </si>
  <si>
    <t>DMV-004</t>
  </si>
  <si>
    <t>MARIA ANGELICA SANCHEZ GONZALEZ</t>
  </si>
  <si>
    <t>7680-65</t>
  </si>
  <si>
    <t>DMV-039</t>
  </si>
  <si>
    <t>JULIO ANDRES RODRIGUEZ ROJAS</t>
  </si>
  <si>
    <t>7680-66</t>
  </si>
  <si>
    <t>Prestar servicios profesionales especializados en la asesoría, asistencia, acompañamiento, seguimiento, coordinación y diseño del componente jurídico de los programas y proyectos de la Dirección de Mejoramiento de vivienda de la Caja de Vivienda Popular en el marco del Plan Terrazas</t>
  </si>
  <si>
    <t>DMV-040</t>
  </si>
  <si>
    <t>JULIAN ALBERTO VASQUEZ GRAJALES</t>
  </si>
  <si>
    <t>7680-67</t>
  </si>
  <si>
    <t>Prestar los servicios de apoyo a la gestión en las actividades relacionadas con el manejo documental, de acuerdo con los parámetros definidos para la ejecución de los programas de mejoramiento de vivienda en el marco del Plan Terrazas.</t>
  </si>
  <si>
    <t>DMV-041</t>
  </si>
  <si>
    <t>ALBERTO  QUINTERO PARIAS</t>
  </si>
  <si>
    <t>7680-68</t>
  </si>
  <si>
    <t>7680-69</t>
  </si>
  <si>
    <t>7680-70</t>
  </si>
  <si>
    <t>7680-71</t>
  </si>
  <si>
    <t>DMV-127</t>
  </si>
  <si>
    <t>JULIAN ALEJANDRO MENDEZ PAEZ</t>
  </si>
  <si>
    <t>7680-72</t>
  </si>
  <si>
    <t>7680-73</t>
  </si>
  <si>
    <t>Prestar los servicios profesionales para la atención y respuesta a los requerimientos presentados por los usuarios relacionados con los programas de la Dirección de Mejoramiento de Vivienda, en el marco del Plan Terrazas</t>
  </si>
  <si>
    <t>7680-74</t>
  </si>
  <si>
    <t>Apoyo económico a los hogares en proceso de relocalización transitoria por ejecución de obras del plan terrazas</t>
  </si>
  <si>
    <t>Radicado No.: 202414000001973</t>
  </si>
  <si>
    <t>DMV-001</t>
  </si>
  <si>
    <t>MULTIPLES REGISTROS</t>
  </si>
  <si>
    <t>18-19-67-179-180-272-360</t>
  </si>
  <si>
    <t>7680-75</t>
  </si>
  <si>
    <t>Prestar los servicios profesionales especializados dirigidos a asesorar y apoyar a la Dirección de Mejoramiento de Vivienda en la evaluación, rediseño y reestructuración del esquema económico, financiero y fiduciario del Plan Terrazas, el diseño financiero de los nuevos programas de mejoramiento de la Dirección de Vivienda y en las actividades que se realicen para convertir a la Caja de la Vivienda Popular en Operador Urbano de acuerdo con los lineamientos del POT y sus decretos reglamentarios</t>
  </si>
  <si>
    <t>DMV-042</t>
  </si>
  <si>
    <t>PAULA ANDREA BASTO MONROY</t>
  </si>
  <si>
    <t>7680-76</t>
  </si>
  <si>
    <t>Prestar los servicios profesionales especializados para hacer seguimiento a los recursos financieros depositados en la Fiducia del Plan Terrazas y prestar acompañamiento al avance financiero en la ejecución e implementación del Banco de Materiales y de los contratos que se realicen en el marco de la ejecución del Plan Terrazas y de los programas de mejoramiento que le sean asignados.</t>
  </si>
  <si>
    <t>DMV-043</t>
  </si>
  <si>
    <t>WILLIAM FERNANDO CASTAÑEDA PEREZ</t>
  </si>
  <si>
    <t>7680-77</t>
  </si>
  <si>
    <t>Prestar los servicios profesionales especializados para apoyar los procesos organizacionales requeridos para la ejecución de los planes y proyectos relacionados con los componentes de planeación y presupuesto enmarcados en el Plan Terrazas.</t>
  </si>
  <si>
    <t>DMV-015</t>
  </si>
  <si>
    <t>ANGELICA MARIA GUERRERO GONZALEZ</t>
  </si>
  <si>
    <t>7680-78</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</si>
  <si>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</si>
  <si>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7680-79</t>
  </si>
  <si>
    <t>Prestar los servicios profesionales para apoyar las acciones y actividades orientadas a la planificación del manejo documental generado en el desarrollo de los proyectos ejecutados en el marco del Plan Terrazas y articularlo a los procesos, procedimientos y lineamientos establecidos sobre la materia y las actividades administrativas propias de la Dirección</t>
  </si>
  <si>
    <t>7680-80</t>
  </si>
  <si>
    <t>7680-81</t>
  </si>
  <si>
    <t>7680-82</t>
  </si>
  <si>
    <t>7680-83</t>
  </si>
  <si>
    <t>Prestar los servicios profesionales que soporten los procesos administrativos relacionados con el manejo documental requeridos para la ejecución de los proyectos de mejoramiento de vivienda en desarrollo del Plan Terrazas.</t>
  </si>
  <si>
    <t>DMV-005</t>
  </si>
  <si>
    <t>YULY ALEXANDRA AGUIRRE CASTRILLON</t>
  </si>
  <si>
    <t>7680-84</t>
  </si>
  <si>
    <t>7680-85</t>
  </si>
  <si>
    <t>Prestar los servicios profesionales que soporten los procesos administrativos y contractuales requeridos para la ejecución de los proyectos de mejoramiento de vivienda en desarrollo del Plan Terrazas.</t>
  </si>
  <si>
    <t>7680-86</t>
  </si>
  <si>
    <t>Prestar servicios profesionales especializados para liderar la estrategia de gestión social y participación ciudadana de los componentes, programas y proyectos que ejecute la Dirección de Mejoramiento de Vivienda, en concordancia con los instrumentos del Plan de Gestión Social y el Manual de gestión social de CVP</t>
  </si>
  <si>
    <t>DMV-044</t>
  </si>
  <si>
    <t>CHRISTIAN DAVID OSORIO PIZA</t>
  </si>
  <si>
    <t>GESTIÓN SOCIAL</t>
  </si>
  <si>
    <t>7680-87</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</si>
  <si>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</si>
  <si>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DMV-045</t>
  </si>
  <si>
    <t>FABIAN DANILO MORALES CASADIEGO</t>
  </si>
  <si>
    <t>7680-88</t>
  </si>
  <si>
    <t>DMV-046</t>
  </si>
  <si>
    <t>MARTHA JEANNETH AMAYA TORRES</t>
  </si>
  <si>
    <t>7680-89</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</si>
  <si>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Manual de Gestion Social Caja de la Vivienda Popular</t>
  </si>
  <si>
    <t>DMV-047</t>
  </si>
  <si>
    <t>ADRIANA MARCELA BARBOSA CUBILLOS</t>
  </si>
  <si>
    <t>7680-90</t>
  </si>
  <si>
    <t>DMV-048</t>
  </si>
  <si>
    <t>IVONN MAYERLLY AMAYA CARDOZO</t>
  </si>
  <si>
    <t>7680-91</t>
  </si>
  <si>
    <t>DMV-049</t>
  </si>
  <si>
    <t>MONICA MERCEDES ALFONSO CRUZ</t>
  </si>
  <si>
    <t>7680-92</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</si>
  <si>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</si>
  <si>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DMV-072</t>
  </si>
  <si>
    <t>LIGIA EUGENIA PARDO TOQUICA</t>
  </si>
  <si>
    <t>7680-93</t>
  </si>
  <si>
    <t>7680-94</t>
  </si>
  <si>
    <t>Contratar los servicios integrales de un operador logístico que lleve a cabo las actividades que requiera la Caja de la Vivienda Popular y que permita divulgar los avances de los diferentes programas misionales de la entidad.</t>
  </si>
  <si>
    <t>DMV-150</t>
  </si>
  <si>
    <t>7680-95</t>
  </si>
  <si>
    <t>Prestar servicios especializados para la evaluación y revisión de los distintos componentes, programas y proyectos a cargo de la Dirección de Mejoramiento de la Caja de Vivienda Popular, haciendo enfasis en los esquema de operación y financiación de los mismos.</t>
  </si>
  <si>
    <t>DMV-050</t>
  </si>
  <si>
    <t>LUIS ALFONSO OJEDA MEDINA</t>
  </si>
  <si>
    <t>MEJORAMIENTO DE VIVIENDA</t>
  </si>
  <si>
    <t>7680-96</t>
  </si>
  <si>
    <t>Prestar los servicios profesionales en el componente de fachadas del Plan Terrazas y de los distintos programas y proyectos a cargo de la Dirección de Mejoramiento  de Vivienda de la Caja de Vivienda Popular.</t>
  </si>
  <si>
    <t>202414000023183
202414000030683</t>
  </si>
  <si>
    <t>23/02/2024
14/03/24</t>
  </si>
  <si>
    <t>DMV-076</t>
  </si>
  <si>
    <t>DANIELA  IBAÑEZ ANGARITA</t>
  </si>
  <si>
    <t>DMV-051 Anulada y CDP 230 anuladop por solicitud de la DMV, mediante correo electrónico 13-03-24</t>
  </si>
  <si>
    <t>7680-97</t>
  </si>
  <si>
    <t>Prestar servicios profesionales especializados a la Dirección de Mejoramiento de vivienda para el seguimiento tecnico de las actividades que se ejecuten en el marco del programa del Plan Terrazas</t>
  </si>
  <si>
    <t>202414000023183
202414000029093
202414000030683</t>
  </si>
  <si>
    <t>23/02/2024
06/03/2024
14/03/2024</t>
  </si>
  <si>
    <t>DMV-077</t>
  </si>
  <si>
    <t>DIANA CAROLINA GOMEZ ALVAREZ</t>
  </si>
  <si>
    <t>CDP 231 (ANULADA), según la solicitud realizadas por la DMV, mediante correo electrónico 06-03-24
Vabilidad DMV-074 y CDP 410 (ANULADA), según la solicitud realizadas por la DMV, mediante correo electrónico 13-03-24</t>
  </si>
  <si>
    <t>7680-98</t>
  </si>
  <si>
    <t>Prestar los servicios profesionales especializados para diseñar e implementar la estrategia de gestión de suelo en el marco de las competencias de la Dirección de Mejoramiento de Vivienda.</t>
  </si>
  <si>
    <t xml:space="preserve">ABRIL </t>
  </si>
  <si>
    <t>202414000023183
202414000039283</t>
  </si>
  <si>
    <t>23/02/2024
17/04/24</t>
  </si>
  <si>
    <t>DMV-130</t>
  </si>
  <si>
    <t>HERNAN  VENEGAS AVELLANEDA</t>
  </si>
  <si>
    <t xml:space="preserve">CDP 232 (ANULADA)
DMV-053 ANULADA
</t>
  </si>
  <si>
    <t>7680-99</t>
  </si>
  <si>
    <t>Prestar los servicios profesionales en la elaboración de insumos del componente técnico para la estructuración de proyectos potenciales en mejoramiento de vivienda progresiva en el marco del Plan terrazas  y demás programas de mejoramiento de vivienda.</t>
  </si>
  <si>
    <t>DMV-054</t>
  </si>
  <si>
    <t>BRAYAN DAVID MONTOYA CASAS</t>
  </si>
  <si>
    <t>PREFACTIBILIDAD</t>
  </si>
  <si>
    <t>7680-100</t>
  </si>
  <si>
    <t>Prestar los servicios profesionales en la estructuración o seguimiento de proyectos que adelante la Dirección de mejoramiento de vivienda en el marco del plan Terrazas</t>
  </si>
  <si>
    <t>DMV-055</t>
  </si>
  <si>
    <t>MARIA CAMILA MEJIA CARDOZO</t>
  </si>
  <si>
    <t>ESTRUCTURACIÓN DE PROYECTOS</t>
  </si>
  <si>
    <t>7680-101</t>
  </si>
  <si>
    <t>DMV-056</t>
  </si>
  <si>
    <t>DANIELA  SIABATO JARA</t>
  </si>
  <si>
    <t>7680-102</t>
  </si>
  <si>
    <t>DMV-057</t>
  </si>
  <si>
    <t>SCHERLA ESTEFANIA CORDOVA ZAMBRANO</t>
  </si>
  <si>
    <t>7680-103</t>
  </si>
  <si>
    <t>Prestar los servicios profesionales especializados, en el marco de la Norma Sismo Resistente NSR-10 para las viviendas que defina la Dirección de Mejoramiento de Vivienda brindando soporte técnico en cada una de las etapas requeridas para la ejecución en el marco del plan terrazas</t>
  </si>
  <si>
    <t>DMV-016</t>
  </si>
  <si>
    <t>MARIA INES REYES SUAREZ</t>
  </si>
  <si>
    <t>7680-104</t>
  </si>
  <si>
    <t>DMV-017</t>
  </si>
  <si>
    <t>CAMILO ESTEBAN MOLINA ESPINOSA</t>
  </si>
  <si>
    <t>7680-105</t>
  </si>
  <si>
    <t>DMV-018</t>
  </si>
  <si>
    <t>MARTIN AUGUSTO LOPEZ JAIME</t>
  </si>
  <si>
    <t>7680-106</t>
  </si>
  <si>
    <t>DMV-019</t>
  </si>
  <si>
    <t>EDGAR ANDRES PASTRAN CHAUX</t>
  </si>
  <si>
    <t>7680-107</t>
  </si>
  <si>
    <t>Prestar los servicios profesionales especializados, en el marco de la Norma Sismo Resistente NSR-10 para las viviendas que defina la Dirección de Mejoramiento de Vivienda brindando soporte técnico en el marco del plan terazas</t>
  </si>
  <si>
    <t>DMV-020</t>
  </si>
  <si>
    <t>GIOVANNI  QUIROGA BERMUDEZ</t>
  </si>
  <si>
    <t>7680-108</t>
  </si>
  <si>
    <t>Prestar los servicios profesionales especializados para apoyar el diseño o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</si>
  <si>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DMV-058</t>
  </si>
  <si>
    <t>DIEGO ALVEIRO NARVAEZ SANCHEZ</t>
  </si>
  <si>
    <t>7680-109</t>
  </si>
  <si>
    <t xml:space="preserve">Prestar los servicios profesionales en la elaboración y administración de bases de datos e información y definir los procesos y procedimientos para el desarrollo de los proyectos de la dirección de mejoramiento de vivienda. </t>
  </si>
  <si>
    <t>DMV-059</t>
  </si>
  <si>
    <t>DANIEL FELIPE GOMEZ PARRA</t>
  </si>
  <si>
    <t>7680-110</t>
  </si>
  <si>
    <t>Prestar los servicios profesionales especializados para realizar la presupuestación y análisis de mercado de cada uno de los insumos que componen las diferentes modalidades de intervención de los proyectos del programa plan terrazas en el desarrollo de la misionalidad de la Dirección de Mejoramiento de Vivienda.</t>
  </si>
  <si>
    <t>DMV-060</t>
  </si>
  <si>
    <t>REINALDO  GALINDO HERNANDEZ</t>
  </si>
  <si>
    <t>7680-111</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</si>
  <si>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</si>
  <si>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7680-112</t>
  </si>
  <si>
    <t>7680-113</t>
  </si>
  <si>
    <t>7680-114</t>
  </si>
  <si>
    <t>7680-115</t>
  </si>
  <si>
    <t>Renovar el licenciamiento del software autodesk última versión, para uso de la Caja de la Vivienda Popular</t>
  </si>
  <si>
    <t>NOVIEMBRE</t>
  </si>
  <si>
    <t>7680-116</t>
  </si>
  <si>
    <t>Comisión Financiera FIDUCIA</t>
  </si>
  <si>
    <t>Radicado No.: 202414000002253</t>
  </si>
  <si>
    <t>DMV-003</t>
  </si>
  <si>
    <t>PATRIMONIOS AUTONOMOS FIDUCIARIA BANCOLOMBIA S A SOCIEDAD FIDUCIARIA</t>
  </si>
  <si>
    <t>7680-117</t>
  </si>
  <si>
    <t>Ahorro del 10% para la reducción del gasto en contratos de prestación de servicios profesionales y de apoyo a la gestión en cumplimiento del artículo 6 del Decreto 062 de 2024</t>
  </si>
  <si>
    <t> 202414000021553</t>
  </si>
  <si>
    <t xml:space="preserve"> de  las lineas 7680-78 $ 70.000.000 7680-79 $ 70.000.000 7680-80 $ 70.000.000 7680-81 $ 70.000.000 7680-82 $ 70.000.000 7680-84 $ 40.000.000 7680-85 $ 50.000.000</t>
  </si>
  <si>
    <t>DMV-007</t>
  </si>
  <si>
    <t>7680-118</t>
  </si>
  <si>
    <t>7680-29 $ 85.000.000 7680-30 $ 85.000.000 7680-31 $ 45.000.000 7680-32 $ 45.000.000 7680-33 $ 45.000.000 7680-34 $ 45.000.000 7680-35 $ 45.000.000 7680-36 $ 45.000.000</t>
  </si>
  <si>
    <t>DMV-008</t>
  </si>
  <si>
    <t>7680-119</t>
  </si>
  <si>
    <t>7680-61 $ 110.000.000 7680-62 $ 80.000.000</t>
  </si>
  <si>
    <t>DMV-009</t>
  </si>
  <si>
    <t>7680-120</t>
  </si>
  <si>
    <t>7680-77 $ 32.391.420</t>
  </si>
  <si>
    <t>DMV-010</t>
  </si>
  <si>
    <t>7680-121</t>
  </si>
  <si>
    <t>Prestar los servicios profesionales especializados en la estructuración de proyectos de mejoramiento en los territorios definidos en el marco del Plan Terrazas y los programas de mejoramiento de Vivienda</t>
  </si>
  <si>
    <t>202414000021873
202414000023183</t>
  </si>
  <si>
    <t>DMV-061</t>
  </si>
  <si>
    <t>WILLIAM  MOLANO RODRIGUEZ</t>
  </si>
  <si>
    <t>7680-122</t>
  </si>
  <si>
    <t>DMV-062</t>
  </si>
  <si>
    <t>NELSON RAUL RAMOS LEAL</t>
  </si>
  <si>
    <t>7680-123</t>
  </si>
  <si>
    <t>DMV-063</t>
  </si>
  <si>
    <t>427</t>
  </si>
  <si>
    <t>HONNY STEVEN LANDINEZ LEON</t>
  </si>
  <si>
    <t>7680-124</t>
  </si>
  <si>
    <t>Prestar servicios profesionales para el trámite de los derechos de petición, PQRS y tutelas así como brindar apoyo jurídico en los temas propios de la Dirección de Mejoramiento de Vivienda en el marco del Plan terrazas</t>
  </si>
  <si>
    <t>DMV-064</t>
  </si>
  <si>
    <t>LESDY MARIA GIRALDO CASTAÑEDA</t>
  </si>
  <si>
    <t>7680-125</t>
  </si>
  <si>
    <t>Prestar los servicios profesionales para acompañar jurídicamente a la Dirección de Mejoramiento de Vivienda en la gestión, seguimiento o revisión de las solicitudes que realicen los organos de control sobre la ejecución del Plan Terrazas y los demás programas de mejoramiento de vivienda.</t>
  </si>
  <si>
    <t>DMV-065</t>
  </si>
  <si>
    <t>OSCAR GIOVANNY BALAGUERA MORA</t>
  </si>
  <si>
    <t>7680-126</t>
  </si>
  <si>
    <t>Prestar servicios profesionales especializados para dirigir y coordinar la formulación, ejecución y seguimiento a los programas y proyectos de mejoramiento de vivienda cargo de la Dirección de Mejoramiento de Vivienda de la Caja de la Vivienda Popular de la Alcaldía de Bogotá.</t>
  </si>
  <si>
    <t>DMV-066</t>
  </si>
  <si>
    <t>YIRA ALEXANDRA MORANTE GOMEZ</t>
  </si>
  <si>
    <t>7680-127</t>
  </si>
  <si>
    <t>Prestar servicios profesionales para realizar la gestión precontractual, seguimiento jurídico y actuaciones contractuales de los procesos que se realicen en el marco del Plan Terrazas y de los programas de mejoramiento que le sean asignados.</t>
  </si>
  <si>
    <t>DMV-067</t>
  </si>
  <si>
    <t>SANDRA STELLA SANCHEZ SANDOVAL</t>
  </si>
  <si>
    <t>7680-128</t>
  </si>
  <si>
    <t>Prestar los servicios profesionales especializados realizando seguimiento, control y monitoreo del Sistema Integrado de Gestión del proceso de Mejoramiento de Vivienda en el marco del Plan Terrazas.</t>
  </si>
  <si>
    <t>DMV-068</t>
  </si>
  <si>
    <t>GLADYS  BOJACA BUCHE</t>
  </si>
  <si>
    <t>7680-129</t>
  </si>
  <si>
    <t>DMV-069</t>
  </si>
  <si>
    <t>CRISTIAN FABIAN RAMIREZ MARROQUIN</t>
  </si>
  <si>
    <t>7680-130</t>
  </si>
  <si>
    <t>Prestar los servicios profesionales en el proceso de trámite y seguimiento a la ruta de información generada en desarrollo de los proyectos estructurados en el marco del Plan Terrazas y los programas de Mejoramiento de Vivienda.</t>
  </si>
  <si>
    <t>DMV-070</t>
  </si>
  <si>
    <t>JENNY PAOLA RAMIREZ GALVIZ</t>
  </si>
  <si>
    <t>7680-131</t>
  </si>
  <si>
    <t>Prestar los servicios profesionales para apoyar el análisis espacial y cartográfico de los predios priorizados en las diferentes etapas del proceso de la prefactibilidad dentro del marco del Plan Terrazas  y demás programas de mejoramiento de vivienda de conformidad con los requisitos técnicos establecidos en la estrategia territorial.</t>
  </si>
  <si>
    <t>DMV-071</t>
  </si>
  <si>
    <t>KAREN JIMENA SOLANO FERNANDEZ</t>
  </si>
  <si>
    <t>7680-132</t>
  </si>
  <si>
    <t>Prestar servicios especializados a la Dirección de Mejoramiento de vivienda para el seguimiento jurídico de los contratos que se ejecuten en el marco del programa del Plan Terrazas</t>
  </si>
  <si>
    <t>Línea 8 $28,000,000</t>
  </si>
  <si>
    <t>DMV-078</t>
  </si>
  <si>
    <t>JONATHAN ARMANDO HERNANDEZ BARCENAS</t>
  </si>
  <si>
    <t>ALEJANDRO HURTADO</t>
  </si>
  <si>
    <t>7680-133</t>
  </si>
  <si>
    <t>Línea 9 $28,000,000</t>
  </si>
  <si>
    <t>DMV-079</t>
  </si>
  <si>
    <t>CIRO ANDRES CASTRO SALGADO</t>
  </si>
  <si>
    <t>CIRO CASTRO</t>
  </si>
  <si>
    <t>7680-134</t>
  </si>
  <si>
    <t>DMV-080</t>
  </si>
  <si>
    <t>JUAN DIEGO BOTERO CURE</t>
  </si>
  <si>
    <t>7680-135</t>
  </si>
  <si>
    <t>12/03/2024
02-04-24</t>
  </si>
  <si>
    <t>202414000030683
202414000036723</t>
  </si>
  <si>
    <t>Línea 8 $4,000,000
Línea 9 $24,000,000
Linea 10 $2.000.000</t>
  </si>
  <si>
    <t>DMV-081 anulada Y  489 ANULADO</t>
  </si>
  <si>
    <t>7680-136</t>
  </si>
  <si>
    <t>Línea 10 $28,000,000</t>
  </si>
  <si>
    <t>DMV-082</t>
  </si>
  <si>
    <t>YEIMY NATHALIA ARIZA BUITRAGO</t>
  </si>
  <si>
    <t>7680-137</t>
  </si>
  <si>
    <t>Prestar servicios profesionales a la Dirección de Mejoramiento de vivienda para brindar apoyo jurídico a las actividades y procesos desarrolladas en el marco del programa del Plan Terrazas</t>
  </si>
  <si>
    <t>Línea 41 $22,750,000</t>
  </si>
  <si>
    <t>DMV-084</t>
  </si>
  <si>
    <t>JOSE VICENTE GUERRERO RAMIREZ</t>
  </si>
  <si>
    <t>JOSÉ VICENTE GUERRERO</t>
  </si>
  <si>
    <t>7680-138</t>
  </si>
  <si>
    <t>12/03/2024
21-03-2024
02-04-24</t>
  </si>
  <si>
    <t>202414000030683
202414000033543
202414000034013</t>
  </si>
  <si>
    <t>Línea 41 $19,273,800
DE LA LINEA 8 $10,661,700</t>
  </si>
  <si>
    <t>13/02/2024
21/03/2024</t>
  </si>
  <si>
    <t>DMV-125</t>
  </si>
  <si>
    <t>IVAN RODOLFO OROZCO MONTERO</t>
  </si>
  <si>
    <t>DMV-085 (ANULADA)</t>
  </si>
  <si>
    <t>7680-139</t>
  </si>
  <si>
    <t>Línea 41 $19,273,800</t>
  </si>
  <si>
    <t>DMV-086</t>
  </si>
  <si>
    <t>JOSE NELSON JIMENEZ PORRAS  NUEVO  </t>
  </si>
  <si>
    <t>7680-140</t>
  </si>
  <si>
    <t>DMV-087</t>
  </si>
  <si>
    <t>OLGA LUCIA ESPITIA GARZON</t>
  </si>
  <si>
    <t>7680-141</t>
  </si>
  <si>
    <t>Prestar servicios profesionales a la Dirección de Mejoramiento de vivienda para brindar acompañamiento social a las actividades y procesos desarrollados en el marco del programa del Plan Terrazas</t>
  </si>
  <si>
    <t>Línea 111 $19,273,800</t>
  </si>
  <si>
    <t>DMV-088</t>
  </si>
  <si>
    <t>SERGIO ALEJANDRO CASTAÑEDA CAMACHO</t>
  </si>
  <si>
    <t>SERGIO ALEJANDRO CASTAÑEDA CAMACHO - NUEVO</t>
  </si>
  <si>
    <t>7680-142</t>
  </si>
  <si>
    <t>DMV-089</t>
  </si>
  <si>
    <t>VICENTE ANDRÉS TODARO MONTES </t>
  </si>
  <si>
    <t>7680-143</t>
  </si>
  <si>
    <t>Línea 112 $19,273,800</t>
  </si>
  <si>
    <t>DMV-090</t>
  </si>
  <si>
    <t>MIGUEL LEONARDO MANRIQUE CAMARGO</t>
  </si>
  <si>
    <t>MIGUEL LEONARDO MANRIQUE- NUEVO</t>
  </si>
  <si>
    <t>7680-144</t>
  </si>
  <si>
    <t>DMV-091</t>
  </si>
  <si>
    <t>HECTOR JULIO CASTAÑEDA PULIDO</t>
  </si>
  <si>
    <t>HECTOR JULIO CASTAÑEDA</t>
  </si>
  <si>
    <t>7680-145</t>
  </si>
  <si>
    <t>Línea 113 $19,273,800</t>
  </si>
  <si>
    <t>DMV-092</t>
  </si>
  <si>
    <t>JOHANA ALEXANDRA HERRERA SANCHEZ</t>
  </si>
  <si>
    <t>7680-146</t>
  </si>
  <si>
    <t>DMV-093</t>
  </si>
  <si>
    <t>MARÍA JOSÉ LUQUE GARCÍA</t>
  </si>
  <si>
    <t>7680-147</t>
  </si>
  <si>
    <t>Línea 114 $19,273,800</t>
  </si>
  <si>
    <t>DMV-094</t>
  </si>
  <si>
    <t>MARITZA  SANCHEZ OCHOA</t>
  </si>
  <si>
    <t>MARITZA SANCHEZ</t>
  </si>
  <si>
    <t>7680-148</t>
  </si>
  <si>
    <t>Prestar servicios profesionales a la Dirección de Mejoramiento de vivienda para brindar apoyo tecnico como arquitecto para la ejecución de las actividades y procesos desarrollados en el marco del programa del Plan Terrazas</t>
  </si>
  <si>
    <t>Línea 16 $24,272,815</t>
  </si>
  <si>
    <t>DMV-095</t>
  </si>
  <si>
    <t>ADALIA  SERRANO RODRIGUEZ</t>
  </si>
  <si>
    <t>ADALIA SERRANO RODRIGUEZ</t>
  </si>
  <si>
    <t>7680-149</t>
  </si>
  <si>
    <t>DMV-096</t>
  </si>
  <si>
    <t>ALBERTO RODRIGUEZ GOMEZ -  NUEVO</t>
  </si>
  <si>
    <t>7680-150</t>
  </si>
  <si>
    <t>DMV-097</t>
  </si>
  <si>
    <t>ANGELICA DEL PILAR BUITRAGO REDONDO</t>
  </si>
  <si>
    <t>ANGÉLICA DEL PILAR BUITRAGO </t>
  </si>
  <si>
    <t>7680-151</t>
  </si>
  <si>
    <t>Línea 17 $24,272,815</t>
  </si>
  <si>
    <t>DMV-098</t>
  </si>
  <si>
    <t>CARLOS ANDRES LEMUS ACEVEDO</t>
  </si>
  <si>
    <t>CARLOS LEMUS</t>
  </si>
  <si>
    <t>7680-152</t>
  </si>
  <si>
    <t>Prestar servicios profesionales a la Dirección de Mejoramiento de vivienda para brindar apoyo tecnico en el área de arquitectura de las actividades propias de la ejecución del programa Plan Terrazas</t>
  </si>
  <si>
    <t>Línea 95 $19,273,800</t>
  </si>
  <si>
    <t>DMV-099</t>
  </si>
  <si>
    <t>HERNÁN VENEGAS</t>
  </si>
  <si>
    <t>7680-153</t>
  </si>
  <si>
    <t>DMV-100</t>
  </si>
  <si>
    <t>KARINA ANDREA DIAZ LORA</t>
  </si>
  <si>
    <t>KARINA ANDREA DÍAZ LORA - NUEVO</t>
  </si>
  <si>
    <t>7680-154</t>
  </si>
  <si>
    <t>DMV-101</t>
  </si>
  <si>
    <t>LIZETH PAOLA ZAMORA ESPITIA</t>
  </si>
  <si>
    <t>LIZETH PAOLA ZAMORA</t>
  </si>
  <si>
    <t>7680-155</t>
  </si>
  <si>
    <t xml:space="preserve">Prestar servicios profesionales como comunicador para la producción de información de campo que sirva de base para la divulgación de politicas, programas y proyectos de la Caja de la vivienda popular y del plan terrazas </t>
  </si>
  <si>
    <t xml:space="preserve">Línea 75 $19,273,800
</t>
  </si>
  <si>
    <t>DMV-102</t>
  </si>
  <si>
    <t>PAOLA ANDREA MENDEZ COTRINO</t>
  </si>
  <si>
    <t>7680-156</t>
  </si>
  <si>
    <t>Línea 76 $19,273,800</t>
  </si>
  <si>
    <t>DMV-103</t>
  </si>
  <si>
    <t>EDWIN ALBERTO DIAZ BAEZ</t>
  </si>
  <si>
    <t>ALBERTO DÍAZ</t>
  </si>
  <si>
    <t>7680-157</t>
  </si>
  <si>
    <t>Prestar servicios profesionales especializados para el seguimiento de los aspectos economicos y
financieros del Plan Terrazas</t>
  </si>
  <si>
    <t>12/03/2024
08/04/24</t>
  </si>
  <si>
    <t>202414000030683
202414000036713
202414000037723</t>
  </si>
  <si>
    <t>Línea 73 $29,050,000</t>
  </si>
  <si>
    <t>DMV-128</t>
  </si>
  <si>
    <t>MARTHA PATRICIA TOVAR GONZALEZ</t>
  </si>
  <si>
    <t>CDP 508-anulada según correo electronico 08-04-24</t>
  </si>
  <si>
    <t>7680-158</t>
  </si>
  <si>
    <t>Prestar servicios profesionales para el seguimiento financiero de la actividades y procesos propios de la ejecución del Plan Terrazas de la Dirección de Mejoramiento de Vivienda</t>
  </si>
  <si>
    <t>Línea 68 $17,308,550</t>
  </si>
  <si>
    <t>DMV-105</t>
  </si>
  <si>
    <t>DANIEL OCTAVIO CASTILLO CABEZA</t>
  </si>
  <si>
    <t>DANIEL OCTAVIO CASTILLO -  NUEVO</t>
  </si>
  <si>
    <t>7680-159</t>
  </si>
  <si>
    <t>Línea 83 $19,273,800</t>
  </si>
  <si>
    <t>DMV-106</t>
  </si>
  <si>
    <t>JAIR ARMANDO MORA DIAZ</t>
  </si>
  <si>
    <t>JAIR ARMANDO MORA DÍAZ - NUEVO</t>
  </si>
  <si>
    <t>7680-160</t>
  </si>
  <si>
    <t>Línea 69 $19,273,800</t>
  </si>
  <si>
    <t>DMV-107</t>
  </si>
  <si>
    <t>JHOAN ARLEY OBANDO GUTIERREZ</t>
  </si>
  <si>
    <t>JHOAN OBANDO - NUEVO</t>
  </si>
  <si>
    <t>7680-161</t>
  </si>
  <si>
    <t>Línea 70 $19,273,800</t>
  </si>
  <si>
    <t>DMV-108</t>
  </si>
  <si>
    <t>LUIS ALBERTO RODRIGUEZ PUERTO</t>
  </si>
  <si>
    <t>LUIS ALBERTO RODRIGUEZ PUERTO - NUEVO</t>
  </si>
  <si>
    <t>7680-162</t>
  </si>
  <si>
    <t>Prestar servicios profesionales especializados para el seguimiento tecnico del Plan Terrazas de la Dirección de Mejoramiento de Vivienda</t>
  </si>
  <si>
    <t>12/03/2024
02-02-24</t>
  </si>
  <si>
    <t>Línea 108 $31,500,000
Linea 103 $3.500.000</t>
  </si>
  <si>
    <t>DMV-126</t>
  </si>
  <si>
    <t>CARLOS ANDRES CORDOBA PAEZ</t>
  </si>
  <si>
    <t>DMV-109 (ANULADA)</t>
  </si>
  <si>
    <t>7680-163</t>
  </si>
  <si>
    <t>Prestar servicios profesionales especializados a la Dirección de Mejoramiento de vivienda para brindar apoyo tecnico en el área de ingeniería en las actividades propias de la ejecución del programa Plan Terrazas</t>
  </si>
  <si>
    <t>Línea 103 $28,000,000</t>
  </si>
  <si>
    <t>DMV-110</t>
  </si>
  <si>
    <t>LAURA MARCELA HUERTAS GUERRA</t>
  </si>
  <si>
    <t>7680-164</t>
  </si>
  <si>
    <t>Prestar servicios profesionales de ingeniería para el seguimiento tecnico de la actividades y procesos propios de la ejecución del Plan Terrazas de la  Dirección de Mejoramiento de vivienda</t>
  </si>
  <si>
    <t>Línea 104 $19,273,800</t>
  </si>
  <si>
    <t>DMV-111</t>
  </si>
  <si>
    <t>JONATHAN FABRICIO ORTIZ REYES</t>
  </si>
  <si>
    <t>7680-165</t>
  </si>
  <si>
    <t>DMV-112</t>
  </si>
  <si>
    <t>MONICA CECILIA PISSO PAJOY</t>
  </si>
  <si>
    <t>7680-166</t>
  </si>
  <si>
    <t>Línea 105 $19,273,800</t>
  </si>
  <si>
    <t>DMV-113</t>
  </si>
  <si>
    <t>YAKSON  LONDOÑO LONDOÑO</t>
  </si>
  <si>
    <t>7680-167</t>
  </si>
  <si>
    <t>DMV-114</t>
  </si>
  <si>
    <t>YENI PAOLA CASTILLO BARRERO</t>
  </si>
  <si>
    <t>7680-168</t>
  </si>
  <si>
    <t>Prestar servicios de apoyo a la gestión a la Dirección de Mejoramiento de vivienda  para la gestión administrativa de los procesos y actividades propios de la ejecución del Plan Terrazas</t>
  </si>
  <si>
    <t>Línea 3 $12,250,000</t>
  </si>
  <si>
    <t>DMV-115</t>
  </si>
  <si>
    <t>7680-169</t>
  </si>
  <si>
    <t>Prestar servicios de apoyo a la gestión a la Dirección de Mejoramiento de vivienda  para la gestión administrativa y documental de los procesos y actividades propios de la ejecución del Plan Terrazas</t>
  </si>
  <si>
    <t>Línea 63 $16,230,960</t>
  </si>
  <si>
    <t>DMV-116</t>
  </si>
  <si>
    <t>DANIELA  PEREZ GOMEZ</t>
  </si>
  <si>
    <t>7680-170</t>
  </si>
  <si>
    <t>Prestar servicios profesionales desde el ámbito jurídico  que contriuyan a que  la Caja de Vivienda Popular  realice actividades de gestión predial en el rol de Operador Urbano en  Bogotá D.C.   y en especial en ámbitos donde se incluyan programas y proyectos de la Dirección de Mejoramiento de Vivienda</t>
  </si>
  <si>
    <t>Línea 39 $28,000,000</t>
  </si>
  <si>
    <t>DMV-117</t>
  </si>
  <si>
    <t>YENNY PAOLA NUÑEZ GOMEZ</t>
  </si>
  <si>
    <t>7680-171</t>
  </si>
  <si>
    <t>Prestar servicios profesionales especializados para apoyar en la estructuración de los requisitos y condiciones para que la Caja de Vivienda Popular ejerza como Operador Urbano en  Bogotá D.C.  y en especial en ámbitos donde se incluyan programas y proyectos de la Dirección de Mejoramiento de Vivienda</t>
  </si>
  <si>
    <t>Línea 74 $50,050,000</t>
  </si>
  <si>
    <t>DMV-118</t>
  </si>
  <si>
    <t>DIANA MARCELA CORREA ACERO</t>
  </si>
  <si>
    <t>7680-172</t>
  </si>
  <si>
    <t>Prestar de servicios profesionales especializados para apoyar en a estructuración financiera y elaboración de modelos financieros para los proyectos identificados por la Dirección de Mejormaiento de Vivienda y la Caja de Vivienda Popular en donde se decida actuar como Operador Urbano</t>
  </si>
  <si>
    <t>Línea 74 $28,000,000</t>
  </si>
  <si>
    <t>DMV-119</t>
  </si>
  <si>
    <t>JEYSON LEONARDO CUBAQUE SARMIENTO</t>
  </si>
  <si>
    <t>7680-173</t>
  </si>
  <si>
    <t>DMV-120</t>
  </si>
  <si>
    <t>7680-174</t>
  </si>
  <si>
    <t>Prestar servicios profesionales para apoyar a la Dirección de Mejoramiento de Vivienda y a la Caja de la Vivienda Popular en la elaboración de documentos y en el análisis de la norma urbanística, diseño urbano, cabidas arquitectónicas y modelos de negocio y en ámbitos donde se incluyan programas y proyectos de la Dirección de Mejoramiento de Vivienda</t>
  </si>
  <si>
    <t>Línea 98 $28,000,000</t>
  </si>
  <si>
    <t>DMV-121</t>
  </si>
  <si>
    <t>MIGUEL ANGEL CARDENAS PALACIOS</t>
  </si>
  <si>
    <t>7680-175</t>
  </si>
  <si>
    <t>Prestar servicios profesionales especializados  que sirvan de  apoyo en la elaboración de los documentos y análisis de norma urbanística  y en las modelaciones de capacidad predial y en ámbitos donde se incluyan programas y proyectos de la Dirección de Mejoramiento de Vivienda</t>
  </si>
  <si>
    <t>Línea 99 $28,000,000</t>
  </si>
  <si>
    <t>DMV-122</t>
  </si>
  <si>
    <t>7680-176</t>
  </si>
  <si>
    <t>202414000036713
202414000037723</t>
  </si>
  <si>
    <t>Línea 74 $1.049.850.000</t>
  </si>
  <si>
    <t>DMV-129</t>
  </si>
  <si>
    <t>7680-177</t>
  </si>
  <si>
    <t>Adición y prorroga al  contrato No.055-2024 cuyo objeto es: Prestar los servicios profesionales en la elaboración de insumos del componente técnico para la estructuración de proyectos potenciales en mejoramiento de vivienda progresiva en el marco del Plan terrazas  y demás programas de mejoramiento de vivienda.</t>
  </si>
  <si>
    <t>DMV-131</t>
  </si>
  <si>
    <t>7680-178</t>
  </si>
  <si>
    <t>Adición y prorrogora al contrato No. 079-2024 cuyo objeto es: Prestar servicios profesionales especializados para liderar la estrategia de gestión social y participación ciudadana de los componentes, programas y proyectos que ejecute la Dirección de Mejoramiento de Vivienda, en concordancia con los instrumentos del Plan de Gestión Social y el Manual de gestión social de CVP</t>
  </si>
  <si>
    <t>DMV-132</t>
  </si>
  <si>
    <t>7680-179</t>
  </si>
  <si>
    <t>Adición y prorroga al contrato No. 030-2024 cuyo objeto es: Prestar los servicios profesionales en la estructuración o seguimiento de proyectos que adelante la Dirección de mejoramiento de vivienda en el marco del plan Terrazas</t>
  </si>
  <si>
    <t>de Línea 99</t>
  </si>
  <si>
    <t>DMV-133</t>
  </si>
  <si>
    <t>7680-180</t>
  </si>
  <si>
    <t xml:space="preserve">Adición y prorroga al contrato No. 053- 2024 cuyo objeto es: Prestar los servicios profesionales en la elaboración y administración de bases de datos e información y definir los procesos y procedimientos para el desarrollo de los proyectos de la dirección de mejoramiento de vivienda. </t>
  </si>
  <si>
    <t>$5,506,800 de la linea 109</t>
  </si>
  <si>
    <t>DMV-134</t>
  </si>
  <si>
    <t>7680-181</t>
  </si>
  <si>
    <t>Adición y prorroga al contrato No.054-2024 cuyo objeto es: Prestar los servicios profesionales en la estructuración o seguimiento de proyectos que adelante la Dirección de mejoramiento de vivienda en el marco del plan Terrazas</t>
  </si>
  <si>
    <t>$5,929,900 de la linea 101</t>
  </si>
  <si>
    <t>DMV-135</t>
  </si>
  <si>
    <t>7680-182</t>
  </si>
  <si>
    <t>Adición y prorroga al contrato No. 080-2024 cuyo objeto es: Prestar los servicios profesionales especializados, en el marco de la Norma Sismo Resistente NSR-10 para las viviendas que defina la Dirección de Mejoramiento de Vivienda brindando soporte técnico en cada una de las etapas requeridas para la ejecución en el marco del plan terrazas</t>
  </si>
  <si>
    <t xml:space="preserve"> $8,711,100 de la linea 106</t>
  </si>
  <si>
    <t>DMV-136</t>
  </si>
  <si>
    <t>7680-183</t>
  </si>
  <si>
    <t>Adición y prorroga al contrato No. 086-2024 cuyo objeto es: Prestar los servicios de apoyo a la gestión para soportar los procesos administrativos y de gestión documental para la ejecución de los contratos de mejoramiento de vivienda en el desarrollo del Plan Terrazas.</t>
  </si>
  <si>
    <t>$4,637,400 de la linea 2</t>
  </si>
  <si>
    <t>DMV-137</t>
  </si>
  <si>
    <t>7680-184</t>
  </si>
  <si>
    <t>Adición y prorroga al contrato No. 049-2024 cuyo objeto es. Prestar servicios profesionales para el trámite de los derechos de petición, PQRS y tutelas así como brindar apoyo jurídico en los temas propios de la Dirección de Mejoramiento de Vivienda en el marco del Plan terrazas</t>
  </si>
  <si>
    <t xml:space="preserve">de la linea 6 </t>
  </si>
  <si>
    <t>DMV-138</t>
  </si>
  <si>
    <t>7680-185</t>
  </si>
  <si>
    <t>Adición y porrogra al contrato No. 009-2024 cuyo objeto es: Prestar los servicios de apoyo a la gestión en el trámite de los requerimientos y respuestas a derechos de petición y seguimiento al sistema de gestión documental ORFEO en el marco de la ejecución de los proyectos del Plan Terrazas</t>
  </si>
  <si>
    <t>DMV-139</t>
  </si>
  <si>
    <t>7680-186</t>
  </si>
  <si>
    <t>Adición y prorroga al contrato No. 061-2024 cuyo objeto del contrato es: Prestar los servicios profesionales especializados dirigidos a asesorar y apoyar a la Dirección de Mejoramiento de Vivienda en la evaluación, rediseño y reestructuración del esquema económico, financiero y fiduciario del Plan Terrazas, el diseño financiero de los nuevos programas de mejoramiento de la Dirección de Vivienda y en las actividades que se realicen para convertir a la Caja de la Vivienda Popular en Operador Urbano de acuerdo con los lineamientos del POT y sus decretos reglamentarios</t>
  </si>
  <si>
    <t>$2,326,200 de la linea 75 . $4.862.200 de la linea 76,  $2.764.180 de la linea 77,  $2.726.200 de la linea 83  1, $710.120 de la linea 157</t>
  </si>
  <si>
    <t>DMV-140</t>
  </si>
  <si>
    <t>7680-187</t>
  </si>
  <si>
    <t>Adición y prorroga al contrato No. 062-2024 cuyo objeto es: Prestar servicios profesionales para realizar la gestión precontractual, seguimiento jurídico y actuaciones contractuales de los procesos que se realicen en el marco del Plan Terrazas y de los programas de mejoramiento que le sean asignados.</t>
  </si>
  <si>
    <t>de la linea 6 $7,767,000</t>
  </si>
  <si>
    <t>DMV-141</t>
  </si>
  <si>
    <t>7680-188</t>
  </si>
  <si>
    <t>Adición y prorroga al contrato No 037-2024 cuyo objeto es: Prestar los servicios profesionales para realizar la revisión, la evaluación y la aprobación de los proyectos postulados a la expedición de los actos de reconocimiento y/o licenciamiento a través de la Curaduría Pública Social desde el componente arquitectónico, mediante los instrumentos normativos vigentes; asimismo apoyar en la viabilidad técnica en el trámite de reconocimiento ante la Curaduría Pública Social, y la ejecución de actividades para el desarrollo del proceso de Asistencia Técnica en el marco del Plan Terrazas.</t>
  </si>
  <si>
    <t>$7,767,000 de la linea 48</t>
  </si>
  <si>
    <t>DMV-142</t>
  </si>
  <si>
    <t>7680-189</t>
  </si>
  <si>
    <t>Adición y prorroga al contrato No. 034-2024 cuyo obejto es: Prestar los servicios profesionales en la estructuración o seguimiento de proyectos que adelante la Dirección de mejoramiento de vivienda en el marco del plan Terrazas</t>
  </si>
  <si>
    <t>$5,929,900 de la linea 102</t>
  </si>
  <si>
    <t>DMV-143</t>
  </si>
  <si>
    <t>7680-190</t>
  </si>
  <si>
    <t>Adición y prorroga al contrato No. 038-2024 cuyo objeto es: Prestar servicios profesionales especializados para dirigir y coordinar la formulación, ejecución y seguimiento a los programas y proyectos de mejoramiento de vivienda cargo de la Dirección de Mejoramiento de Vivienda de la Caja de la Vivienda Popular de la Alcaldía de Bogotá.</t>
  </si>
  <si>
    <t>$2,713,600 de la linea 6, $4.158.800 de la linea 7, $5.152.900 de la linea 8</t>
  </si>
  <si>
    <t>DMV-144</t>
  </si>
  <si>
    <t>CAMILO ERNESTO QUIROGA MORA</t>
  </si>
  <si>
    <t>7680-191</t>
  </si>
  <si>
    <t>Adición y prorroga al contrato No. 011--2024 cuyo objeto es: Prestar los servicios profesionales que soporten los procesos administrativos relacionados con el manejo documental requeridos para la ejecución de los proyectos de mejoramiento de vivienda en desarrollo del Plan Terrazas.</t>
  </si>
  <si>
    <t>26 dias</t>
  </si>
  <si>
    <t>de la linea 157 por valor de $3.439.880</t>
  </si>
  <si>
    <t>DMV-145</t>
  </si>
  <si>
    <t>7680-192</t>
  </si>
  <si>
    <t>Adición y prorroga al contrato No. 029-2024 cuyo objeto es: Prestar servicios profesionales especializados en la asesoría, asistencia, acompañamiento, seguimiento, coordinación y diseño del componente jurídico de los programas y proyectos de la Dirección de Mejoramiento de vivienda de la Caja de Vivienda Popular en el marco del Plan Terrazas</t>
  </si>
  <si>
    <t xml:space="preserve">29 dias </t>
  </si>
  <si>
    <t>$13.920.000 de la linea 66</t>
  </si>
  <si>
    <t>DMV-146</t>
  </si>
  <si>
    <t>7680-193</t>
  </si>
  <si>
    <t>Adición y prorroga al contrato No. 131-2024, cuyo objeto es: 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</si>
  <si>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9.000.000 de la linea 92</t>
  </si>
  <si>
    <t>DMV-147</t>
  </si>
  <si>
    <t>7680-194</t>
  </si>
  <si>
    <t>Prestar servicios profesionales para realizar actividades relacionadas con el curso  procedimientos administrativos sancionatorios y soporte contractual en proyectos de inversión a cargo la dirección de mejoramiento de vivienda de la caja de vivienda popular</t>
  </si>
  <si>
    <t>DE LA LINEA 43</t>
  </si>
  <si>
    <t>DMV-148</t>
  </si>
  <si>
    <t>GUILLERMO ANDRES ALCALA RONDON</t>
  </si>
  <si>
    <t>7680-195</t>
  </si>
  <si>
    <t xml:space="preserve">Adición y prorroga al contrato No. 238-2024 cuyo obejto es: Prestar servicios profesionales como comunicador para la producción de información de campo que sirva de base para la divulgación de politicas, programas y proyectos de la Caja de la vivienda popular y del plan terrazas </t>
  </si>
  <si>
    <t>DMV-149</t>
  </si>
  <si>
    <t>7680-196</t>
  </si>
  <si>
    <t>CORREO ELECTRONICO</t>
  </si>
  <si>
    <t>DE LA LINEA 5 POR 17.422.200</t>
  </si>
  <si>
    <t>DMV-151</t>
  </si>
  <si>
    <t>Instrumentos financieros para reubicación definitiva de hogares localizados en zonas de alto riesgo no mitigable o los ordenados mediante sentencias judiciales o actos administrativos.</t>
  </si>
  <si>
    <t>TRASLADO DE HOGARES LOCALIZADOS EN ZONAS DE ALTO RIESGO NO MITIGABLE O LOS ORDENADOS MEDIANTE SENTENCIAS JUDICIALES O ACTOS ADMINISTRATIVOS. BOGOTÁ.</t>
  </si>
  <si>
    <t>PRESTACIÓN PÚBLICA ASISTENCIAL DE CARÁCTER ECONÓMICO Y DE DURACIÓN DETERMINADA PARA PROMOVER Y APOYAR PROGRAMAS DE REUBICACIÓN DE VIVIENDAS UBICADAS EN ZONAS DE ALTO RIESGO ATENDIENDO A CRITERIOS DE F</t>
  </si>
  <si>
    <t>REAS-153</t>
  </si>
  <si>
    <t>MULTIPLES REG</t>
  </si>
  <si>
    <t>MULTIPLES FECHAS</t>
  </si>
  <si>
    <t>MULTIPLES RESOLUCIONES</t>
  </si>
  <si>
    <t>MULTIPLES TERCEROS</t>
  </si>
  <si>
    <t>7698-2</t>
  </si>
  <si>
    <t>7698-3</t>
  </si>
  <si>
    <t>Instrumentos financieros para la adquisición de predios localizados zonas de alto riesgo no mitigable o los ordenados mediante sentencias judiciales o actos administrativos.</t>
  </si>
  <si>
    <t>GERMAN ALBERTO HERNANDEZ PRIETO</t>
  </si>
  <si>
    <t>REAS-157</t>
  </si>
  <si>
    <t>7698-4</t>
  </si>
  <si>
    <t>Instrumentos financieros para relocalización transitoria.</t>
  </si>
  <si>
    <t>7698-5</t>
  </si>
  <si>
    <t>Realizar gestiones documentacion, legalización, gestiones notariales y  certificación juridica en la adjudicación de las viviendas para entrega de los predios a los beneficiarios objeto del programa de reasentamientos. (197 hogares meta 1 y 5 predios meta 2 con tramites realizados)</t>
  </si>
  <si>
    <t>7698-6</t>
  </si>
  <si>
    <t>7698-7</t>
  </si>
  <si>
    <t>6. Beneficiar 497 nuevos hogares que ingresan al programa de relocalización transitoria, localizados en zonas de alto riesgo no mitigable o los ordenados mediante sentencias judiciales o actos administrativos.</t>
  </si>
  <si>
    <t>7698-8</t>
  </si>
  <si>
    <t>7698-9</t>
  </si>
  <si>
    <t>7698-10</t>
  </si>
  <si>
    <t>Prestación de servicios de apoyo  técnico y asistencial a la gestión en la Dirección de Reasentamientos de la Caja de Vivienda Popular en temas de Gestión Documental con especial enfasis en el saneamiento predial.</t>
  </si>
  <si>
    <t>7698-11</t>
  </si>
  <si>
    <t>Prestar servicios profesionales a la gestión técnica de la Dirección de Reasentamientos para etapas de ingreso, prefactibilidad,  factibilidad,  ejecución, procesos de depuración predial y financiera, establecidas en el proceso y los procedimientos e instructivos adoptados en la CVP y la normatividad vigente que rige la materia y de los expedientes que le sean asignados.</t>
  </si>
  <si>
    <t>7698-12</t>
  </si>
  <si>
    <t>7698-13</t>
  </si>
  <si>
    <t>Prestación de servicios de apoyo profesional, técnico y asistencial a la gestión en la Dirección de Reasentamientos de la Caja de Vivienda Popular en temas Jurídicos con especial enfasis en sanemiento predial y demoliciones.</t>
  </si>
  <si>
    <t>7698-14</t>
  </si>
  <si>
    <t>Contratación de actividades de adecuación preliminar, demarcación y señalización de los predios desocupados en desarrollo del proceso de reasentamientos por alto riesgo no mitigables, acorde a la delegación establecida en el Decreto 520 2023 del POT</t>
  </si>
  <si>
    <t>72141500;80101500;72102900;22102000</t>
  </si>
  <si>
    <t>7698-15</t>
  </si>
  <si>
    <t>Prestar servicios profesionales a la gestión administrativa documental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</si>
  <si>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7698-16</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</si>
  <si>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</si>
  <si>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7698-17</t>
  </si>
  <si>
    <t>Prestación de servicios profesionales a la Dirección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t>
  </si>
  <si>
    <t>7698-18</t>
  </si>
  <si>
    <t>Prestación de servicios profesionales para la ejecución, seguimiento y acompañamiento de actividades de gestión social de la Direccion de Reasentamientos en las diferentes etapas del programa de reasentamiento para los procesos y/o expedientes que le sean asignados.</t>
  </si>
  <si>
    <t>7698-19</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</si>
  <si>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</si>
  <si>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7698-20</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</si>
  <si>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</si>
  <si>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7698-21</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</si>
  <si>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</si>
  <si>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7698-22</t>
  </si>
  <si>
    <t>7698-23</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</si>
  <si>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</si>
  <si>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7698-24</t>
  </si>
  <si>
    <t xml:space="preserve">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 </t>
  </si>
  <si>
    <t>7698-25</t>
  </si>
  <si>
    <t>7698-26</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</si>
  <si>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</si>
  <si>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7698-27</t>
  </si>
  <si>
    <t>Prestación de servicios profesionales a la gestión  social de la Direccion de Reasentamientos,  en la gestión de las etapas del programa de Reasentamientos de acuerdo con la normatividad vigente que rige la materia.</t>
  </si>
  <si>
    <t>7698-28</t>
  </si>
  <si>
    <t>7698-29</t>
  </si>
  <si>
    <t>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</si>
  <si>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7698-30</t>
  </si>
  <si>
    <t>7698-31</t>
  </si>
  <si>
    <t>7698-32</t>
  </si>
  <si>
    <t>7698-33</t>
  </si>
  <si>
    <t>7698-34</t>
  </si>
  <si>
    <t>7698-35</t>
  </si>
  <si>
    <t>7698-36</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</si>
  <si>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</si>
  <si>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7698-37</t>
  </si>
  <si>
    <t>7698-38</t>
  </si>
  <si>
    <t>Prestación de servicios profesionales para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</si>
  <si>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7698-39</t>
  </si>
  <si>
    <t>7698-40</t>
  </si>
  <si>
    <t xml:space="preserve">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 </t>
  </si>
  <si>
    <t>7698-41</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</si>
  <si>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</si>
  <si>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7698-42</t>
  </si>
  <si>
    <t>Prestar servicios profesionales a la gestión técnica de la Dirección de Reasentamientos, para la ejecucion de todas las etapas del programa de relocalizacion transitoria establecidas en el proceso y los procedimientos adoptados en la CVP y la normatividad vigente que rige la materia, de los expedientes que le sean asignados.</t>
  </si>
  <si>
    <t>7698-43</t>
  </si>
  <si>
    <t>7698-44</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</si>
  <si>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</si>
  <si>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7698-45</t>
  </si>
  <si>
    <t>7698-46</t>
  </si>
  <si>
    <t xml:space="preserve">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 </t>
  </si>
  <si>
    <t>7698-47</t>
  </si>
  <si>
    <t>7698-48</t>
  </si>
  <si>
    <t>7698-49</t>
  </si>
  <si>
    <t>7698-50</t>
  </si>
  <si>
    <t xml:space="preserve">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
</t>
  </si>
  <si>
    <t>7698-51</t>
  </si>
  <si>
    <t>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</si>
  <si>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7698-52</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</si>
  <si>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</si>
  <si>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Para línea 99</t>
  </si>
  <si>
    <t>7698-53</t>
  </si>
  <si>
    <t>7698-54</t>
  </si>
  <si>
    <t>Prestar servicios profesionales  a la Dirección de Reasentamientos en el área financiera, para realizar el  seguimiento y control a la ejecución de los recursos presupuestales del programa de relocalizacion transitoria de acuerdo con  las etapas establecidas en el proceso de Reasentamiento, atendiendo lo establecido en el proceso y los procedimientos adoptados en la CVP y la normatividad vigente que rige la materia.</t>
  </si>
  <si>
    <t>7698-55</t>
  </si>
  <si>
    <t>Prestar servicios profesionales  a la Dirección de Reasentamientos en el área financiera, para realizar el  seguimiento y control a la ejecución de los recursos presupuestales del componente VURES de acuerdo con  las etapas establecidas en el proceso de Reasentamiento, atendiendo lo establecido en el proceso y los procedimientos adoptados en la CVP y la normatividad vigente que rige la materia.</t>
  </si>
  <si>
    <t>7698-56</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</si>
  <si>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</si>
  <si>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7698-57</t>
  </si>
  <si>
    <t>7698-58</t>
  </si>
  <si>
    <t>7698-59</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</si>
  <si>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</si>
  <si>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7698-60</t>
  </si>
  <si>
    <t>7698-61</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</si>
  <si>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</si>
  <si>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A la linea 99</t>
  </si>
  <si>
    <t>7698-62</t>
  </si>
  <si>
    <t>Prestación de servicios de apoyo profesional, técnico y asistencial a la gestión en la Dirección de Reasentamientos de la Caja de Vivienda Popular en temas Administrativos.</t>
  </si>
  <si>
    <t>7698-63</t>
  </si>
  <si>
    <t>7698-64</t>
  </si>
  <si>
    <t>Prestar servicios profesionales especializados y de asesoria para apoyar la coordinación, seguimiento y control a la ejecución de los recursos presupuestales y a la gestión financiera de la Dirección de Reasentamientos, así como el seguimiento a las actividades y procesos propios de la Dirección del Reasentamientos de la CVP.</t>
  </si>
  <si>
    <t>7698-65</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</si>
  <si>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</si>
  <si>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7698-66</t>
  </si>
  <si>
    <t>Prestar servicios profesionales a la Dirección de Reasentamientos de la Caja de la Vivienda Popular, para  realizar apoyo en la programación de actividades y seguimiento a los planes de acción prioritarios de los grupos de trabajo,  atendiendo lo establecido en el proceso y los procedimientos adoptados en la CVP y la normatividad vigente que rige la materia.</t>
  </si>
  <si>
    <t>7698-67</t>
  </si>
  <si>
    <t>Prestar servicios técnicos de apoyo a la gestión de la Direccion de Reasentamientos, para realizar actividades operativas y de seguimiento a los PQRS, de acuerdo con los procedimientos adoptados en la CVP y la normatividad vigente que rige la materia.</t>
  </si>
  <si>
    <t>7698-68</t>
  </si>
  <si>
    <t>7698-69</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</si>
  <si>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</si>
  <si>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7698-70</t>
  </si>
  <si>
    <t>Prestar servicios profesionales a la gestión juridica  de la Dirección de Reasentamientos, en  las etapas de ingreso, prefactibilidad,  factibilidad y ejecución establecidas en el proceso y los procedimientos adoptados en la CVP y la normatividad vigente que rige la materia, de los expedientes que le sean asignados.</t>
  </si>
  <si>
    <t>7698-71</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</si>
  <si>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</si>
  <si>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7698-72</t>
  </si>
  <si>
    <t>7698-73</t>
  </si>
  <si>
    <t>7698-74</t>
  </si>
  <si>
    <t>Prestar servicios profesionales a la gestión técnica de la Dirección de Reasentamientos, en las etapas de ingreso, prefactibilidad, factibilidad, saneamiento o cierre establecidas en el proceso y los procedimientos adoptados en la CVP y la normatividad vigente que rige la materia, de los expedientes que le sean asignados</t>
  </si>
  <si>
    <t>7698-75</t>
  </si>
  <si>
    <t>7698-76</t>
  </si>
  <si>
    <t>7698-77</t>
  </si>
  <si>
    <t>7698-78</t>
  </si>
  <si>
    <t>Prestación de servicios de apoyo profesional, técnico y asistencial a la gestión en la Dirección de Reasentamientos de la Caja de Vivienda Popular en temas Inmobiliarios</t>
  </si>
  <si>
    <t>7698-79</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</si>
  <si>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</si>
  <si>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7698-80</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</si>
  <si>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</si>
  <si>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7698-81</t>
  </si>
  <si>
    <t>7698-82</t>
  </si>
  <si>
    <t xml:space="preserve">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 </t>
  </si>
  <si>
    <t>7698-83</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</si>
  <si>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</si>
  <si>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7698-84</t>
  </si>
  <si>
    <t xml:space="preserve">Prestar servicios profesionales para la Planeación Institucional del Programa de Reasentamiento de la Dirección de Reasentamientos de la Caja de la Vivienda Popular, realizando actividades de seguimiento, consolidación y actualización de información a través de las herramientas de seguimiento y gestión previstas por la Entidad. </t>
  </si>
  <si>
    <t>7698-85</t>
  </si>
  <si>
    <t>7698-86</t>
  </si>
  <si>
    <t>7698-87</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</si>
  <si>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</si>
  <si>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7698-88</t>
  </si>
  <si>
    <t>7698-89</t>
  </si>
  <si>
    <t>7698-90</t>
  </si>
  <si>
    <t>Prestar servicios profesionales a la gestión del componente administrativo del Programa de Reasentamiento de la Dirección de Reasentamientos de la Caja de la Vivienda Popular, para realizar las actividades de asesoria al despacho juridica y contractual y apoyar en la gestión de los cierres administrativos que le sean asignados, atendiendo lo establecido en los procedimientos adoptados en la CVP y la normatividad vigente que rige la materia.</t>
  </si>
  <si>
    <t>7698-91</t>
  </si>
  <si>
    <t>7698-92</t>
  </si>
  <si>
    <t>Prestar servicios profesionales para modelar, planear, desarrollar, implementar y proponer soluciones informáticas que optimice y fortalezca la plataforma tecnológica y el sistema de información misional que soporte el proceso de Reasentamientos de la Entidad</t>
  </si>
  <si>
    <t>7698-93</t>
  </si>
  <si>
    <t>7698-94</t>
  </si>
  <si>
    <t>Recursos de línea  7</t>
  </si>
  <si>
    <t>REAS-001</t>
  </si>
  <si>
    <t>7698-95</t>
  </si>
  <si>
    <t>Recursos de línea  8</t>
  </si>
  <si>
    <t>REAS-002  ANULADA</t>
  </si>
  <si>
    <t>27 anulado</t>
  </si>
  <si>
    <t>7698-96</t>
  </si>
  <si>
    <t>REAS-003 ANULADA</t>
  </si>
  <si>
    <t>28 anulado</t>
  </si>
  <si>
    <t>7698-97</t>
  </si>
  <si>
    <t>RECURSOS DE LINEA 5</t>
  </si>
  <si>
    <t>REAS-004</t>
  </si>
  <si>
    <t>7698-98</t>
  </si>
  <si>
    <t>Prórroga y adición al Contrato de prestación de servicios No.51/2023 Prestar servicios profesionales especializados financieros a la Dirección de Reasentamientos, apoyando la formulación de estrategias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</si>
  <si>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1 mes y 20 días</t>
  </si>
  <si>
    <t>Recursos de línea  61</t>
  </si>
  <si>
    <t>REAS-005</t>
  </si>
  <si>
    <t>SELENE MILAGROS IBAÑEZ ECHEVERRIA</t>
  </si>
  <si>
    <t>7698-99</t>
  </si>
  <si>
    <t>Prórroga y adición al Contrato de prestación de servicios No.28/2023 Prestación de servicios profesionales de abogado a la Dirección de Reasentamientos para acompañar la defensa judicial, extrajudicial y administrativa que deba efectuar la Dirección de Reasentamientos y la Caja de la Vivienda Popular, ante las instancias competentes y atenderlas peticiones, quejas, reclamos y requerimientos de los expedientes que le sean asignados dentro del proceso de reasentamiento de acuerdo con los procedimientos y la normatividad vigente que rige la materia.</t>
  </si>
  <si>
    <t>De línea 52</t>
  </si>
  <si>
    <t>REAS-006</t>
  </si>
  <si>
    <t>SANDRA JOHANA PAI GOMEZ</t>
  </si>
  <si>
    <t>7698-100</t>
  </si>
  <si>
    <t>Prórroga y adición al Contrato de prestación de servicios No.32/2023 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</si>
  <si>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De línea 66</t>
  </si>
  <si>
    <t>REAS-007</t>
  </si>
  <si>
    <t>KERLY KATHERINE CORTES VALBUENA</t>
  </si>
  <si>
    <t>7698-101</t>
  </si>
  <si>
    <t>Prórroga y adición al Contrato de prestación de servicios No.41/2023 Prestación de servicios profesionales a la gestión social de la Dirección de Reasentamientos, apoyando la formulación de estrategias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</si>
  <si>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Recursos de línea 26</t>
  </si>
  <si>
    <t>REAS-008</t>
  </si>
  <si>
    <t>HASBLEIDY  PUENTES MONTAÑA</t>
  </si>
  <si>
    <t>7698-102</t>
  </si>
  <si>
    <t>Recursos de 7698-26;7698-27;7698-28;7698-29;7698-30;7698-31;7698-32;7698-33; 7698-34;7698-35;7698-36;7698-37;7698-38;7698-39.</t>
  </si>
  <si>
    <t>REAS-009</t>
  </si>
  <si>
    <t>7698-103</t>
  </si>
  <si>
    <t>Recursos de: 7698-40;7698-41;7698-42;7698-43;7698-44;7698-45;7698-46, 7698-47;7698-48;7698-49;7698-50;7698-51;7698-52;7698-53</t>
  </si>
  <si>
    <t>REAS-010</t>
  </si>
  <si>
    <t>7698-104</t>
  </si>
  <si>
    <t>Recursos de 7698-92 y 7698-93</t>
  </si>
  <si>
    <t>REAS-011</t>
  </si>
  <si>
    <t>7698-105</t>
  </si>
  <si>
    <t>Recursos de: 7698-54,7698-55,7698-56, 7698-57, 7698-58, 7698-59, 7698-60 y 7698-61</t>
  </si>
  <si>
    <t>REAS-012</t>
  </si>
  <si>
    <t>7698-106</t>
  </si>
  <si>
    <t>Recursos de: 7698-62, 7698-63, 7698-64 y 7698-657698-62, 7698-63, 7698-64 y 7698-65</t>
  </si>
  <si>
    <t>REAS-013</t>
  </si>
  <si>
    <t>7698-107</t>
  </si>
  <si>
    <t>Recursos de: 7698-66</t>
  </si>
  <si>
    <t>REAS-014</t>
  </si>
  <si>
    <t>7698-108</t>
  </si>
  <si>
    <t>Recursos de: 7698-67, 7698-68, 7698-69, 7698-70, 7698-71, 7698-72, 7698-73, 7698-74, 7698-75, 7698-76, 7698-77, 7698-78, 7698-79, 7698-80, 7698-81, 7698-82, 7698-83, 7698-84, 7698-85, 7698-86, 7698-87, 7698-88 y 7698-89</t>
  </si>
  <si>
    <t>REAS-015</t>
  </si>
  <si>
    <t>7698-109</t>
  </si>
  <si>
    <t>Recursos de: 7698-23, 7698-24 y 7698-25</t>
  </si>
  <si>
    <t>REAS-016</t>
  </si>
  <si>
    <t>7698-110</t>
  </si>
  <si>
    <t>Recursos de línea 4 $312.560.000 y recursos de línea 7 $ 377.440.000</t>
  </si>
  <si>
    <t>REAS-017</t>
  </si>
  <si>
    <t>7698-111</t>
  </si>
  <si>
    <t>Prórroga y adición al Contrato de prestación de servicios No.409/2023 Prestación de servicios profesionales a la gestión social de la Direccion de Reasentamientos, en la gestión de las etapas del programa de Reasentamientos de acuerdo con la normatividad vigente que rige la materia.</t>
  </si>
  <si>
    <t>1 MES</t>
  </si>
  <si>
    <t>Recursos de línea 30</t>
  </si>
  <si>
    <t>REAS-018</t>
  </si>
  <si>
    <t>DIANA PAOLA CASTIBLANCO VENEGAS</t>
  </si>
  <si>
    <t>7698-112</t>
  </si>
  <si>
    <t>Prórroga y adición al Contrato de prestación de servicios No.431/2023 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</si>
  <si>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1 MES 10 DIAS</t>
  </si>
  <si>
    <t>REAS-019</t>
  </si>
  <si>
    <t>DIANA ESTELA MORENO FRANCO</t>
  </si>
  <si>
    <t>7698-113</t>
  </si>
  <si>
    <t>Prórroga y adición al Contrato de prestación de servicios No.404/2023 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</si>
  <si>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1 MES 5 DIAS</t>
  </si>
  <si>
    <t>Recursos de línea 32</t>
  </si>
  <si>
    <t>REAS-020</t>
  </si>
  <si>
    <t>PAOLA ANDREA ERAZO YELA</t>
  </si>
  <si>
    <t>7698-114</t>
  </si>
  <si>
    <t>Prórroga y adición al Contrato de prestación de servicios No.430/2023 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</si>
  <si>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Recursos de línea 44</t>
  </si>
  <si>
    <t>REAS-021</t>
  </si>
  <si>
    <t>VALENTINA  RODRIGUEZ CAICEDO</t>
  </si>
  <si>
    <t>7698-115</t>
  </si>
  <si>
    <t>Prórroga y adición al Contrato de prestación de servicios No.300/2023 Prestación de servicios profesionales de abogado a la Dirección de Reasentamientos para la depuración predial de los expedientes que le sean asignados dentro del proceso de reasentamiento de acuerdo con los procedimientos y la normatividad vigente que rige la materia.</t>
  </si>
  <si>
    <t>2 MES 15 DIAS</t>
  </si>
  <si>
    <t>Recursos de línea 53</t>
  </si>
  <si>
    <t>REAS-022</t>
  </si>
  <si>
    <t>ADRIAN MAURICIO BENAVIDES LOPEZ DE MESA</t>
  </si>
  <si>
    <t>7698-116</t>
  </si>
  <si>
    <t>Prórroga y adición al Contrato de prestación de servicios No.403/2023 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</si>
  <si>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Recursos de línea 10</t>
  </si>
  <si>
    <t>REAS-023</t>
  </si>
  <si>
    <t>SANDRA MIREYA GUTIERREZ LIEVANO</t>
  </si>
  <si>
    <t>7698-117</t>
  </si>
  <si>
    <t>Prórroga y adición al Contrato de prestación de servicios No.414/2023 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t>
  </si>
  <si>
    <t>Recursos de línea 24</t>
  </si>
  <si>
    <t>REAS-024</t>
  </si>
  <si>
    <t>CONTRATO DE APOYO A ACTIVIDADES DE INTERÉS PÚBLICO</t>
  </si>
  <si>
    <t>ALCIBIADES  CASTRO PARADA</t>
  </si>
  <si>
    <t>7698-118</t>
  </si>
  <si>
    <t>Prórroga y adición al Contrato de prestación de servicios No.121/2023 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</si>
  <si>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Recursos de línea 56</t>
  </si>
  <si>
    <t>REAS-025</t>
  </si>
  <si>
    <t>MIREYA  SALCEDO CAMELO</t>
  </si>
  <si>
    <t>7698-119</t>
  </si>
  <si>
    <t>Prórroga y adición al Contrato de prestación de servicios No.531/2023 Prestar servicios profesionales a la Dirección de Reasentamientos de la Caja de la Vivienda Popular, para el desarrollo de los procesos de orden financiero incluido el cierre administrativo y depuración financiera de los procesos de reasentamiento, atendiendo lo establecido en los procedimientos adoptados en la CVP y la normatividad vigente que rige la materia.</t>
  </si>
  <si>
    <t>Recursos de línea 58</t>
  </si>
  <si>
    <t>REAS-026</t>
  </si>
  <si>
    <t>DIANA MARCELA PUERTO SALAMANCA</t>
  </si>
  <si>
    <t>7698-120</t>
  </si>
  <si>
    <t>Prórroga y adición al Contrato de prestación de servicios No.443/2023 Prestación de servicios profesionales para la ejecución, seguimiento y acompañamiento de actividades de gestión social de la Direccion de Reasentamientos en las diferentes etapas del programa de reasentamiento para los procesos y/o expedientes que le sean asignados.</t>
  </si>
  <si>
    <t>1 MES y 20 DIAS</t>
  </si>
  <si>
    <t>Recursos de línea 27</t>
  </si>
  <si>
    <t>REAS-027</t>
  </si>
  <si>
    <t>OLGA LUCIA GODOY OSORIO</t>
  </si>
  <si>
    <t>7698-121</t>
  </si>
  <si>
    <t>Prórroga y adición al Contrato de prestación de servicios No.381/2023 Prestación de servicios profesionales a la gestión social de la Dirección de Reasentamientos, en la gestión de la depuración predial y otros procesos de la dirección de reasentamientos, de los expedientes que le sean asignados de acuerdo con los procedimientos y la normatividad vigente que rige la materia.</t>
  </si>
  <si>
    <t>2 MES 5 DIAS</t>
  </si>
  <si>
    <t>Recursos de línea 29</t>
  </si>
  <si>
    <t>REAS-028</t>
  </si>
  <si>
    <t>ANDREA ISLENA ARTEAGA LOZANO</t>
  </si>
  <si>
    <t>7698-122</t>
  </si>
  <si>
    <t>Prórroga y adición al Contrato de prestación de servicios No.444/2023 Prestar servicios profesionales a la gestión del componente técnico de la Dirección de Reasentamientos, para realizar las actividades del componente técnico requeridas en las diferentes etapas del proceso de reasentamiento para los procesos y/o expedientes que le sean asignados dentro del proceso de reasentamiento de acuerdo con los procedimientos y la normatividad vigente que rige la materia.</t>
  </si>
  <si>
    <t>1 MES 15 DIAS</t>
  </si>
  <si>
    <t>Recursos de línea 76</t>
  </si>
  <si>
    <t>REAS-029</t>
  </si>
  <si>
    <t>MARIA FERNANDA HERRERA VARGAS</t>
  </si>
  <si>
    <t>7698-123</t>
  </si>
  <si>
    <t>Prórroga y adición al Contrato de prestación de servicios No.523/2023 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</si>
  <si>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24 DIAS</t>
  </si>
  <si>
    <t>Recursos de línea 69</t>
  </si>
  <si>
    <t>REAS-030</t>
  </si>
  <si>
    <t>VALENTINA  MONTENEGRO JIMENEZ</t>
  </si>
  <si>
    <t>7698-124</t>
  </si>
  <si>
    <t>Prórroga y adición al Contrato de prestación de servicios No.105/2023 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</si>
  <si>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2 MES 20 DIAS</t>
  </si>
  <si>
    <t>Recursos de línea 50</t>
  </si>
  <si>
    <t>REAS-031</t>
  </si>
  <si>
    <t>7698-125</t>
  </si>
  <si>
    <t>Prórroga y adición al Contrato de prestación de servicios No.410/2023 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</si>
  <si>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REAS-032</t>
  </si>
  <si>
    <t>BELKYS LEONOR RADA GUTIERREZ</t>
  </si>
  <si>
    <t>7698-126</t>
  </si>
  <si>
    <t>Prórroga y adición al Contrato de prestación de servicios No.405/2023 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</si>
  <si>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Recursos de línea 41</t>
  </si>
  <si>
    <t>REAS-033</t>
  </si>
  <si>
    <t>MARIANA  ZAPATA RESTREPO</t>
  </si>
  <si>
    <t>7698-127</t>
  </si>
  <si>
    <t>Prórroga y adición al Contrato de prestación de servicios No.534/2023 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</si>
  <si>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22 DIAS</t>
  </si>
  <si>
    <t>Recursos de línea 77</t>
  </si>
  <si>
    <t>REAS-034</t>
  </si>
  <si>
    <t>IVAN DARIO RIVERA SAENZ</t>
  </si>
  <si>
    <t>7698-128</t>
  </si>
  <si>
    <t>Prórroga y adición al Contrato de prestación de servicios No.423/2023 Prestación de servicios profesionales a la Dirección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t>
  </si>
  <si>
    <t>Recursos de línea 18</t>
  </si>
  <si>
    <t>REAS-035</t>
  </si>
  <si>
    <t>PAULA TATIANA RAMOS DUQUE</t>
  </si>
  <si>
    <t>7698-129</t>
  </si>
  <si>
    <t>Prórroga y adición al Contrato de prestación de servicios No.305/2023 Prestación de servicios profesionales a la gestión social de la Dirección de Reasentamientos, en la gestión de los cierres administrativos de los expedientes que le sean asignados de acuerdo con los procedimientos y la normatividad vigente que rige la materia.</t>
  </si>
  <si>
    <t>2 MES 10 DIAS</t>
  </si>
  <si>
    <t>Recursos de línea 33</t>
  </si>
  <si>
    <t>REAS-036</t>
  </si>
  <si>
    <t>RICHARD SAMUEL AJALA TITUAÑA</t>
  </si>
  <si>
    <t>7698-130</t>
  </si>
  <si>
    <t>Prórroga y adición al Contrato de prestación de servicios No.407/2023 Prestar servicios profesionales a la gestión del componente técnico de la Dirección de Reasentamientos, para realizar las actividades del componente técnico requeridas en las diferentes etapas del proceso de reasentamiento para los procesos y/o expedientes que le sean asignados dentro del proceso de reasentamiento de acuerdo con los procedimientos y la normatividad vigente que rige la materia.</t>
  </si>
  <si>
    <t>Recursos de línea 75</t>
  </si>
  <si>
    <t>REAS-037</t>
  </si>
  <si>
    <t>CLAUDIA DANIELA ROJAS CORTES</t>
  </si>
  <si>
    <t>7698-131</t>
  </si>
  <si>
    <t>Prórroga y adición al Contrato de prestación de servicios No.427/2023 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t>
  </si>
  <si>
    <t>Recursos de línea 68</t>
  </si>
  <si>
    <t>REAS-038</t>
  </si>
  <si>
    <t>JUAN JAIRO HERRERA GUERRERO</t>
  </si>
  <si>
    <t>7698-132</t>
  </si>
  <si>
    <t>Prorroga y Adición al CTO 406 Prestar servicios técnicos a la gestión del componente administrativo de la Dirección de Reasentamientos, para realizar el levantamiento y actualización de la información de los expedientes que le sean asignados de acuerdo con los procedimientos adoptados en la CVP..</t>
  </si>
  <si>
    <t>REAS-039</t>
  </si>
  <si>
    <t>GUILLERMO ALBERTO CAICEDO MENDOZA</t>
  </si>
  <si>
    <t>7698-133</t>
  </si>
  <si>
    <t>Prórroga y adición al Contrato de prestación de servicios No.384/2023 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</si>
  <si>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2 MESES 10 DIAS</t>
  </si>
  <si>
    <t>Recursos de línea 55</t>
  </si>
  <si>
    <t>REAS-040</t>
  </si>
  <si>
    <t>WILLIAM FABIAN ANGULO FORERO</t>
  </si>
  <si>
    <t>7698-134</t>
  </si>
  <si>
    <t>Prórroga y adición al Contrato de prestación de servicios No.447/2023 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</si>
  <si>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Recursos de línea 46</t>
  </si>
  <si>
    <t>REAS-041</t>
  </si>
  <si>
    <t>LUISA FERNANDA RODRIGUEZ PEREZ</t>
  </si>
  <si>
    <t>7698-135</t>
  </si>
  <si>
    <t>Prórroga y adición al Contrato de prestación de servicios No.445/2023 Prestar servicios profesionales a la gestión técnica de la Dirección de Reasentamientos, en las etapas de ingreso, prefactibilidad, factibilidad y ejecución establecidas en el proceso y los procedimientos adoptados en la CVP y la normatividad vigente que rige la materia, y en la identificación de la oferta de vivienda en el mercado dentro y fuera del Distrito Capital.</t>
  </si>
  <si>
    <t>1 MES 20 DIAS</t>
  </si>
  <si>
    <t>Recursos de línea 82</t>
  </si>
  <si>
    <t>REAS-042</t>
  </si>
  <si>
    <t>MILLER MAURICIO PACHON ESPINOSA</t>
  </si>
  <si>
    <t>7698-136</t>
  </si>
  <si>
    <t>Prestar servicios profesionales especializados a la Dirección de Reasentamientos, apoyando la formulación de estrategias y lineamientos en la gestión técnica en el proceso de Reasentamiento de acuerdo con los procedimientos adoptados en la CVP y la normatividad vigente que rige la materia.</t>
  </si>
  <si>
    <t>Recursos de línea 11</t>
  </si>
  <si>
    <t>REAS-043</t>
  </si>
  <si>
    <t>JULIO CESAR GIRALDO GONZALEZ</t>
  </si>
  <si>
    <t>7698-137</t>
  </si>
  <si>
    <t>Prestar servicios profesionales a la Dirección de reasentamientos en componente de gestión inmobiliaria, acompañando la recolección y consolidación de la información, que permita la construcción de las bases de datos de los hogares beneficiarios del programa.</t>
  </si>
  <si>
    <t>Recursos de línea 62</t>
  </si>
  <si>
    <t>REAS-044</t>
  </si>
  <si>
    <t>MONICA ANDREA ALVAREZ FERNANDEZ</t>
  </si>
  <si>
    <t>7698-138</t>
  </si>
  <si>
    <t>Prestar servicios profesionales para apoyar el seguimiento y control a la ejecución de los recursos presupuestales y a la gestión financieros de la Dirección de Reasentamientos</t>
  </si>
  <si>
    <t>202412000028912 / 202412000032763</t>
  </si>
  <si>
    <t>Recursos de línea 19</t>
  </si>
  <si>
    <t>REAS-118</t>
  </si>
  <si>
    <t>ISAIAS  SANCHEZ RIVERA</t>
  </si>
  <si>
    <t>ANULADA REAS-045</t>
  </si>
  <si>
    <t>7698-139</t>
  </si>
  <si>
    <t>Prestación de servicios profesionales especializados jurídicos, para brindar asesoría y acompañamiento a la gestión de la Dirección de Reasentamiento</t>
  </si>
  <si>
    <t>Recursos de línea 22</t>
  </si>
  <si>
    <t>REAS-046</t>
  </si>
  <si>
    <t>JOSE ALEXANDER MORENO PAEZ</t>
  </si>
  <si>
    <t>7698-140</t>
  </si>
  <si>
    <t>Prestar servicios profesionales a la Dirección de Reasentamientos de la Caja de la Vivienda Popular, para realizar la implementación del Modelo Integrado de Planeación y Gestión, actualización de procesos, procedimientos, seguimiento a metas y demás documentos, requeridos, atendiendo lo establecido en el proceso y los procedimientos adoptados en la CVP y la normatividad vigente que rige la materia</t>
  </si>
  <si>
    <t>Recursos de línea 63</t>
  </si>
  <si>
    <t>REAS-047</t>
  </si>
  <si>
    <t>PIEDAD ELLIANNA CUERVO ROJAS</t>
  </si>
  <si>
    <t>7698-141</t>
  </si>
  <si>
    <t>Prestar los servicios profesionales para realizar actividades de gestión, identificación, asesoramientos y consolidación de los distintos proyectos inmobiliarios VIS y VIP a nivel Distrital, pertinentes para el reasentamiento de las familias beneficiarias de la Dirección de Reasentamientos</t>
  </si>
  <si>
    <t>REAS-048</t>
  </si>
  <si>
    <t>DIANA MARGARITA BELTRAN GOMEZ</t>
  </si>
  <si>
    <t>7698-142</t>
  </si>
  <si>
    <t>Prestar los servicios profesionales de apoyo en la elaboración y revisión de los documentos necesarios para la contratación de los servicios y bienes de la Dirección de Reasentamientos</t>
  </si>
  <si>
    <t>REAS-049</t>
  </si>
  <si>
    <t>HERNAN DAVID SANCHEZ ARIAS</t>
  </si>
  <si>
    <t>7698-143</t>
  </si>
  <si>
    <t>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t>
  </si>
  <si>
    <t>REAS-050</t>
  </si>
  <si>
    <t>JORGE JAVIER APARICIO CORREDOR</t>
  </si>
  <si>
    <t>7698-144</t>
  </si>
  <si>
    <t>Recursos de línea 23</t>
  </si>
  <si>
    <t>REAS-051</t>
  </si>
  <si>
    <t>LEIDY GISELL RODRIGUEZ MUÑOZ</t>
  </si>
  <si>
    <t>7698-145</t>
  </si>
  <si>
    <t>Prestar servicios profesionales  a la Dirección de Reasentamientos en el área financiera, para realizar el  seguimiento y control a la ejecución de los recursos presupuestales del programa de relocalización transitoria de acuerdo con  las etapas establecidas en el proceso de Reasentamiento, atendiendo lo establecido en el proceso y los procedimientos adoptados en la CVP y la normatividad vigente que rige la materia.</t>
  </si>
  <si>
    <t>Recursos de línea 54</t>
  </si>
  <si>
    <t>REAS-052</t>
  </si>
  <si>
    <t>KATERINE SHIRLEY CONTRERAS GUERRERO</t>
  </si>
  <si>
    <t>7698-146</t>
  </si>
  <si>
    <t>Prestación de servicios profesionales para acompañar la ejecución y seguimiento de la actividades inherentes a la  de gestión social de manera trasversal en las distintas etapas  del programa de reasentamientos  liderado por la Dirección de Reasentamientos.</t>
  </si>
  <si>
    <t>Recursos de  línea 16</t>
  </si>
  <si>
    <t>REAS-053</t>
  </si>
  <si>
    <t>HELBER HUGO MORALES RINCON</t>
  </si>
  <si>
    <t>7698-147</t>
  </si>
  <si>
    <t>REAS-054</t>
  </si>
  <si>
    <t>7698-148</t>
  </si>
  <si>
    <t>Prestación de servicios profesionales en comunicación social, para la producción de información en campo, que sirva de base para la divulgación de las políticas y programas de la caja de la vivienda popular hacia la comunidad y hacia la opinión pública general, con énfasis en los programas y proyectos de la dirección de reasentamientos.</t>
  </si>
  <si>
    <t>Recursos línea 16</t>
  </si>
  <si>
    <t>REAS-055</t>
  </si>
  <si>
    <t>SANDRA STELLA PINEDO ARRIETA</t>
  </si>
  <si>
    <t>7698-149</t>
  </si>
  <si>
    <t>Prestar los servicios profesionales al desarrollo del componente técnico de la Dirección de Reasentamientos, para realizar las actividades requeridas en las diferentes etapas del proceso de reasentamiento que le sean asignados de acuerdo con los procedimientos y la normatividad vigente que rige la materia.</t>
  </si>
  <si>
    <t>Recursos de la línea 79</t>
  </si>
  <si>
    <t>REAS-056</t>
  </si>
  <si>
    <t>JUAN SEBASTIAN ROMAN HERRERA</t>
  </si>
  <si>
    <t>7698-150</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</si>
  <si>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</si>
  <si>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Recursos de la línea 13</t>
  </si>
  <si>
    <t>REAS-057</t>
  </si>
  <si>
    <t>MIGUEL DAVID PERDOMO DURAN</t>
  </si>
  <si>
    <t>7698-151</t>
  </si>
  <si>
    <t>Recursos de la línea 43</t>
  </si>
  <si>
    <t>REAS-058</t>
  </si>
  <si>
    <t>ANGIE TATIANA CHAVEZ SANCHEZ</t>
  </si>
  <si>
    <t>7698-152</t>
  </si>
  <si>
    <t>Prestar servicios de apoyo en la gestión social de las etapas del programa de Reasentamientos de acuerdo con la normatividad vigente que rige la materia.</t>
  </si>
  <si>
    <t>Recursos de la línea 26</t>
  </si>
  <si>
    <t>REAS-059</t>
  </si>
  <si>
    <t>ANGIE LORENA RINCON AVILA</t>
  </si>
  <si>
    <t>7698-153</t>
  </si>
  <si>
    <t>Prestar servicios de apoyo en la gestión social de las etapas del programa de Reasentamientos, incluyendo cierres administrativos de los expedientes que le sean asignados, de acuerdo con la normatividad vigente que rige la materia.</t>
  </si>
  <si>
    <t>REAS-060</t>
  </si>
  <si>
    <t>LYDA LORENA ACEVEDO SILVA</t>
  </si>
  <si>
    <t>7698-154</t>
  </si>
  <si>
    <t>Prestar servicios profesionales especializados a la Dirección de Reasentamientos, apoyando la formulación de estrategias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</si>
  <si>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Recursos de la línea 60</t>
  </si>
  <si>
    <t>REAS-061</t>
  </si>
  <si>
    <t>FRANCISCO JAVIER GUTIERREZ FORERO</t>
  </si>
  <si>
    <t>7698-155</t>
  </si>
  <si>
    <t>Prestar servicios de apoyo a la gestión a la Dirección de Reasentamientos, en el desarrollo de actividades de cierre administrativo, atendiendo lo establecido en los procedimientos adoptados en la CVP y la normatividad vigente que rige la materia.</t>
  </si>
  <si>
    <t>Recursos de la línea 63</t>
  </si>
  <si>
    <t>REAS-062</t>
  </si>
  <si>
    <t>JOYCE ALEXANDRA ORTIZ DAZA</t>
  </si>
  <si>
    <t>7698-156</t>
  </si>
  <si>
    <t>Recursos de la línea 57</t>
  </si>
  <si>
    <t>REAS-063</t>
  </si>
  <si>
    <t>VICENTE ANDRES TODARO MONTES</t>
  </si>
  <si>
    <t>7698-157</t>
  </si>
  <si>
    <t>Prestar servicios de apoyo a la gestión a la Dirección de Reasentamientos, en el desarrollo de actividades de cierre administrativo y depuración de los procesos, atendiendo lo establecido en los procedimientos adoptados en la CVP y la normatividad vigente que rige la materia.</t>
  </si>
  <si>
    <t>REAS-064</t>
  </si>
  <si>
    <t>DANIEL  ROJAS HERNANDEZ</t>
  </si>
  <si>
    <t>7698-158</t>
  </si>
  <si>
    <t>Recursos de la línea 28</t>
  </si>
  <si>
    <t>REAS-065</t>
  </si>
  <si>
    <t>7698-159</t>
  </si>
  <si>
    <t>Recursos de la línea 29</t>
  </si>
  <si>
    <t>REAS-066</t>
  </si>
  <si>
    <t>JOHAN CAMILO ARJONA MARTINEZ</t>
  </si>
  <si>
    <t>7698-160</t>
  </si>
  <si>
    <t>Prestación de servicios profesionales de abogado a la Dirección de Reasentamientos para la depuración predial de los expedientes que les sean asignados dentro del proceso de reasentamiento de acuerdo con los procedimientos y la normatividad vigente que rige la materia.</t>
  </si>
  <si>
    <t>Recursos de la línea 47</t>
  </si>
  <si>
    <t>REAS-067</t>
  </si>
  <si>
    <t>VALERIA ANDREA GAMARRA PENAGOS</t>
  </si>
  <si>
    <t>7698-161</t>
  </si>
  <si>
    <t>Prestar los servicios profesionales para realizar actividades de gestión, identificación y asesoramientos de los distintos proyectos inmobiliarios a nivel Distrital para el reasentamiento de las familias beneficiarias de la Dirección de Reasentamientos.</t>
  </si>
  <si>
    <t>Recursos de la línea 66</t>
  </si>
  <si>
    <t>REAS-068</t>
  </si>
  <si>
    <t>MARIA ALEJANDRA QUIJANO HEMELBERG</t>
  </si>
  <si>
    <t>7698-162</t>
  </si>
  <si>
    <t>REAS-069</t>
  </si>
  <si>
    <t>KEVIN ANDRES PIÑEREZ AMELL</t>
  </si>
  <si>
    <t>7698-163</t>
  </si>
  <si>
    <t>Prestación de servicios profesionales en la gestión de las etapas del programa de Reasentamientos a la Dirección de Reasentamientos, de acuerdo con la normatividad vigente que rige la materia.</t>
  </si>
  <si>
    <t>REAS-070</t>
  </si>
  <si>
    <t>STEFANNY  HERRERA ARRIETA</t>
  </si>
  <si>
    <t>7698-164</t>
  </si>
  <si>
    <t>Recursos de la línea 31</t>
  </si>
  <si>
    <t>REAS-071</t>
  </si>
  <si>
    <t>JUAN CAMILO UBAQUE BERNAL</t>
  </si>
  <si>
    <t>7698-165</t>
  </si>
  <si>
    <t>Recursos de la línea 21</t>
  </si>
  <si>
    <t>REAS-072</t>
  </si>
  <si>
    <t>PAULA JACKELINE SALAZAR ARROYAVE</t>
  </si>
  <si>
    <t>7698-166</t>
  </si>
  <si>
    <t>REAS-073</t>
  </si>
  <si>
    <t>MARIA ISABEL CASTILLO CAMARGO</t>
  </si>
  <si>
    <t>7698-167</t>
  </si>
  <si>
    <t>Prestar los servicios profesionales para realizar las actividades de gestión, identificación y asesoramientos de los diferentes procesos que requieran cumplir los beneficiarios de la Dirección de Reasentamientos.</t>
  </si>
  <si>
    <t>Recursos de la línea 62 y 63</t>
  </si>
  <si>
    <t>REAS-074</t>
  </si>
  <si>
    <t>JUAN DAVID MORALES BARCO</t>
  </si>
  <si>
    <t>7698-168</t>
  </si>
  <si>
    <t>Prestación de servicios profesionales a la Dirección de Reasentamientos para la proyección de respuestas a peticiones y solicitudes (PQRS) y acciones legales que reciba la Caja de Vivienda Popular en el cumplimiento de sus funciones.</t>
  </si>
  <si>
    <t>Recursos de la línea 44</t>
  </si>
  <si>
    <t>REAS-075</t>
  </si>
  <si>
    <t>HERNANDO JOSE LOPEZ MACEA</t>
  </si>
  <si>
    <t>7698-169</t>
  </si>
  <si>
    <t>Recursos de la línea 81</t>
  </si>
  <si>
    <t>REAS-076</t>
  </si>
  <si>
    <t>ADRIANA MILENA FAURA PUENTES</t>
  </si>
  <si>
    <t>7698-170</t>
  </si>
  <si>
    <t>Prestar servicios profesionales a la Dirección de Reasentamientos, apoyando en la formulación de estrategias y lineamientos, de acuerdo con las etapas establecidas en el proceso de Reasentamiento, los procedimientos adoptados en la CVP y la normatividad vigente que rige la materia.</t>
  </si>
  <si>
    <t>Recursos de la línea 13(773419), 21 ($ 9233151) y 46 ($12743430)</t>
  </si>
  <si>
    <t>REAS-077</t>
  </si>
  <si>
    <t>ANGIE VIVIANA BAUTISTA MORA</t>
  </si>
  <si>
    <t>7698-171</t>
  </si>
  <si>
    <t>REAS-078</t>
  </si>
  <si>
    <t>OSCAR HELI RINCON PEREZ</t>
  </si>
  <si>
    <t>7698-172</t>
  </si>
  <si>
    <t>Prestación de servicios profesionales a la Dirección de Reasentamientos para la gestión de los cierres administrativos y depuración de los procesos que le sean asignados a tendiendo lo establecido en los procedimientos adoptados en la CVP de acuerdo con la normatividad vigente que rige la materia.</t>
  </si>
  <si>
    <t>Recursos de la línea 45</t>
  </si>
  <si>
    <t>REAS-079</t>
  </si>
  <si>
    <t>OSCAR MAURICIO HERNANDEZ BELTRAN</t>
  </si>
  <si>
    <t>7698-173</t>
  </si>
  <si>
    <t>Prestación de servicios profesionales especializados de abogado a la Dirección de Reasentamientos, apoyando la formulación de estrategias y lineamientos jurídicos, seguimiento y acompañamiento a las actuaciones de las etapas establecidas en el proceso de Reasentamiento y de la depuración predial de acuerdo con el proceso, los procedimientos adoptados y la normatividad vigente que rige la materia.</t>
  </si>
  <si>
    <t>REAS-080</t>
  </si>
  <si>
    <t>MARY MARLEN TOBO PAIPILLA</t>
  </si>
  <si>
    <t>7698-174</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</si>
  <si>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atenderlas peticiones, quejas, reclamos y requerimientos de los expedientes que le sean asignados dentro del proceso de reasentamiento de acuerdo con los procedimientos y la normatividad vigente que rige la materia.</t>
  </si>
  <si>
    <t>Recursos de línea 13</t>
  </si>
  <si>
    <t>REAS-081</t>
  </si>
  <si>
    <t>7698-175</t>
  </si>
  <si>
    <t>Prestación de servicios profesionales de abogado a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</si>
  <si>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Recursos de línea 42</t>
  </si>
  <si>
    <t>REAS-082</t>
  </si>
  <si>
    <t>ANA ELVIRA PENAGOS LOPEZ</t>
  </si>
  <si>
    <t>7698-176</t>
  </si>
  <si>
    <t>Prestación de servicios profesionales de abogado a la Dirección de Reasentamientos en la gestión de las etapas de verificación, prefactibilidad, factibilidad y ejecución establecidas en el proceso y los procedimientos del programa de Reasentamientos.</t>
  </si>
  <si>
    <t>REAS-083</t>
  </si>
  <si>
    <t>DANIELA ALEJANDRA RUBIANO GOMEZ</t>
  </si>
  <si>
    <t>7698-177</t>
  </si>
  <si>
    <t>Recursos de línea 40</t>
  </si>
  <si>
    <t>REAS-084</t>
  </si>
  <si>
    <t>ADELINA ISABEL GOMEZ GIOVANNETTY</t>
  </si>
  <si>
    <t>7698-178</t>
  </si>
  <si>
    <t>Prestación de servicios profesionales a la gestión social de la Dirección de Reasentamientos, apoyando la formulación de estrategias y lineamientos sociales, seguimiento y acompañamiento a las actuaciones de las etapas establecidas en el proceso de Reasentamiento, en especial en los cierres administrativos delos expedientes que le sean asignados de acuerdo con los procedimientos y la normatividad vigente que rige la materia.</t>
  </si>
  <si>
    <t>Recursos de línea 17</t>
  </si>
  <si>
    <t>REAS-085</t>
  </si>
  <si>
    <t>7698-179</t>
  </si>
  <si>
    <t>Prestación de servicios profesionales a la gestión social de la Dirección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</si>
  <si>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REAS-086</t>
  </si>
  <si>
    <t>DIANA CAROLINA GUEVARA TRIANA</t>
  </si>
  <si>
    <t>7698-180</t>
  </si>
  <si>
    <t>REAS-087</t>
  </si>
  <si>
    <t>ANDRES  RESTREPO TOBON</t>
  </si>
  <si>
    <t>7698-181</t>
  </si>
  <si>
    <t>Prestar servicios profesionales a la Dirección de Reasentamientos para el seguimiento a los procesos técnicos del área, así como el apoyo técnico en la ejecución de las etapas de ingreso, prefactibilidad, factibilidad y ejecución del programa establecidas en el proceso y los procedimientos adoptados en la CVP para los expedientes que le sean asignados de acuerdo con la normatividad vigente que rige la materia.</t>
  </si>
  <si>
    <t>Recursos de línea 12</t>
  </si>
  <si>
    <t>REAS-088</t>
  </si>
  <si>
    <t>MIGUEL ANGEL FORERO CASTIBLANCO</t>
  </si>
  <si>
    <t>7698-182</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</si>
  <si>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</si>
  <si>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REAS-089</t>
  </si>
  <si>
    <t>IVONNE ASTRID BUITRAGO BERNAL</t>
  </si>
  <si>
    <t>7698-183</t>
  </si>
  <si>
    <t>Prestar servicios profesionales especializados a la gestión del componente financiero del Programa de Reasentamiento  en la formulación de estrategias y lineamientos financieros, seguimiento, acompañamiento y orientación de las actividades de cierre administrativo y depuración financiera de los procesos, atendiendo lo establecido en los procedimientos adoptados por la Caja de Vivienda Popular.</t>
  </si>
  <si>
    <t>REAS-090</t>
  </si>
  <si>
    <t>LINA MARIA ARIAS ACUÑA</t>
  </si>
  <si>
    <t>7698-184</t>
  </si>
  <si>
    <t>Prestar servicios profesionales a la Dirección de Reasentamientos de la Caja de la Vivienda Popular, para realizar apoyo y seguimiento a las actividades que se deriven del seguimiento realizado por Sistema de Control Interno requeridos, proyección o revisión respuestas a entes de control, actualización de procesos, procedimientos, seguimiento a metas y demás documentos, requeridos, atendiendo lo establecido en el proceso y los procedimientos adoptados en la CVP y la normatividad vigente que rige la materia.</t>
  </si>
  <si>
    <t>Recursos de línea 65</t>
  </si>
  <si>
    <t>REAS-091</t>
  </si>
  <si>
    <t>ANDRES EMILIO ROJAS GUACANEME</t>
  </si>
  <si>
    <t>7698-185</t>
  </si>
  <si>
    <t>Prestar servicios profesionales para la planeación Institucional del proyecto de inversión a cargo de la Dirección de Reasentamientos, realizando actividades de seguimiento, consolidación y actualización de información a través de las herramientas de seguimiento a las metas de la Dirección.</t>
  </si>
  <si>
    <t>REAS-092</t>
  </si>
  <si>
    <t>MONICA ROCIO ARANDA GUERRERO</t>
  </si>
  <si>
    <t>7698-186</t>
  </si>
  <si>
    <t>Recursos de línea 80</t>
  </si>
  <si>
    <t>REAS-093</t>
  </si>
  <si>
    <t>EDNA MARGARITA SANCHEZ CARO</t>
  </si>
  <si>
    <t>7698-187</t>
  </si>
  <si>
    <t>Prestar servicios profesionales como abogado a la Dirección Jurídica y Dirección de Reasentamientos en los trámites administrativos y jurídicos conforme a las actividades propias de la Caja de la Vivienda Popular</t>
  </si>
  <si>
    <t>Recursos de línea 43</t>
  </si>
  <si>
    <t>REAS-094</t>
  </si>
  <si>
    <t>JUAN SEBASTIAN PINEDA PELAEZ</t>
  </si>
  <si>
    <t>7698-188</t>
  </si>
  <si>
    <t>Prestar servicios profesionales como abogado a la Dirección Jurídica y Dirección de Reasentamientos en el desarrollo en los trámites administrativos y jurídicos, así como la representación judicial y extrajudicial de la entidad en los procesos que le sean asignados</t>
  </si>
  <si>
    <t>REAS-095</t>
  </si>
  <si>
    <t>MARIO ANDRES GOMEZ MENDOZA</t>
  </si>
  <si>
    <t>7698-189</t>
  </si>
  <si>
    <t>Prestar los servicios profesionales para realizar actividades de gestión, identificación, asesoramientos y consolidación de proyectos inmobiliarios VIS y VIP que sean pertinentes para el reasentamiento de las familias beneficiarias de la Dirección de Reasentamientos.</t>
  </si>
  <si>
    <t>REAS-096</t>
  </si>
  <si>
    <t>DIEGO ALEJANDRO RIOS BARRERO</t>
  </si>
  <si>
    <t>7698-190</t>
  </si>
  <si>
    <t>Prestar servicios profesionales a la Dirección de Reasentamientos en las actividades del componente técnico requeridas en las diferentes etapas para los procesos y/o expedientes que le sean asignados dentro del proceso de reasentamiento de acuerdo con los procedimientos y la normatividad vigente.</t>
  </si>
  <si>
    <t>REAS-097</t>
  </si>
  <si>
    <t>7698-191</t>
  </si>
  <si>
    <t>Prestar los servicios profesionales en el Programa de Reasentamiento de la Caja de la Vivienda Popular, para realizar las actividades pertinentes al Sistema de Información Geográfica de la Entidad, atendiendo lo establecido en el proceso y los procedimientos adoptados en la CVP y la normatividad vigente.</t>
  </si>
  <si>
    <t>REAS-098</t>
  </si>
  <si>
    <t>LINA FERNANDA QUENGUAN LOPEZ</t>
  </si>
  <si>
    <t>7698-192</t>
  </si>
  <si>
    <t>Prestar servicios profesionales  para el desarrollo de procesos y planes propios de la subdirección administrativa.</t>
  </si>
  <si>
    <t>REAS-099</t>
  </si>
  <si>
    <t>7698-193</t>
  </si>
  <si>
    <t>Prestación de servicios profesionales a la gestión social de la Dirección de Reasentamientos, apoyando la formulación de estrategias y lineamientos sociales, seguimiento, acompañamiento y demas actuaciones de las etapas establecidas en el proceso de Reasentamiento que le sean asignados de acuerdo con los procedimientos  de la CVP y la normatividad vigente que rige la materia.</t>
  </si>
  <si>
    <t>REAS-100</t>
  </si>
  <si>
    <t>7698-194</t>
  </si>
  <si>
    <t>Prestación de servicios a la gestión social de la Dirección de Reasentamientos, en la gestión de las etapas del programa de reasentamientos de acuerdo con la normatividad vigente que rige la materia.</t>
  </si>
  <si>
    <t>REAS-101</t>
  </si>
  <si>
    <t>7698-195</t>
  </si>
  <si>
    <t>Prestación de servicios profesionales de abogado a la Dirección de Reasentamientos para la depuración predial y atención de peticiones, quejas, reclamos y requerimientosde los expedientes que le sean asignados dentro del proceso de reasentamiento.</t>
  </si>
  <si>
    <t>REAS-102</t>
  </si>
  <si>
    <t>MILTON DAVID BECERRA RAMIREZ</t>
  </si>
  <si>
    <t>7698-196</t>
  </si>
  <si>
    <t>Prestación de servicios profesionales dentro de las actuaciones requeridas de  depuración predial de las etapas establecidas en el proceso de Reasentamiento,  de acuerdo con el proceso, los procedimientos adoptados y la normatividad vigente que rige la materia.</t>
  </si>
  <si>
    <t>Recursos de línea 48</t>
  </si>
  <si>
    <t>REAS-103</t>
  </si>
  <si>
    <t>ANGELICA MARIA ORTEGA MEDINA</t>
  </si>
  <si>
    <t>7698-197</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</si>
  <si>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</si>
  <si>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Recursos de línea 13 $2.968.771; linea 22 $10.833.151; linea 40 $6.369.452; línea 41 $583.574</t>
  </si>
  <si>
    <t>REAS-104</t>
  </si>
  <si>
    <t>7698-198</t>
  </si>
  <si>
    <t>Prestación de servicios profesionales de abogado a la Dirección de Reasentamientos, en la verificación, prefactibilidad, factibilidad y ejecución del programa de relocalización transitoria y en los procesos o procedimientos adoptados para el programa de Reasentamientos.</t>
  </si>
  <si>
    <t>REAS-105</t>
  </si>
  <si>
    <t>7698-199</t>
  </si>
  <si>
    <t>REAS-106</t>
  </si>
  <si>
    <t>7698-200</t>
  </si>
  <si>
    <t>Prestación de servicios profesionales en la gestión de las etapas de verificación, prefactibilidad, factibilidad, ejecución y demas establecidas en el proceso y los procedimientos de la Dirección de Reasentamientos, de acuerdo con la normatividad vigente.</t>
  </si>
  <si>
    <t>Recursos de línea 18 $ 11.504.994;</t>
  </si>
  <si>
    <t>REAS-107</t>
  </si>
  <si>
    <t>ANDRY MICHELL RUIZ CANDELA</t>
  </si>
  <si>
    <t>7698-201</t>
  </si>
  <si>
    <t>REAS-108</t>
  </si>
  <si>
    <t>7698-202</t>
  </si>
  <si>
    <t>Prestar los servicios profesionales en el Programa de Reasentamiento de la Caja de la Vivienda Popular, para realizar las actividades pertinentes al Sistema de Información Geográfica de la Entidad, atendiendo lo establecido en el proceso y los procedimientos adoptados en la CVP y la normatividad vigente que rige la materia.</t>
  </si>
  <si>
    <t>Recursos de línea 67</t>
  </si>
  <si>
    <t>REAS-109</t>
  </si>
  <si>
    <t>LUIS FERNANDO HOLGUIN SUAREZ</t>
  </si>
  <si>
    <t>7698-203</t>
  </si>
  <si>
    <t>Prestar servicios a la gestión técnica de la Dirección de Reasentamientos apoyando la verificación en campo de los predios que se encuentren en procesos de reasentamiento y generando depuración predial de los expedientes que le sean asignados de acuerdo con los procedimientos y la normatividad vigente que rige la materia.</t>
  </si>
  <si>
    <t>REAS-110</t>
  </si>
  <si>
    <t>7698-204</t>
  </si>
  <si>
    <t>Recursos de línea 59</t>
  </si>
  <si>
    <t>MARIA YENIFER COLORADO GUISAO</t>
  </si>
  <si>
    <t>7698-205</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</si>
  <si>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</si>
  <si>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Recursos de línea 64</t>
  </si>
  <si>
    <t>REAS-112</t>
  </si>
  <si>
    <t>WILLIAM HERNANDO ROMERO CASTRO</t>
  </si>
  <si>
    <t>7698-206</t>
  </si>
  <si>
    <t>Prestar servicios de apoyo administrativo en actividades de gestión documental y de bodegaje de los expedientes de la Dirección de Reasentamientos, teniendo en cuenta el proceso y los procedimientos adoptados en la CVP y la normatividad vigente.</t>
  </si>
  <si>
    <t>Recursos de línea 15</t>
  </si>
  <si>
    <t>REAS-113</t>
  </si>
  <si>
    <t>7698-207</t>
  </si>
  <si>
    <t>Prestación de servicios profesionales a la gestión social de la Dirección de Reasentamientos, apoyando la formulación de estrategias y lineamientos sociales, seguimiento, acompañamiento y demas actuaciones de las etapas establecidas en el proceso de Reasentamiento, en especial en los cierres administrativos delos expedientes que le sean asignados de acuerdo con los procedimientos y la normatividad vigente.</t>
  </si>
  <si>
    <t>REAS-114</t>
  </si>
  <si>
    <t>7698-208</t>
  </si>
  <si>
    <t>Prestar servicios profesionales apoyando la elaboración de avalúos y en las actividades técnicas de las etapas de ingreso, prefactibilidad, factibilidad, ejecución y demas que se requieran en el proceso de Reasentamiento de acuerdo con los procedimientos adoptados por la Caja de Vivienda Popular y la normatividad vigente.</t>
  </si>
  <si>
    <t>REAS-115</t>
  </si>
  <si>
    <t>JUAN CARLOS FERNANDEZ CASTILLO</t>
  </si>
  <si>
    <t>7698-209</t>
  </si>
  <si>
    <t>REAS-116</t>
  </si>
  <si>
    <t>7698-210</t>
  </si>
  <si>
    <t>REAS-117</t>
  </si>
  <si>
    <t>JHON DIEGO MUÑOZ SANCHEZ</t>
  </si>
  <si>
    <t>7698-211</t>
  </si>
  <si>
    <t xml:space="preserve">Recursos de líneas: 41 $43.734, 42 $413.480, 44 $16.223.680, 45 $1.963.000  y 48 $2.111.054 </t>
  </si>
  <si>
    <t>REAS-119</t>
  </si>
  <si>
    <t>7698-212</t>
  </si>
  <si>
    <t>Prestación de servicios profesionales en la gestión de las etapas de verificación, prefactibilidad, factibilidad, ejecución y demás establecidas en el proceso y los procedimientos de la Dirección de Reasentamientos, de acuerdo con la normatividad vigente.</t>
  </si>
  <si>
    <t>Recursos de línea 16 $2.145,930 y linea 17 $17.125.070</t>
  </si>
  <si>
    <t>REAS-120</t>
  </si>
  <si>
    <t>7698-213</t>
  </si>
  <si>
    <t>Recursos de línea 16 $4.293.882 y línea 18 $ 14,0004,451</t>
  </si>
  <si>
    <t>REAS-121</t>
  </si>
  <si>
    <t>7698-214</t>
  </si>
  <si>
    <t xml:space="preserve"> Recursos de líneas: 43 $1.067.444,00 
47 $5.464.254,00 
48 $1.440.358,00 
49 $18.221.874,00</t>
  </si>
  <si>
    <t>REAS-122</t>
  </si>
  <si>
    <t>7698-215</t>
  </si>
  <si>
    <t>Recursos de Linea 29 $8,618,961 y linea 30 $9,679,372</t>
  </si>
  <si>
    <t>REAS-123</t>
  </si>
  <si>
    <t>7698-216</t>
  </si>
  <si>
    <t>Recursos de linea 28</t>
  </si>
  <si>
    <t>REAS-124</t>
  </si>
  <si>
    <t>7698-217</t>
  </si>
  <si>
    <t xml:space="preserve">Recursos de líneas: 18 $3.304.078, 27 $584.867 , 28	$808.167, 30  $839.033 y 26 $6.812.422 </t>
  </si>
  <si>
    <t>REAS-125</t>
  </si>
  <si>
    <t>ANA VICTORIA BUITRAGO ALVARADO</t>
  </si>
  <si>
    <t>7698-218</t>
  </si>
  <si>
    <t>Prestar servicios profesionales a la Dirección de Reasentamientos en la identificación de la oferta de vivienda en el mercado dentro y fuera del Distrito Capital y acompañando las etapas de ingreso, prefactibilidad, factibilidad y ejecución establecidas en el proceso y los procedimientos adoptados en la CVP.</t>
  </si>
  <si>
    <t>Recursos de línea 70</t>
  </si>
  <si>
    <t>REAS-126</t>
  </si>
  <si>
    <t>7698-219</t>
  </si>
  <si>
    <t>Prestar servicios profesionales apoyando la elaboración de avalúos y en las actividades técnicas de las etapas de ingreso, prefactibilidad, factibilidad, ejecución y demás que se requieran en el proceso de Reasentamiento de acuerdo con los procedimientos adoptados por la Caja de Vivienda Popular y la normatividad vigente.</t>
  </si>
  <si>
    <t>REAS-127</t>
  </si>
  <si>
    <t>EDUARDO  SIERRA ZAMORA</t>
  </si>
  <si>
    <t>7698-220</t>
  </si>
  <si>
    <t>Prestar servicios profesionales en las actividades del componente técnico requeridas en las diferentes etapas de los procesos y/o expedientes que le sean asignados dentro del proceso de reasentamiento de acuerdo con los procedimientos y la normatividad vigente que rige la materia.</t>
  </si>
  <si>
    <t xml:space="preserve">Recursos de líneas: 67 $8.359.000 , 68 $6.655.700 , 69 $1.507.620  y 70 $2.751.792 </t>
  </si>
  <si>
    <t>REAS-128</t>
  </si>
  <si>
    <t>7698-221</t>
  </si>
  <si>
    <t>Prestar servicios profesionales financieros a la Dirección de Reasentamientos ,atendiendo lo establecido en los procedimientos misionales adoptados en por la Caja de la Vivienda Popular y la normatividad vigente que rige la materia</t>
  </si>
  <si>
    <t>REAS-129</t>
  </si>
  <si>
    <t>7698-222</t>
  </si>
  <si>
    <t>Recursos de linea 25</t>
  </si>
  <si>
    <t>REAS-130</t>
  </si>
  <si>
    <t>7698-223</t>
  </si>
  <si>
    <t>Prestación de servicios de apoyo a la gestión administrativa en el manejo del aplicativo de gestión documental, call center y demás tareas o actividades administrativas que se genere la Dirección de Reasentamiento.</t>
  </si>
  <si>
    <t>REAS-131</t>
  </si>
  <si>
    <t>CLAUDIA PATRICIA QUINTERO DUQUE</t>
  </si>
  <si>
    <t>7698-224</t>
  </si>
  <si>
    <t>Prestación de servicios profesionales a la gestión social de la Dirección de Reasentamientos, apoyando la formulación de estrategias y lineamientos, seguimiento y acompañamiento a las actuaciones de las etapas establecidas en el proceso de Reasentamiento, en especial en los cierres administrativos de los expedientes que le sean asignados.</t>
  </si>
  <si>
    <t>REAS-132</t>
  </si>
  <si>
    <t>7698-225</t>
  </si>
  <si>
    <t>REAS-133</t>
  </si>
  <si>
    <t>NELSON NICANOR DIAZ SOLANO</t>
  </si>
  <si>
    <t>7698-226</t>
  </si>
  <si>
    <t>Prestar servicios profesionales a la Dirección de Reasentamientos en las actividades del componente técnico requeridas en las diferentes etapas para los procesos y/o expedientes que le sean asignados dentro del proceso de reasentamiento.</t>
  </si>
  <si>
    <t>Recursos de línea 72</t>
  </si>
  <si>
    <t>REAS-134</t>
  </si>
  <si>
    <t>LUISA FERNANDA CRUZ CASTILLO</t>
  </si>
  <si>
    <t>7698-227</t>
  </si>
  <si>
    <t>Prestar servicios profesionales a la Dirección de Reasentamientos en el área financiera, para realizar el seguimiento y control a la ejecución de los recursos presupuestales del programa de relocalización transitoria de acuerdo con las etapas establecidas en el proceso de Reasentamiento.</t>
  </si>
  <si>
    <t>REAS-135</t>
  </si>
  <si>
    <t>LEONARDO  RICAURTE DIAZ</t>
  </si>
  <si>
    <t>7698-228</t>
  </si>
  <si>
    <t>Prestar servicios profesionales dentro del componente administrativo documental de la Dirección de Reasentamientos para el seguimiento, verificación, ejecución y demás actividades establecidas del programa de Gestión Documental de la Caja de Vivienda Popular, teniendo en cuenta el proceso y los procedimientos adoptados y la normatividad vigente.</t>
  </si>
  <si>
    <t>REAS-136</t>
  </si>
  <si>
    <t>EDWIN ALBEIRO PINZON PINZON</t>
  </si>
  <si>
    <t>7698-229</t>
  </si>
  <si>
    <t>Prestar servicios profesionales a la Dirección de Reasentamientos para analizar, capacitar, desarrollar y realizar tareas de soporte y mantenimiento de los Sistemas de Información de la Dirección de Reasentamientos.</t>
  </si>
  <si>
    <t>Recursos de línea 73</t>
  </si>
  <si>
    <t>REAS-137</t>
  </si>
  <si>
    <t>JAIRO  FAJARDO PULIDO</t>
  </si>
  <si>
    <t>7698-230</t>
  </si>
  <si>
    <t>Prestar servicios profesionales apoyando la creación, mantenimiento, verificación, consolidación e interoperabilidad de las bases de datos y fuentes de consulta interna que requieran los procesos de la dirección de reasentamientos y de la Caja de la Vivienda Popular.</t>
  </si>
  <si>
    <t>Recursos de línea 74</t>
  </si>
  <si>
    <t>REAS-138</t>
  </si>
  <si>
    <t>JOHAN MANUEL REDONDO ORTEGON</t>
  </si>
  <si>
    <t>7698-231</t>
  </si>
  <si>
    <t>REAS-139</t>
  </si>
  <si>
    <t>KAREN MILENA CONTRERAS GUTIERREZ</t>
  </si>
  <si>
    <t>7698-232</t>
  </si>
  <si>
    <t>Prestar servicios profesionales especializados a la Dirección de Reasentamientos, apoyando la formulación de estrategias y lineamientos en la gestión técnica en el proceso de Reasentamiento.</t>
  </si>
  <si>
    <t>REAS-140</t>
  </si>
  <si>
    <t>GERMAN  VARGAS ALVAREZ</t>
  </si>
  <si>
    <t>7698-233</t>
  </si>
  <si>
    <t>Recursos de línea 49</t>
  </si>
  <si>
    <t>REAS-141</t>
  </si>
  <si>
    <t>7698-234</t>
  </si>
  <si>
    <t>Recursos de línea 34</t>
  </si>
  <si>
    <t>REAS-142</t>
  </si>
  <si>
    <t>NESTOR ALEJANDRO FORERO QUINTERO</t>
  </si>
  <si>
    <t>7698-235</t>
  </si>
  <si>
    <t>Prestar servicios profesionales a la Dirección de Reasentamiento para el análisis y construcción de datos que se generen y además, el seguimientos, control y evaluaciones del Plan Anual de Auditorías de la vigencia aprobado de la Caja de la Vivienda Popular.</t>
  </si>
  <si>
    <t>REAS-143 ANULADA</t>
  </si>
  <si>
    <t>7698-236</t>
  </si>
  <si>
    <t>REAS-144</t>
  </si>
  <si>
    <t>YINA ANDREA LOAIZA UMAÑA</t>
  </si>
  <si>
    <t>7698-237</t>
  </si>
  <si>
    <t>Prestar los servicios profesionales especializados, para adelantar la asesoría a la Dirección General apoyando el seguimiento de los proyectos urbanísticos del proceso de reasentamientos y del proceso de mejoramiento de vivienda adelantados por la Caja de la Vivienda Popular.</t>
  </si>
  <si>
    <t>REAS-145</t>
  </si>
  <si>
    <t>MARIA ALEXANDRA CORTES RINCON</t>
  </si>
  <si>
    <t>7698-238</t>
  </si>
  <si>
    <t>Recursos de línea 35</t>
  </si>
  <si>
    <t>REAS-146</t>
  </si>
  <si>
    <t>JUSTINE NICCOLE CASTIBLANCO GOMEZ</t>
  </si>
  <si>
    <t>7698-239</t>
  </si>
  <si>
    <t>REAS-147</t>
  </si>
  <si>
    <t>DANIELA ALEXANDRA BAUTISTA JACOBO</t>
  </si>
  <si>
    <t>7698-240</t>
  </si>
  <si>
    <t>REAS-148</t>
  </si>
  <si>
    <t>JUAN MANUEL NOGUERA MARTINEZ</t>
  </si>
  <si>
    <t>7698-241</t>
  </si>
  <si>
    <t>REAS-149</t>
  </si>
  <si>
    <t>MARIA FERNANDA ROMERO</t>
  </si>
  <si>
    <t>7698-242</t>
  </si>
  <si>
    <t>REAS-150</t>
  </si>
  <si>
    <t>DIEGO ANDRES GARCIA GUERRERO</t>
  </si>
  <si>
    <t>7698-243</t>
  </si>
  <si>
    <t>REAS-151</t>
  </si>
  <si>
    <t>CRISTIAN CAMILO PULIDO CRUZ</t>
  </si>
  <si>
    <t>7698-244</t>
  </si>
  <si>
    <t>REAS-152</t>
  </si>
  <si>
    <t>JAVIER MAURICIO DELGADO SABOYA</t>
  </si>
  <si>
    <t>7698-245</t>
  </si>
  <si>
    <t>Prestar servicios técnicos de apoyo a la gestión de la Dirección de Reasentamientos, para realizar actividades operativas y de seguimiento a los PQRS, de acuerdo con los procedimientos adoptados en la CVP y la normatividad vigente que rige la materia.</t>
  </si>
  <si>
    <t>Recursos de linea 235</t>
  </si>
  <si>
    <t>REAS-154</t>
  </si>
  <si>
    <t>7698-246</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</si>
  <si>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</si>
  <si>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REAS-155</t>
  </si>
  <si>
    <t>7698-247</t>
  </si>
  <si>
    <t>2,5 MESES</t>
  </si>
  <si>
    <t xml:space="preserve">línea 32 recursos por $9.446.500; 26 $ 4.572.695; 33 $3313767; 34 $1657038
</t>
  </si>
  <si>
    <t>REAS-156</t>
  </si>
  <si>
    <t>NOHORA MILENA PORTELA</t>
  </si>
  <si>
    <t>7698-248</t>
  </si>
  <si>
    <t>Recursos de lìnea 1</t>
  </si>
  <si>
    <t>REAS-158</t>
  </si>
  <si>
    <t>7698-249</t>
  </si>
  <si>
    <t>Recursos de lìnea 2</t>
  </si>
  <si>
    <t>REAS-159</t>
  </si>
  <si>
    <t>7698-250</t>
  </si>
  <si>
    <t>Prestar los servicios de apoyo a la gestión, a la Dirección de Reasentamientos conforme a los lineamientos de la Dirección General de la Caja de la Vivienda Popular.</t>
  </si>
  <si>
    <t>REAS-169</t>
  </si>
  <si>
    <t>MIHAILO  MUANOVIC</t>
  </si>
  <si>
    <t>7698-251</t>
  </si>
  <si>
    <t>Prestar los servicios de apoyo a la gestión, a la Dirección de Reasentamientos en lo relacionado con proposiciones y requerimientos de Entidades Nacionales y Distritales, conforme los lineamientos de la Dirección General de la Caja de la Vivienda Popular.</t>
  </si>
  <si>
    <t>REAS-170</t>
  </si>
  <si>
    <t>ANDRES MATEO TAUTIVA IZQUIERDO</t>
  </si>
  <si>
    <t>7698-252</t>
  </si>
  <si>
    <t>Trasladar de la línea 7 $ 82.019.000 Y LINEA 9 58.981.000 recursos por $141.000.000 a la línea 252</t>
  </si>
  <si>
    <t>REAS-160</t>
  </si>
  <si>
    <t>7698-253</t>
  </si>
  <si>
    <t>Prórroga y adición al Contrato de prestación de servicios No.159/2024 el cual tiene por objeto: Prestación de servicios profesionales para acompañar la ejecución y seguimiento de la actividades inherentes a la  de gestión social de manera trasversal en las distintas etapas  del programa de reasentamientos  liderado por la Dirección de REAS.</t>
  </si>
  <si>
    <t>Recursos de linea 34</t>
  </si>
  <si>
    <t>REAS-163</t>
  </si>
  <si>
    <t>7698-254</t>
  </si>
  <si>
    <t>"Prórroga y adición al Contrato de prestación de servicios No.161/2024 el cual tiene por objeto:  Prestar los servicios profesionales de apoyo en la elaboración y revisión de los documentos necesarios para la contratación de los servicios y bienes de la Dirección de Reasentamientos"</t>
  </si>
  <si>
    <t>Recursos de linea 49</t>
  </si>
  <si>
    <t>REAS-164</t>
  </si>
  <si>
    <t>7698-255</t>
  </si>
  <si>
    <t>Prórroga y adición al Contrato de prestación de servicios No.172/2024 el cual tiene por objeto:  Prestación de servicios profesionales especializados jurídicos, para brindar asesoría y acompañamiento a la gestión de la Dirección de Reasentamiento</t>
  </si>
  <si>
    <t>Recursos de linea 50</t>
  </si>
  <si>
    <t>REAS-165</t>
  </si>
  <si>
    <t>7698-256</t>
  </si>
  <si>
    <t>Prórroga y adición al Contrato de prestación de servicios No.178/2024 el cual tiene por objeto:  Prestar servicios profesionales a la Dirección de Reasentamientos en el área financiera, para realizar el seguimiento y control a la ejecución de los recursos presupuestales del programa de relocalización transitoria de acuerdo con las etapas establecidas en el proceso de Reasentamiento, atendiendo lo establecido en el proceso y los procedimientos adoptados en la CVP y la normatividad vigente que rige la materia.</t>
  </si>
  <si>
    <t>Recursos de linea 57</t>
  </si>
  <si>
    <t>REAS-166</t>
  </si>
  <si>
    <t>7698-257</t>
  </si>
  <si>
    <t>Prórroga y adición al Contrato de prestación de servicios No.202/2024 el cual tiene por objeto:  Prestar servicios profesionales a la Dirección de reasentamientos en componente de gestión inmobiliaria, acompañando la recolección y consolidación de la informacion, que permita la construcción de las bases de datos de los hogares beneficiarios del programa.</t>
  </si>
  <si>
    <t>Recursos de linea 63  $5.086 327 y 65 $1.645.110</t>
  </si>
  <si>
    <t>REAS-167</t>
  </si>
  <si>
    <t>7698-258</t>
  </si>
  <si>
    <t>Prórroga y adición al Contrato de prestación de servicios No.169/2024 el cual tiene por objeto:  Prestar servicios profesionales especializados a la Dirección de Reasentamientos, apoyando la formulación de estrategias y lineamientos en la gestión técnica en el proceso de Reasentamiento de acuerdo con los procedimientos adoptados en la CVP y la normatividad vigente que rige la materia.</t>
  </si>
  <si>
    <t>Recursos de linea 66</t>
  </si>
  <si>
    <t>REAS-168</t>
  </si>
  <si>
    <t>7698-259</t>
  </si>
  <si>
    <t>REAS-171</t>
  </si>
  <si>
    <t>FRANCISCO ANDRES LONDOÑO VILLARREAL</t>
  </si>
  <si>
    <t>7698-260</t>
  </si>
  <si>
    <t>Prestar servicios profesionales a la Dirección de Reasentamientos en la identificación de oferta de vivienda en el mercado y acompañando las diferentes etapas establecidas en el proceso y los procedimientos adoptados por la CVP.</t>
  </si>
  <si>
    <t>REAS-172</t>
  </si>
  <si>
    <t>ADRIANA  PINEDA VIVAS</t>
  </si>
  <si>
    <t>7698-261</t>
  </si>
  <si>
    <t>Prórroga y adición al Contrato de prestación de servicios No.167/2024 el cual tiene por objeto:  Prestar servicios profesionales a la Dirección de Reasentamientos de la Caja de la Vivienda Popular, para realizar la implementación del Modelo Integrado de Planeación y Gestión, actualización de procesos, procedimientos, seguimiento a metas y demás documentos, requeridos, atendiendo lo establecido en el proceso y los procedimientos adoptados en la CVP y la normatividad vigente que rige la materia.</t>
  </si>
  <si>
    <t>Trasladar de la línea 64 recursos por $750.000, linea 65 recursos por valor $3.277.188, linea 73 recursos por valor $666.820, linea 76 recursos por valor $2.438.276, linea 77 recursos por valor $116.956, a la línea 261 por valor de $7.249.240</t>
  </si>
  <si>
    <t>REAS-174</t>
  </si>
  <si>
    <t>7698-262</t>
  </si>
  <si>
    <t>Recursos de Lineas 2  y 3</t>
  </si>
  <si>
    <t>REAS-161</t>
  </si>
  <si>
    <t>7698-263</t>
  </si>
  <si>
    <t>REAS-162</t>
  </si>
  <si>
    <t>7698-264</t>
  </si>
  <si>
    <t>Contratar los servicios integrales de un operador logístico que lleve a cabo las actividades que requiera la caja de la vivienda popular y que permita divulgar los avances de los diferentes programas misionales de la entidad</t>
  </si>
  <si>
    <t>81141601;80141902;56101600;52161500;45111700;90111600</t>
  </si>
  <si>
    <t>Recursos de línea 5</t>
  </si>
  <si>
    <t>REAS-173</t>
  </si>
  <si>
    <t>7698-265</t>
  </si>
  <si>
    <t>1-601-F001  PAS-Otros distrito</t>
  </si>
  <si>
    <t>PASIVOS</t>
  </si>
  <si>
    <t>Recursos de línea 3</t>
  </si>
  <si>
    <t>7703-1</t>
  </si>
  <si>
    <t>2. Ejecutar el 100% de la estructuración, formulación y seguimiento del proyecto.</t>
  </si>
  <si>
    <t>2.1.03.01.05.03.01.01.98  A Otras Entidades No Financieras Municipales y/o Distritales no consideradas Empresas</t>
  </si>
  <si>
    <t>A.15.10 - Mejoramiento y mantenimiento de zonas verdes, parques, plazas y plazoletas</t>
  </si>
  <si>
    <t>Radicado No.: 202415000000753</t>
  </si>
  <si>
    <t>DMB-001</t>
  </si>
  <si>
    <t>10-157-737-13461892-2692</t>
  </si>
  <si>
    <t>7703-2</t>
  </si>
  <si>
    <t>Adiciones Obras de Infraestructura a Escala Barrial con participación ciudadana.</t>
  </si>
  <si>
    <t>72141000;72141100;72141600</t>
  </si>
  <si>
    <t>7703-3</t>
  </si>
  <si>
    <t>Adiciones Interventoría de Infraestructura a Escala Barrial con participación ciudadana.</t>
  </si>
  <si>
    <t>81101500;81101600;81102200</t>
  </si>
  <si>
    <t>7703-4</t>
  </si>
  <si>
    <t>Obras de Infraestructura a Escala Barrial con participación ciudadana.</t>
  </si>
  <si>
    <t>7703-5</t>
  </si>
  <si>
    <t>Interventoría de Infraestructura a Escala Barrial con participación ciudadana.</t>
  </si>
  <si>
    <t>7703-6</t>
  </si>
  <si>
    <t>7703-7</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</si>
  <si>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</si>
  <si>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7703-8</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</si>
  <si>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</si>
  <si>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7703-9</t>
  </si>
  <si>
    <t>Prestar servicios de apoyo a la gestión mediante el equipo administrativo 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</si>
  <si>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7703-10</t>
  </si>
  <si>
    <t>Pago de pasivo exigible a nombre de GNG Ingeniería</t>
  </si>
  <si>
    <t>7703-11</t>
  </si>
  <si>
    <t>Pago de pasivo exigible a nombre de AB 003</t>
  </si>
  <si>
    <t>7703-12</t>
  </si>
  <si>
    <t>Pago de pasivo exigible a nombre de Consorcio SVP-IDF</t>
  </si>
  <si>
    <t>7703-13</t>
  </si>
  <si>
    <t>Pago de pasivo exigible a nombre de Compañía de Proyectos Técnicos</t>
  </si>
  <si>
    <t>7703-14</t>
  </si>
  <si>
    <t>Pago de pasivo exigible a nombre de Consorcio Aldebarán</t>
  </si>
  <si>
    <t>7703-15</t>
  </si>
  <si>
    <t>Pago de pasivo exigible a nombre de Consorcio Pro Caracolí</t>
  </si>
  <si>
    <t>7703-16</t>
  </si>
  <si>
    <t>Pago de pasivo exigible a nombre de Consorcio Proes</t>
  </si>
  <si>
    <t>7703-17</t>
  </si>
  <si>
    <t>Pago de pasivo exigible a nombre de Claudia Quiroga</t>
  </si>
  <si>
    <t>MARIA MERCEDES MOLINA RENGIFO</t>
  </si>
  <si>
    <t>Radicado No.: 202415000044153</t>
  </si>
  <si>
    <t>DMB-108</t>
  </si>
  <si>
    <t>7703-18</t>
  </si>
  <si>
    <t>Prestar servicios profesionales de ingeniería para brindar acompañamiento en la formulación, evaluación, ejecución y desarrollo de los proyectos constructivos que lea sean asignados por la CVP en el marco del proyecto de inversión 7703 "Mejoramiento integral de Barrios con Participación Ciudadana".</t>
  </si>
  <si>
    <t>7703-19</t>
  </si>
  <si>
    <t>Prestar los servicios profesionalesde un ingeniero industrial para coordinar los proyectos de valor, en el marco del proyecto de inversión  7703 "Mejoramiento Integral de Barrios con Participación Ciudadana".</t>
  </si>
  <si>
    <t>7703-20</t>
  </si>
  <si>
    <t>Prestar los servicios profesionales en temas sociales para la gestión del procedimiento de "seguimiento y control a la estabilidad y sostenibilidad de la obra" de la Dirección de Mejoramiento de Barrios de la Caja de Vivienda Popular.</t>
  </si>
  <si>
    <t>7703-21</t>
  </si>
  <si>
    <t>Prestar los servicios profesionales en materia social para apoyar la Dirección de Mejoramiento de Barrios de la Caja de La Vivienda Popular para el desarrollo de los procesos sociales de la Dirección de Mejoramiento de Barrios con Participación Ciudadana.</t>
  </si>
  <si>
    <t>7703-22</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</si>
  <si>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</si>
  <si>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7703-23</t>
  </si>
  <si>
    <t>Prestar los servicios profesionales a la Dirección de Mejoramiento de Barrios de la Caja de la Vivienda Popular para realizar la supervisión en materia social de los contratos suscritos por la dirección para desarrollar el componente de Participación Ciudadana.</t>
  </si>
  <si>
    <t>7703-24</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</si>
  <si>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los territorios de los contratos suscritos.</t>
  </si>
  <si>
    <t>7703-25</t>
  </si>
  <si>
    <t>Pago de pasivo exigible a nombre de Chrístian Alexis Valderrama</t>
  </si>
  <si>
    <t>7703-26</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</si>
  <si>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</si>
  <si>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7703-27</t>
  </si>
  <si>
    <t>Prestar los servicios profesionales jurídicos relacionado con el proceso, trámite de liquidaciones y pago de los contratos interventoria y/o obras a cargo de la direccion de mejoramiento de barrios de la caja de la vivienda popular.</t>
  </si>
  <si>
    <t>7703-28</t>
  </si>
  <si>
    <t>PRESTAR LOS SERVICIOS PROFESIONALES ESPECIALIZADOS EN MATERIA JURÍDICA Y DE GESTIÓN PÚBLICA, A LA DIRECCIÓN DE BARRIOS DE LA CAJA DE LA VIVIENDA POPULAR PARA APOYAR LA GESTIÓN DEL PROYECTO DE INVERSION 7703 "MEJORAMIENTO INTEGRAL DE BARRIOS CON PARTICIPACION CIUDADANA"</t>
  </si>
  <si>
    <t>7703-29</t>
  </si>
  <si>
    <t>Prestar los servicios profesionales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</si>
  <si>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7703-30</t>
  </si>
  <si>
    <t>Prestar los servicios profesionales a la Dirección de Mejoramiento de Barrios de la Caja de la Vivienda Popular para gestionar, en materia financiera, el pago de pasivos y reservas presupuestales constituidos por esta dirección</t>
  </si>
  <si>
    <t>7703-31</t>
  </si>
  <si>
    <t>Prestar los servicios profesionales en las actividades relacionadas con trámites financieros y de control presupuestal en el marco del proyecto de inversión 7703 “mejoramiento integral de barrios con participación ciudadana”.</t>
  </si>
  <si>
    <t>7703-32</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</si>
  <si>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</si>
  <si>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7703-33</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</si>
  <si>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</si>
  <si>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7703-34</t>
  </si>
  <si>
    <t>Prestar los servicios profesionales administrativos en el proceso de mejoramiento de barrios para la organización de las actividades inherentes al proceso en el marco del proyecto de inversión 7703 "mejoramiento integral de barrios con participación ciudadana"</t>
  </si>
  <si>
    <t>7703-35</t>
  </si>
  <si>
    <t>DMB-109</t>
  </si>
  <si>
    <t>7703-36</t>
  </si>
  <si>
    <t>Prestación de servicios profesionales a la Dirección de Mejoramiento de Barrios de la Caja de Vivienda Popular para apoyar el componente de comunicaciones del proyecto de inversión 7703 "Mejoramiento Integral de Barrios con Participación Ciudadana".</t>
  </si>
  <si>
    <t>7703-37</t>
  </si>
  <si>
    <t>Prestar los servicios técnicos  profesionales en materia de ingeniería civil a la Dirección de Mejoramiento de Barrios de la Caja de Vivienda Popular
para realizar el seguimiento y liquidación a las intervenciones realizadas en el marco del Proyecto de Inversión 7703 “Mejoramiento Integral de Barrios con Participación Ciudadana” San Cristóbal - Santafe.</t>
  </si>
  <si>
    <t>7703-38</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</si>
  <si>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</si>
  <si>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7703-39</t>
  </si>
  <si>
    <t>Prestar los servicios profesional para la adminsitración del Banco de Proyectos, Sistema de Información Geográfica, supervisión de los proyectos y tema relacionado con el Plan de Ordenamiento Territorial.</t>
  </si>
  <si>
    <t>7703-40</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</si>
  <si>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</si>
  <si>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7703-41</t>
  </si>
  <si>
    <t xml:space="preserve"> 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t>
  </si>
  <si>
    <t>7703-42</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</si>
  <si>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
“Mejoramiento Integral de Barrios con Participación Ciudadana” acorde con el Plan de Ordenamiento Territorial</t>
  </si>
  <si>
    <t>7703-43</t>
  </si>
  <si>
    <t>Prestar los servicios profesionales especializados a la Dirección de Mejoramiento de Barrios de la Caja de Vivienda Popular para apoyar técnicamente en la proyección, revisión de presupuestos de infraestructura para la ejecución del proyecto de Inversión 7703 "Mejoramiento Integral de Barrios Con Participacion Ciudadana"</t>
  </si>
  <si>
    <t>7703-44</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</si>
  <si>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</si>
  <si>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7703-45</t>
  </si>
  <si>
    <t xml:space="preserve">Prestar los servicios profesionales como Ingeniero Civil, Especialista en geotécnia para desarrollar el apoyo técnico en los proyectos de intervención de la Dirección de Mejoramiento de Barrios y de la Caja de Vivienda Popular </t>
  </si>
  <si>
    <t>7703-46</t>
  </si>
  <si>
    <t>Prestación de servicios profesionales a la dirección de mejoramiento de barrios de la caja de la vivienda popular en materia técnica, en el proyecto de intervención de los territorios priorizados en el marco del proyecto de inversión 7703 "Mejoramiento Integral de Barrios con Participación Ciudadana"</t>
  </si>
  <si>
    <t>7703-47</t>
  </si>
  <si>
    <t xml:space="preserve">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
</t>
  </si>
  <si>
    <t>7703-48</t>
  </si>
  <si>
    <t>Prestar los servicios profesionales especializados a la Dirección de Barrios de la Caja de la Vivienda Popular para hacer el seguimiento y control a loscronogramas de los contratos suscritos en el marco de la Ejecución del proyecto de inversión 7703 “Mejoramiento Integral de Barrios con Participación Ciudadana”</t>
  </si>
  <si>
    <t>7703-49</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</si>
  <si>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</si>
  <si>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7703-50</t>
  </si>
  <si>
    <t>Prestar los servicios profesionales en el campo de la ingeniería y especialización eléctrica a la Dirección de Barrios de la Caja de la Vivienda Popular, para apoyar la supervisión de las Intervenciones en el marco de la ejecución del proyecto de inversión 7703 “Mejoramiento Integral de Barrios con Participación Ciudadana”</t>
  </si>
  <si>
    <t>7703-51</t>
  </si>
  <si>
    <t>Prestar los servicios profesionales a la Dirección de Mejoramiento de Barrios de la Caja de la Vivienda Popular para gestionar en materia técnica y arquitectura de la Caja de Vivienda Popular para proyecto de inversión 7703 “Mejoramiento integral de Barrios con participación ciudadana”</t>
  </si>
  <si>
    <t>7703-52</t>
  </si>
  <si>
    <t>Prestar los servicios profesionales a la Dirección de Mejoramiento de Barrios de la Caja de la Vivienda Popular para gestionar en materia técnica el procedimiento de estabilidad y sostenibilidad de las obras.</t>
  </si>
  <si>
    <t>7703-53</t>
  </si>
  <si>
    <t>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t>
  </si>
  <si>
    <t>7703-54</t>
  </si>
  <si>
    <t>Prestar los servicios profesionales a la Dirección de Mejoramiento de Barrios de la Caja de Vivienda Popular para apoyar la supervisión de las intervenciones que se realicen en el territorio en el marco del proyecto de inversión 7703 "Mejoramiento Integral de Barrios con Participación Ciudadana"</t>
  </si>
  <si>
    <t>SERGIO ALVENIX FORERO REYES (E)</t>
  </si>
  <si>
    <t>7703-55</t>
  </si>
  <si>
    <t>PRESTAR LOS SERVICIOS PROFESIONALES ESPECIALIADOS  EN MATERIA ARQUITECTÓNICA Y DISEÑO SOSTENIBLE A LA DIRECCIÓN DE BARRIOS DE LA CAJA DE LA VIVIENDA POPULAR PARA EJECUTAR EL PROYECTO DE INVERSIÓN 7703 "MEJORAMIENTO INTEGRAL DE BARRIOS CON PARTICIPACIÓN CIUDADANA"</t>
  </si>
  <si>
    <t>7703-56</t>
  </si>
  <si>
    <t>Prestación de los servicios desde el ámbito de su experiencia para realizar los levantamientos topográficos de los proyectos que requiera la CVP en los territorios a intervenir por la Dirección de Mejoramiento de Barrios de la caja de la Vivienda Popular.</t>
  </si>
  <si>
    <t>7703-57</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</si>
  <si>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</si>
  <si>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7703-58</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</si>
  <si>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</si>
  <si>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7703-59</t>
  </si>
  <si>
    <t>Prestar los servicios profesionales  en las actividades administativas y contractuales a cargo de la dirección en el Marco del Proyecto de Inversión 7703 “Mejoramiento Integral de Barrios con Participación Ciudadana”.</t>
  </si>
  <si>
    <t>7703-60</t>
  </si>
  <si>
    <t>Pago de pasivo exigible a nombre de Consorcio Vial 2021 con NIT 901524351</t>
  </si>
  <si>
    <t>Radicado No.: 202415000000813</t>
  </si>
  <si>
    <t>DMB-002</t>
  </si>
  <si>
    <t>CONSORCIO VIAL 2021</t>
  </si>
  <si>
    <t>7703-61</t>
  </si>
  <si>
    <t>Pago de pasivo exigible a nombre de Consorcio CVP con NIT 901546273</t>
  </si>
  <si>
    <t>DMB-003</t>
  </si>
  <si>
    <t>CONSORCIO CVP</t>
  </si>
  <si>
    <t>7703-62</t>
  </si>
  <si>
    <t>Pago de pasivo exigible a nombre de Consorcio Pro Caracolí con NIT 901657498.</t>
  </si>
  <si>
    <t>Radicado No.: 202415000002173</t>
  </si>
  <si>
    <t>DMB-004</t>
  </si>
  <si>
    <t>CONSORCIO PRO CARACOLI</t>
  </si>
  <si>
    <t>7703-63</t>
  </si>
  <si>
    <t>Pago de pasivo exigible a nombre de Proes Ingeniería SAS con NIT 901286572</t>
  </si>
  <si>
    <t>Recursos de línea 16</t>
  </si>
  <si>
    <t>DMB-005</t>
  </si>
  <si>
    <t>PROES INGENIERIA SAS</t>
  </si>
  <si>
    <t>7703-64</t>
  </si>
  <si>
    <t>Adición y prórroga al contrato 379-2023 cuyo objeto es: Prestar los servicios profesionales especializados a la Dirección de Barrios de la Caja de la Vivienda Popular para hacer el seguimiento y control a los cronogramas de los contratos suscritos en el marco de la Ejecución del proyecto de inversión 7703 “Mejoramiento Integral de Barrios con Participación Ciudadana”</t>
  </si>
  <si>
    <t>2 MESES</t>
  </si>
  <si>
    <t>Radicado No.: 202415000003973</t>
  </si>
  <si>
    <t>DMB-006</t>
  </si>
  <si>
    <t>JORGE FERNANDO MURILLO HEREDIA</t>
  </si>
  <si>
    <t>7703-65</t>
  </si>
  <si>
    <t>Liquidación judicial Rad.2020-2017. Contrato 715 de 2017. PROCESO: 1100133430662020021700 DEMANDANTE: CONSORCIO DISEÑOS C&amp;R DEMANDADO: ALCALDIA MAYOR DE BOGOTÁ D.C. Y OTRO ACCIÓN: CONTRACTUAL ACTUACION: SENTENCIA ANTICIPADA</t>
  </si>
  <si>
    <t>Recursos de la linea 4</t>
  </si>
  <si>
    <t>DMB-007</t>
  </si>
  <si>
    <t>CONCILIACIONES JUDICIALES</t>
  </si>
  <si>
    <t>CONSORCIO DISEÑOS C&amp;R</t>
  </si>
  <si>
    <t>7703-66</t>
  </si>
  <si>
    <t>Prestar los servicios profesionales en materia de ingeniería civil a la dirección de mejoramiento de barrios de la Caja de Vivienda Popular para apoyar la supervisión de la ejecución y liquidación de contratos suscritos en el marco de la ejecución del proyecto de infraestructura Caracolí.</t>
  </si>
  <si>
    <t>202415000009863
202415000021263
 202415000022163</t>
  </si>
  <si>
    <t>Recursos de la linea 18</t>
  </si>
  <si>
    <t>12/02/2024
19/02/24</t>
  </si>
  <si>
    <t>DMB-010</t>
  </si>
  <si>
    <t>SERGIO ALEJANDRO GOMEZ SOSA</t>
  </si>
  <si>
    <t>Viabilidad dmb-008 anulada , por informacion de enlace de la DMB</t>
  </si>
  <si>
    <t>7703-67</t>
  </si>
  <si>
    <t>Prestar los servicios profesionales especializados para apoyar a la Dirección de Mejoramiento de Barrios de la Caja de Vivienda Popular en la coordinación técnica relacionada con las actividades derivadas de la ejecución de proyectos de infraestructura a escala barrial, en el marco de la ejecución del proyecto de inversión 7703 "Mejoramiento Integral de Barrios con Participación Ciudadana"</t>
  </si>
  <si>
    <t>202415000021263
 202415000022163</t>
  </si>
  <si>
    <t>de la línea 7703-40 $71.400.000</t>
  </si>
  <si>
    <t>DMB-011</t>
  </si>
  <si>
    <t>OMAR REINALDO ACEVEDO CASTRO</t>
  </si>
  <si>
    <t>7703-68</t>
  </si>
  <si>
    <t>Prestar los servicios profesionales para apoyar técnicamente a la Dirección de Mejoramiento de Barrios de la Caja de Vivienda Popular en la supervisión y seguimiento de los proyectos a cargo de la dependencia, en el marco del proyecto de inversión 7703 "Mejoramiento Integral de Barrios con Participación Ciudadana", y en los asuntos administrativos que le sean solicitados.</t>
  </si>
  <si>
    <t xml:space="preserve">de la línea 7703-40 $3.440.000  y  de la línea 7703-46 $24.300.368 </t>
  </si>
  <si>
    <t>DMB-012</t>
  </si>
  <si>
    <t>DIANA ALEXANDRA LUENGAS LUNA</t>
  </si>
  <si>
    <t>7703-69</t>
  </si>
  <si>
    <t>Prestar los servicios profesionales a la Dirección de Mejoramiento de Barrios de la Caja de Vivienda Popular para realizar el seguimiento financiero y contable de los proyectos de infraestructura que se desarrollan en el marco del proyecto de inversión 7703 "Mejoramiento Integral de Barrios con Participación Ciudadana" y en los asuntos administrativos que le sean solicitados.</t>
  </si>
  <si>
    <t xml:space="preserve"> de la línea 7703-30 $27.740.368</t>
  </si>
  <si>
    <t>DMB-013</t>
  </si>
  <si>
    <t>ANDREA DEL PILAR AGUIRRE JAIMES</t>
  </si>
  <si>
    <t>7703-70</t>
  </si>
  <si>
    <t xml:space="preserve">Prestar los servicios profesionales especializados para asesorar jurídicamente sobre asuntos solicitados por la Dirección de Mejoramiento de Barrios de la Caja de Vivienda Popular, en materia de derecho administrativo, contratación estatal y demás asuntos de especial complejidad que requiera dicha dependencia, en el marco de la ejecución del proyecto de inversión 7703 "Mejoramiento Integral de Barrios con Participación Ciudadana". </t>
  </si>
  <si>
    <t>de la línea 7703-27 $71.400.000</t>
  </si>
  <si>
    <t>DMB-014</t>
  </si>
  <si>
    <t>CLAUDIA MARITZA DUEÑAS VALDERRAMA</t>
  </si>
  <si>
    <t>7703-71</t>
  </si>
  <si>
    <t>Ahorro del 10% para la reducción del gasto en contratos de prestación de servicios profesionales y de apoyo a la gestión en cumplimiento del artículo 6 del Decreto 062 de 2024.</t>
  </si>
  <si>
    <t>de la línea 7703-18 $28.624.087, de la línea 7703-19 $62.315.000 7703-71, de la línea 7703-37 $54.000.000, de la línea 7703-38 $47.042.000 ,de la línea 7703-39 $74.839.000, de la línea 7703-41 $74.840.000, de la línea 7703-42 $89.000.000, de la línea 7703-43 $70.288.388</t>
  </si>
  <si>
    <t>DMB-009</t>
  </si>
  <si>
    <t>7703-72</t>
  </si>
  <si>
    <t>Adición y prórroga al contrato 297-2023 cuyo objeto es: 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</si>
  <si>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 xml:space="preserve">de la línea 7703-7 $3.037.032 </t>
  </si>
  <si>
    <t>DMB-015</t>
  </si>
  <si>
    <t>DEIBY ALEJANDRO MARTINEZ</t>
  </si>
  <si>
    <t>7703-73</t>
  </si>
  <si>
    <t>Adición y prórroga al contrato 319-2023 cuyo objeto es: 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</si>
  <si>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 xml:space="preserve">de la línea 7703-32 $4.276.560 </t>
  </si>
  <si>
    <t>DMB-016</t>
  </si>
  <si>
    <t>ERIKA JULIETH BELTRAN SILVA</t>
  </si>
  <si>
    <t>7703-74</t>
  </si>
  <si>
    <t>Adición y prórroga al contrato 368-2023 cuyo objeto es: Prestar los servicios profesionales a la Dirección de Mejoramiento de Barrios de la Caja de la Vivienda Popular para gestionar, en materia financiera, el pago de pasivos y reservas presupuestales constituidos por esta dirección.</t>
  </si>
  <si>
    <t>e la línea 7703-55 $6.949.410</t>
  </si>
  <si>
    <t>DMB-017</t>
  </si>
  <si>
    <t>OSCAR ABIMELEC BALLESTEROS CARRILLO</t>
  </si>
  <si>
    <t>7703-75</t>
  </si>
  <si>
    <t>Adición y prórroga al contrato 704-2023 cuyo objeto es: Prestar los servicios profesionales especializados para el apoyo a la supervisión desde el campo de la arquitectura para apoyar técnicamente a la dirección de mejoramiento de barrios de la caja de la vivienda popular en el proyecto de infraestructura Ecobarrios en el marco de la ejecución del  proyecto de inversión 7703 “Mejoramiento integral de barrios con participación ciudadana”</t>
  </si>
  <si>
    <t>de la línea 7703-55 $7.483.980</t>
  </si>
  <si>
    <t>DMB-018</t>
  </si>
  <si>
    <t>JOSE DAVID CUBILLOS PARRA</t>
  </si>
  <si>
    <t>7703-76</t>
  </si>
  <si>
    <t>Adición y prórroga al contrato 370-2023 cuyo objeto es: Prestar los servicios profesionales para desarrollar el seguimiento de las actividades en materia ambiental, de seguridad y salud en el trabajo, del proyecto de inversión 7703 “Mejoramiento Integral de Barrios con Participación Ciudadana” de la Dirección de Mejoramiento de Barrios de la Caja de la Vivienda Popul</t>
  </si>
  <si>
    <t xml:space="preserve">de la línea 7703-57 $6.414.840 </t>
  </si>
  <si>
    <t>DMB-019</t>
  </si>
  <si>
    <t>NUBIA VIVIANA ORDOÑEZ ESPINEL</t>
  </si>
  <si>
    <t>7703-77</t>
  </si>
  <si>
    <t>Adición y prórroga al contrato 433-2023 cuyo objeto es: Prestar los servicios profesionales para apoyar en materia social a la Dirección de Mejoramiento de Barrios de la Caja de Vivienda Popular en procedimiento de liquidaciones en el marco del proyecto de inversión 7703 "Mejoramiento Integral de Barrios con Participación Ciudadana". Proyecto de infraestructura Usme.</t>
  </si>
  <si>
    <t>de la línea 7703-20 $3.788.000</t>
  </si>
  <si>
    <t>DMB-020 (Anulado  correo electrónico  23-04-2024)</t>
  </si>
  <si>
    <t>209 ( Anulado  correo electrónico  23-04-2024)</t>
  </si>
  <si>
    <t>7703-78</t>
  </si>
  <si>
    <t>Adición y prórroga al contrato 481-2023 cuyo objeto es: 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 en la zona norte</t>
  </si>
  <si>
    <t>e la línea 7703-47 $4.704.216</t>
  </si>
  <si>
    <t>DMB-021</t>
  </si>
  <si>
    <t>NIKOLAY MAURICIO SUAREZ KOZOV</t>
  </si>
  <si>
    <t>7703-79</t>
  </si>
  <si>
    <t>Adición y prórroga al contrato 713-2023 cuyo objeto es: Prestar los servicios profesionales especializados en materia ambiental y SSTMA para desarrollar el seguimiento de ejecución y liquidación del proyecto de infraestructura Suba 2023 y Suba Usaquén - 2021, en el marco de la Ejecución del proyecto de inversión 7703 “Mejoramiento Integral de Barrios con Participación Ciudadana”</t>
  </si>
  <si>
    <t>De la línea 7703-57 $5.987.184</t>
  </si>
  <si>
    <t>DMB-022</t>
  </si>
  <si>
    <t>LUNA LIZETH NIÑO REINA</t>
  </si>
  <si>
    <t>7703-80</t>
  </si>
  <si>
    <t>Adición y prórroga al contrato 703-2023 cuyo objeto es: Prestar los servicios profesionales en materia social para desarrollar el seguimiento a la ejecución y liquidación de los proyecto de infraestructura Suba 2023 y suba Usaquén 2021, en el marco de la Ejecución del proyecto de inversión 7703 “Mejoramiento Integral de Barrios con Participación Ciudadana”.</t>
  </si>
  <si>
    <t>de la línea 7703-20 $3.866.667</t>
  </si>
  <si>
    <t>DMB-023</t>
  </si>
  <si>
    <t>KAREN NATHALY MUÑOZ SANCHEZ</t>
  </si>
  <si>
    <t>7703-81</t>
  </si>
  <si>
    <t>Adición y prórroga al contrato 376-2023 cuyo objeto es: Prestar los servicios profesionales a la Dirección de Mejoramiento de Barrios de la Caja de la Vivienda Popular para gestionar en materia técnica el procedimiento de estabilidad y sostenibilidad de las obras.</t>
  </si>
  <si>
    <t>de la línea 7703-46 $6.514.840</t>
  </si>
  <si>
    <t>DMB-024</t>
  </si>
  <si>
    <t>ANA YANET LEGUIZAMON FANDIÑO</t>
  </si>
  <si>
    <t>7703-82</t>
  </si>
  <si>
    <t>Adición y prórroga al contrato 367-2023 cuyo objeto es: 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</si>
  <si>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de la línea 7703-21 $3.688.533</t>
  </si>
  <si>
    <t xml:space="preserve">DMB-025 ANULADA </t>
  </si>
  <si>
    <t>7703-83</t>
  </si>
  <si>
    <t>Adición y prórroga al contrato 714-2023 cuyo objeto es: Prestar los servicios profesionales especializados en materia ambiental y SSTMA para desarrollar el seguimiento de ejecución y liquidación del proyecto de infraestructura Caracolí y Alto Fucha, en el marco de la Ejecución del proyecto de inversión 7703 “Mejoramiento Integral de Barrios con Participación Ciudadana”.</t>
  </si>
  <si>
    <t xml:space="preserve"> la línea 7703-57 $6.414.840</t>
  </si>
  <si>
    <t>DMB-026</t>
  </si>
  <si>
    <t>ANA MARIA BERMUDEZ ANDRADE</t>
  </si>
  <si>
    <t>7703-84</t>
  </si>
  <si>
    <t>Adición y prórroga al contrato 705-2023 cuyo objeto es: Prestar los servicios profesionales a la Dirección de Mejoramiento de Barrios de la Caja de la Vivienda Popular para apoyar la supervisión de los contratos suscritos en el marco de la ejecución del proyecto de infraestructura María Cano.</t>
  </si>
  <si>
    <t xml:space="preserve">De la línea 7703-48 $7.234.514 </t>
  </si>
  <si>
    <t>DMB-027</t>
  </si>
  <si>
    <t>JAIRO ISAAC GAMEZ BARRERO</t>
  </si>
  <si>
    <t>7703-85</t>
  </si>
  <si>
    <t>Adición y prórroga al contrato 392-2023 cuyo objeto es: Prestar los servicios profesionales para desarrollar actividades desde el campo del diseño industrial como parte del componente social enmarcado en el proyecto de inversion 7703 "Mejoramiento Integral de Barrios con Participacion Ciudadana" de la Direccion de Barrios de la Caja de la Vivienda Popular.</t>
  </si>
  <si>
    <t>de la línea 7703-48 $5.452.614</t>
  </si>
  <si>
    <t>DMB-028</t>
  </si>
  <si>
    <t>MARIO ORLANDO CUECA GONZALEZ</t>
  </si>
  <si>
    <t>7703-86</t>
  </si>
  <si>
    <t>Adición y prórroga al contrato 707-2023 cuyo objeto es: 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</si>
  <si>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de la línea 7703-21 $2.480.405</t>
  </si>
  <si>
    <t>DMB-029</t>
  </si>
  <si>
    <t>DENNIS GABRIEL ABELLO AGUDELO</t>
  </si>
  <si>
    <t>7703-87</t>
  </si>
  <si>
    <t>Adición y prórroga al contrato 709-2023 cuyo objeto es: Prestar los servicios profesionales en materia técnica a la Dirección de Mejoramiento de Barrios de la Caja de la Vivienda Popular, para la formulación estudios y diseños del banco de proyectos.</t>
  </si>
  <si>
    <t>De la línea 7703-46 $5.987.184</t>
  </si>
  <si>
    <t>DMB-030</t>
  </si>
  <si>
    <t>NATHALIA DEL PILAR CAMARGO CASALLAS</t>
  </si>
  <si>
    <t>7703-88</t>
  </si>
  <si>
    <t>Adición y prórroga al contrato 318-2023 cuyo objeto es: PRESTAR LOS SERVICIOS PROFESIONALES ADMINISTRATIVOS EN EL PROCESO DE MEJORAMIENTO DE BARRIOS PARA LA ORGANIZACIÓN DE LAS ACTIVIDADES INHERENTES AL PROCESO EN EL MARCO DEL PROYECTO DE INVERSIÓN 7703 "MEJORAMIENTO INTEGRAL DE BARRIOS CON PARTICIPACIÓN CIUDADANA"</t>
  </si>
  <si>
    <t xml:space="preserve">de la línea 7703-32 $3.788.000 </t>
  </si>
  <si>
    <t>DMB-031</t>
  </si>
  <si>
    <t>ANA VICTORIA GOMEZ SUSA</t>
  </si>
  <si>
    <t>7703-89</t>
  </si>
  <si>
    <t>Adición y prórroga al contrato 497-2023 cuyo objeto es: 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</si>
  <si>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de la línea 7703-21 $4.000.000</t>
  </si>
  <si>
    <t>DMB-032</t>
  </si>
  <si>
    <t>CAROL ANDREA SANTOS CASTRO</t>
  </si>
  <si>
    <t>7703-90</t>
  </si>
  <si>
    <t>Prestar los servicios profesionales para apoyar jurídicamente la supervisión y liquidación de contratos de consultoría, obra e interventoría suscritos en el marco de la ejecución del proyecto de inversión 7703 "Mejoramiento Integral de Barrios con Participación Ciudadana".</t>
  </si>
  <si>
    <t>e la línea 7703-26 $34.212.480</t>
  </si>
  <si>
    <t>DMB-033</t>
  </si>
  <si>
    <t>608</t>
  </si>
  <si>
    <t>LAURA DIOCITA ALEJANDRA SANCHEZ FORERO</t>
  </si>
  <si>
    <t>7703-91</t>
  </si>
  <si>
    <t>Prestar los servicios profesionales para apoyar en materia jurídica y administrativa a la Dirección de Mejoramiento de Barrios de la Caja de Vivienda Popular, para la planeación, seguimiento y control de la ejecución del proyecto de inversión 7703 “Mejoramiento Integral de Barrios con Participación Ciudadana".</t>
  </si>
  <si>
    <t xml:space="preserve"> de la línea 7703-33 $44.000.000 </t>
  </si>
  <si>
    <t>DMB-034</t>
  </si>
  <si>
    <t>JUAN CARLOS GARCIA DIAZ</t>
  </si>
  <si>
    <t>7703-92</t>
  </si>
  <si>
    <t>Prestar los servicios profesionales para apoyar técnicamente la supervisión y liquidación de contratos de obra, consultoría e interventoría a cargo de la Dirección de Mejoramiento de Barrios, en el marco de la ejecución del proyecto de inversión 7703 “Mejoramiento Integral de Barrios con Participación Ciudadana".</t>
  </si>
  <si>
    <t xml:space="preserve">de la línea 7703-44 $32.000.000 </t>
  </si>
  <si>
    <t>DMB-035</t>
  </si>
  <si>
    <t>DARIO FERNANDO ALBA RODRIGUEZ</t>
  </si>
  <si>
    <t>7703-93</t>
  </si>
  <si>
    <t>Prestar los servicios profesionales para administrar el sistema de información geográfica, localización y clasificación poblacional para los proyectos de infraestructura a cargo de la Dirección de Mejoramiento de Barrios.</t>
  </si>
  <si>
    <t>202415000022533
202415000029453</t>
  </si>
  <si>
    <t>de la línea 7703-44 $ 29.935.920</t>
  </si>
  <si>
    <t>DMB-069</t>
  </si>
  <si>
    <t>CLAUDIA TATIANA ROJAS MOLINA</t>
  </si>
  <si>
    <t>7703-94</t>
  </si>
  <si>
    <t>Prestar los servicios profesionales para apoyar técnicamente la ejecución de los proyectos a cargo de la Dirección de Mejoramiento de Barrios de la Caja de Vivienda Popular, en el marco de la ejecución del proyecto de inversión 7703 “Mejoramiento Integral de Barrios con Participación Ciudadana".</t>
  </si>
  <si>
    <t>de la línea 7703-44 $ 17.106.240</t>
  </si>
  <si>
    <t>DMB-037</t>
  </si>
  <si>
    <t>ANGELA MARCELA TOVAR BETANCOURT</t>
  </si>
  <si>
    <t>7703-95</t>
  </si>
  <si>
    <t>Prestar servicios profesionales desde el campo de la ingeniería eléctrica para apoyar a la Dirección de Mejoramiento de Barrios en la formulación, evaluación, ejecución y desarrollo de los proyectos constructivos que le sean asignados en el marco de la ejecución del proyecto de inversión 7703 “Mejoramiento Integral de Barrios con Participación Ciudadana".</t>
  </si>
  <si>
    <t xml:space="preserve">de la línea 7703-45 $25.659.360 </t>
  </si>
  <si>
    <t>DMB-038</t>
  </si>
  <si>
    <t>JHOLMAN ALEXIS ULLOA AVILA</t>
  </si>
  <si>
    <t>7703-96</t>
  </si>
  <si>
    <t>Prestar los servicios profesionales para apoyar técnicamente a la Dirección de Mejoramiento de Barrios desde el componente geotécnico, como ingeniero civil especialista en geotecnia para brindar el acompañamiento en la formulación, evaluación, ejecución y desarrollo de los proyectos constructivos que le sean asignados, en el marco de la ejecución del proyecto de inversión 7703 “Mejoramiento Integral de Barrios con Participación Ciudadana".</t>
  </si>
  <si>
    <t xml:space="preserve">de la línea 7703-43 $15.242.612 y de la línea 7703-48 $22.757.388 </t>
  </si>
  <si>
    <t>DMB-039</t>
  </si>
  <si>
    <t>ALVARO CAMILO BRAVO LOPEZ</t>
  </si>
  <si>
    <t>7703-97</t>
  </si>
  <si>
    <t>Prestar los servicios profesionales especializados para implementar el laboratorio de la innovación de la Caja de la Vivienda Popular, construyendo la Caja de herramientas en temas como: la sostenibilidad, la transformación digital, herramientas 4RI, desarrollo social y económico, en el marco de la ejecución del proyecto de inversión 7703 “Mejoramiento Integral de Barrios con Participación Ciudadana”.</t>
  </si>
  <si>
    <t xml:space="preserve">e la línea 7703-44 $1.306.692 y de la línea 7703-45 $30.693.308 </t>
  </si>
  <si>
    <t>DMB-040</t>
  </si>
  <si>
    <t>SANTIAGO  ORTEGA GONZALEZ</t>
  </si>
  <si>
    <t>7703-98</t>
  </si>
  <si>
    <t>Prestar los servicios profesionales para apoyar técnicamente a la Dirección de Mejoramiento de Barrios en materia de hidrología e hidráulica, para la formulación, evaluación, ejecución y desarrollo de los proyectos constructivos que le sean asignados, en el marco de la ejecución del proyecto de inversión 7703 “Mejoramiento Integral de Barrios con Participación Ciudadana".</t>
  </si>
  <si>
    <t>de la línea 7703-45 $34.400.000</t>
  </si>
  <si>
    <t>DMB-041</t>
  </si>
  <si>
    <t>HECTOR ALFONSO ESCOBAR FLOREZ</t>
  </si>
  <si>
    <t>7703-99</t>
  </si>
  <si>
    <t>Prestar los servicios profesionales para apoyar técnicamente a la Dirección de Mejoramiento de Barrios en el campo de ingeniería de estructuras, en la formulación, evaluación, ejecución y desarrollo de los proyectos constructivos que le sean asignados en el marco de la ejecución del proyecto de inversión 7703 “Mejoramiento Integral de Barrios con Participación Ciudadana".</t>
  </si>
  <si>
    <t>e la línea 7703-47 $35.600.000</t>
  </si>
  <si>
    <t>DMB-042</t>
  </si>
  <si>
    <t>SILFREDO  MERCADO CORREA</t>
  </si>
  <si>
    <t>7703-100</t>
  </si>
  <si>
    <t>Prestar los servicios profesionales para apoyar a la Dirección de Mejoramiento de Barrios como ingeniero civil especializado en infraestructura vial,   en la formulación, evaluación, ejecución y desarrollo de los proyectos constructivos que le sean asignados en el marco de la ejecución del proyecto de inversión 7703 “Mejoramiento Integral de Barrios con Participación Ciudadana".</t>
  </si>
  <si>
    <t>DMB-043</t>
  </si>
  <si>
    <t>SEBASTIAN  BURGOS SANCHEZ</t>
  </si>
  <si>
    <t>7703-101</t>
  </si>
  <si>
    <t>Prestar los servicios profesionales para apoyar técnicamente a la Dirección de Mejoramiento de Barrios desde el componente ambiental y de seguridad y salud, en la formulación, evaluación, ejecución y desarrollo de los proyectos constructivos que lea sean asignados en el marco de la ejecución del proyecto de inversión 7703 “Mejoramiento Integral de Barrios con Participación Ciudadana"</t>
  </si>
  <si>
    <t>de la línea 7703-57 $25.659.240</t>
  </si>
  <si>
    <t>DMB-044</t>
  </si>
  <si>
    <t>7703-102</t>
  </si>
  <si>
    <t>Prestar los servicios profesionales para apoyar a la Dirección de Mejoramiento de Barrios en la gestión, seguimiento y control de la ejecución presupuestal y financiera de los recursos asignados para los proyectos y programas a su cago,  en el marco del proyecto de inversión 7703 “Mejoramiento Integral de Barrios con Participación Ciudadana”</t>
  </si>
  <si>
    <t xml:space="preserve">e la línea 7703-31 $32.000.000 </t>
  </si>
  <si>
    <t>DMB-045</t>
  </si>
  <si>
    <t>JOAQUIN EDUARDO PERDOMO ARTUNDUAGA</t>
  </si>
  <si>
    <t>7703-103</t>
  </si>
  <si>
    <t>Prestar los servicios profesionales para apoyar a la Dirección de Mejoramiento de Barrios en las actividades administrativas y de gestión e impulso de los asuntos contractuales y de los cierres administrativos que le sean asignados, atendiendo lo establecido en los procedimientos adoptados en la CVP en el marco del Proyecto de Inversión 7703 " Mejoramiento Integral de Barrios con Participación Ciudadana".</t>
  </si>
  <si>
    <t>de la línea 7703-59 $20.000.000</t>
  </si>
  <si>
    <t>DMB-046</t>
  </si>
  <si>
    <t>JEIMY TATIANA CRUZ BEJARANO</t>
  </si>
  <si>
    <t>7703-104</t>
  </si>
  <si>
    <t>Prestar los servicios profesionales para apoyar a la Dirección de Mejoramiento de Barrios en la implementación de la estrategia social en los proyectos de intervención física a escala barrial, en el marco del proyecto de inversión 7703 "Mejoramiento Integral de Barrios con Participación Ciudadana"</t>
  </si>
  <si>
    <t xml:space="preserve">de la línea 7703-20 $12.909.866 </t>
  </si>
  <si>
    <t>DMB-047</t>
  </si>
  <si>
    <t>NORMA TATIANA PATIÑO MARTINEZ</t>
  </si>
  <si>
    <t>7703-105</t>
  </si>
  <si>
    <t>Prestar los servicios profesionales desde el campo de la arquitectura para estructurar e implementar la estrategia de Gobierno Abierto de la Caja de la Vivienda Popular en las líneas de: innovación pública, participación ciudadana y gobierno colaborativo, en el marco de la ejecución del proyecto de inversión 7703 “Mejoramiento Integral de Barrios con Participación Ciudadana”.</t>
  </si>
  <si>
    <t>de la línea 7703-46 $24.000.000</t>
  </si>
  <si>
    <t>DMB-048</t>
  </si>
  <si>
    <t>IVONNE CRISTINA GIL VENEGAS</t>
  </si>
  <si>
    <t>7703-106</t>
  </si>
  <si>
    <t>Prestación de servicios profesionales para apoyar a la Dirección de Mejoramiento de Barrios de la Caja de la Vivienda Popular en la implementación de la estrategia de comunicaciones, en el marco de la ejecución del proyecto de inversión 7703 "Mejoramiento Integral de Barrios con Participación Ciudadana"</t>
  </si>
  <si>
    <t xml:space="preserve"> de la línea 7703-36 $30.000.000 </t>
  </si>
  <si>
    <t>DMB-049</t>
  </si>
  <si>
    <t>NELLY CECILIA FABRA GUTIERREZ</t>
  </si>
  <si>
    <t>7703-107</t>
  </si>
  <si>
    <t>Prestar los servicios profesionales a la Dirección de Mejoramiento de Barrios para apoyar desde el componente social la supervisión de los contratos a cargo de la dependencia, en el marco de la ejecución del proyecto de inversión 7703 "Mejoramiento Integral de Barrios con Participación Ciudadana.</t>
  </si>
  <si>
    <t>de la línea 7703-20 $16.000.000</t>
  </si>
  <si>
    <t>DMB-050</t>
  </si>
  <si>
    <t>VALERIA  BENAVIDES PEDRAZA</t>
  </si>
  <si>
    <t>7703-108</t>
  </si>
  <si>
    <t>Prestar los servicios profesionales para apoyar a la Dirección de Mejoramiento de Barrios en la implementación  del componente social de participación ciudadana para los territorios objeto de las intervenciones, en el marco del proyecto de inversión 7703 "Mejoramiento Integral de Barrios con Participación Ciudadana" suscritos</t>
  </si>
  <si>
    <t>e la línea 7703-21 $15.152.000</t>
  </si>
  <si>
    <t>DMB-051</t>
  </si>
  <si>
    <t>INGRID PAOLA MARTIN CASTILLO</t>
  </si>
  <si>
    <t>7703-109</t>
  </si>
  <si>
    <t>Prestar de servicios profesionales para desarrollar las actividades de la estrategia de comunicación estratégica de la Dirección de Barrios, en el marco de la ejecución del proyecto de inversión 7703 "Mejoramiento Integral de Barrios con Participación Ciudadana" en los territorios de los contratos suscritos.</t>
  </si>
  <si>
    <t>e la línea 7703-36 $20.000.000</t>
  </si>
  <si>
    <t>DMB-052 ANULADA</t>
  </si>
  <si>
    <t>7703-110</t>
  </si>
  <si>
    <t>Prestar los servicios de apoyo a la gestión para ejecutar las actividades de gestión documental y apoyo administrativo para realizar la compilación, seguimiento y actualización de inventario y administración de los expedientes en medio físico y digital, de los contratos que se encuentran a cargo de la Dirección de Mejoramiento de Barrios en el marco del proyecto de inversión 7703 "Mejoramiento Integral de Barrios con Participación Ciudadana".</t>
  </si>
  <si>
    <t xml:space="preserve">de la línea 7703-7 $14.000.000 </t>
  </si>
  <si>
    <t>DMB-053</t>
  </si>
  <si>
    <t>LINA MARIA HERNANDEZ IBAÑEZ</t>
  </si>
  <si>
    <t>7703-111</t>
  </si>
  <si>
    <t>Prestar los servicios profesionales jurídicos especializados, para apoyar jurídicamente a la Dirección de Mejoramiento de Barrios en la supervisión de los contratos de consultoría, obra e interventoría suscritos en el marco de la ejecución del proyecto de inversión 7703 "Mejoramiento Integral de Barrios con Participación Ciudadana".</t>
  </si>
  <si>
    <t>de la línea 7703-26 $26.728.520  y de la línea 7703-27 $21.271.480</t>
  </si>
  <si>
    <t>DMB-054 ANULADA</t>
  </si>
  <si>
    <t>7703-112</t>
  </si>
  <si>
    <t>Prestar los servicios profesionales en materia financiera a la Dirección de Mejoramiento de Barrios para realizar el seguimiento financiero y presupuestal de los proyectos de infraestructura desarrollados en el marco de la ejecución del proyecto de inversión 7703 "Mejoramiento Integral de Barrios con Participación Ciudadana".</t>
  </si>
  <si>
    <t>3 meses , 20 dias</t>
  </si>
  <si>
    <t xml:space="preserve">de la línea 7703-30 $33.000.000 </t>
  </si>
  <si>
    <t>DMB-055</t>
  </si>
  <si>
    <t>CAROLINA  LOPEZ PALACIO</t>
  </si>
  <si>
    <t>7703-113</t>
  </si>
  <si>
    <t>Prestar los servicios de apoyo a la gestión de la Dirección de Barrios mediante el acompañamiento al procedimiento "seguimiento y control a la estabilidad y sostenibilidad de la obra”, en el marco del proyecto de inversión 7703 "Mejoramiento Integral de Barrios con Participación Ciudadana"</t>
  </si>
  <si>
    <t xml:space="preserve">de la línea 7703-21 $9.461.889 </t>
  </si>
  <si>
    <t>DMB-056</t>
  </si>
  <si>
    <t>ERIKA YANETH CASTRO PEREZ</t>
  </si>
  <si>
    <t>7703-114</t>
  </si>
  <si>
    <t>Prestar servicios profesionales desde el componente jurídico para brindar apoyo en las actuaciones que se adelanten en el proceso de gestión contractual para la Dirección de mejoramiento de barrios.</t>
  </si>
  <si>
    <t>de la línea 7703-28 $40.000.000</t>
  </si>
  <si>
    <t>DMB-057</t>
  </si>
  <si>
    <t>GUILLERMO ALFONSO AGUANCHA BAUTE</t>
  </si>
  <si>
    <t>7703-115</t>
  </si>
  <si>
    <t>Adición y prórroga al contrato 367-2023 cuyo objeto es: Prestar los servicios profesionales en materia social a la Dirección de Mejoramiento de Barrios de la Caja de la Vivienda Popular para gestionar el componente social del territorio Caracolí en el marco de la ejecución del proyecto de Inversión 7703 “Mejoramiento Integral de Barrios con ParticipaciónCiudadana”</t>
  </si>
  <si>
    <t>de la línea 7703-82 $3.688.533</t>
  </si>
  <si>
    <t>DMB-058</t>
  </si>
  <si>
    <t>MARIA CAMILA RAMOS PRIETO</t>
  </si>
  <si>
    <t>7703-116</t>
  </si>
  <si>
    <t>Prestar de servicios profesionales para desarrollar las actividades de la estrategia de comunicación de la Dirección de Mejoramiento de Barrios, en el marco de la ejecución del proyecto de inversión 7703 "Mejoramiento Integral de Barrios con Participación Ciudadana" en los territorios de los contratos suscritos.</t>
  </si>
  <si>
    <t>de la línea 7703-109 $20.000.000</t>
  </si>
  <si>
    <t>DMB-063</t>
  </si>
  <si>
    <t>ELKIN ESNEIDER CORTES NIÑO</t>
  </si>
  <si>
    <t>7703-117</t>
  </si>
  <si>
    <t>Prestar los servicios profesionales para apoyar jurídicamente a la Dirección de Mejoramiento de Barrios en las diferentes etapas de los procesos de selección y en la supervisión de los contratos de infraestructura suscritos en el marco de la ejecución del proyecto de inversión 7703 "Mejoramiento Integral de Barrios con Participación Ciudadana"</t>
  </si>
  <si>
    <t>de la línea 7703-111 $48.000.000</t>
  </si>
  <si>
    <t>DMB-064</t>
  </si>
  <si>
    <t>PAOLA ANDREA ROJAS MESA</t>
  </si>
  <si>
    <t>7703-118</t>
  </si>
  <si>
    <t>Prestar los servicios profesionales para apoyar a la Dirección General de la Caja de la Vivienda Popular en el seguimiento y acompañamiento a la ejecución de la política, planes, programas y proyectos en materia de mejoramiento de barrios y de vivienda, titulación y reasentamiento, en el marco de la ejecución del Plan Distrital de Desarrollo.</t>
  </si>
  <si>
    <t>de la línea 7703-33 $34.212.480</t>
  </si>
  <si>
    <t>DMB-065</t>
  </si>
  <si>
    <t>GUSTAVO ADOLFO ROSAS SUAREZ</t>
  </si>
  <si>
    <t>7703-119</t>
  </si>
  <si>
    <t>Prestar los servicios profesionales para apoyar el seguimiento a la estrategia social dentro de los contratos de infraestructura a cargo de la Dirección de Mejoramiento de Barrios para los proyectos de intervención física a escala barrial, en el marco del proyecto de inversión 7703 "Mejoramiento Integral de Barrios con Participación Ciudadana"</t>
  </si>
  <si>
    <t>de la línea 7703-22$ 40.000.000</t>
  </si>
  <si>
    <t>DMB-066</t>
  </si>
  <si>
    <t>IVAN  PERDOMO LONDOÑO</t>
  </si>
  <si>
    <t>7703-120</t>
  </si>
  <si>
    <t>Prestar los servicios profesionales para apoyar la implementación de la estrategia de Gobierno Abierto de la Caja de la Vivienda Popular, en asuntos relacionados con innovación pública, participación ciudadana y gobierno colaborativo, en el marco de la ejecución del proyecto de inversión 7703 “Mejoramiento Integral de Barrios con Participación Ciudadana”.</t>
  </si>
  <si>
    <t xml:space="preserve">de la línea 7703-52 $48.000.000 </t>
  </si>
  <si>
    <t>DMB-067</t>
  </si>
  <si>
    <t>HENRY ANDRES GUALDRON VELASCO</t>
  </si>
  <si>
    <t>7703-121</t>
  </si>
  <si>
    <t>Prestar los servicios profesionales técnicos en los contratos de infraestructura, en la formulación, proyección, ajuste y revisión de los presupuestos, dentro de la formulación y ejecución de proyectos, para la ejecución del proyecto de Inversión 7703 "Mejoramiento Integral de Barrios Con Participación Ciudadana"</t>
  </si>
  <si>
    <t xml:space="preserve">de la línea 7703-48 $34.212.480 </t>
  </si>
  <si>
    <t>DMB-068</t>
  </si>
  <si>
    <t>LAURA MILENA RAMIREZ QUIMBAYO</t>
  </si>
  <si>
    <t>7703-122</t>
  </si>
  <si>
    <t>Adición y prórroga al contrato 671-2023 cuyo objeto es: 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t>
  </si>
  <si>
    <t>de la línea 7703-18 $7.483.980</t>
  </si>
  <si>
    <t>DMB-059</t>
  </si>
  <si>
    <t>YANDHY TATIANA ROBELTO GARRIDO</t>
  </si>
  <si>
    <t>7703-123</t>
  </si>
  <si>
    <t>Adición y prórroga al contrato 670-2023 cuyo objeto es: Prestacion de servicios profesionales a la direccion de mejoramiento de barrios de la caja de la vivienda popular en materia tecnica, en el proyecto de intervencion de los territorios priorizados en el marco del proyecto de inversión 7703 "Mejoramiento Integral de Barrios con Participación Ciudadana".</t>
  </si>
  <si>
    <t>de la línea 7703-46 $7.483.980</t>
  </si>
  <si>
    <t>DMB-060</t>
  </si>
  <si>
    <t>MONICA ANDREA ZIPAQUIRA DIAZ</t>
  </si>
  <si>
    <t>7703-124</t>
  </si>
  <si>
    <t>Adición y prórroga al contrato 675-2023 cuyo objeto es: Prestar los servicios profesionales en materia urbanista para asesorar a la Dirección de Mejoramiento de Barrios de la Caja de la Vivienda Popular en la ejecución del proyecto de inversión 7703 "Mejoramiento Integral de Barrios con Participación Ciudadana"</t>
  </si>
  <si>
    <t>de la línea 7703-49 $11.500.000</t>
  </si>
  <si>
    <t>DMB-061</t>
  </si>
  <si>
    <t>MARTHA CAROLINA CARMONA FLOREZ</t>
  </si>
  <si>
    <t>7703-125</t>
  </si>
  <si>
    <t>PM/0208/0111/40020197703</t>
  </si>
  <si>
    <t>Adición y prórroga al contrato 379-2023 cuyo objeto es: Prestar los servicios profesionales especializados a la Dirección de Barrios de la Caja de la Vivienda Popular para hacer el seguimiento y control a loscronogramas de los contratos suscritos en el marco de la Ejecución del proyecto de inversión 7703 “Mejoramiento Integral de Barrios con Participación Ciudadana”</t>
  </si>
  <si>
    <t>r de la línea 7703-48 $10.000.000</t>
  </si>
  <si>
    <t>DMB-062</t>
  </si>
  <si>
    <t>7703-126</t>
  </si>
  <si>
    <t>Prestar los servicios profesionales en materia forestal, silvicultural para los proyectos de infraestructura a cargo de la Dirección de Mejoramiento de Barrios</t>
  </si>
  <si>
    <t>202415000028683
202415000029453</t>
  </si>
  <si>
    <t>de la línea 7703-58 $25.659.240</t>
  </si>
  <si>
    <t>DMB-070 (Anulado  correo electrónico  23-04-2024)</t>
  </si>
  <si>
    <t>413  ( Anulado  correo electrónico  23-04-2024)</t>
  </si>
  <si>
    <t>7703-127</t>
  </si>
  <si>
    <t>Adición al contrato 150-2024 cuyo objeto es: Prestar los servicios profesionales en materia financiera a la Dirección de Mejoramiento de Barrios para realizar el seguimiento financiero y presupuestal de los proyectos de infraestructura desarrollados en el marco de la ejecución del proyecto de inversión 7703 "Mejoramiento Integral de Barrios con Participación Ciudadana".</t>
  </si>
  <si>
    <t>202415000032213
202415000032983(Viabilización)</t>
  </si>
  <si>
    <t xml:space="preserve"> de la línea 7703-28 $2.799.368  y de la línea 7703-30 $200.632</t>
  </si>
  <si>
    <t>DMB-071</t>
  </si>
  <si>
    <t>7703-128</t>
  </si>
  <si>
    <t>Prestar los servicios de apoyo a la gestión, en el manejo de la información documental de la Dirección de Mejoramiento de Barrios, de acuerdo con los procesos y procedimientos de gestión documental de la Caja de la Vivienda Popular</t>
  </si>
  <si>
    <t xml:space="preserve">de la línea 7703-7 $5.622.968
de la línea 7703-8 $4.138.921 
</t>
  </si>
  <si>
    <t>DMB-073</t>
  </si>
  <si>
    <t>7703-129</t>
  </si>
  <si>
    <t>Prestar los servicios profesionales para apoyar técnicamente la revisión y análisis de los proyectos reportados en el banco de proyectos, así como la supervisión de los proyectos de infraestructura de la Dirección de Mejoramiento de Barrios.</t>
  </si>
  <si>
    <t xml:space="preserve">de la línea 7703-18 $983.611 
 de la línea 7703-44 $5.651.148 
 de la línea 7703-45 $4.247.332 
 de la línea 7703-47 $4.599.664 
 de la línea 7703-48 $3.762.765 </t>
  </si>
  <si>
    <t>DMB-074 (Anulado  correo electrónico  23-04-2024)</t>
  </si>
  <si>
    <t>576  ( Anulado  correo electrónico  23-04-2024)</t>
  </si>
  <si>
    <t>7703-130</t>
  </si>
  <si>
    <t>Prestar los servicios profesionales para apoyar la supervisión de los proyectos de infraestructura de la Dirección de Mejoramiento de Barrios, en materia ambiental y de Seguridad y Salud en el Trabajo (SST-MA).</t>
  </si>
  <si>
    <t>de la línea 7703-58 $19.244.520</t>
  </si>
  <si>
    <t>DMB-075</t>
  </si>
  <si>
    <t>7703-131</t>
  </si>
  <si>
    <t>Prestar los servicios profesionales a la Dirección de Mejoramiento de Barrios para realizar el seguimiento técnico  a la estabilidad y sostenibilidad de los proyectos de infraestructura.</t>
  </si>
  <si>
    <t xml:space="preserve"> de la línea 7703-46 $9.662.028 
 de la línea 7703-49 $9.882.492</t>
  </si>
  <si>
    <t>DMB-076</t>
  </si>
  <si>
    <t>7703-132</t>
  </si>
  <si>
    <t>Prestar los servicios profesionales para apoyar técnicamente la supervisión la formulación, ejecución y/o seguimiento de los proyectos de infraestructura a cargo de la Dirección de Mejoramiento  de Barrios.</t>
  </si>
  <si>
    <t xml:space="preserve"> de la línea 7703-48 $16.580.239 y  de la línea 7703-50 $5.871.701</t>
  </si>
  <si>
    <t>DMB-077</t>
  </si>
  <si>
    <t>EDWIN ARIEL ULLOA CALVO</t>
  </si>
  <si>
    <t>7703-133</t>
  </si>
  <si>
    <t>Prestar los servicios de apoyo a la gestión, de la Dirección de Mejoramiento de Barrios en las actividades logísticas, administrativas y de correspondencia requeridas para la ejecución y el seguimiento de los proyectos y programas a cargo de la dependencia.</t>
  </si>
  <si>
    <t>de la línea 7703-32 $11.364.000</t>
  </si>
  <si>
    <t>DMB-078</t>
  </si>
  <si>
    <t>CATERINNE  MILLAN NIETO</t>
  </si>
  <si>
    <t>7703-134</t>
  </si>
  <si>
    <t>Prestar los servicios profesionales para apoyar desde el componente social, la supervisión en los proyectos de infraestructura de la Dirección de Mejoramiento de Barrios.</t>
  </si>
  <si>
    <t xml:space="preserve"> de la línea 7703-20 $320.467
 de la línea 7703-21 $5.217.173
de la línea 7703-23 $5.527.959  
 </t>
  </si>
  <si>
    <t>DMB-079</t>
  </si>
  <si>
    <t>LISSETH KARINE AMAYA VELANDIA</t>
  </si>
  <si>
    <t>7703-135</t>
  </si>
  <si>
    <t>Prestar los servicios profesionales para apoyar la ejecución y seguimiento del componente social de los contratos de infraestructura de la Dirección de Mejoramiento de Barrios.</t>
  </si>
  <si>
    <t>de la línea 7703-23 $12.000.000</t>
  </si>
  <si>
    <t>DMB-080</t>
  </si>
  <si>
    <t>7703-136</t>
  </si>
  <si>
    <t>Prestar los servicios profesionales en materia social para el seguimiento a la ejecución de los contratos de consultoría, obra e  interventoría a cargo Dirección de Mejoramiento de Barrios.</t>
  </si>
  <si>
    <t>DMB-081</t>
  </si>
  <si>
    <t>7703-137</t>
  </si>
  <si>
    <t>Prestar los servicios profesionales en temas relacionados con planeación y control interno que correspondan a los asuntos relacionados con la misionalidad de la Dirección de Mejoramiento de Barrios.</t>
  </si>
  <si>
    <t>De la línea 7703-32 $12.829.680</t>
  </si>
  <si>
    <t>DMB-082</t>
  </si>
  <si>
    <t>7703-138</t>
  </si>
  <si>
    <t>Prestar los servicios de apoyo a la gestión en las actividades técnicas y de gestión requeridas para la ejecución o seguimiento de los proyectos de infraestructura a cargo de la Dirección de Mejoramiento de Barrios.</t>
  </si>
  <si>
    <t xml:space="preserve">de la línea 7703-23 $7.697.889 </t>
  </si>
  <si>
    <t>DMB-083</t>
  </si>
  <si>
    <t>GERALDINE  SIERRA BUITRAGO</t>
  </si>
  <si>
    <t>7703-139</t>
  </si>
  <si>
    <t>Prestar los servicios profesionales en la Dirección de Mejoramiento de Barrios para apoyar técnicamente en materia arquitectónica la supervisión en los proyectos de intervención física a escala barrial.</t>
  </si>
  <si>
    <t>de la línea 7703-49 $15.502.508
de la línea 7703-52 $6.949.432</t>
  </si>
  <si>
    <t>DMB-084 ANULADA</t>
  </si>
  <si>
    <t xml:space="preserve">DMB-084 ANULADA POR SOLICITUD DE LA DMB, realizada mediante correo electrónico 8  Abril </t>
  </si>
  <si>
    <t>7703-140</t>
  </si>
  <si>
    <t>Prestar los servicios profesionales para apoyar en materia ambiental el seguimiento de los contratos de infraestructura a cargo de la Dirección de Mejoramiento de Barrios.</t>
  </si>
  <si>
    <t>de la línea 7703-57 $19.244.520</t>
  </si>
  <si>
    <t>DMB-085</t>
  </si>
  <si>
    <t>WENDY CAMILA PARDO GONZALEZ</t>
  </si>
  <si>
    <t>7703-141</t>
  </si>
  <si>
    <t>Prestar los servicios profesionales para apoyar técnicamente la supervisión de los proyectos a cargo de la Dirección de Mejoramiento de Barrios de la Caja de Vivienda Popular.</t>
  </si>
  <si>
    <t xml:space="preserve">de la línea 7703-50 $14.112.648 </t>
  </si>
  <si>
    <t>DMB-086</t>
  </si>
  <si>
    <t>7703-142</t>
  </si>
  <si>
    <t>Prestar los servicios profesionales para apoyar en materia urbanística a la Dirección de Mejoramiento de Barrios, articulando y gestionando actividades necesarias para el desarrollo de los proyectos de infraestructura a escala barrial.</t>
  </si>
  <si>
    <t>de la línea 7703-52 $10.198.568 
 de la línea 7703-53 $24.301.432</t>
  </si>
  <si>
    <t>DMB-087</t>
  </si>
  <si>
    <t>7703-143</t>
  </si>
  <si>
    <t>Prestación de servicios profesionales como apoyo técnico a la supervisión que realiza la Dirección de Mejoramiento de Barrios de la Caja de Vivienda popular a los proyectos de infraestructura a escala Barrial.</t>
  </si>
  <si>
    <t xml:space="preserve">de la línea 7703-50 $22.451.940 </t>
  </si>
  <si>
    <t>DMB-088</t>
  </si>
  <si>
    <t>7703-144</t>
  </si>
  <si>
    <t>Prestación de servicios profesionales técnicos, que requiera la Dirección de Mejoramiento de barrios en los proyectos de intervención a escala barrial de los territorios priorizados.</t>
  </si>
  <si>
    <t>de la línea 7703-53 $22.451.940</t>
  </si>
  <si>
    <t>DMB-089</t>
  </si>
  <si>
    <t>ESMERALDA FABIOLA MONROY RODRIGUEZ</t>
  </si>
  <si>
    <t>7703-145</t>
  </si>
  <si>
    <t>Prestar los servicios profesionales para apoyar a la Dirección de Mejoramiento de Barrios de la Caja de Vivienda Popular, en la gestión y seguimiento de componente social en el marco de los proyectos a cargo de la dependencia</t>
  </si>
  <si>
    <t>de la línea 7703-23 $654.152
de la línea 7703-24 $10.411.447</t>
  </si>
  <si>
    <t>DMB-090</t>
  </si>
  <si>
    <t>7703-146</t>
  </si>
  <si>
    <t>Prestar los servicios profesionales para apoyar a la Dirección de Mejoramiento de Barrios en la formulación, medición, seguimiento, articulación y análisis de metas, indicadores, planes y demás instrumentos de planeación que contribuyan al cumplimiento de los objetivos de la dependencia.</t>
  </si>
  <si>
    <t>de la línea 7703-51 $25.659.360</t>
  </si>
  <si>
    <t>DMB-091</t>
  </si>
  <si>
    <t>YASMINI  GUTIERREZ FIGUEREDO</t>
  </si>
  <si>
    <t>7703-147</t>
  </si>
  <si>
    <t>Prestar los servicios profesionales en materia técnica, para la consolidación de la información de previabilidad que requiera la Dirección de Mejoramiento de Barrios.</t>
  </si>
  <si>
    <t xml:space="preserve">de la línea 7703-53 $10.584.486 </t>
  </si>
  <si>
    <t>DMB-092</t>
  </si>
  <si>
    <t>DIEGO FERNANDO GUARIN MARIN</t>
  </si>
  <si>
    <t>7703-148</t>
  </si>
  <si>
    <t>Prestar los servicios profesionales en materia técnica, dentro del banco de proyectos de Dirección de Mejoramiento de Barrios  de la Caja de la Vivienda Popular</t>
  </si>
  <si>
    <t>de la línea 7703-55 $12.829.680</t>
  </si>
  <si>
    <t>DMB-093</t>
  </si>
  <si>
    <t>ADRIANA ANGELICA LEON BLANCO</t>
  </si>
  <si>
    <t>7703-149</t>
  </si>
  <si>
    <t>Prestar los servicios profesionales en materia jurídica para la atención y seguimiento de los asuntos relacionados órganos de control y agenda legislativa de la Dirección de Mejoramiento de Barrios.</t>
  </si>
  <si>
    <t>de la línea 7703-28 $25.659.360</t>
  </si>
  <si>
    <t>DMB-094</t>
  </si>
  <si>
    <t>CAMILA ANDREA LOPEZ ESTEBAN</t>
  </si>
  <si>
    <t>7703-150</t>
  </si>
  <si>
    <t>Prestar los servicios profesionales en el seguimiento de actividades en materia ambiental y de seguridad y salud en el trabajo SST-MA, de los contratos de infraestructura a cargo de la Dirección de Mejoramiento de Barrios.</t>
  </si>
  <si>
    <t xml:space="preserve"> de la línea 7703-58 $19.244.520</t>
  </si>
  <si>
    <t>DMB-095</t>
  </si>
  <si>
    <t>CRISTIAN ALEJANDRO PAYAN MARTINEZ</t>
  </si>
  <si>
    <t>7703-151</t>
  </si>
  <si>
    <t>Prestar los servicios profesionales para apoyar las actividades técnicas, en la formulación, ejecución y seguimiento de los proyectos de infraestructura a cargo de la Dirección de Mejoramiento de Barrios de la Caja de la Vivienda Popular.</t>
  </si>
  <si>
    <t>de la línea 7703-55 $22.451.940</t>
  </si>
  <si>
    <t>DMB-096</t>
  </si>
  <si>
    <t>OMAR ENRIQUE CORONADO BECERRA</t>
  </si>
  <si>
    <t>7703-152</t>
  </si>
  <si>
    <t>Prestar los servicios profesionales para apoyar en el análisis documental de los expedientes de los contratos de infraestructura a cargo la Dirección de Mejoramiento de Barrios .</t>
  </si>
  <si>
    <t xml:space="preserve">de la línea 7703-34 $10.584.486 </t>
  </si>
  <si>
    <t>DMB-097</t>
  </si>
  <si>
    <t>CESAR EDUARDO ARANGO TORRES</t>
  </si>
  <si>
    <t>7703-153</t>
  </si>
  <si>
    <t>Prestar los servicios profesionales en materia contable y financiera para la liquidación y trámite de pagos de los contratos y convenios  a cargo de la Dirección de Mejoramiento de Barrios.</t>
  </si>
  <si>
    <t>de la línea 7703-29 $20.848.230</t>
  </si>
  <si>
    <t>DMB-098</t>
  </si>
  <si>
    <t>7703-154</t>
  </si>
  <si>
    <t>Adición y prórroga al contrato 591-2023 cuyo objeto es: Realizar la interventoría técnica, administrativa, jurídica, social, ambiental y sst-ma al contrato de obra cuyo objeto es "ejecutar a precios fijos sin fórmula de reajuste, las obras de intervención física escala barrial consistentes en la construcción de los tramos viales, priorizados en la localidad de suba de la ciudad de Bogotá D.C., conforme a los pliegos de condiciones, anexos y demás documentos del proceso".</t>
  </si>
  <si>
    <t>81101500 / 81101600 / 81102200</t>
  </si>
  <si>
    <t>de la línea 7703-5 $159.121.148</t>
  </si>
  <si>
    <t>DMB-072</t>
  </si>
  <si>
    <t>GRUPO METRO COLOMBIA S.A.S</t>
  </si>
  <si>
    <t>7703-155</t>
  </si>
  <si>
    <t>Adición y prórroga al contrato 654-2023, cuyo objeto es: Ejecutar a precios fijos sin fórmula de reajuste, las obras de intervención física a escala barrial consistentes en la construcción de Ecobarrios en territorios priorizados en el barrio la roca en la localidad de San Cristóbal (grupo 1) y en el barrio Valle de Cafam de la localidad de Usme (grupo 2) en la ciudad de Bogotá D.C.</t>
  </si>
  <si>
    <t>72141000 /72141100 /72141600/72101500/72102900/721033 00/72151500/72153500/39111600</t>
  </si>
  <si>
    <t>10 dias</t>
  </si>
  <si>
    <t>Se recibe de la linea 4 por valor de 46.041.066</t>
  </si>
  <si>
    <t>DMB-099</t>
  </si>
  <si>
    <t>CONSORCIO T &amp;G PARQUES II</t>
  </si>
  <si>
    <t>7703-156</t>
  </si>
  <si>
    <t>Prestar los servicios profesionales realizando la programación, seguimiento y control de la ejecución de los proyectos de infraestructura suscritos en el marco del proyecto de Mejoramiento Integral de Barrios</t>
  </si>
  <si>
    <t xml:space="preserve">de la línea 7703-50 $21.711.711 
de la línea 7703-51 $8.288.289 </t>
  </si>
  <si>
    <t>DMB-100</t>
  </si>
  <si>
    <t>7703-157</t>
  </si>
  <si>
    <t xml:space="preserve">Prestar los servicios profesionales para apoyar técnicamente la elaboración y/o revisión y análisis de los documentos que le sean solicitados, así como la supervisión de los proyectos a cargo de la Dirección de Mejoramiento de Barrios.
</t>
  </si>
  <si>
    <t xml:space="preserve">de la línea 7703-51 $19.244.520 </t>
  </si>
  <si>
    <t>DMB-101</t>
  </si>
  <si>
    <t>DANIEL FELIPE RAMIREZ JIMENEZ</t>
  </si>
  <si>
    <t>7703-158</t>
  </si>
  <si>
    <t>Prestar los servicios profesionales para apoyar técnicamente la viabilización, ejecución y seguimiento de los proyectos a cargo de la Dirección de Mejoramiento de Barrios.</t>
  </si>
  <si>
    <t xml:space="preserve">de la línea 7703-55 $19.244.520 </t>
  </si>
  <si>
    <t>DMB-102</t>
  </si>
  <si>
    <t>ANGELA PATRICIA GALINDO CARO</t>
  </si>
  <si>
    <t>7703-159</t>
  </si>
  <si>
    <t>Prestar los servicios profesionales para apoyar a la Dirección de Mejoramiento de Barrios de la Caja de Vivienda Popular, en la gestión y seguimiento de la sostenibilidad y estabilidad de las obras de los proyectos a cargo de la dependencia.</t>
  </si>
  <si>
    <t xml:space="preserve">de la línea 7703-24 $11.065.599 </t>
  </si>
  <si>
    <t>DMB-103</t>
  </si>
  <si>
    <t>CAROLL EDITH CHAVES BLANCO</t>
  </si>
  <si>
    <t>7703-160</t>
  </si>
  <si>
    <t>Prestar los servicios profesionales para apoyar las actividades técnicas y administrativa de los proyectos de infraestructura a cargo de la Dirección de Mejoramiento de Barrios</t>
  </si>
  <si>
    <t> 202415000038813</t>
  </si>
  <si>
    <t>de la línea 7703-54 $14.112.648</t>
  </si>
  <si>
    <t>DMB-104</t>
  </si>
  <si>
    <t>7703-161</t>
  </si>
  <si>
    <t>Prestar los servicios profesionales para apoyar técnicamente en la planeación, ejecución y seguimiento de los proyectos y programas de la Dirección de Mejoramiento de Barrios</t>
  </si>
  <si>
    <t>de la línea 7703-24 $7.600.000</t>
  </si>
  <si>
    <t>DMB-105</t>
  </si>
  <si>
    <t>7703-162</t>
  </si>
  <si>
    <t>Pago de pasivo exigible a nombre de Consorcio AB 003-2021 con NIT 901519337.</t>
  </si>
  <si>
    <t>de la línea 7703-11 $855.207261</t>
  </si>
  <si>
    <t>DMB-106</t>
  </si>
  <si>
    <t>7703-163</t>
  </si>
  <si>
    <t>Pago de pasivo exigible a nombre de GNG Servicios de Ingeniería S.A.S con NIT 901383717.</t>
  </si>
  <si>
    <t>de la línea 7703-10 $855.207261</t>
  </si>
  <si>
    <t>DMB-107</t>
  </si>
  <si>
    <t>7703-164</t>
  </si>
  <si>
    <t>Prestar los servicios profesionales para administrar el sistema de información geográfica, localización y clasificación poblacional para los proyectos de
infraestructura a cargo de la Dirección de mejoramiento de Barrios.</t>
  </si>
  <si>
    <t>de la línea 7703-24 $8.802.954 y de la línea 7703-77 $2.423.016</t>
  </si>
  <si>
    <t>DMB-120</t>
  </si>
  <si>
    <t>OMAR DAVID CORREA ROMERO</t>
  </si>
  <si>
    <t>7703-165</t>
  </si>
  <si>
    <t>Adición y prórroga al contrato 28-2024 cuyo objeto es: Prestar los servicios profesionales especializados para asesorar jurídicamente sobre asuntos solicitados por la Dirección de Mejoramiento de Barrios de la Caja de Vivienda Popular, en materia de derecho administrativo, contratación estatal y demás asuntos de especial complejidad que requiera dicha dependencia, en el marco de la ejecución del proyecto de inversión 7703 "Mejoramiento Integral de Barrios con Participación Ciudadana".</t>
  </si>
  <si>
    <t>de la línea 7703-29 $14.400.000</t>
  </si>
  <si>
    <t>DMB-110</t>
  </si>
  <si>
    <t>7703-166</t>
  </si>
  <si>
    <t>Adición y prórroga al contrato 41-2024 cuyo objeto es: Prestar servicios profesionales desde el componente jurídico para brindar apoyo en las actuaciones que se adelanten en el proceso de gestión contractual para la Dirección de mejoramiento de barrios.</t>
  </si>
  <si>
    <t xml:space="preserve">de la línea 7703-29 $10.000.000 </t>
  </si>
  <si>
    <t>DMB-111</t>
  </si>
  <si>
    <t>7703-167</t>
  </si>
  <si>
    <t>Adición y prórroga al contrato 25-2024 cuyo objeto es: Prestar los servicios profesionales para apoyar técnicamente a la Dirección de Mejoramiento de Barrios de la Caja de Vivienda Popular en la supervisión y seguimiento de los proyectos a cargo de la dependencia, en el marco del proyecto de inversión 7703 "Mejoramiento Integral de Barrios con Participación Ciudadana", y en los asuntos administrativos que le sean solicitados.</t>
  </si>
  <si>
    <t>de la línea 7703-53 $6.810.142 y de la línea 7703-55 $124.950</t>
  </si>
  <si>
    <t>DMB-112</t>
  </si>
  <si>
    <t>7703-168</t>
  </si>
  <si>
    <t>Adición y prórroga al contrato 280-2024 cuyo objeto es: Prestar los servicios profesionales para apoyar técnicamente la revisión y análisis de los proyectos reportados en el banco de proyectos, así como la supervisión de los proyectos de infraestructura de la Dirección de Mejoramiento de Barrios.</t>
  </si>
  <si>
    <t>de la línea 7703-55 $5.755.720</t>
  </si>
  <si>
    <t>DMB-113</t>
  </si>
  <si>
    <t>7703-169</t>
  </si>
  <si>
    <t>Adición y prórroga al contrato 26-2024 cuyo objeto es: Prestar los servicios profesionales especializados para apoyar a la Dirección de Mejoramiento de Barrios de la Caja de Vivienda Popular en la coordinación técnica relacionada con las actividades derivadas de la ejecución de proyectos de infraestructura a escala barrial, en el marco de la ejecución del proyecto de inversión 7703 "Mejoramiento Integral de Barrios con Participación Ciudadana"</t>
  </si>
  <si>
    <t>DMB-114</t>
  </si>
  <si>
    <t>7703-170</t>
  </si>
  <si>
    <t>Adición y prórroga al contrato 24-2024 cuyo objeto es: Prestar los servicios profesionales a la Dirección de Mejoramiento de Barrios de la Caja de Vivienda Popular para realizar el seguimiento financiero y contable de los proyectos de infraestructura que se desarrollan en el marco del proyecto de inversión 7703 "Mejoramiento Integral de Barrios con Participación Ciudadana" y en los asuntos administrativos que le sean solicitados</t>
  </si>
  <si>
    <t>de la línea 7703-29 $6.935.092</t>
  </si>
  <si>
    <t>DMB-115</t>
  </si>
  <si>
    <t>7703-171</t>
  </si>
  <si>
    <t>Adición y prórroga al contrato 122-2024 cuyo objeto es: Prestar los servicios de apoyo a la gestión para ejecutar las actividades de gestión documental y apoyo administrativo para realizar la compilación, seguimiento y actualización de inventario y administración de los expedientes en medio físico y digital, de los contratos que se encuentran a cargo de la Dirección de Mejoramiento de Barrios en el marco del proyecto de inversión 7703 "Mejoramiento Integral de Barrios con Participación Ciudadana".</t>
  </si>
  <si>
    <t>23 dias</t>
  </si>
  <si>
    <t>de la línea 7703-8 $2.683.333</t>
  </si>
  <si>
    <t>DMB-116</t>
  </si>
  <si>
    <t>7703-172</t>
  </si>
  <si>
    <t>Adición y prórroga al contrato 95-2024 cuyo objeto es: Prestar los servicios profesionales para apoyar a la Dirección de Mejoramiento de Barrios en la gestión, seguimiento y control de la ejecución presupuestal y financiera de los recursos asignados para los proyectos y programas a su cago, en el marco del proyecto de inversión 7703 “Mejoramiento Integral de Barrios con Participación Ciudadana”</t>
  </si>
  <si>
    <t>de la línea 7703-31 $6.133.333</t>
  </si>
  <si>
    <t>DMB-117</t>
  </si>
  <si>
    <t>7703-173</t>
  </si>
  <si>
    <t>Adición y prórroga al contrato 42-2024 cuyo objeto es: Prestación de servicios profesionales para apoyar a la Dirección de Mejoramiento de Barrios de la Caja de la Vivienda Popular en la implementación de la estrategia de comunicaciones, en el marco de la ejecución del proyecto de inversión 7703 "Mejoramiento Integral de Barrios con Participación Ciudadana".</t>
  </si>
  <si>
    <t>de la línea 7703-35 $7.500.000</t>
  </si>
  <si>
    <t>DMB-118</t>
  </si>
  <si>
    <t>7703-174</t>
  </si>
  <si>
    <t>Adición y prórroga al contrato 144-2024 cuyo objeto es: Prestar los servicios profesionales para apoyar a la Dirección de Mejoramiento de Barrios en la implementación de la estrategia social en los proyectos de intervención física a escala barrial, en el marco del proyecto de inversión 7703 "Mejoramiento Integral de Barrios con Participación Ciudadana".</t>
  </si>
  <si>
    <t>de la línea 7703-29 $3.688.533</t>
  </si>
  <si>
    <t>DMB-119</t>
  </si>
  <si>
    <t>7696-1</t>
  </si>
  <si>
    <t>Contratar la póliza de seguros de vida grupo deudor requerida para la adecuada protección de los intereses patrimoniales actuales y futuros de la Caja de la Vivienda Popular</t>
  </si>
  <si>
    <t>84131500;84131600</t>
  </si>
  <si>
    <t>Mayo</t>
  </si>
  <si>
    <t>MARTHA JANETH CARREÑO LIZARAZO</t>
  </si>
  <si>
    <t>FORTALECIMIENTO DEL MODELO DE GESTIÓN INSTITUCIONAL Y MODERNIZACIÓN DE LOS SISTEMAS DE INFORMACIÓN DE LA CAJA DE LA VIVIENDA POPULAR. BOGOTÁ</t>
  </si>
  <si>
    <t>Subdirección Administrativa</t>
  </si>
  <si>
    <t>A la línea 184</t>
  </si>
  <si>
    <t>7696-2</t>
  </si>
  <si>
    <t>Contratar los servicios para la aplicación de la encuesta de batería de riesgo psicolaboral e implementación del plan de riesgo psicolaboral para la Caja de la Vivienda Popular</t>
  </si>
  <si>
    <t>A la línea 159</t>
  </si>
  <si>
    <t>7696-3</t>
  </si>
  <si>
    <t>Prestar servicios profesionales desde el componente jurídico para brindar apoyo en las actuaciones que se adelanten en el proceso de gestión contractual.</t>
  </si>
  <si>
    <t>Marzo</t>
  </si>
  <si>
    <t>Abril</t>
  </si>
  <si>
    <t>Dirección Jurídica</t>
  </si>
  <si>
    <t>06/03/2024
23/02/2024
20/02/2024</t>
  </si>
  <si>
    <t>202417000029033
202417000023433
202417000021923</t>
  </si>
  <si>
    <t>FOR-050</t>
  </si>
  <si>
    <t>MARIA ALEJANDRA FORERO MORA</t>
  </si>
  <si>
    <t>7696-4</t>
  </si>
  <si>
    <t>23/02/2024
20/02/2024</t>
  </si>
  <si>
    <t>202417000023433
202417000021923</t>
  </si>
  <si>
    <t>FOR-051</t>
  </si>
  <si>
    <t>RUBEN DARIO JIMENEZ GIRALDO</t>
  </si>
  <si>
    <t>7696-5</t>
  </si>
  <si>
    <t>FOR-045</t>
  </si>
  <si>
    <t>ADY ISABEL NAMEN SEGURA</t>
  </si>
  <si>
    <t>7696-6</t>
  </si>
  <si>
    <t>17/05/2024
23/02/2024
20/02/2024</t>
  </si>
  <si>
    <t>202417000048093
202417000023433
202417000021923</t>
  </si>
  <si>
    <t>A la línea 201, 202, 203 y 204</t>
  </si>
  <si>
    <t>20/05/2024
23/02/2024</t>
  </si>
  <si>
    <t>FOR-052</t>
  </si>
  <si>
    <t>KATERYNNE  MORALES ROA</t>
  </si>
  <si>
    <t>7696-7</t>
  </si>
  <si>
    <t>A la línea 205, 206 y 207</t>
  </si>
  <si>
    <t>FOR-053</t>
  </si>
  <si>
    <t>NICOLAS  BARRERA BARROS</t>
  </si>
  <si>
    <t>7696-8</t>
  </si>
  <si>
    <t>Prestar servicios profesionales para asesorar jurídicamente el desarrollo y gestión de los procesos a cargo de la Dirección de Gestión Corporativa de la Caja de Vivienda Popular conforme al Mapa de procesos, manuales y procedimientos de la Entidad.</t>
  </si>
  <si>
    <t>Dirección de Gestión Corporativa</t>
  </si>
  <si>
    <t>7696-9</t>
  </si>
  <si>
    <t>FOR-054</t>
  </si>
  <si>
    <t>MIGUEL ANGEL NARVAEZ CORREA</t>
  </si>
  <si>
    <t>7696-10</t>
  </si>
  <si>
    <t>FOR-055</t>
  </si>
  <si>
    <t>SILVIO ALFREDO PADRON HERNANDEZ</t>
  </si>
  <si>
    <t>7696-11</t>
  </si>
  <si>
    <t>FOR-056</t>
  </si>
  <si>
    <t>JANETH SOFIA TORRES SANCHEZ</t>
  </si>
  <si>
    <t>7696-12</t>
  </si>
  <si>
    <t>Prestacion de servcios para apoyar en las actividades administrativas y operativas de la oficina de control disicplinario interno</t>
  </si>
  <si>
    <t>Oficina de Control Disciplinario Interno</t>
  </si>
  <si>
    <t>A la línea 179</t>
  </si>
  <si>
    <t>7696-13</t>
  </si>
  <si>
    <t>Prestación de servicios profesionales especializados en la emisión de conceptos, recomendaciones y análisis de casos de los asuntos que adelanta la Oficina de Control Disciplinario Interno de la Caja de la Vivienda Popular durante la etapa de instrucción de los procesos disciplinarios.</t>
  </si>
  <si>
    <t>FOR-079</t>
  </si>
  <si>
    <t>CLARA IVY GONZALEZ MARROQUIN</t>
  </si>
  <si>
    <t>7696-14</t>
  </si>
  <si>
    <t>Prestar servicios profesionales especializados para asesorar jurídicamente a la Dirección General en los asuntos que requiera la Caja de la Vivienda Popular para el desarrollo de sus proyectos misionales</t>
  </si>
  <si>
    <t>Dirección General</t>
  </si>
  <si>
    <t>17/05/2024
20/03/2024</t>
  </si>
  <si>
    <t>202417000048093
202417000033103</t>
  </si>
  <si>
    <t>A la línea 200</t>
  </si>
  <si>
    <t>20/05/2024
20/03/2024</t>
  </si>
  <si>
    <t>FOR-110</t>
  </si>
  <si>
    <t>YAMILE PATRICIA CASTIBLANCO VENEGAS</t>
  </si>
  <si>
    <t>7696-15</t>
  </si>
  <si>
    <t>Prestar servicios profesionales especializados en la asesoría, asistencia, acompañamiento y seguimiento desde la Dirección General en todo lo relacionado al cumplimiento de metas de los programas misionales de la Caja de la Vivienda Popular.</t>
  </si>
  <si>
    <t>A la línea 144</t>
  </si>
  <si>
    <t>7696-16</t>
  </si>
  <si>
    <t>Prestar los servicios profesionales para desarrollar procesos, administrativos y organizacionales de la Caja de la Vivienda Popular</t>
  </si>
  <si>
    <t>A la línea 160</t>
  </si>
  <si>
    <t>FOR-080</t>
  </si>
  <si>
    <t>JUAN SEBASTIAN BERNAL BERNAL</t>
  </si>
  <si>
    <t>ANULACIÓN PARClAL CDP No. 379</t>
  </si>
  <si>
    <t>7696-17</t>
  </si>
  <si>
    <t>Prestar servicios profesionales para la asesoría, acompañamiento, control y seguimiento jurídico a la Dirección General en temas transversales y misionales de la Entidad..</t>
  </si>
  <si>
    <t>17/05/2024
5/02/2024</t>
  </si>
  <si>
    <t>202417000048093
202417000011753</t>
  </si>
  <si>
    <t>A la línea 195</t>
  </si>
  <si>
    <t>20/05/2024
5/02/2024</t>
  </si>
  <si>
    <t>FOR-018</t>
  </si>
  <si>
    <t>A&amp;P ABOGADOS ASOCIADOS SAS</t>
  </si>
  <si>
    <t>7696-18</t>
  </si>
  <si>
    <t>Prestar los servicios profesionales para apoyar, acompañar y fortalecer los procesos misionales y administrativos de la Dirección General de la Caja de Vivienda Popular.</t>
  </si>
  <si>
    <t>17/05/2024
7/02/2024</t>
  </si>
  <si>
    <t>202417000048093
202417000013043</t>
  </si>
  <si>
    <t>A las líneas 196 y 198</t>
  </si>
  <si>
    <t>20/05/2024
7/02/2024</t>
  </si>
  <si>
    <t>FOR-019</t>
  </si>
  <si>
    <t>KAREN ISABEL MURCIA MATALLANA</t>
  </si>
  <si>
    <t>7696-19</t>
  </si>
  <si>
    <t>Prestar servicios profesionales en la ejecución de auditorias, segumientos y evaluaciones definidas en el Plan Anual de Auditorías aprobado por el Comité ICCI que aporten en al mejoramiento continuo de los procesos de la Caja de la Vivienda Popular y con énfasis en la atencion de Entes de control Externo.</t>
  </si>
  <si>
    <t>Asesoría de Control Interno</t>
  </si>
  <si>
    <t>FOR-116</t>
  </si>
  <si>
    <t>CARLOS ANDRES VARGAS HERNANDEZ</t>
  </si>
  <si>
    <t>7696-20</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</si>
  <si>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</si>
  <si>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FOR-117</t>
  </si>
  <si>
    <t>KELLY JOHANNA SERRANO RINCON</t>
  </si>
  <si>
    <t>7696-21</t>
  </si>
  <si>
    <t>Prestar servicios profesionales en la ejecución de las auditorías, seguimientos y evaluaciones del Plan Anual de Auditorías de la vigencia aprobado por el Comité ICCI que aporten en el mejoramiento continuo de los procesos de la Caja de la Vivienda Popular énfasis en control fiscal.</t>
  </si>
  <si>
    <t>02/05/2024
26/04/2024</t>
  </si>
  <si>
    <t>202417000042233
202417000041523</t>
  </si>
  <si>
    <t>FOR-131</t>
  </si>
  <si>
    <t>2066</t>
  </si>
  <si>
    <t>CAMILO ANDRES MARTINEZ PINEDA</t>
  </si>
  <si>
    <t>7696-22</t>
  </si>
  <si>
    <t xml:space="preserve">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
</t>
  </si>
  <si>
    <t>17/05/2024
26/04/2024</t>
  </si>
  <si>
    <t>202417000048093
202417000041393</t>
  </si>
  <si>
    <t>A las líneas 190 y 194</t>
  </si>
  <si>
    <t>FOR-126</t>
  </si>
  <si>
    <t>JANNER DE JESUS RUIZ BAYUELO</t>
  </si>
  <si>
    <t>7696-23</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</si>
  <si>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t>
  </si>
  <si>
    <t>26/04/2024
3/01/2024</t>
  </si>
  <si>
    <t>202417000041393
202417000000263</t>
  </si>
  <si>
    <t>A la línea 130</t>
  </si>
  <si>
    <t>FOR-127</t>
  </si>
  <si>
    <t>1945</t>
  </si>
  <si>
    <t>JAVIER ALFONSO SARMIENTO PIÑEROS</t>
  </si>
  <si>
    <t>7696-24</t>
  </si>
  <si>
    <t xml:space="preserve">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 </t>
  </si>
  <si>
    <t>A la línea 129</t>
  </si>
  <si>
    <t>FOR-128</t>
  </si>
  <si>
    <t>680</t>
  </si>
  <si>
    <t>MARTHA YANETH RODRIGUEZ CHAPARRO</t>
  </si>
  <si>
    <t>7696-25</t>
  </si>
  <si>
    <t>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t>
  </si>
  <si>
    <t>Subdirección Financiera</t>
  </si>
  <si>
    <t>A la línea 127</t>
  </si>
  <si>
    <t>7696-26</t>
  </si>
  <si>
    <t>Prestar servicios profesionales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t>
  </si>
  <si>
    <t>17/05/2024
19/03/2024
26/04/2024</t>
  </si>
  <si>
    <t>202417000048093
202417000032303
202417000023503</t>
  </si>
  <si>
    <t>A las líneas 208, 209 y 210.</t>
  </si>
  <si>
    <t>FOR-108</t>
  </si>
  <si>
    <t>CAROL MARCELA TORRES FORERO</t>
  </si>
  <si>
    <t>7696-27</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</si>
  <si>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</si>
  <si>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FOR-058</t>
  </si>
  <si>
    <t>PAOLA ANDREA MARTINEZ RODRIGUEZ</t>
  </si>
  <si>
    <t>7696-28</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</si>
  <si>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</si>
  <si>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FOR-059</t>
  </si>
  <si>
    <t>JENNY ANDREA RODRIGUEZ HERNANDEZ</t>
  </si>
  <si>
    <t>7696-29</t>
  </si>
  <si>
    <t>Prestar los servicios de apoyo a la gestión para realizar y atender las actividades administrativas y operativas derivadas de las funciones de la Subdirección Financiera</t>
  </si>
  <si>
    <t>A la línea 128</t>
  </si>
  <si>
    <t>7696-30</t>
  </si>
  <si>
    <t>Prestar servicios profesionales especializados para el acompañamiento jurídico a la Subdirección Administrativa en los temas de su competencia</t>
  </si>
  <si>
    <t>11/03/2024
28/02/2024</t>
  </si>
  <si>
    <t>202417000029953
202417000025723</t>
  </si>
  <si>
    <t>A las líneas 175
A las líneas 169, 170 y 171</t>
  </si>
  <si>
    <t>7696-31</t>
  </si>
  <si>
    <t>Servicios de asesoramiento y representación jurídica relativos a otros campos del derecho.</t>
  </si>
  <si>
    <t>A la línea 132</t>
  </si>
  <si>
    <t>SE ANULO LA LINEA EN EL PAA.</t>
  </si>
  <si>
    <t>7696-32</t>
  </si>
  <si>
    <t>Prestación de servicios profesionales como apoyo al proceso de gestión del talento humano, así como acompañamiento y seguimiento en todo lo relacionado a la medición, creación y promoción de un clima organizacional de la Subdirección Administrativa</t>
  </si>
  <si>
    <t>A la línea 135</t>
  </si>
  <si>
    <t>7696-33</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</si>
  <si>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</si>
  <si>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Oficina Asesora de Planeación</t>
  </si>
  <si>
    <t>17/05/2024
20/02/2024
9/02/2024</t>
  </si>
  <si>
    <t>202417000048093
202417000021913
202417000015633</t>
  </si>
  <si>
    <t>A la línea 199
A la línea 158
A la línea 146</t>
  </si>
  <si>
    <t>7696-34</t>
  </si>
  <si>
    <t>Prestar servicios de apoyo a la gestión para realizar actividades administrativas y documentales (expedientes físicos y virtuales) de la Oficina Asesora de Planeación.</t>
  </si>
  <si>
    <t>9 meses y 17 días</t>
  </si>
  <si>
    <t>26/04/2024
22/04/2024</t>
  </si>
  <si>
    <t>202417000041313
202417000040283</t>
  </si>
  <si>
    <t>FOR-129 ANULACIÓN FOR-122</t>
  </si>
  <si>
    <t>EVELYN  SACHICA RODRIGUEZ</t>
  </si>
  <si>
    <t>Se anulo la viabilidad No. FOR-122</t>
  </si>
  <si>
    <t>7696-35</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</si>
  <si>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</si>
  <si>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02/05/2024
28/02/2024
20/02/2024</t>
  </si>
  <si>
    <t>202417000042213
202417000025593
202417000021913</t>
  </si>
  <si>
    <t>A la línea 158</t>
  </si>
  <si>
    <t>FOR-130</t>
  </si>
  <si>
    <t>ANGIE LORENA GARCIA VERA</t>
  </si>
  <si>
    <t>7696-36</t>
  </si>
  <si>
    <t>Prestar servicios profesionales para apoyar a la OAP en la programación, seguimiento, evaluación y monitoreo de los proyectos de inversión de la CVP, la gestión de los sistemas de información establecidos para tal fin, y la elaboración de informes periódicos.</t>
  </si>
  <si>
    <t>17/05/2024
28/02/2024
20/02/2024
9/02/2024</t>
  </si>
  <si>
    <t>202417000048093
202417000025593
202417000021913
202417000015633</t>
  </si>
  <si>
    <t>A la línea 197
A la línea 158
A la línea 146</t>
  </si>
  <si>
    <t>17/05/2024
8/02/2024</t>
  </si>
  <si>
    <t>FOR-111</t>
  </si>
  <si>
    <t>YEIMY YOLANDA MARIN BARRERO</t>
  </si>
  <si>
    <t>7696-37</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</si>
  <si>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</si>
  <si>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17/05/2024
20/02/2024</t>
  </si>
  <si>
    <t>202417000048093
202417000021913</t>
  </si>
  <si>
    <t>A las líneas 218 y 219</t>
  </si>
  <si>
    <t>20/05/2024
29/02/2024</t>
  </si>
  <si>
    <t>FOR-078</t>
  </si>
  <si>
    <t>CRISTHIAN CAMILO RODRIGUEZ MELO</t>
  </si>
  <si>
    <t>ANULACIÓN PARClAL CDP No. 370</t>
  </si>
  <si>
    <t>7696-38</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</si>
  <si>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</si>
  <si>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23/05/2024
05/04/2024
20/02/2024
9/02/2024</t>
  </si>
  <si>
    <t>202417000050543
202411300035993
202417000021913
202417000015633</t>
  </si>
  <si>
    <t>A la línea 225
A la línea 158
A la línea 146</t>
  </si>
  <si>
    <t>FOR-115</t>
  </si>
  <si>
    <t>INGRID DALILA MARIÑO MORALES</t>
  </si>
  <si>
    <t>7696-39</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</si>
  <si>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</si>
  <si>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7696-40</t>
  </si>
  <si>
    <t>Prestar servicios profesionales para apoyar a la OAP en la gestión integral de los proyectos de inversión que ejecuta la CVP para el cumplimiento de las metas del PDD 2020-2024, los ODS y los Objetivos Estratégicos de la Entidad; en la consolidación de los informes de seguimiento de los PI y su reporte en los sistemas de información correspondientes; así como en la elaboración de informes de gestión para el empalme y cierre de la Administración</t>
  </si>
  <si>
    <t>A la línea 145</t>
  </si>
  <si>
    <t>7696-41</t>
  </si>
  <si>
    <t>Prestar servicios profesionales como abogado a la Dirección Jurídica y Dirección de Mejoramiento de Vivienda en los trámites administrativos y jurídicos relacionados con las funciones de Curaduría Pública Social asignada a la Caja de la Vivienda Popular</t>
  </si>
  <si>
    <t>FOR-074</t>
  </si>
  <si>
    <t>MARIA MARGARITA SAENZ CARMONA</t>
  </si>
  <si>
    <t>7696-42</t>
  </si>
  <si>
    <t>Prestar los servicios como dependiente judicial, adelantando las actuaciones administrativas y de apoyo jurídico que requiera la dirección jurídica</t>
  </si>
  <si>
    <t>FOR-077</t>
  </si>
  <si>
    <t>OSCAR ALEXANDER MONDRAGON SOSA</t>
  </si>
  <si>
    <t>7696-43</t>
  </si>
  <si>
    <t>Prestar servicios profesionales como abogado de la Dirección Jurídica, apoyando la revisión de procesos judiciales y extrajudiciales, proponiendo estrategias jurídicas de defensa y mitigación de daño antijurídico de la Caja de Vivienda Popular.</t>
  </si>
  <si>
    <t>FOR-075</t>
  </si>
  <si>
    <t>OSCAR JULIAN CASTAÑO BARRETO</t>
  </si>
  <si>
    <t>7696-44</t>
  </si>
  <si>
    <t>Prestar los servicios profesionales para la asesoría, asistencia, acompañamiento, control y seguimiento en los asuntos relacionados con la función de curaduría pública social y de derecho urbano que requiera la Caja de la Vivienda Popular</t>
  </si>
  <si>
    <t>A las líneas 173 Y 174</t>
  </si>
  <si>
    <t>FOR-076</t>
  </si>
  <si>
    <t>ANDREA CAROLINA BETANCOURT QUIROGA</t>
  </si>
  <si>
    <t>7696-45</t>
  </si>
  <si>
    <t>Prestar los servicios profesionales en las actuaciones jurídicas y administrativas en las que se encuentre la CVP</t>
  </si>
  <si>
    <t>17/05/2024
27/02/2024</t>
  </si>
  <si>
    <t>202417000048093
202417000024773</t>
  </si>
  <si>
    <t>A las líneas 211 y 212</t>
  </si>
  <si>
    <t>20/05/2024
28/02/2024</t>
  </si>
  <si>
    <t>FOR-084</t>
  </si>
  <si>
    <t>CAROLINA  NOVOA APONTE</t>
  </si>
  <si>
    <t>7696-46</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</si>
  <si>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</si>
  <si>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Oficina Asesora de Comunicaciones</t>
  </si>
  <si>
    <t>A la línea 50</t>
  </si>
  <si>
    <t>FOR-072</t>
  </si>
  <si>
    <t>PAULA CAMILA BECERRA MARTINEZ</t>
  </si>
  <si>
    <t>7696-47</t>
  </si>
  <si>
    <t>Prestación de servicios profesionales a la Oficina Asesora de Comunicaciones para la creación de contenidos, campañas, productos audiovisuales y coordinación de estrategias de comunicación para difusión de proyectos, obras, avances, testimonios, entre otros productos, de acuerdo a las necesidades de las misionales y demás dependencias de la Caja de la Vivienda Popular.</t>
  </si>
  <si>
    <t>4 meses y 4 días</t>
  </si>
  <si>
    <t>FOR-081</t>
  </si>
  <si>
    <t>DIANA VANESSA ACOSTA RAMOS</t>
  </si>
  <si>
    <t>7696-48</t>
  </si>
  <si>
    <t>Prestar los servicios profesionales a la Oficina Asesora de Comunicaciones en la producción gráfica, comunicando de manera visual, la estrategia de comunicaciones bajo la guía de imagen distrital y demás piezas requeridas para la promoción de los proyectos de la Caja de la Vivienda Popular</t>
  </si>
  <si>
    <t>FOR-083</t>
  </si>
  <si>
    <t>PAULA ANDREA ZAMUDIO LOZANO</t>
  </si>
  <si>
    <t>7696-49</t>
  </si>
  <si>
    <t>Prestación de servicios profesionales para apoyar la estructuración, planeación y seguimiento de políticas relacionadas con Responsabilidad Social, desarrollo sostenible y servicio al ciudadano a cargo de la Caja de la Vivienda Popular.</t>
  </si>
  <si>
    <t>A la línea 182</t>
  </si>
  <si>
    <t>7696-50</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</si>
  <si>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</si>
  <si>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Recursos de la línea 46</t>
  </si>
  <si>
    <t xml:space="preserve">FOR-113
</t>
  </si>
  <si>
    <t>JUAN PABLO GOMEZ MONTAÑA</t>
  </si>
  <si>
    <t>7696-51</t>
  </si>
  <si>
    <t>Prestar servicios profesionales para la realización de acciones y análisis necesarios en el fortalecimiento de la Dirección de Gestión Corporativa – Proceso de Servicio al Ciudadano de la CVP.</t>
  </si>
  <si>
    <t>17/05/2024
28/02/2024</t>
  </si>
  <si>
    <t>202417000048093
202417000026023</t>
  </si>
  <si>
    <t>A la línea 193</t>
  </si>
  <si>
    <t>FOR-069</t>
  </si>
  <si>
    <t>ALVARO  DAVILA REMOLINA</t>
  </si>
  <si>
    <t>7696-52</t>
  </si>
  <si>
    <t>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t>
  </si>
  <si>
    <t>202417000048093
202417000024473</t>
  </si>
  <si>
    <t>A la línea 191</t>
  </si>
  <si>
    <t>FOR-060</t>
  </si>
  <si>
    <t>JUAN DAVID SOLANO ROJAS</t>
  </si>
  <si>
    <t>7696-53</t>
  </si>
  <si>
    <t>Prestar los servicios profesionales para apoyar a la Dirección Jurídica en la actualización y manejo de la plataforma SECOP II.</t>
  </si>
  <si>
    <t>FOR-085</t>
  </si>
  <si>
    <t>HERNAN ALFREDO CASTELLANOS MORA</t>
  </si>
  <si>
    <t>7696-54</t>
  </si>
  <si>
    <t>Prestar servicios profesionales, para la revisión, elaboración, control y articulación en relación con los procesos a cargo de la Dirección de Gestión Corporativa</t>
  </si>
  <si>
    <t>17/05/2024
27/02/2024
16/02/2024</t>
  </si>
  <si>
    <t>202417000048093
202417000024883
202417000021193</t>
  </si>
  <si>
    <t>A las lineas 185 y 186
A la línea 162</t>
  </si>
  <si>
    <t>FOR-031</t>
  </si>
  <si>
    <t>MARTA CECILIA MURCIA CHAVARRO</t>
  </si>
  <si>
    <t>7696-55</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</si>
  <si>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</si>
  <si>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17/05/2024
23/02/2024</t>
  </si>
  <si>
    <t>202417000048093
202417000023343</t>
  </si>
  <si>
    <t xml:space="preserve">
A las lineas 187, 188  y 189
</t>
  </si>
  <si>
    <t>FOR-049</t>
  </si>
  <si>
    <t>DIEGO GERMAN GARCIA LOPEZ</t>
  </si>
  <si>
    <t>7696-56</t>
  </si>
  <si>
    <t>Prestar servicios profesionales en el desarrollo de las actividades administrativas relacionadas con los procesos a cargo de la Dirección de Gestión Corporativa</t>
  </si>
  <si>
    <t>17/05/2024
14/02/2024</t>
  </si>
  <si>
    <t>A la línea 186</t>
  </si>
  <si>
    <t>FOR-028</t>
  </si>
  <si>
    <t>LAURA CATALINA JIMENEZ SANCHEZ</t>
  </si>
  <si>
    <t>7696-57</t>
  </si>
  <si>
    <t>Prestar servicios profesionales para desarrollar procedimientos relacionados con los procesos a cargo de la Dirección de Gestión Corporativa.</t>
  </si>
  <si>
    <t>FOR-029</t>
  </si>
  <si>
    <t>MARIA DEL PILAR CASTILLO MONCALEANO</t>
  </si>
  <si>
    <t>7696-58</t>
  </si>
  <si>
    <t>Prestación de servicios de apoyo a la gestión documental para el fortalecimiento del proceso de gestión documental y administración de archivo de la Subdirección Administrativa</t>
  </si>
  <si>
    <t>21/05/2024
8/02/2024</t>
  </si>
  <si>
    <t>202417000048923
202417000014243</t>
  </si>
  <si>
    <t>A la línea 142 y la linea 143</t>
  </si>
  <si>
    <t>FOR-177</t>
  </si>
  <si>
    <t>MADELENE  PRADO RODRIGUEZ</t>
  </si>
  <si>
    <t>7696-59</t>
  </si>
  <si>
    <t>Prestar servicios profesionales en la gestión de los procesos a cargo de la Subdirección Administrativa, especialmente los relacionados con la gestión administrativa</t>
  </si>
  <si>
    <t>17/05/2024
21/02/2024</t>
  </si>
  <si>
    <t>202417000048093
202417000022703</t>
  </si>
  <si>
    <t>A la línea 213</t>
  </si>
  <si>
    <t>FOR-046</t>
  </si>
  <si>
    <t>SANDRA MILENA HERNANDEZ CUBILLOS</t>
  </si>
  <si>
    <t>7696-60</t>
  </si>
  <si>
    <t>Prestar servicios profesionales especializados para la planeación, reporte y seguimiento de información asociadas a los diferentes procesos de responsabilidad de la Subdirección Administrativa.</t>
  </si>
  <si>
    <t>A la línea 136</t>
  </si>
  <si>
    <t>7696-61</t>
  </si>
  <si>
    <t>Prestar servicios profesionales técnicos necesarios para el seguimiento y control de la administración de los bienes inmuebles de propiedad de la Caja de la Vivienda Popular.</t>
  </si>
  <si>
    <t>7696-62</t>
  </si>
  <si>
    <t>Prestar servicios profesionales a la Dirección de Gestión Corporativa para brindar acompañamiento técnico en el marco de los procesos de contratación de obra e interventoría y gestión de bienes inmuebles de la entidad.</t>
  </si>
  <si>
    <t>FOR-027</t>
  </si>
  <si>
    <t>JORGE  MADERO GIRALDO</t>
  </si>
  <si>
    <t>7696-63</t>
  </si>
  <si>
    <t>Suministro de elementos de papelería y oficina requeridos por las diferentes dependencias de la Caja de la Vivienda Popular</t>
  </si>
  <si>
    <t>14111500;44121600;44121700;44121800;44121900</t>
  </si>
  <si>
    <t>Agosto</t>
  </si>
  <si>
    <t>7696-64</t>
  </si>
  <si>
    <t>Adquisición de cajas y carpetas para la preservación y conservación de documentos que permitan la ejecución de las actividades de gestión documental en la Caja de la Vivienda Popular.</t>
  </si>
  <si>
    <t>44111515;44122003</t>
  </si>
  <si>
    <t>7696-65</t>
  </si>
  <si>
    <t>7696-66</t>
  </si>
  <si>
    <t>Prestar el servicio público de transporte terrestre automotor especial en la modalidad de buses, busetas, microbuses y vans para la Caja de la Vivienda Popular.</t>
  </si>
  <si>
    <t>78111802;78111803</t>
  </si>
  <si>
    <t>7696-67</t>
  </si>
  <si>
    <t>Contratar el arrendamiento de un inmueble para la atención oportuna y de calidad a los ciudadanos de la Caja de la Vivienda Popular</t>
  </si>
  <si>
    <t>15/04/2024
21/02/2024
12/02/2024</t>
  </si>
  <si>
    <t>202417000038463
202417000022573
202417000016713</t>
  </si>
  <si>
    <t>A la línea 181
A la línea 159
A la línea 147</t>
  </si>
  <si>
    <t>7696-68</t>
  </si>
  <si>
    <t>Contratar el arrendamiento de una bodega para el archivo de gestión documental de la CVP, según acuerdo No. 049 de 2000 del AGN.</t>
  </si>
  <si>
    <t>FOR-026</t>
  </si>
  <si>
    <t>BIENES RAICES ECA LTDA</t>
  </si>
  <si>
    <t>7696-69</t>
  </si>
  <si>
    <t>Prestación de servicios profesionales para adelantar el avalúo técnico contable de los bienes muebles servibles de la Caja de la Vivienda Popular</t>
  </si>
  <si>
    <t>7696-70</t>
  </si>
  <si>
    <t>Prestar el servicio de diagnóstico y validación de las redes eléctricas del edificio de la Caja de Vivienda Popular</t>
  </si>
  <si>
    <t>7696-71</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</si>
  <si>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</si>
  <si>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92121504;92121503;92121502;92121701;92101501</t>
  </si>
  <si>
    <t>25/01/2024
16/01/2024</t>
  </si>
  <si>
    <t>202417000006273
202417000001243</t>
  </si>
  <si>
    <t>A la línea 133
A la línea 131</t>
  </si>
  <si>
    <t>FOR-010</t>
  </si>
  <si>
    <t>SERVICONI LTDA SERVICIOS PRIVADOS DE SEG URIDAD Y VIGILANCIA</t>
  </si>
  <si>
    <t>7696-72</t>
  </si>
  <si>
    <t>Contratar la prestación del servicio integral de fotocopiado, anillado y fotoplanos que requiera la Caja de la Vivienda Popular de acuerdo con las especificaciones técnicas.</t>
  </si>
  <si>
    <t>FOR-044</t>
  </si>
  <si>
    <t>ANULACIÓN TOTAL CDP No. 130</t>
  </si>
  <si>
    <t>7696-73</t>
  </si>
  <si>
    <t>Mantenimiento del jardín existente en la fachada de la sede principal de la Caja de la Vivienda Popular CVP.</t>
  </si>
  <si>
    <t>70111703;72102902</t>
  </si>
  <si>
    <t>7696-74</t>
  </si>
  <si>
    <t>Mantenimiento del sistema fotovoltaico existente en la  sede principal de la Caja de la Vivienda Popular</t>
  </si>
  <si>
    <t>30191800;56111600;26131507;32101600</t>
  </si>
  <si>
    <t>7696-75</t>
  </si>
  <si>
    <t>Pago de servicio de Energía (Codensa) de la Caja de la Vivienda Popular y otros predios</t>
  </si>
  <si>
    <t>4/01/82024</t>
  </si>
  <si>
    <t>FOR-005</t>
  </si>
  <si>
    <t>ANULACIÓN PARClAL CDP No. 5</t>
  </si>
  <si>
    <t>7696-76</t>
  </si>
  <si>
    <t>Pago de servicio de Gas Natural (Vanti) de la Caja de la Vivienda Popular y otros predios</t>
  </si>
  <si>
    <t>7696-77</t>
  </si>
  <si>
    <t>Pago de servicio de Acueducto (EAAB) de la Caja de la Vivienda Popular y otros predios</t>
  </si>
  <si>
    <t>FOR-006</t>
  </si>
  <si>
    <t>ANULACIÓN PARClAL CDP No. 32</t>
  </si>
  <si>
    <t>7696-78</t>
  </si>
  <si>
    <t>Prestar el servicio de mantenimiento de equipos para monitoreo de condiciones ambientales de los archivos de gestión, centralizado y central y control de humedad relativa del archivo central de la Caja de la Vivienda Popular.</t>
  </si>
  <si>
    <t>40101902;41112215;40101900;41112200;78131804;73152108;72154100</t>
  </si>
  <si>
    <t>7696-79</t>
  </si>
  <si>
    <t>Contratar la certificación del ascensor de la Caja de Vivienda Popular</t>
  </si>
  <si>
    <t>7696-80</t>
  </si>
  <si>
    <t>Consultoría para definición de afectaciones y necesidades técnicas del edificio donde funciona la Caja de la Vivienda Popular</t>
  </si>
  <si>
    <t>7696-81</t>
  </si>
  <si>
    <t>Pago de servicio de Aseo de la Caja de la Vivienda Popular y otros predios</t>
  </si>
  <si>
    <t>FOR-007</t>
  </si>
  <si>
    <t>BOGOTA LIMPIA S.A.S. E.S.P.</t>
  </si>
  <si>
    <t>ANULACIÓN PARClAL CDP No. 33</t>
  </si>
  <si>
    <t>7696-82</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</si>
  <si>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</si>
  <si>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 xml:space="preserve">A la línea 218 y 219
</t>
  </si>
  <si>
    <t>7696-83</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</si>
  <si>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</si>
  <si>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17/05/2024
29/02/2024
31/01/2024</t>
  </si>
  <si>
    <t>202417000048093
202417000026493
202417000009563</t>
  </si>
  <si>
    <t>A la línea 217
A la línea 139</t>
  </si>
  <si>
    <t>20/05/2024
29/02/2024
31/01/2024</t>
  </si>
  <si>
    <t>FOR-073</t>
  </si>
  <si>
    <t>LUIS ALIRIO CASTRO PEÑA</t>
  </si>
  <si>
    <t>7696-84</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</si>
  <si>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</si>
  <si>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17/05/2024
 7/02/2024</t>
  </si>
  <si>
    <t>202417000048113
202417000013963</t>
  </si>
  <si>
    <t>A la línea 134</t>
  </si>
  <si>
    <t>7696-85</t>
  </si>
  <si>
    <t>Prestar servicios profesionales en la planeación, gestión, seguimiento, ejecución y evaluación e informes del proceso de Servicio al Ciudadano.</t>
  </si>
  <si>
    <t>A la línea 192</t>
  </si>
  <si>
    <t>FOR-070</t>
  </si>
  <si>
    <t>ROBERTO CARLOS NARVAEZ CORTES</t>
  </si>
  <si>
    <t>7696-86</t>
  </si>
  <si>
    <t>Suministrar equipos de computo todo en uno  de escritorio por renovación tecnológica para la Caja de la Vivienda Popular.</t>
  </si>
  <si>
    <t>Oficina TIC</t>
  </si>
  <si>
    <t>202417000048103
202417000014133</t>
  </si>
  <si>
    <t>20/05/2024
9/02/2024</t>
  </si>
  <si>
    <t>FOR-136</t>
  </si>
  <si>
    <t>ANULACIÓN TOTAL CDP No. 695</t>
  </si>
  <si>
    <t>7696-87</t>
  </si>
  <si>
    <t>Suministrar equipos de procesamiento especial (workstation) para ejecución de programas de diseño y de cartografía para la Caja de la Vivienda Popular</t>
  </si>
  <si>
    <t>A la línea 88</t>
  </si>
  <si>
    <t>7696-88</t>
  </si>
  <si>
    <t>Realizar la renovación del correo electrónico bajo plataforma google</t>
  </si>
  <si>
    <t>15/04/2024
18/03/2024
11/03/2024</t>
  </si>
  <si>
    <t>202417000038543
202417000031573
202417000030093</t>
  </si>
  <si>
    <t>Recursos de la línea 87</t>
  </si>
  <si>
    <t>15/04/2024
18/03/2024</t>
  </si>
  <si>
    <t xml:space="preserve">FOR-120 ANULACIÓN FOR-106 </t>
  </si>
  <si>
    <t>XERTICA COLOMBIA SAS</t>
  </si>
  <si>
    <t>Anulación FOR-106, por valor de $384.346.629 según correo recibido del 16-04-2024. Anulación CDP 481</t>
  </si>
  <si>
    <t>7696-89</t>
  </si>
  <si>
    <t>Realizar la renovación de las licencias de adobe para el uso de la caja de la vivienda popular</t>
  </si>
  <si>
    <t>Diciembre</t>
  </si>
  <si>
    <t>7696-90</t>
  </si>
  <si>
    <t>Realizar la renovación del licenciamiento para los equipos de Seguridad perimetral el sistema de Detección y respuesta de punto final y la solución De wifi seguro para la caja de la vivienda Popular</t>
  </si>
  <si>
    <t>7696-91</t>
  </si>
  <si>
    <t>Realizar la renovación del licenciamiento Forms and Reports en nube para la plataforma Oracle - si capital</t>
  </si>
  <si>
    <t>FOR-086
ANULACIÓN FOR-071</t>
  </si>
  <si>
    <t>ORACLE COLOMBIA LIMITADA</t>
  </si>
  <si>
    <t>Anulación CDP 356 / 29-02-2024</t>
  </si>
  <si>
    <t>7696-92</t>
  </si>
  <si>
    <t>Renovar el licenciamiento del software Arcview GIS (ArcGIS) para la Caja de la Vivienda Popular</t>
  </si>
  <si>
    <t>16/05/2024
24/04/2024</t>
  </si>
  <si>
    <t>202417000047293
202417000041123</t>
  </si>
  <si>
    <t>FOR-137</t>
  </si>
  <si>
    <t>ESRI COLOMBIA SAS</t>
  </si>
  <si>
    <t>7696-93</t>
  </si>
  <si>
    <t>CONTRATAR INFRAESTRUCTURA COMO SERVICIO (IaaS Y PaaS) ORACLE, SEGÚN NECESIDAD TECNOLÓGICA DE LA CAJA DE LA VIVIENDA POPULAR.</t>
  </si>
  <si>
    <t>21/05/2024
24/04/2024</t>
  </si>
  <si>
    <t>202417000049203
202417000041123</t>
  </si>
  <si>
    <t>A la línea 223</t>
  </si>
  <si>
    <t>7696-94</t>
  </si>
  <si>
    <t>Renovación de Software Administración y control de Impresoras para la Caja de la Vivienda Popular</t>
  </si>
  <si>
    <t>FOR-138</t>
  </si>
  <si>
    <t>ANULACIÓN TOTAL CDP No. 723</t>
  </si>
  <si>
    <t>7696-95</t>
  </si>
  <si>
    <t>Renovación del licenciamiento de un antivirus incluida la consola de administración y el servicio de soporte para la caja de la vivienda popular.</t>
  </si>
  <si>
    <t>7696-96</t>
  </si>
  <si>
    <t>Realizar la Renovacion del licenciamiento de la herramienta Microsoft office ®️M365 Apps for Enterprise Open</t>
  </si>
  <si>
    <t>7696-97</t>
  </si>
  <si>
    <t>Realizar adquisicion de switches de comunicación y la renovación de soporte y garantia de switches para las redes de comunicación Lan de la Caja de la Vivienda Popular.</t>
  </si>
  <si>
    <t>7696-98</t>
  </si>
  <si>
    <t>Renovación de licenciamiento, mantenimiento y soporte de los Switches marca Cisco de propiedad de la Entidad.</t>
  </si>
  <si>
    <t>43231513;43233204;43222612;81111801;81111803</t>
  </si>
  <si>
    <t>7696-99</t>
  </si>
  <si>
    <t>Contratar servicios de datacenter externo para alojar sistemas de información institucional, así como canales de comunicación de datos e internet para la sede principal y para las oficinas externas de la Caja de la Vivienda Popular.</t>
  </si>
  <si>
    <t>FOR-030</t>
  </si>
  <si>
    <t>CONTRATOS INTERADMINISTRATIVOS</t>
  </si>
  <si>
    <t>EMPRESA DE TELECOMUNICACIONES DE BOGOTÁ S.A. E.S.P. - ETB S.A. ESP</t>
  </si>
  <si>
    <t>7696-100</t>
  </si>
  <si>
    <t>ADQUISICIÓN DE CERTIFICADOS DIGITALES SERVIDOR SEGURO SSL PARA MULTIPLES SUBDOMINIOS DE FUNCIÓN PÚBLICA, DE CONFORMIDAD CON LAS CARACTERÍSTICAS ESTABLECIDAS POR LA CAJA DE LA VIVIENDA POPULAR</t>
  </si>
  <si>
    <t>7696-101</t>
  </si>
  <si>
    <t>Adquisición de certificados firma digital de función pública, de conformidad con las características establecidas por la Caja de la Vivienda Popular</t>
  </si>
  <si>
    <t>8/02/2024
5/02/2024</t>
  </si>
  <si>
    <t>202417000014133
202417000010163</t>
  </si>
  <si>
    <t>A la línea 103 y141
A la línea 140</t>
  </si>
  <si>
    <t>9/02/2024
5/02/2024</t>
  </si>
  <si>
    <t>7696-102</t>
  </si>
  <si>
    <t>Realizar el mantenimiento y soporte al sistema de control de acceso peatonal de la Caja de la Vivienda Popular.</t>
  </si>
  <si>
    <t>FOR- 180 ANULACIÓN FOR-103</t>
  </si>
  <si>
    <t>ANULACION CDP 453</t>
  </si>
  <si>
    <t>7696-103</t>
  </si>
  <si>
    <t>Contratar el servicio de mantenimiento preventivo y correctivo para los equipos de cómputo, servidores, impresoras y escáner de propiedad de la Caja de la Vivienda Popular.</t>
  </si>
  <si>
    <t xml:space="preserve">8/02/2024
</t>
  </si>
  <si>
    <t xml:space="preserve">202417000014133
</t>
  </si>
  <si>
    <t>Recursos de la línea 86 y 101</t>
  </si>
  <si>
    <t>FOR-181</t>
  </si>
  <si>
    <t>7696-104</t>
  </si>
  <si>
    <t>Contratar el servicio de mantenimiento preventivo y correctivo con repuestos para las ups trifásicas marca powersun de propiedad de la Caja de la Vivienda Popular</t>
  </si>
  <si>
    <t>FOR-042</t>
  </si>
  <si>
    <t>POWERSUN S.A.S</t>
  </si>
  <si>
    <t>7696-105</t>
  </si>
  <si>
    <t>Contratar el servicio de mantenimiento y extensión de garantía con repuestos y soporte técnico para el sistema de telefonía corporativa voz/IP de la CVP conforme a las especificaciones técnicas definidas.</t>
  </si>
  <si>
    <t xml:space="preserve"> </t>
  </si>
  <si>
    <t xml:space="preserve">FOR-114
</t>
  </si>
  <si>
    <t>ANULACIÓN TOTAL CDP No. 603</t>
  </si>
  <si>
    <t>7696-106</t>
  </si>
  <si>
    <t>Prestar el servicio de mantenimiento preventivo y correctivo del sistema de carteleras digitales de la Caja de la Vivienda Popular</t>
  </si>
  <si>
    <t>7696-107</t>
  </si>
  <si>
    <t>Prestar servicios profesionales para apoyar la gestión de proyectos de TI y gestión de los procesos contractuales de la oficina TIC del a Caja de la Vivienda</t>
  </si>
  <si>
    <t>FOR-090</t>
  </si>
  <si>
    <t>LAURA YALILE ALVAREZ CASTAÑEDA</t>
  </si>
  <si>
    <t>7696-108</t>
  </si>
  <si>
    <t>Prestación de servicios profesionales para apoyar las actividades, configuración, soporte de las aplicaciones que inter operen con el sistema de información misional de la Caja de la Vivienda Popular</t>
  </si>
  <si>
    <t>FOR-091</t>
  </si>
  <si>
    <t>LUIS GABRIEL BAREÑO ROMERO</t>
  </si>
  <si>
    <t>7696-109</t>
  </si>
  <si>
    <t>Prestar servicios profesionales para apoyar técnica y funcionalmente los desarrollos del sistema de información Misional y los desarrollos de las demas areas de la entidad</t>
  </si>
  <si>
    <t>A la línea 176</t>
  </si>
  <si>
    <t>7696-110</t>
  </si>
  <si>
    <t>Prestar servicios profesionales para apoyar la administración y operación de la infraestructura tecnológica y seguridad perimetral que soportan los sistemas de la entidad</t>
  </si>
  <si>
    <t>FOR-092</t>
  </si>
  <si>
    <t>OSCAR ANDRES DIAZ CANTOR</t>
  </si>
  <si>
    <t>7696-111</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</si>
  <si>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</si>
  <si>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FOR-093</t>
  </si>
  <si>
    <t>SERGIO ALEJANDRO FRANCO PARRA</t>
  </si>
  <si>
    <t>7696-112</t>
  </si>
  <si>
    <t>Prestar servicios profesionales necesarios para llevar a cabo el seguimiento, administración y gestión de la adecuada atención de los servicios de TIC que se presta a los usuarios internos y externos de la Caja de la Vivienda Popular.</t>
  </si>
  <si>
    <t>FOR-094</t>
  </si>
  <si>
    <t>LUIS FERNANDO CABRERA ROBAYO</t>
  </si>
  <si>
    <t>ANULACIÓN PARClAL CDP No. 425</t>
  </si>
  <si>
    <t>7696-113</t>
  </si>
  <si>
    <t>Prestar los servicios profesionales para orientar y realizar actividades de desarrollo, administración y monitoreo de los componentes de los aplicativos misionales y de apoyo de propiedad de la Caja de la Vivienda Popular.</t>
  </si>
  <si>
    <t>FOR-095</t>
  </si>
  <si>
    <t>HERNAN MAURICIO RINCON BEDOYA</t>
  </si>
  <si>
    <t>7696-114</t>
  </si>
  <si>
    <t>Prestar servicios profesionales desde el punto de vista técnico para la ejecución de asuntos relacionados con los recursos informáticos, de telecomunicaciones y ciberseguridad para el correcto funcionamiento de los servicios tecnológicos de la Caja de Vivienda Popular</t>
  </si>
  <si>
    <t>FOR-182</t>
  </si>
  <si>
    <t>JOAN RENE CARVAJAL RAMIREZ</t>
  </si>
  <si>
    <t>7696-115</t>
  </si>
  <si>
    <t>Prestar servicios profesionales para apoyar la administración y monitoreo de los repositorios de datos y base de datos de la Caja de la Vivienda Popular</t>
  </si>
  <si>
    <t>FOR-096</t>
  </si>
  <si>
    <t>LUIS FERNANDO QUINTERO OSPINA</t>
  </si>
  <si>
    <t>7696-116</t>
  </si>
  <si>
    <t>Prestación de servicios de apoyo técnico a la gestión para el acompañamiento en el uso de las herramientas tecnológicas y el soporte de los requerimientos registrados por los usuarios finales de la Caja de la Vivienda Popular.</t>
  </si>
  <si>
    <t>FOR-134</t>
  </si>
  <si>
    <t>ANULACIÓN TOTAL CDP No. 689</t>
  </si>
  <si>
    <t>7696-117</t>
  </si>
  <si>
    <t>Prestar servicios profesionales para el soporte, gestión, desarrollo y monitoreo del Sistemas de Gestión Documental - ORFEO en la Caja de la Vivienda Popular.</t>
  </si>
  <si>
    <t>FOR-109 ANULACIÓN FOR-047</t>
  </si>
  <si>
    <t>EDGAR FERNANDO VARGAS BUITRAGO</t>
  </si>
  <si>
    <t>7696-118</t>
  </si>
  <si>
    <t>Prestar los servicios profesionales para orientar los proyectos de desarrollo, administración y monitoreo de los componentes de software de los sistemas de información misional de la Caja de la Vivienda Popular</t>
  </si>
  <si>
    <t>FOR-097</t>
  </si>
  <si>
    <t>GUSTAVO JOSE CASTRO SANCHEZ</t>
  </si>
  <si>
    <t>7696-119</t>
  </si>
  <si>
    <t>Prestar los servicios profesionales para apoyar a la Oficina TIC con la definición, gestión y seguimiento del plan estratégico de tecnologías de la información y las comunicaciones PETI, los protocolos y procedimientos de Gobierno digital y la protección de datos dentro del marco legal vigente.</t>
  </si>
  <si>
    <t>FOR-119</t>
  </si>
  <si>
    <t>GABINO  HERNANDEZ BLANCO</t>
  </si>
  <si>
    <t>7696-120</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</si>
  <si>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</si>
  <si>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FOR-098</t>
  </si>
  <si>
    <t>HAROLD ALFONSO BOHORQUEZ GONZALEZ</t>
  </si>
  <si>
    <t>7696-121</t>
  </si>
  <si>
    <t>Prestar servicios profesionales para garantizar el óptimo funcionamiento del Sistema de Gestión Documental y del Sistema de Información Misional desde su fase de desarrollo hasta los pasos a producción y uso por parte del usuario final de la Caja de Vivienda Popular.</t>
  </si>
  <si>
    <t>FOR-139</t>
  </si>
  <si>
    <t>JULIAN MAURICIO CASTELBLANCO PERALTA</t>
  </si>
  <si>
    <t>ANULACIÓN PARClAL CDP No. 725</t>
  </si>
  <si>
    <t>7696-122</t>
  </si>
  <si>
    <t>Prestación de servicios profesionales en el componente jurídico de las actividades y/o proyectos de la Oficina de Tecnología de la Información y las Comunicaciones de la Caja de la Vivienda Popular.</t>
  </si>
  <si>
    <t>02/05/2024
24/04/2024</t>
  </si>
  <si>
    <t>202417000042243
202417000041123</t>
  </si>
  <si>
    <t>FOR-132</t>
  </si>
  <si>
    <t>JULIO CESAR SIERRA LEON</t>
  </si>
  <si>
    <t>7696-123</t>
  </si>
  <si>
    <t>Prestar los servicios profesionales para orientar, analizar, desarrollar, configurar e instalar los proyectos de desarrollo, administración y monitoreo de los componentes de software que gestionan la información geográfica en los sistemas de información misionales de la Caja de la vivienda popular</t>
  </si>
  <si>
    <t>7696-124</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</si>
  <si>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</si>
  <si>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FOR-099</t>
  </si>
  <si>
    <t>JOHN KENNEDY LEON CASTIBLANCO</t>
  </si>
  <si>
    <t>7696-125</t>
  </si>
  <si>
    <t>Prestar servicios profesionales para articular las actividades y trámites del Modelo Integrado de Gestión MIPG , de Control Interno del área y actualización de la documentación del proceso.</t>
  </si>
  <si>
    <t>FOR-100</t>
  </si>
  <si>
    <t>OLMER RAUL CURREA CALDERON</t>
  </si>
  <si>
    <t>7696-126</t>
  </si>
  <si>
    <t>Prestar el servicio de mantenimiento preventivo y correctivo del sistema de aire acondicionado tipo mini-split ubicado en el centro de cómputo de la Caja de la Vivienda Popular</t>
  </si>
  <si>
    <t>7696-127</t>
  </si>
  <si>
    <t>Adición y prorroga al contrato No. 422-2023, cuyo objeto es: “Prestar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t>
  </si>
  <si>
    <t>1 mes y 14 días</t>
  </si>
  <si>
    <t>DIRECCIÓN DE GESTIÓN CORPORATIVA</t>
  </si>
  <si>
    <t>Recursos de la línea 25</t>
  </si>
  <si>
    <t>FOR-001</t>
  </si>
  <si>
    <t>LEIDY JOHANA HERRERA RODRIGUEZ</t>
  </si>
  <si>
    <t>7696-128</t>
  </si>
  <si>
    <t>Adición y prorroga al contrato No. 437-2023, cuyo objeto es: “Prestar los servicios de apoyo en la Subdirección Financiera para la organización y la revisión de los expedientes de los deudores, el diligenciamiento de las bases de datos y la preparación de soportes en el marco de la gestión de cobro de la cartera y demás actividades requeridas por la CVP.”</t>
  </si>
  <si>
    <t>1 mes y 11 días</t>
  </si>
  <si>
    <t>FOR-002</t>
  </si>
  <si>
    <t>URIEL ANDRES CARRANZA NIETO</t>
  </si>
  <si>
    <t>7696-129</t>
  </si>
  <si>
    <t>Adición y prórroga al contrato No. 425-2023, cuyo objeto es: “Prestar servicios profesionales en la ejecución de auditorías seguimiento y evaluaciones del Plan
Anual de Auditorías de la vigencia aprobado por el Comité ICCI que aporten en el mejoramiento continuo de los procesos de la Caja de la Vivienda Popular, con
énfasis en el componente contable y financiero.”</t>
  </si>
  <si>
    <t>1 mes y 17 días</t>
  </si>
  <si>
    <t>Recursos de la línea 24</t>
  </si>
  <si>
    <t>FOR-003</t>
  </si>
  <si>
    <t>7696-130</t>
  </si>
  <si>
    <t>Adición y prorroga al contrato No. 439-2023, cuyo objeto es: “Prestar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t>
  </si>
  <si>
    <t>FOR-004</t>
  </si>
  <si>
    <t>7696-131</t>
  </si>
  <si>
    <t>Adición y prorroga al contrato No. 478-2023,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</si>
  <si>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92121504, 92121503, 92121502,  92121701, 92101501</t>
  </si>
  <si>
    <t>Recursos de la línea 71</t>
  </si>
  <si>
    <t>FOR-008</t>
  </si>
  <si>
    <t>SEGURIDAD SAN CARLOS LTDA</t>
  </si>
  <si>
    <t>ANULACIÓN PARClAL CDP No. 36</t>
  </si>
  <si>
    <t>7696-132</t>
  </si>
  <si>
    <t>Adición y prorroga al contrato No. 224-2023, cuyo objeto es: “Prestar servicios profesionales especializados para el acompañamiento jurídico a la Subdirección Administrativa en los temas de su competencia”</t>
  </si>
  <si>
    <t>FOR-011</t>
  </si>
  <si>
    <t>JOHANNA ALEJANDRA FERNANDEZ CORREDOR</t>
  </si>
  <si>
    <t>7696-133</t>
  </si>
  <si>
    <t>FOR-009</t>
  </si>
  <si>
    <t>CONTRATO DE CONTRAPRESTACION DE SERVICIOS</t>
  </si>
  <si>
    <t>7696-134</t>
  </si>
  <si>
    <t>Pago de pasivo exigible compromiso No. 694-2022, cuyo objeto es: “Prestación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</si>
  <si>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25/04/2024
7/02/2024</t>
  </si>
  <si>
    <t>202417000041293
202417000013963</t>
  </si>
  <si>
    <t>Recursos de la línea 84</t>
  </si>
  <si>
    <t>FOR-125</t>
  </si>
  <si>
    <t>7696-135</t>
  </si>
  <si>
    <t>Adición y prorroga al contrato No. 132-2023, cuyo objeto es: “Prestación de servicios profesionales como apoyo al proceso de gestión del talento humano, así como acompañamiento y seguimiento en todo lo relacionado a la medición, creación y promoción de un clima organizacional de la Subdirección Administrativa”</t>
  </si>
  <si>
    <t>Recursos de la línea 32</t>
  </si>
  <si>
    <t>FOR-012</t>
  </si>
  <si>
    <t>ALEJANDRA LORENA MARIÑO RONDEROS</t>
  </si>
  <si>
    <t>7696-136</t>
  </si>
  <si>
    <t>Adición y prorroga al contrato No. 352-2023, cuyo objeto es: “Prestar servicios profesionales para implementar las dimensiones y políticas asociadas a la gestión de la Subdirección Administrativa, por medio de estrategias adelantadas bajo el referente del Modelo Integrado de Planeación y Gestión.”</t>
  </si>
  <si>
    <t>FOR-013</t>
  </si>
  <si>
    <t>LINA MARIA GUTIERREZ ROJAS</t>
  </si>
  <si>
    <t>7696-137</t>
  </si>
  <si>
    <t>Adición y prorroga al contrato No. 186-2023, cuyo objeto es: “Prestación de servicios profesionales para apoyar las actividades, configuración, soporte de las aplicaciones que inter operen con el sistema de información misional de la Caja de la Vivienda Popular”</t>
  </si>
  <si>
    <t xml:space="preserve">202417000009533
</t>
  </si>
  <si>
    <t>Recursos de la línea 107</t>
  </si>
  <si>
    <t>FOR-014</t>
  </si>
  <si>
    <t>7696-138</t>
  </si>
  <si>
    <t>Adición y prorroga al contrato No. 240-2023, cuyo objeto es: “Prestar servicios profesionales para apoyar la gestión de proyectos de TI y gestión de los procesos contractuales de la oficina TIC del a Caja de la Vivienda”</t>
  </si>
  <si>
    <t>Recursos de la línea 108</t>
  </si>
  <si>
    <t>FOR-015</t>
  </si>
  <si>
    <t>7696-139</t>
  </si>
  <si>
    <t>Adición y prorroga al contrato No. 513-2023, cuyo objeto es: “Prestar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</si>
  <si>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Recursos de la línea 83</t>
  </si>
  <si>
    <t>FOR-016</t>
  </si>
  <si>
    <t>ANULACIÓN PARClAL CDP No. 55</t>
  </si>
  <si>
    <t>7696-140</t>
  </si>
  <si>
    <t xml:space="preserve">Adición a la orden de compra No. 114126-2023, cuyo objeto es: “Adquisición de certificados firma digital de función pública, de conformidad con las características
establecidas por la Caja de la Vivienda Popular”
</t>
  </si>
  <si>
    <t>Recursos de la línea 101</t>
  </si>
  <si>
    <t>FOR-017</t>
  </si>
  <si>
    <t>CAMERFIRMA COLOMBIA S.A.S</t>
  </si>
  <si>
    <t>7696-141</t>
  </si>
  <si>
    <t>Renovación de soporte de licencia anual API-WSING para firma masiva y estampado cronologico del sistema de gestión documental para la caja de vivienda popular</t>
  </si>
  <si>
    <t>FOR-048</t>
  </si>
  <si>
    <t>SOCIEDAD CAMERAL DE CERTIFICACION DIGITAL L CERTICAMARA SA</t>
  </si>
  <si>
    <t>7696-142</t>
  </si>
  <si>
    <t>Adición y prorroga al contrato No. 482-2023, cuyo objeto es: “Prestar servicios de apoyo a la gestión en el desarrollo de actividades relacionadas con el procedimiento de archivo de gestión contractual a cargo de la Dirección de Gestión Corporativa.”</t>
  </si>
  <si>
    <t>Recursos de la línea 58</t>
  </si>
  <si>
    <t>FOR-020</t>
  </si>
  <si>
    <t>LAURA VALENTINA GARZON GONZALEZ</t>
  </si>
  <si>
    <t>7696-143</t>
  </si>
  <si>
    <t>Adición y prorroga al contrato No. 483-2023, cuyo objeto es: “Prestar servicios de apoyo a la gestión en el desarrollo de actividades relacionadas con el procedimiento de archivo de gestión contractual a cargo de la Dirección de Gestión Corporativa.”</t>
  </si>
  <si>
    <t>FOR-021</t>
  </si>
  <si>
    <t>NUBIA JUDITH CARO BARRIOS</t>
  </si>
  <si>
    <t>7696-144</t>
  </si>
  <si>
    <t>Prestar servicios profesionales para adelantar el acompañamiento y seguimiento desde la Dirección General en lo relacionado con componente social de la Caja de la Vivienda Popular y la articulación con Entidades asignadas por el supervisor del contrato.</t>
  </si>
  <si>
    <t>4 meses y 20 días</t>
  </si>
  <si>
    <t>Recursos de la línea 15</t>
  </si>
  <si>
    <t>FOR-022</t>
  </si>
  <si>
    <t>NANCY GIOVANNA CELY VARGAS</t>
  </si>
  <si>
    <t>ANULACIÓN PARClAL CDP No. 74</t>
  </si>
  <si>
    <t>7696-145</t>
  </si>
  <si>
    <t>Prestar, con plena autonomía técnica y administrativa, los servicios profesionales para apoyar a la Oficina Asesora de Planeación mediante el análisis, seguimiento y monitoreo a la ejecución y cumplimiento del Plan Estratégico de la Entidad, así como del Plan de Desarrollo Distrital y los proyectos de inversión de la entidad.</t>
  </si>
  <si>
    <t>FOR-023</t>
  </si>
  <si>
    <t>NATALY  MARQUEZ BENAVIDES</t>
  </si>
  <si>
    <t>7696-146</t>
  </si>
  <si>
    <t>Prestar los servicios profesionales para apoyar y asesorar a la Dirección General de la Caja de Vivienda Popular, desde la perspectiva técnica, en la evaluación, seguimiento, formulación y estructuración de los procesos, programas y proyectos que lidera la entidad, de acuerdo con lo establecido en el Plan de Desarrollo de la Ciudad y sus objetivos misionales.</t>
  </si>
  <si>
    <t>4 meses y 15 días</t>
  </si>
  <si>
    <t>Recursos de la línea 33,36 y 38</t>
  </si>
  <si>
    <t>FOR-024</t>
  </si>
  <si>
    <t>JOSE ANTONIO VELANDIA CLAVIJO</t>
  </si>
  <si>
    <t>ANULACIÓN PARClAL CDP No. 76</t>
  </si>
  <si>
    <t>7696-147</t>
  </si>
  <si>
    <t>Adición y prorroga al contrato No. 18-2023, cuyo objeto es: “Contratar el arrendamiento de un inmueble para la atención oportuna y de calidad a los ciudadanos de la Caja de la Vivienda Popular”</t>
  </si>
  <si>
    <t xml:space="preserve">
202417000016713
</t>
  </si>
  <si>
    <t>Recursos de la línea 67</t>
  </si>
  <si>
    <t>FOR-025</t>
  </si>
  <si>
    <t>LIGIA MERY LOPEZ DE GALLO</t>
  </si>
  <si>
    <t>7696-148</t>
  </si>
  <si>
    <t>varios</t>
  </si>
  <si>
    <t>FOR-032</t>
  </si>
  <si>
    <t>ANULACIÓN TOTAL CDP No. 107</t>
  </si>
  <si>
    <t>7696-149</t>
  </si>
  <si>
    <t>FOR-033</t>
  </si>
  <si>
    <t>ANULACIÓN TOTAL CDP No. 109</t>
  </si>
  <si>
    <t>7696-150</t>
  </si>
  <si>
    <t>FOR-034</t>
  </si>
  <si>
    <t>ANULACIÓN TOTAL CDP No. 110</t>
  </si>
  <si>
    <t>7696-151</t>
  </si>
  <si>
    <t>FOR-035</t>
  </si>
  <si>
    <t>ANULACIÓN TOTAL CDP No. 111</t>
  </si>
  <si>
    <t>7696-152</t>
  </si>
  <si>
    <t>FOR-036</t>
  </si>
  <si>
    <t>ANULACIÓN TOTAL CDP No. 112</t>
  </si>
  <si>
    <t>7696-153</t>
  </si>
  <si>
    <t>FOR-037</t>
  </si>
  <si>
    <t>ANULACIÓN TOTAL CDP No. 113</t>
  </si>
  <si>
    <t>7696-154</t>
  </si>
  <si>
    <t>FOR-038</t>
  </si>
  <si>
    <t>ANULACIÓN TOTAL CDP No. 114</t>
  </si>
  <si>
    <t>7696-155</t>
  </si>
  <si>
    <t>FOR-039</t>
  </si>
  <si>
    <t>ANULACIÓN TOTAL CDP No. 115</t>
  </si>
  <si>
    <t>7696-156</t>
  </si>
  <si>
    <t>Recursos de la línea 85</t>
  </si>
  <si>
    <t>FOR-040</t>
  </si>
  <si>
    <t>ANULACIÓN TOTAL CDP No. 116</t>
  </si>
  <si>
    <t>7696-157</t>
  </si>
  <si>
    <t>FOR-041</t>
  </si>
  <si>
    <t>ANULACIÓN TOTAL CDP No. 117</t>
  </si>
  <si>
    <t>7696-158</t>
  </si>
  <si>
    <t>Apoyar a la Caja de la Vivienda Popular en el desarrollo y conceptualización del Plan Estratégico Institucional.</t>
  </si>
  <si>
    <t>Recursos de la líneas 33, 35, 36, 37, 38 y 39.</t>
  </si>
  <si>
    <t>FOR-043</t>
  </si>
  <si>
    <t>IDENTITARIA SAS</t>
  </si>
  <si>
    <t>7696-159</t>
  </si>
  <si>
    <t>O232020200668011 Servicios postales relacionados con sobres, cartas (nacional e internacional)</t>
  </si>
  <si>
    <t>Prestación del servicio de correo para la recolección, transporte y entrega de la correspondencia de la Caja de la Vivienda Popular.</t>
  </si>
  <si>
    <t>21/03/2024
21/02/2024</t>
  </si>
  <si>
    <t>202417000033293
202417000022573</t>
  </si>
  <si>
    <t>Recursos de las líneas 2, 67 y 80</t>
  </si>
  <si>
    <t>FOR-112
ANULACIÓN FOR-065</t>
  </si>
  <si>
    <t>SERVICIOS POSTALES NACIONALES S.A.S.</t>
  </si>
  <si>
    <t>SE ANULO LA VIABILIDAD No. FOR-065 POR CAMBIO DE OBJETO.</t>
  </si>
  <si>
    <t>7696-160</t>
  </si>
  <si>
    <t>Prestar servicios profesionales para la elaboración, revisión y control en relación con los procesos a cargo de la Dirección de Gestión Corporativa</t>
  </si>
  <si>
    <t>Recursos de la línea 16</t>
  </si>
  <si>
    <t>FOR-082</t>
  </si>
  <si>
    <t>BELIA FERNANDA DOUSDEBES AGUDELO</t>
  </si>
  <si>
    <t>ANULACIÓN PARClAL CDP No. 384</t>
  </si>
  <si>
    <t>7696-161</t>
  </si>
  <si>
    <t>Adición y prorroga al contrato No. 40-2023, cuyo objeto es: “Prestación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</si>
  <si>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FOR-057</t>
  </si>
  <si>
    <t>7696-162</t>
  </si>
  <si>
    <t>Adición y prórroga al contrato No. 619-2023, cuyo objeto es: “Prestar los servicios de apoyo a la gestión para realizar y atender las actividades administrativas y operativas de la Dirección de Gestión Corporativa.”</t>
  </si>
  <si>
    <t>1 mes y 5 días</t>
  </si>
  <si>
    <t xml:space="preserve">27/02/2024
</t>
  </si>
  <si>
    <t xml:space="preserve">202417000024883
</t>
  </si>
  <si>
    <t>Recursos de la línea 54</t>
  </si>
  <si>
    <t>FOR-061</t>
  </si>
  <si>
    <t>MARIA ROCIO MARTINEZ ARIAS</t>
  </si>
  <si>
    <t>7696-163</t>
  </si>
  <si>
    <t>Adición y prórroga al contrato No. 686-2023, cuyo objeto es: “Prestar servicios profesionales en el desarrollo de actividades relacionadas con la etapa precontractual, gestión de pagos y apoyo en la etapa poscontractual de los contratos a cargo de la Dirección de Gestión Corporativa y/o el proyecto de inversión a cargo de la dependencia."</t>
  </si>
  <si>
    <t>1 mes y 12 días</t>
  </si>
  <si>
    <t>Recursos de la línea 55</t>
  </si>
  <si>
    <t>FOR-062</t>
  </si>
  <si>
    <t>SERGIO ALEJANDRO PINO ROJAS</t>
  </si>
  <si>
    <t>7696-164</t>
  </si>
  <si>
    <t>Adición y prorroga al contrato No. 425-2023, cuyo objeto es: “Prestar servicios profesionales en la ejecución de auditorías seguimiento y evaluaciones del Plan Anual de Auditorías de la vigencia aprobado por el Comité ICCI que aporten en el mejoramiento continuo de los procesos de la Caja de la Vivienda Popular, con énfasis en el componente contable y financiero."</t>
  </si>
  <si>
    <t>2 meses y 10 días</t>
  </si>
  <si>
    <t xml:space="preserve">28/02/2024
</t>
  </si>
  <si>
    <t>FOR-063</t>
  </si>
  <si>
    <t>7696-165</t>
  </si>
  <si>
    <t>Adición y prorroga al contrato No. 439-2023, cuyo objeto es: “Prestar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deSeguridad y Privacidad de Información."</t>
  </si>
  <si>
    <t xml:space="preserve">Recursos de la línea </t>
  </si>
  <si>
    <t>FOR-064</t>
  </si>
  <si>
    <t>7696-166</t>
  </si>
  <si>
    <t>Adición y prórroga al contrato No. 73-2023, cuyo objeto es: “Prestar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</si>
  <si>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28 dias</t>
  </si>
  <si>
    <t>Recursos de la línea 35</t>
  </si>
  <si>
    <t>FOR-066</t>
  </si>
  <si>
    <t>YENNY FARITH BEJARANO CORREA</t>
  </si>
  <si>
    <t>7696-167</t>
  </si>
  <si>
    <t>Adición y prorroga al contrato No. 136-2023, cuyo objeto es: “Prestar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</si>
  <si>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Recursos de la línea 38</t>
  </si>
  <si>
    <t>FOR-067</t>
  </si>
  <si>
    <t>7696-168</t>
  </si>
  <si>
    <t>Adición y prorroga al contrato No. 76-2023, cuyo objeto es: “Prestar servicios profesionales para apoyar a la OAP en la programación, seguimiento, evaluación y monitoreo de los proyectos de inversión de la CVP, la gestión de los sistemas de información establecidos para tal fin, y la elaboración de informes periódicos.”</t>
  </si>
  <si>
    <t>Recursos de la línea 36</t>
  </si>
  <si>
    <t>FOR-068</t>
  </si>
  <si>
    <t>7696-169</t>
  </si>
  <si>
    <t>Prestar servicios profesionales como abogado para el desarrollo de las actividades relacionadas con la Subdirección administrativa</t>
  </si>
  <si>
    <t>FOR-088</t>
  </si>
  <si>
    <t>2787</t>
  </si>
  <si>
    <t>ALVARO JAVIER TELLEZ CRUZ</t>
  </si>
  <si>
    <t>ANULACIÓN PARClAL CDP No. 418</t>
  </si>
  <si>
    <t>7696-170</t>
  </si>
  <si>
    <t>Prestar servicios profesionales especializados como abogado a la subdirección administrativa apoyando la ejecución de los diversos trámites contractuales, administrativos y jurídicos.</t>
  </si>
  <si>
    <t>FOR-089</t>
  </si>
  <si>
    <t>JENNIFFER ANDREA CALLEJAS REUTO</t>
  </si>
  <si>
    <t>ANULACIÓN PARClAL CDP No. 419</t>
  </si>
  <si>
    <t>7696-171</t>
  </si>
  <si>
    <t>Prestar servicios de apoyo a la subdirección administrativa para el fortalecimiento de los procesos administrativos y del talento humano.</t>
  </si>
  <si>
    <t>7696-172</t>
  </si>
  <si>
    <t xml:space="preserve">06/03/2024
</t>
  </si>
  <si>
    <t xml:space="preserve">202417000029033
</t>
  </si>
  <si>
    <t>Recursos de la línea 3</t>
  </si>
  <si>
    <t>FOR-087</t>
  </si>
  <si>
    <t>WILMER ANDRES ALBORNOZ SUA</t>
  </si>
  <si>
    <t>7696-173</t>
  </si>
  <si>
    <t>Pago de pasivo exigible compromiso No. 767-2022, cuyo objeto es: Prestar los servicios profesionales para adelantar la representación judicial y extrajudicial en materia de derecho público y apoyar en los trámites administrativos que se requieran en la Dirección Jurídica”</t>
  </si>
  <si>
    <t>25/04/2024
11/03/2024</t>
  </si>
  <si>
    <t>202417000041273
202417000029543</t>
  </si>
  <si>
    <t>FOR-123</t>
  </si>
  <si>
    <t>LUIS GUILLERMO QUIÑONES BENAVIDES</t>
  </si>
  <si>
    <t>7696-174</t>
  </si>
  <si>
    <t>Pago de pasivo exigible compromiso No. 784-2022, cuyo objeto es: “La prestación de los servicios profesionales para ejercer la representación técnica y especializada en defensa de los intereses de la Caja de la Vivienda Popular y del PATRIMONIO AUTONOMO FIDUBOGOTÁ SA PROYECTO CONSTRUCCIÓN DE VIVIENDA NUEVA identificado con NIT.830.055.897-7, en el proceso que en sede Arbitral y/o en sede de la jurisdicción ordinaria se llevará a cabo contra el Consorcio como sociedad interventora en el contrato de Construcción Vivienda Nueva CPS-PCVN-3-1-30589- 045 de 2015 y demás actividades relacionadas.”</t>
  </si>
  <si>
    <t>202417000041283
202417000029863</t>
  </si>
  <si>
    <t>FOR-124</t>
  </si>
  <si>
    <t>NOGUERA &amp; SERRANO SOCIEDAD POR ACCIONES SIMPLIFICADA</t>
  </si>
  <si>
    <t>7696-175</t>
  </si>
  <si>
    <t>Prestar los servicios profesionales brindando acompañamiento legal en asuntos relacionados con la estructuración de proyectos de vivienda y en procesos estratégicos de la Caja de la Vivienda Popular.</t>
  </si>
  <si>
    <t xml:space="preserve">202417000029953
</t>
  </si>
  <si>
    <t>FOR-101</t>
  </si>
  <si>
    <t>LOTERO ZULUAGA ABOGADOS S A S</t>
  </si>
  <si>
    <t>7696-176</t>
  </si>
  <si>
    <t>Prestación de servicios de apoyo técnico a la gestión para definir, analizar, especificar, documentar, probar los sistemas de información que apoyan los procesos misionales, estratégicos y de apoyo de la Caja de la Vivienda Popular.</t>
  </si>
  <si>
    <t>Recursos de la línea 109</t>
  </si>
  <si>
    <t>FOR-107</t>
  </si>
  <si>
    <t>LUIS ANTONIO GONZALEZ SUAREZ</t>
  </si>
  <si>
    <t>7696-177</t>
  </si>
  <si>
    <t>Prestar servicios de apoyo a la gestión administrativa y financiera en los procesos de contratación de la Entidad en todas sus etapas, y los demás procesos que la Entidad requiera adelantar.</t>
  </si>
  <si>
    <t>3 meses y 15 días</t>
  </si>
  <si>
    <t>Recursos de la línea 11</t>
  </si>
  <si>
    <t>FOR-104</t>
  </si>
  <si>
    <t>SEBASTIAN  MORALES GALVIS</t>
  </si>
  <si>
    <t>7696-178</t>
  </si>
  <si>
    <t>Prestar servicios profesionales para apoyar a la Caja de Vivienda Popular desde un enfoque administrativo y financiero en los procesos que se le asignen.</t>
  </si>
  <si>
    <t>FOR-105</t>
  </si>
  <si>
    <t>ANDRES DAVID SANCHEZ ZUÑIGA</t>
  </si>
  <si>
    <t>7696-179</t>
  </si>
  <si>
    <t>Prestar servicios profesionales jurídicos a la Oficina de Control Disciplinario Interno, en la prevención, en la revisión, elaboración, monitoreo e impulso de los procesos disciplinarios en primera instancia de la Caja de la Vivienda Popular</t>
  </si>
  <si>
    <t>3 meses y 24 días</t>
  </si>
  <si>
    <t>Recursos de la línea 12</t>
  </si>
  <si>
    <t>FOR-102</t>
  </si>
  <si>
    <t>SERGIO GEOVANNY TOCANCIPA ARIZA</t>
  </si>
  <si>
    <t>7696-180</t>
  </si>
  <si>
    <t>Prestación de servicios profesionales y de apoyo</t>
  </si>
  <si>
    <t>24/04/2024
19/03/2024</t>
  </si>
  <si>
    <t>202417000041013
202417000031563</t>
  </si>
  <si>
    <t>A la línea 183
Recursos de la línea 65</t>
  </si>
  <si>
    <t>7696-181</t>
  </si>
  <si>
    <t>O2320202005040154129 Servicios generales de construcción de otros edificios no residenciales</t>
  </si>
  <si>
    <t>Adición al contrato No. 719-2023, cuyo objeto es: “Contratar las obras necesarias para el mantenimiento y reparaciones locativas por el sistema de precios unitarios fijos sin fórmula de reajuste a monto agotable, de la sede principal de la Caja de la Vivienda Popular.”</t>
  </si>
  <si>
    <t>1 mes y 15 días</t>
  </si>
  <si>
    <t>FOR-118</t>
  </si>
  <si>
    <t>LESATH SAS</t>
  </si>
  <si>
    <t>7696-182</t>
  </si>
  <si>
    <t>Prestación de servicios profesionales y de apoyo a la gestión de la Oficina Asesora de comunicaciones en la elaboración y ejecución de contenido conforme a las estrategias de comunicación institucional de la Caja de la Vivienda Popular.</t>
  </si>
  <si>
    <t>2 meses y 15 días</t>
  </si>
  <si>
    <t>Recursos de la línea 49</t>
  </si>
  <si>
    <t>FOR-121</t>
  </si>
  <si>
    <t>PAOLA ANDREA RIVERA CHACON</t>
  </si>
  <si>
    <t>7696-183</t>
  </si>
  <si>
    <t>O2320101004010104 Otros muebles N.C.P.</t>
  </si>
  <si>
    <t>Adquisición de bienes y elementos para el mejoramiento de la Sede de la Caja de Vivienda Popular</t>
  </si>
  <si>
    <t xml:space="preserve">24/04/2024
</t>
  </si>
  <si>
    <t>Recursos de la línea 180</t>
  </si>
  <si>
    <t>FOR-133</t>
  </si>
  <si>
    <t>2783
2784
2897
2837</t>
  </si>
  <si>
    <t>28/05/2024
29/05/2024</t>
  </si>
  <si>
    <t>CENCOSUD COLOMBIA S.A.</t>
  </si>
  <si>
    <t>ANULACIÓN PARClAL CDP No. 686</t>
  </si>
  <si>
    <t>7696-184</t>
  </si>
  <si>
    <t>Adición al contrato No. 328-2023, cuyo objeto es: “Contratar la póliza de seguros de vida grupo deudor requerida para la adecuada protección de los intereses patrimoniales actuales y futuros de la Caja de la Vivienda Popular"</t>
  </si>
  <si>
    <t>156 días</t>
  </si>
  <si>
    <t>Recursos de la línea 1</t>
  </si>
  <si>
    <t>FOR-135</t>
  </si>
  <si>
    <t>CONTRATO DE SEGUROS</t>
  </si>
  <si>
    <t>HDI SEGUROS S.A</t>
  </si>
  <si>
    <t>7696-185</t>
  </si>
  <si>
    <t>Adición y prórroga al contrato No. 5-2024, cuyo objeto es: “Prestar servicios profesionales a la Dirección de Gestión Corporativa para brindar acompañamiento técnico en el marco de los procesos de contratación de obra e interventoría y gestión de bienes inmuebles de la entidad”</t>
  </si>
  <si>
    <t xml:space="preserve">202417000048093
</t>
  </si>
  <si>
    <t>FOR-140</t>
  </si>
  <si>
    <t>7696-186</t>
  </si>
  <si>
    <t>Adición y prórroga al contrato No. 15-2024, cuyo objeto es: “Prestar servicios profesionales para desarrollar procedimientos relacionados con los procesos a cargo de la Dirección de Gestión Corporativa”</t>
  </si>
  <si>
    <t>Recursos de la línea 54 y 56</t>
  </si>
  <si>
    <t>FOR-141</t>
  </si>
  <si>
    <t>7696-187</t>
  </si>
  <si>
    <t>Adición y prórroga al contrato No. 17-2024, cuyo objeto es: “Prestar servicios profesionales, para la revisión, elaboración, control y articulación en relación con los procesos a cargo de la
Dirección de Gestión Corporativa.”</t>
  </si>
  <si>
    <t>FOR-142</t>
  </si>
  <si>
    <t>7696-188</t>
  </si>
  <si>
    <t>Adición y prórroga al contrato No. 10-2024, cuyo objeto es: “Prestar servicios profesionales en el desarrollo de las actividades administrativas relacionadas con los procesos a cargo de la Dirección de Gestión Corporativa”</t>
  </si>
  <si>
    <t>FOR-143</t>
  </si>
  <si>
    <t>7696-189</t>
  </si>
  <si>
    <t>Adición y prórroga al contrato No. 27-2024, cuyo objeto es: “Prestar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</si>
  <si>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Recursos de la línea 55 y 56</t>
  </si>
  <si>
    <t>FOR-144</t>
  </si>
  <si>
    <t>7696-190</t>
  </si>
  <si>
    <t>Adición y prórroga al contrato No. 85-2024, cuyo objeto es: “Prestar servicios profesionales para la elaboración, revisión y control en relación con los procesos a cargo de la Dirección de Gestión Corporativa.”</t>
  </si>
  <si>
    <t>Recursos de la línea 22</t>
  </si>
  <si>
    <t>FOR-145</t>
  </si>
  <si>
    <t>2790</t>
  </si>
  <si>
    <t>7696-191</t>
  </si>
  <si>
    <t>Adición y prórroga al contrato No. 40-2024, cuyo objeto es: “Prestar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t>
  </si>
  <si>
    <t>Recursos de la línea 52</t>
  </si>
  <si>
    <t>FOR-146</t>
  </si>
  <si>
    <t>7696-192</t>
  </si>
  <si>
    <t>Adición y prórroga al contrato No. 92-2024, cuyo objeto es: “Prestar servicios profesionales en la planeación, gestión, seguimiento, ejecución y evaluación e informes del proceso de Servicio al Ciudadano.”</t>
  </si>
  <si>
    <t>FOR-147</t>
  </si>
  <si>
    <t>7696-193</t>
  </si>
  <si>
    <t>Adición y prórroga al contrato No. 66-2024, cuyo objeto es: “Prestar servicios profesionales para la realización de acciones y análisis necesarios en el fortalecimiento de la Dirección de Gestión Corporativa – Proceso de Servicio al Ciudadano de la CVP.”</t>
  </si>
  <si>
    <t>Recursos de la línea 51</t>
  </si>
  <si>
    <t>FOR-148</t>
  </si>
  <si>
    <t>7696-194</t>
  </si>
  <si>
    <t>Adición y prórroga al contrato No. 93-2024, cuyo objeto es: “Prestar los servicios profesionales para desarrollar procesos, administrativos y organizacionales de la Caja de la Vivienda Popular.”</t>
  </si>
  <si>
    <t>FOR-149</t>
  </si>
  <si>
    <t>7696-195</t>
  </si>
  <si>
    <t>Adición y prórroga al contrato No. 4-2024, cuyo objeto es: “PRESTAR SERVICIOS PROFESIONALES PARA LA ASESORÍA, ACOMPAÑAMIENTO, CONTROL Y SEGUIMIENTO JURÍDICO A LA DIRECCIÓN GENERAL EN TEMAS TRASNVERSALES Y MISIONALES DE LA ENTIDAD.”</t>
  </si>
  <si>
    <t>Recursos de la línea 17</t>
  </si>
  <si>
    <t>FOR-150</t>
  </si>
  <si>
    <t>7696-196</t>
  </si>
  <si>
    <t>Adición y prórroga al contrato No. 7-2024, cuyo objeto es: “PRESTAR LOS SERVICIOS PROFESIONALES PARA APOYAR, ACOMPAÑAR Y FORTALECER LOS PROCESOS MISIONALES Y ADMINISTRATIVOS DE LA DIRECCIÓN GENERAL DE LA CAJA DE VIVIENDA POPULAR.”</t>
  </si>
  <si>
    <t>Recursos de la línea 18</t>
  </si>
  <si>
    <t>FOR-151</t>
  </si>
  <si>
    <t>7696-197</t>
  </si>
  <si>
    <t>Adición y prórroga al contrato No. 8-2024, cuyo objeto es: “PRESTAR, CON PLENA AUTONOMÍA TÉCNICA Y ADMINISTRATIVA, LOS SERVICIOS PROFESIONALES PARA APOYAR A LA OFICINA ASESORA DE PLANEACIÓN MEDIANTE EL ANÁLISIS, SEGUIMIENTO Y MONITOREO A LA EJECUCIÓN Y CUMPLIMIENTO DEL PLAN ESTRATÉGICO DE LA ENTIDAD, ASÍ COMO DEL PLAN DE DESARROLLO DISTRITAL Y LOS PROYECTOS DE INVERSIÓN DE LA ENTIDAD.”</t>
  </si>
  <si>
    <t>FOR-152</t>
  </si>
  <si>
    <t>2838</t>
  </si>
  <si>
    <t>7696-198</t>
  </si>
  <si>
    <t>Adición y prórroga al contrato No. 14-2024, cuyo objeto es: “PRESTAR SERVICIOS PROFESIONALES PARA ADELANTAR EL ACOMPAÑAMIENTO Y SEGUIMIENTO DESDE LA DIRECCIÓN GENERAL EN LO RELACIONADO CON COMPONENTE SOCIAL DE LA CAJA DE LA VIVIENDA POPULAR Y LA ARTICULACIÓN CON ENTIDADES ASIGNADAS POR EL SUPERVISOR DEL CONTRATO.”</t>
  </si>
  <si>
    <t>FOR-153</t>
  </si>
  <si>
    <t>2789</t>
  </si>
  <si>
    <t>7696-199</t>
  </si>
  <si>
    <t>Adición y prórroga al contrato No. 18-2024, cuyo objeto es: “PRESTAR LOS SERVICIOS PROFESIONALES PARA APOYAR Y ASESORAR A LA DIRECCIÓN GENERAL DE LA CAJA DE VIVIENDA POPULAR, DESDE LA PERSPECTIVA TÉCNICA, EN LA EVALUACIÓN, SEGUIMIENTO, FORMULACIÓN Y ESTRUCTURACIÓN DE LOS PROCESOS, PROGRAMAS Y PROYECTOS QUE LIDERA LA ENTIDAD, DE ACUERDO CON LO ESTABLECIDO EN EL PLAN DE DESARROLLO DE LA CIUDAD Y SUS OBJETIVOS MISIONALES.”</t>
  </si>
  <si>
    <t>Recursos de la línea 33</t>
  </si>
  <si>
    <t>FOR-154</t>
  </si>
  <si>
    <t>2788</t>
  </si>
  <si>
    <t>7696-200</t>
  </si>
  <si>
    <t>Adición y prórroga al contrato No. 248-2024, cuyo objeto es: “PRESTAR SERVICIOS PROFESIONALES ESPECIALIZADOS PARA ASESORAR JURÍDICAMENTE A LA DIRECCIÓN GENERAL EN LOS ASUNTOS QUE REQUIERA LA CAJA DE LA VIVIENDA POPULAR PARA EL DESARROLLO DE SUS PROYECTOS MISIONALES”</t>
  </si>
  <si>
    <t>FOR-155</t>
  </si>
  <si>
    <t>7696-201</t>
  </si>
  <si>
    <t>Adición y prórroga al contrato No. 46-2024, cuyo objeto es: “Prestar servicios profesionales desde el componente jurídico para brindar apoyo en las actuaciones que se adelanten en el proceso de gestión contractual.”</t>
  </si>
  <si>
    <t>Recursos de la línea 6</t>
  </si>
  <si>
    <t>FOR-156</t>
  </si>
  <si>
    <t>7696-202</t>
  </si>
  <si>
    <t>Adición y prórroga al contrato No. 47-2024, cuyo objeto es: “Prestar servicios profesionales desde el componente jurídico para brindar apoyo en las actuaciones que se adelanten en el proceso de gestión contractual.”</t>
  </si>
  <si>
    <t>FOR-157</t>
  </si>
  <si>
    <t>7696-203</t>
  </si>
  <si>
    <t>Adición y prórroga al contrato No. 199-2024, cuyo objeto es: “Prestar servicios profesionales desde el componente jurídico para brindar apoyo en las actuaciones que se adelanten en el proceso de gestión contractual.”</t>
  </si>
  <si>
    <t>FOR-158</t>
  </si>
  <si>
    <t>ANULACIÓN TOTAL CDP No. 770</t>
  </si>
  <si>
    <t>7696-204</t>
  </si>
  <si>
    <t>Adición y prórroga al contrato No. 35-2024, cuyo objeto es: “Prestar servicios profesionales desde el componente jurídico para brindar apoyo en las actuaciones que se adelanten en el proceso de gestión contractual.”</t>
  </si>
  <si>
    <t>FOR-159</t>
  </si>
  <si>
    <t>7696-205</t>
  </si>
  <si>
    <t>Adición y prórroga al contrato No. 31-2024, cuyo objeto es: “Prestar servicios profesionales desde el componente jurídico para brindar apoyo en las actuaciones que se adelanten en el proceso de gestión contractual.”</t>
  </si>
  <si>
    <t>Recursos de la línea 7</t>
  </si>
  <si>
    <t>FOR-160</t>
  </si>
  <si>
    <t>7696-206</t>
  </si>
  <si>
    <t>Adición y prórroga al contrato No. 45-2024, cuyo objeto es: “Prestar servicios profesionales desde el componente jurídico para brindar apoyo en las actuaciones que se adelanten en el proceso de gestión contractual.”</t>
  </si>
  <si>
    <t>FOR-161</t>
  </si>
  <si>
    <t>7696-207</t>
  </si>
  <si>
    <t>Adición y prórroga al contrato No. 44-2024, cuyo objeto es: “Prestar servicios profesionales desde el componente jurídico para brindar apoyo en las actuaciones que se adelanten en el proceso de gestión contractual.”</t>
  </si>
  <si>
    <t>FOR-183 
ANULACIÓN FOR-162</t>
  </si>
  <si>
    <t>7696-208</t>
  </si>
  <si>
    <t>Adición y prórroga al contrato No. 50-2024, cuyo objeto es: “Prestar servicios profesionales a la Subdirección Financiera en el subproceso de Presupuesto llevando a cabo actividades de registro y seguimiento de información, así como de planeación, gestión, seguimiento a la ejecución y demás recomendaciones por parte de la CVP.”</t>
  </si>
  <si>
    <t>FOR-163</t>
  </si>
  <si>
    <t>7696-209</t>
  </si>
  <si>
    <t>Adición y prórroga al contrato No. 56-2024, cuyo objeto es: “Prestación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</si>
  <si>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FOR-164</t>
  </si>
  <si>
    <t>7696-210</t>
  </si>
  <si>
    <t>Adición y prórroga al contrato No. 235-2024, cuyo objeto es: “Prestar servicios profesionales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t>
  </si>
  <si>
    <t>FOR-165</t>
  </si>
  <si>
    <t>7696-211</t>
  </si>
  <si>
    <t>Adición y prórroga al contrato No. 88-2024, cuyo objeto es: “Prestar servicios profesionales como abogado a la Dirección Jurídica y Dirección de Mejoramiento de Vivienda en los trámites administrativos y jurídicos relacionados con las funciones de Curaduría Pública Social asignada a la Caja de la Vivienda Popular.”</t>
  </si>
  <si>
    <t>FOR-166</t>
  </si>
  <si>
    <t>7696-212</t>
  </si>
  <si>
    <t>Adición y prórroga al contrato No. 84-2024, cuyo objeto es: “Prestar los servicios profesionales en las actuaciones jurídicas y administrativas en las que se encuentre la CVP.”</t>
  </si>
  <si>
    <t>FOR-167</t>
  </si>
  <si>
    <t>2786</t>
  </si>
  <si>
    <t>7696-213</t>
  </si>
  <si>
    <t>Adición y prórroga al contrato No. 22-2024, cuyo objeto es: “Prestar servicios profesionales en la gestión de los procesos a cargo de la Subdirección Administrativa, especialmente los relacionados con la gestión administrativa.”</t>
  </si>
  <si>
    <t>Recursos de la línea 59</t>
  </si>
  <si>
    <t>FOR-168</t>
  </si>
  <si>
    <t>7696-214</t>
  </si>
  <si>
    <t>Adición y prórroga al contrato No. 371-2024, cuyo objeto es: “Prestar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</si>
  <si>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FOR-169</t>
  </si>
  <si>
    <t>ANULACIÓN PARClAL CDP No. 768
ANULACIÓN TOTAL CDP No. 785</t>
  </si>
  <si>
    <t>7696-215</t>
  </si>
  <si>
    <t>Adición y prórroga al contrato No. 375-2024, cuyo objeto es: “Prestar servicios profesionales en la ejecución de auditorías, seguimientos y evaluaciones definidas en el Plan Anual de Auditorías aprobado por el Comité ICCI que aporten en al mejoramiento continuo de los procesos de la Caja de la Vivienda Popular y con énfasis en la atención de Entes de control Externo.”</t>
  </si>
  <si>
    <t>FOR-170</t>
  </si>
  <si>
    <t>2845</t>
  </si>
  <si>
    <t xml:space="preserve">ANULACIÓN PARClAL CDP No. 786
</t>
  </si>
  <si>
    <t>7696-216</t>
  </si>
  <si>
    <t>Adición y prórroga al contrato No. 415-2024, cuyo objeto es: “Prestar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t>
  </si>
  <si>
    <t>FOR-171</t>
  </si>
  <si>
    <t xml:space="preserve">ANULACIÓN PARClAL CDP No. 787
</t>
  </si>
  <si>
    <t>7696-217</t>
  </si>
  <si>
    <t>Adición y prórroga al contrato No. 329-2024, cuyo objeto es: “Prestar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</si>
  <si>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FOR-172</t>
  </si>
  <si>
    <t>7696-218</t>
  </si>
  <si>
    <t>Adición y prórroga al contrato No. 101-2024, cuyo objeto es: “Prestar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</si>
  <si>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Recursos de la línea 37</t>
  </si>
  <si>
    <t>FOR-173</t>
  </si>
  <si>
    <t>7696-219</t>
  </si>
  <si>
    <t>Adición y prórroga al contrato No. 423-2024, cuyo objeto es: “Prestar servicios de apoyo a la gestión para realizar actividades administrativas y documentales (expedientes físicos y virtuales) de la Oficina Asesora de Planeación”</t>
  </si>
  <si>
    <t>FOR-174</t>
  </si>
  <si>
    <t>ANULACIÓN PARClAL CDP No. 780</t>
  </si>
  <si>
    <t>7696-220</t>
  </si>
  <si>
    <t>CONTRATAR LOS SERVICIOS INTEGRALES DE UN OPERADOR LOGÍSTICO QUE LLEVE A CABO LAS ACTIVIDADES QUE REQUIERA LA CAJA DE LA VIVIENDA POPULAR Y QUE PERMITA DIVULGAR LOS AVANCES DE LOS DIFERENTES PROGRAMAS MISIONALES DE LA ENTIDAD.</t>
  </si>
  <si>
    <t>80141607;81141601;80141902;90101600</t>
  </si>
  <si>
    <t xml:space="preserve">202417000048113
</t>
  </si>
  <si>
    <t>FOR-179</t>
  </si>
  <si>
    <t>7696-221</t>
  </si>
  <si>
    <t>Prestar servicios profesionales para apoyar a la Oficina Asesora de Planeación en la implementación de la estrategia de rendición de cuentas permanente y participación ciudadana, enfocada en el fortalecimiento de las políticas de transparencia e integridad, y la implementación de políticas públicas del sector, transversales y poblacionales.</t>
  </si>
  <si>
    <t>80101504; 80161500</t>
  </si>
  <si>
    <t xml:space="preserve">202417000048123
</t>
  </si>
  <si>
    <t>Recursos de la línea 82</t>
  </si>
  <si>
    <t>FOR-175</t>
  </si>
  <si>
    <t>7696-222</t>
  </si>
  <si>
    <t>Prestar servicios profesionales para realizar el seguimiento al cumplimiento del Programa de Transparencia y Ética Pública, así como apoyar el mantenimiento del Sistema de Gestión de Calidad en el marco de la política de Control interno del Modelo Integrado de Planeación y Gestión.</t>
  </si>
  <si>
    <t>FOR-176</t>
  </si>
  <si>
    <t>JOAN MANUEL WILHAYNER GAITAN FERRER</t>
  </si>
  <si>
    <t>7696-223</t>
  </si>
  <si>
    <t>Adición y prórroga a la orden de compra No. 111124-2023, cuyo objeto es: “Contratar infraestructura como servicio (IaaS y PaaS) Oracle, según necesidad tecnológica de la caja de la vivienda popular.”</t>
  </si>
  <si>
    <t>Recursos de la línea 93</t>
  </si>
  <si>
    <t>FOR-178</t>
  </si>
  <si>
    <t>BMIND S.A.S.</t>
  </si>
  <si>
    <t>7696-224</t>
  </si>
  <si>
    <t>Adquirir a título de compraventa chaquetas institucionales y los carné impresos para la caja de vivienda popular</t>
  </si>
  <si>
    <t>53101802; 53101804</t>
  </si>
  <si>
    <t>FOR-185</t>
  </si>
  <si>
    <t>7696-225</t>
  </si>
  <si>
    <t>Adición y prórroga al contrato No. 316-2024, cuyo objeto es: “Prestar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</si>
  <si>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 xml:space="preserve">FOR-184
</t>
  </si>
  <si>
    <t>7696-226</t>
  </si>
  <si>
    <t>Adición y prórroga al contrato No. 435-2024, cuyo objeto es: "Prestar servicios profesionales en la ejecución de las auditorías, seguimientos y evaluaciones del Plan Anual de Auditorías de la vigencia aprobado por el Comité ICCI que aporten en el mejoramiento continuo de los procesos de la Caja de la Vivienda Popular énfasis en control fiscal".</t>
  </si>
  <si>
    <t>SIN RADICADO</t>
  </si>
  <si>
    <t>FOR-186</t>
  </si>
  <si>
    <t>7696-227</t>
  </si>
  <si>
    <t>Adición y prórroga al contrato No. 432-2024, cuyo objeto es: "Prestar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t>
  </si>
  <si>
    <t>FOR-187</t>
  </si>
  <si>
    <t>7696-228</t>
  </si>
  <si>
    <t xml:space="preserve">Adición y prórroga al contrato No. 436-2024, cuyo objeto es: "Prestar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 </t>
  </si>
  <si>
    <t>FOR-188</t>
  </si>
  <si>
    <t>O23011601190000007680  Implementación del Plan Terrazas, como vehículo de</t>
  </si>
  <si>
    <t>O231010200501           Aportes generales al sistema de riesgos laborales</t>
  </si>
  <si>
    <t>O2320202005030253290    Otras obras de ingeniería civil</t>
  </si>
  <si>
    <t>O232020200881114        Servicios de investigación básica en ingeniería y</t>
  </si>
  <si>
    <t>O232020200883143        Software originales</t>
  </si>
  <si>
    <t>O232020200883321        Servicios de ingeniería en proyectos de construcci</t>
  </si>
  <si>
    <t>O232020200885991        Otros servicios de información</t>
  </si>
  <si>
    <t>O232020200991123        Servicios de la administración pública relacionado</t>
  </si>
  <si>
    <t>O23011601190000007703  Mejoramiento integral de barrios con participación</t>
  </si>
  <si>
    <t>1-601-I037  PAS-Crédito</t>
  </si>
  <si>
    <t>O232020200668014        Servicios de gestión documental</t>
  </si>
  <si>
    <t>O232020200882221        Servicios de contabilidad</t>
  </si>
  <si>
    <t>O232020200883112        Servicios de consultoría en gestión financiera</t>
  </si>
  <si>
    <t>O232020200883115        Servicios de consultoría en gestión administrativa</t>
  </si>
  <si>
    <t>O232020200883213        Servicios de arquitectura para proyectos de constr</t>
  </si>
  <si>
    <t>O23011602290000007698  Traslado de hogares localizados en zonas de alto r</t>
  </si>
  <si>
    <t>O232020200664119        Otros servicios de transporte terrestre local de p</t>
  </si>
  <si>
    <t>O232020200883990        Otros servicios profesionales, técnicos y empresar</t>
  </si>
  <si>
    <t>O232020200884190        Otros servicios de telecomunicaciones</t>
  </si>
  <si>
    <t>O23011605560000007696  Fortalecimiento del modelo de gestión instituciona</t>
  </si>
  <si>
    <t>O2320101004010104       Otros muebles N.C.P.</t>
  </si>
  <si>
    <t>O2320201003023211599    Pastas o pulpas de otras fibras n.c.p. para papel</t>
  </si>
  <si>
    <t>O2320202005040154129    Servicios generales de construcción de otros edifi</t>
  </si>
  <si>
    <t>O232020200662284        Comercio al por menor de computadores y programas</t>
  </si>
  <si>
    <t>O232020200668011        Servicios postales relacionados con sobres, cartas</t>
  </si>
  <si>
    <t>O232020200771358        Servicios de seguros de vida colectiva</t>
  </si>
  <si>
    <t>O232020200772252        Servicios de arrendamiento de bienes inmuebles no</t>
  </si>
  <si>
    <t>O232020200773311        Derechos de uso de programas informáticos</t>
  </si>
  <si>
    <t>O232020200883113        Servicios de consultoría en administración del rec</t>
  </si>
  <si>
    <t>O232020200883131        Servicios de consultoría en tecnologías de la info</t>
  </si>
  <si>
    <t>O232020200883159        Otros servicios de alojamiento y suministro de inf</t>
  </si>
  <si>
    <t>O232020200883611        Servicios integrales de publicidad</t>
  </si>
  <si>
    <t>O232020200883939        Otros servicios de consultoría científica y técnic</t>
  </si>
  <si>
    <t>O232020200884222        Servicios de acceso a Internet de banda ancha</t>
  </si>
  <si>
    <t>O232020200885230        Servicios de sistemas de seguridad</t>
  </si>
  <si>
    <t>O232020200885250        Servicios de protección (guardas de seguridad)</t>
  </si>
  <si>
    <t>O232020200885951        Servicios de copia y reproducción</t>
  </si>
  <si>
    <t>O232020200885970        Servicios de mantenimiento y cuidado del paisaje</t>
  </si>
  <si>
    <t>O23202020088711001      Servicio de mantenimiento y reparación de producto</t>
  </si>
  <si>
    <t>O232020200887130        Servicios de mantenimiento y reparación de computa</t>
  </si>
  <si>
    <t>O23202020088715203      Servicio de mantenimiento y reparación de aparatos</t>
  </si>
  <si>
    <t>O23202020088715399      Servicios de mantenimiento y reparación de equipos</t>
  </si>
  <si>
    <t>O23202020088715999      Servicio de mantenimiento y reparación de otros eq</t>
  </si>
  <si>
    <t>O232020200991119        Otros servicios de la administración pública n.c.p</t>
  </si>
  <si>
    <t>ANDRES FELIPE SUAREZ DURANGO</t>
  </si>
  <si>
    <t>DEPENDECIA</t>
  </si>
  <si>
    <t>Dirección de Urbanizaciones y Titulación</t>
  </si>
  <si>
    <t>Dirección de Mejoramiento de Vivienda</t>
  </si>
  <si>
    <t xml:space="preserve">No aplica </t>
  </si>
  <si>
    <t>Dirección de Mejoramiento de Barriós</t>
  </si>
  <si>
    <t xml:space="preserve">Dirección de Reasentamientos </t>
  </si>
  <si>
    <t>Versión:  14</t>
  </si>
  <si>
    <t>Vigente desde: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</si>
</sst>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0_-;\-&quot;$&quot;* #,##0_-;_-&quot;$&quot;* &quot;-&quot;??_-;_-@_-"/>
    <numFmt numFmtId="166" formatCode="_-* #,##0_-;\-* #,##0_-;_-* &quot;-&quot;??_-;_-@_-"/>
    <numFmt numFmtId="167" formatCode="[$$-240A]\ #,##0.00"/>
    <numFmt numFmtId="168" formatCode="[$$-340A]#,##0.00"/>
    <numFmt numFmtId="169" formatCode="_-&quot;$&quot;* #,##0.000_-;\-&quot;$&quot;* #,##0.000_-;_-&quot;$&quot;* &quot;-&quot;??_-;_-@_-"/>
    <numFmt numFmtId="170" formatCode="[$$-240A]\ #,##0"/>
    <numFmt numFmtId="171" formatCode="dd/mm/yyyy;@"/>
    <numFmt numFmtId="172" formatCode="###,000"/>
    <numFmt numFmtId="173" formatCode="_-[$$-240A]\ * #,##0_-;\-[$$-240A]\ * #,##0_-;_-[$$-240A]\ * &quot;-&quot;_-;_-@_-"/>
    <numFmt numFmtId="174" formatCode="[$-1540A]dd\-mmm\-yy;@"/>
    <numFmt numFmtId="176" formatCode="_-* #,##0_-;\-* #,##0_-;_-* &quot;-&quot;_-;_-@_-"/>
    <numFmt numFmtId="177" formatCode="_-&quot;$&quot;* #,##0.00_-;\-&quot;$&quot;* #,##0.00_-;_-&quot;$&quot;* &quot;-&quot;??_-;_-@_-"/>
    <numFmt numFmtId="178" formatCode="_-* #,##0.00_-;\-* #,##0.00_-;_-* &quot;-&quot;??_-;_-@_-"/>
  </numFmts>
  <fonts count="30">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8"/>
      <color rgb="FF666666"/>
      <name val="Verdana"/>
      <family val="2"/>
    </font>
    <font>
      <b/>
      <sz val="10"/>
      <color theme="1"/>
      <name val="Verdana"/>
      <family val="2"/>
    </font>
    <font>
      <sz val="10"/>
      <color theme="1"/>
      <name val="Verdana"/>
      <family val="2"/>
    </font>
    <font>
      <sz val="8"/>
      <name val="Arial"/>
      <family val="2"/>
    </font>
    <font>
      <b/>
      <sz val="12"/>
      <name val="Arial"/>
      <family val="2"/>
    </font>
    <font>
      <sz val="11"/>
      <color theme="0" tint="-0.499984740745262"/>
      <name val="Arial"/>
      <family val="2"/>
    </font>
    <font>
      <b/>
      <sz val="11"/>
      <color theme="1" tint="0.34998626667073579"/>
      <name val="Arial"/>
      <family val="2"/>
    </font>
    <font>
      <sz val="11"/>
      <color theme="0"/>
      <name val="Calibri"/>
      <family val="2"/>
      <scheme val="minor"/>
    </font>
    <font>
      <b/>
      <sz val="12"/>
      <color theme="1"/>
      <name val="Arial"/>
      <family val="2"/>
    </font>
    <font>
      <sz val="12"/>
      <color theme="0" tint="-0.499984740745262"/>
      <name val="Arial"/>
      <family val="2"/>
    </font>
    <font>
      <b/>
      <sz val="11"/>
      <color theme="0" tint="-0.499984740745262"/>
      <name val="Arial"/>
      <family val="2"/>
    </font>
    <font>
      <sz val="10"/>
      <color theme="0" tint="-0.499984740745262"/>
      <name val="Arial"/>
      <family val="2"/>
    </font>
    <font>
      <sz val="14"/>
      <color theme="1"/>
      <name val="Arial"/>
      <family val="2"/>
    </font>
    <font>
      <sz val="14"/>
      <name val="Arial"/>
      <family val="2"/>
    </font>
    <font>
      <b/>
      <sz val="14"/>
      <color theme="0"/>
      <name val="Arial"/>
      <family val="2"/>
    </font>
    <font>
      <b/>
      <sz val="14"/>
      <name val="Arial"/>
      <family val="2"/>
    </font>
    <font>
      <sz val="11"/>
      <name val="Arial"/>
      <family val="2"/>
    </font>
    <font>
      <b/>
      <sz val="11"/>
      <color theme="0"/>
      <name val="Arial"/>
      <family val="2"/>
    </font>
    <font>
      <b/>
      <sz val="11"/>
      <color theme="1"/>
      <name val="Arial"/>
      <family val="2"/>
    </font>
    <font>
      <b/>
      <sz val="14"/>
      <color theme="1"/>
      <name val="Arial"/>
      <family val="2"/>
    </font>
    <font>
      <b/>
      <sz val="11"/>
      <name val="Arial"/>
      <family val="2"/>
    </font>
    <font>
      <sz val="11"/>
      <color theme="6"/>
      <name val="Arial"/>
      <family val="2"/>
    </font>
    <font>
      <b/>
      <sz val="11"/>
      <color rgb="FF806000"/>
      <name val="Aptos Narrow"/>
      <family val="2"/>
    </font>
  </fonts>
  <fills count="12">
    <fill>
      <patternFill patternType="none"/>
    </fill>
    <fill>
      <patternFill patternType="gray125"/>
    </fill>
    <fill>
      <patternFill patternType="solid">
        <fgColor theme="0"/>
        <bgColor theme="0"/>
      </patternFill>
    </fill>
    <fill>
      <patternFill patternType="solid">
        <fgColor rgb="FFDBE5F1"/>
        <bgColor indexed="64"/>
      </patternFill>
    </fill>
    <fill>
      <patternFill patternType="solid">
        <fgColor rgb="FFF2F2F2"/>
        <bgColor rgb="FFFFFFFF"/>
      </patternFill>
    </fill>
    <fill>
      <patternFill patternType="solid">
        <fgColor theme="8"/>
        <bgColor theme="8"/>
      </patternFill>
    </fill>
    <fill>
      <patternFill patternType="solid">
        <fgColor theme="8"/>
      </patternFill>
    </fill>
    <fill>
      <patternFill patternType="solid">
        <fgColor theme="9"/>
      </patternFill>
    </fill>
    <fill>
      <patternFill patternType="solid">
        <fgColor theme="9" tint="0.39997558519241921"/>
        <bgColor indexed="65"/>
      </patternFill>
    </fill>
    <fill>
      <patternFill patternType="solid">
        <fgColor theme="8" tint="-0.499984740745262"/>
        <bgColor indexed="64"/>
      </patternFill>
    </fill>
    <fill>
      <patternFill patternType="solid">
        <fgColor theme="7" tint="0.79998168889431442"/>
        <bgColor indexed="64"/>
      </patternFill>
    </fill>
    <fill>
      <patternFill patternType="solid">
        <fgColor rgb="FFFFF2CC"/>
        <bgColor rgb="FF000000"/>
      </patternFill>
    </fill>
  </fills>
  <borders count="24">
    <border>
      <left/>
      <right/>
      <top/>
      <bottom/>
      <diagonal/>
    </border>
    <border>
      <left style="thin">
        <color auto="1"/>
      </left>
      <right style="thin">
        <color auto="1"/>
      </right>
      <top style="thin">
        <color auto="1"/>
      </top>
      <bottom style="thin">
        <color auto="1"/>
      </bottom>
      <diagonal/>
    </border>
    <border>
      <left/>
      <right/>
      <top/>
      <bottom style="thin">
        <color rgb="FF000000"/>
      </bottom>
      <diagonal/>
    </border>
    <border>
      <left style="thin">
        <color rgb="FFBFBFBF"/>
      </left>
      <right style="thin">
        <color rgb="FFBFBFBF"/>
      </right>
      <top style="thin">
        <color rgb="FFBFBFBF"/>
      </top>
      <bottom style="thin">
        <color rgb="FFBFBFBF"/>
      </bottom>
      <diagonal/>
    </border>
    <border>
      <left style="thin">
        <color rgb="FFCCCCCC"/>
      </left>
      <right style="thin">
        <color rgb="FFCCCCCC"/>
      </right>
      <top style="thin">
        <color rgb="FFCCCCCC"/>
      </top>
      <bottom style="thin">
        <color rgb="FFCCCCCC"/>
      </bottom>
      <diagonal/>
    </border>
    <border>
      <left/>
      <right/>
      <top/>
      <bottom style="thin">
        <color indexed="64"/>
      </bottom>
      <diagonal/>
    </border>
    <border>
      <left/>
      <right/>
      <top style="thin">
        <color theme="8"/>
      </top>
      <bottom/>
      <diagonal/>
    </border>
    <border>
      <left style="thin">
        <color rgb="FF000000"/>
      </left>
      <right/>
      <top style="thin">
        <color rgb="FF000000"/>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rgb="FF000000"/>
      </top>
      <bottom/>
      <diagonal/>
    </border>
    <border>
      <left style="thin">
        <color auto="1"/>
      </left>
      <right style="thin">
        <color auto="1"/>
      </right>
      <top style="thin">
        <color auto="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medium">
        <color theme="8" tint="-0.249977111117893"/>
      </top>
      <bottom/>
      <diagonal/>
    </border>
    <border>
      <left/>
      <right/>
      <top/>
      <bottom style="medium">
        <color theme="8" tint="-0.249977111117893"/>
      </bottom>
      <diagonal/>
    </border>
    <border>
      <left style="thin">
        <color theme="8"/>
      </left>
      <right/>
      <top/>
      <bottom/>
      <diagonal/>
    </border>
    <border>
      <left/>
      <right style="thin">
        <color theme="8"/>
      </right>
      <top/>
      <bottom/>
      <diagonal/>
    </border>
  </borders>
  <cellStyleXfs count="47">
    <xf numFmtId="0" fontId="0" fillId="0" borderId="0"/>
    <xf numFmtId="43" fontId="6" fillId="0" borderId="0" applyFont="0" applyFill="0" applyBorder="0" applyAlignment="0" applyProtection="0"/>
    <xf numFmtId="44" fontId="6" fillId="0" borderId="0" applyFont="0" applyFill="0" applyBorder="0" applyAlignment="0" applyProtection="0"/>
    <xf numFmtId="0" fontId="5" fillId="0" borderId="0"/>
    <xf numFmtId="0" fontId="5" fillId="0" borderId="0"/>
    <xf numFmtId="164" fontId="6"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0" fontId="7" fillId="2" borderId="3" applyNumberFormat="0" applyAlignment="0" applyProtection="0">
      <alignment horizontal="left" vertical="center" indent="1"/>
    </xf>
    <xf numFmtId="0" fontId="8" fillId="3" borderId="0" applyNumberFormat="0" applyBorder="0" applyProtection="0">
      <alignment horizontal="center" vertical="center"/>
    </xf>
    <xf numFmtId="49" fontId="9" fillId="0" borderId="0" applyFill="0" applyBorder="0" applyProtection="0">
      <alignment horizontal="left" vertical="center"/>
    </xf>
    <xf numFmtId="0" fontId="4"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1" fontId="4"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 fillId="0" borderId="0"/>
    <xf numFmtId="172" fontId="7" fillId="4" borderId="4" applyNumberFormat="0" applyAlignment="0" applyProtection="0">
      <alignment horizontal="left" vertical="center" indent="1"/>
    </xf>
    <xf numFmtId="0" fontId="14" fillId="6" borderId="0" applyNumberFormat="0" applyBorder="0" applyAlignment="0" applyProtection="0"/>
    <xf numFmtId="0" fontId="14" fillId="7" borderId="0" applyNumberFormat="0" applyBorder="0" applyAlignment="0" applyProtection="0"/>
    <xf numFmtId="0" fontId="2" fillId="8" borderId="0" applyNumberFormat="0" applyBorder="0" applyAlignment="0" applyProtection="0"/>
    <xf numFmtId="178" fontId="6" fillId="0" borderId="0" applyFont="0" applyFill="0" applyBorder="0" applyAlignment="0" applyProtection="0"/>
    <xf numFmtId="177" fontId="6" fillId="0" borderId="0" applyFont="0" applyFill="0" applyBorder="0" applyAlignment="0" applyProtection="0"/>
    <xf numFmtId="0" fontId="1" fillId="0" borderId="0"/>
    <xf numFmtId="0" fontId="1" fillId="0" borderId="0"/>
    <xf numFmtId="178" fontId="1" fillId="0" borderId="0" applyFont="0" applyFill="0" applyBorder="0" applyAlignment="0" applyProtection="0"/>
    <xf numFmtId="176" fontId="1" fillId="0" borderId="0" applyFont="0" applyFill="0" applyBorder="0" applyAlignment="0" applyProtection="0"/>
    <xf numFmtId="0" fontId="1" fillId="0" borderId="0"/>
    <xf numFmtId="178" fontId="6" fillId="0" borderId="0" applyFont="0" applyFill="0" applyBorder="0" applyAlignment="0" applyProtection="0"/>
    <xf numFmtId="177" fontId="6" fillId="0" borderId="0" applyFont="0" applyFill="0" applyBorder="0" applyAlignment="0" applyProtection="0"/>
    <xf numFmtId="0" fontId="1" fillId="0" borderId="0"/>
    <xf numFmtId="0" fontId="1" fillId="0" borderId="0"/>
    <xf numFmtId="178" fontId="1" fillId="0" borderId="0" applyFont="0" applyFill="0" applyBorder="0" applyAlignment="0" applyProtection="0"/>
    <xf numFmtId="176" fontId="1" fillId="0" borderId="0" applyFont="0" applyFill="0" applyBorder="0" applyAlignment="0" applyProtection="0"/>
    <xf numFmtId="178" fontId="6" fillId="0" borderId="0" applyFont="0" applyFill="0" applyBorder="0" applyAlignment="0" applyProtection="0"/>
    <xf numFmtId="177" fontId="6" fillId="0" borderId="0" applyFont="0" applyFill="0" applyBorder="0" applyAlignment="0" applyProtection="0"/>
    <xf numFmtId="178" fontId="6" fillId="0" borderId="0" applyFont="0" applyFill="0" applyBorder="0" applyAlignment="0" applyProtection="0"/>
    <xf numFmtId="177" fontId="6" fillId="0" borderId="0" applyFont="0" applyFill="0" applyBorder="0" applyAlignment="0" applyProtection="0"/>
    <xf numFmtId="0" fontId="1" fillId="0" borderId="0"/>
    <xf numFmtId="0" fontId="1" fillId="8" borderId="0" applyNumberFormat="0" applyBorder="0" applyAlignment="0" applyProtection="0"/>
  </cellStyleXfs>
  <cellXfs count="175">
    <xf numFmtId="0" fontId="0" fillId="0" borderId="0" xfId="0"/>
    <xf numFmtId="0" fontId="12" fillId="0" borderId="0" xfId="0" applyFont="1" applyAlignment="1">
      <alignment horizontal="center" vertical="center" wrapText="1"/>
    </xf>
    <xf numFmtId="0" fontId="12" fillId="0" borderId="0" xfId="0" applyFont="1" applyAlignment="1">
      <alignment horizontal="justify" vertical="center" wrapText="1"/>
    </xf>
    <xf numFmtId="166" fontId="12" fillId="0" borderId="0" xfId="1" applyNumberFormat="1" applyFont="1" applyAlignment="1">
      <alignment horizontal="justify" vertical="center" wrapText="1"/>
    </xf>
    <xf numFmtId="174" fontId="12" fillId="0" borderId="0" xfId="0" applyNumberFormat="1" applyFont="1" applyAlignment="1">
      <alignment horizontal="center" vertical="center" wrapText="1"/>
    </xf>
    <xf numFmtId="166" fontId="12" fillId="0" borderId="0" xfId="0" applyNumberFormat="1" applyFont="1" applyAlignment="1">
      <alignment horizontal="justify" vertical="center" wrapText="1"/>
    </xf>
    <xf numFmtId="0" fontId="13" fillId="0" borderId="0" xfId="0" applyFont="1" applyAlignment="1">
      <alignment horizontal="justify" vertical="center" wrapText="1"/>
    </xf>
    <xf numFmtId="0" fontId="11" fillId="8" borderId="1" xfId="27" applyFont="1" applyBorder="1" applyAlignment="1">
      <alignment horizontal="center" vertical="center" wrapText="1"/>
    </xf>
    <xf numFmtId="1" fontId="11" fillId="8" borderId="1" xfId="27" applyNumberFormat="1" applyFont="1" applyBorder="1" applyAlignment="1">
      <alignment horizontal="center" vertical="center" wrapText="1"/>
    </xf>
    <xf numFmtId="44" fontId="11" fillId="8" borderId="1" xfId="27" applyNumberFormat="1" applyFont="1" applyBorder="1" applyAlignment="1">
      <alignment horizontal="center" vertical="center" wrapText="1"/>
    </xf>
    <xf numFmtId="169" fontId="11" fillId="8" borderId="1" xfId="27" applyNumberFormat="1" applyFont="1" applyBorder="1" applyAlignment="1">
      <alignment horizontal="center" vertical="center" wrapText="1"/>
    </xf>
    <xf numFmtId="0" fontId="15" fillId="0" borderId="0" xfId="0" applyFont="1" applyAlignment="1">
      <alignment horizontal="center" vertical="center"/>
    </xf>
    <xf numFmtId="0" fontId="16" fillId="0" borderId="0" xfId="0" applyFont="1"/>
    <xf numFmtId="0" fontId="16" fillId="0" borderId="19" xfId="0" applyFont="1" applyBorder="1" applyAlignment="1">
      <alignment horizontal="center" vertical="center"/>
    </xf>
    <xf numFmtId="0" fontId="16" fillId="0" borderId="19" xfId="0" applyFont="1" applyBorder="1" applyAlignment="1">
      <alignment vertical="center" wrapText="1"/>
    </xf>
    <xf numFmtId="0" fontId="16" fillId="0" borderId="19" xfId="0" applyFont="1" applyBorder="1" applyAlignment="1">
      <alignment horizontal="left" vertical="center" wrapText="1"/>
    </xf>
    <xf numFmtId="0" fontId="16" fillId="0" borderId="19" xfId="0" quotePrefix="1" applyFont="1" applyBorder="1" applyAlignment="1">
      <alignment vertical="center" wrapText="1"/>
    </xf>
    <xf numFmtId="0" fontId="16" fillId="0" borderId="19" xfId="3" applyFont="1" applyBorder="1" applyAlignment="1">
      <alignment horizontal="center" vertical="center" wrapText="1"/>
    </xf>
    <xf numFmtId="1" fontId="16" fillId="0" borderId="19" xfId="0" applyNumberFormat="1" applyFont="1" applyBorder="1" applyAlignment="1">
      <alignment horizontal="center" vertical="center"/>
    </xf>
    <xf numFmtId="173" fontId="16" fillId="0" borderId="19" xfId="2" applyNumberFormat="1" applyFont="1" applyFill="1" applyBorder="1" applyAlignment="1">
      <alignment vertical="center"/>
    </xf>
    <xf numFmtId="0" fontId="16" fillId="0" borderId="19" xfId="0" applyFont="1" applyBorder="1" applyAlignment="1">
      <alignment horizontal="center" vertical="center" wrapText="1"/>
    </xf>
    <xf numFmtId="14" fontId="16" fillId="0" borderId="19" xfId="0" applyNumberFormat="1" applyFont="1" applyBorder="1" applyAlignment="1">
      <alignment horizontal="center" vertical="center"/>
    </xf>
    <xf numFmtId="171" fontId="16" fillId="0" borderId="19" xfId="0" applyNumberFormat="1" applyFont="1" applyBorder="1" applyAlignment="1">
      <alignment horizontal="center" vertical="center"/>
    </xf>
    <xf numFmtId="170" fontId="16" fillId="0" borderId="19" xfId="2" applyNumberFormat="1" applyFont="1" applyFill="1" applyBorder="1" applyAlignment="1">
      <alignment horizontal="center" vertical="center"/>
    </xf>
    <xf numFmtId="170" fontId="16" fillId="0" borderId="19" xfId="0" applyNumberFormat="1" applyFont="1" applyBorder="1" applyAlignment="1">
      <alignment horizontal="center" vertical="center"/>
    </xf>
    <xf numFmtId="0" fontId="16" fillId="0" borderId="19" xfId="0" applyFont="1" applyBorder="1"/>
    <xf numFmtId="0" fontId="17" fillId="0" borderId="0" xfId="0" applyFont="1"/>
    <xf numFmtId="0" fontId="12" fillId="0" borderId="0" xfId="0" applyFont="1" applyAlignment="1">
      <alignment vertical="center" wrapText="1"/>
    </xf>
    <xf numFmtId="0" fontId="18" fillId="0" borderId="0" xfId="0" applyFont="1" applyAlignment="1">
      <alignment wrapText="1"/>
    </xf>
    <xf numFmtId="0" fontId="17" fillId="0" borderId="0" xfId="0" applyFont="1" applyAlignment="1">
      <alignment vertical="center" wrapText="1"/>
    </xf>
    <xf numFmtId="0" fontId="17" fillId="0" borderId="0" xfId="0" applyFont="1" applyAlignment="1">
      <alignment horizontal="center" vertical="center"/>
    </xf>
    <xf numFmtId="0" fontId="19" fillId="0" borderId="0" xfId="0" applyFont="1"/>
    <xf numFmtId="0" fontId="19" fillId="0" borderId="0" xfId="0" applyFont="1" applyAlignment="1">
      <alignment vertical="center"/>
    </xf>
    <xf numFmtId="0" fontId="22" fillId="0" borderId="1" xfId="0" applyFont="1" applyBorder="1" applyAlignment="1">
      <alignment horizontal="center" vertical="center"/>
    </xf>
    <xf numFmtId="1" fontId="19" fillId="0" borderId="0" xfId="0" applyNumberFormat="1" applyFont="1" applyAlignment="1">
      <alignment horizontal="center" vertical="center"/>
    </xf>
    <xf numFmtId="0" fontId="19" fillId="0" borderId="0" xfId="0" applyFont="1" applyAlignment="1">
      <alignment horizontal="center" vertical="center" wrapText="1"/>
    </xf>
    <xf numFmtId="14" fontId="19" fillId="0" borderId="0" xfId="0" applyNumberFormat="1" applyFont="1" applyAlignment="1">
      <alignment horizontal="center" vertical="center"/>
    </xf>
    <xf numFmtId="0" fontId="19" fillId="0" borderId="0" xfId="0" applyFont="1" applyAlignment="1">
      <alignment wrapText="1"/>
    </xf>
    <xf numFmtId="0" fontId="19" fillId="0" borderId="0" xfId="0" applyFont="1" applyAlignment="1">
      <alignment horizontal="left" wrapText="1"/>
    </xf>
    <xf numFmtId="14" fontId="19" fillId="0" borderId="0" xfId="0" applyNumberFormat="1" applyFont="1"/>
    <xf numFmtId="1" fontId="19" fillId="0" borderId="0" xfId="0" applyNumberFormat="1" applyFont="1"/>
    <xf numFmtId="168" fontId="19" fillId="0" borderId="0" xfId="0" applyNumberFormat="1" applyFont="1" applyAlignment="1">
      <alignment horizontal="center" vertical="center"/>
    </xf>
    <xf numFmtId="167" fontId="19" fillId="0" borderId="0" xfId="0" applyNumberFormat="1" applyFont="1"/>
    <xf numFmtId="165" fontId="19" fillId="0" borderId="0" xfId="2" applyNumberFormat="1" applyFont="1"/>
    <xf numFmtId="166" fontId="19" fillId="0" borderId="0" xfId="1" applyNumberFormat="1" applyFont="1" applyFill="1"/>
    <xf numFmtId="14" fontId="11" fillId="6" borderId="1" xfId="25" applyNumberFormat="1" applyFont="1" applyBorder="1" applyAlignment="1">
      <alignment horizontal="center" vertical="center" wrapText="1"/>
    </xf>
    <xf numFmtId="1" fontId="11" fillId="6" borderId="1" xfId="25" applyNumberFormat="1" applyFont="1" applyBorder="1" applyAlignment="1">
      <alignment horizontal="center" vertical="center" wrapText="1"/>
    </xf>
    <xf numFmtId="0" fontId="11" fillId="6" borderId="1" xfId="25" applyFont="1" applyBorder="1" applyAlignment="1">
      <alignment horizontal="center" vertical="center" wrapText="1"/>
    </xf>
    <xf numFmtId="168" fontId="11" fillId="6" borderId="1" xfId="25" applyNumberFormat="1" applyFont="1" applyBorder="1" applyAlignment="1">
      <alignment horizontal="center" vertical="center" wrapText="1"/>
    </xf>
    <xf numFmtId="165" fontId="11" fillId="6" borderId="1" xfId="25" applyNumberFormat="1" applyFont="1" applyBorder="1" applyAlignment="1">
      <alignment horizontal="center" vertical="center" wrapText="1"/>
    </xf>
    <xf numFmtId="166" fontId="11" fillId="6" borderId="1" xfId="25" applyNumberFormat="1" applyFont="1" applyBorder="1" applyAlignment="1">
      <alignment horizontal="center" vertical="center" wrapText="1"/>
    </xf>
    <xf numFmtId="0" fontId="24" fillId="5" borderId="6" xfId="0" applyFont="1" applyFill="1" applyBorder="1" applyAlignment="1">
      <alignment horizontal="center" vertical="center" wrapText="1"/>
    </xf>
    <xf numFmtId="0" fontId="24" fillId="0" borderId="6" xfId="0" applyFont="1" applyBorder="1" applyAlignment="1">
      <alignment horizontal="center" vertical="center" wrapText="1"/>
    </xf>
    <xf numFmtId="0" fontId="23" fillId="0" borderId="0" xfId="0" applyFont="1"/>
    <xf numFmtId="0" fontId="23" fillId="0" borderId="0" xfId="0" applyFont="1" applyAlignment="1">
      <alignment vertical="center"/>
    </xf>
    <xf numFmtId="0" fontId="23" fillId="0" borderId="0" xfId="0" applyFont="1" applyAlignment="1">
      <alignment horizontal="left"/>
    </xf>
    <xf numFmtId="0" fontId="23" fillId="0" borderId="0" xfId="0" applyFont="1" applyAlignment="1">
      <alignment wrapText="1"/>
    </xf>
    <xf numFmtId="166" fontId="0" fillId="0" borderId="0" xfId="1" applyNumberFormat="1" applyFont="1"/>
    <xf numFmtId="44" fontId="19" fillId="0" borderId="0" xfId="0" applyNumberFormat="1" applyFont="1" applyAlignment="1">
      <alignment wrapText="1"/>
    </xf>
    <xf numFmtId="0" fontId="0" fillId="0" borderId="0" xfId="0" applyAlignment="1">
      <alignment horizontal="center" vertical="center" wrapText="1"/>
    </xf>
    <xf numFmtId="0" fontId="0" fillId="0" borderId="0" xfId="0" applyAlignment="1">
      <alignment horizontal="left"/>
    </xf>
    <xf numFmtId="166" fontId="0" fillId="0" borderId="0" xfId="0" applyNumberFormat="1"/>
    <xf numFmtId="0" fontId="24" fillId="5" borderId="6" xfId="0" applyFont="1" applyFill="1" applyBorder="1" applyAlignment="1">
      <alignment horizontal="center" vertical="center"/>
    </xf>
    <xf numFmtId="0" fontId="19" fillId="0" borderId="0" xfId="0" applyFont="1" applyAlignment="1">
      <alignment horizontal="center"/>
    </xf>
    <xf numFmtId="0" fontId="19" fillId="0" borderId="0" xfId="0" applyFont="1" applyAlignment="1">
      <alignment horizontal="center" wrapText="1"/>
    </xf>
    <xf numFmtId="0" fontId="0" fillId="0" borderId="0" xfId="0" pivotButton="1"/>
    <xf numFmtId="0" fontId="0" fillId="0" borderId="0" xfId="0" applyAlignment="1">
      <alignment horizontal="left" indent="1"/>
    </xf>
    <xf numFmtId="0" fontId="0" fillId="0" borderId="0" xfId="0" applyAlignment="1">
      <alignment horizontal="left" indent="2"/>
    </xf>
    <xf numFmtId="0" fontId="0" fillId="0" borderId="0" xfId="0" pivotButton="1" applyAlignment="1">
      <alignment horizontal="center" vertical="center" wrapText="1"/>
    </xf>
    <xf numFmtId="0" fontId="0" fillId="0" borderId="0" xfId="0" applyAlignment="1">
      <alignment horizontal="left" wrapText="1"/>
    </xf>
    <xf numFmtId="166" fontId="0" fillId="0" borderId="0" xfId="0" applyNumberFormat="1" applyAlignment="1">
      <alignment vertical="center"/>
    </xf>
    <xf numFmtId="0" fontId="0" fillId="0" borderId="0" xfId="0" applyAlignment="1">
      <alignment vertical="center"/>
    </xf>
    <xf numFmtId="166" fontId="0" fillId="0" borderId="0" xfId="1" applyNumberFormat="1" applyFont="1" applyAlignment="1">
      <alignment vertical="center"/>
    </xf>
    <xf numFmtId="165" fontId="19" fillId="0" borderId="0" xfId="2" applyNumberFormat="1" applyFont="1" applyAlignment="1">
      <alignment wrapText="1"/>
    </xf>
    <xf numFmtId="165" fontId="19" fillId="0" borderId="0" xfId="2" applyNumberFormat="1" applyFont="1" applyAlignment="1">
      <alignment horizontal="center" wrapText="1"/>
    </xf>
    <xf numFmtId="1" fontId="22" fillId="0" borderId="1" xfId="2" applyNumberFormat="1" applyFont="1" applyBorder="1" applyAlignment="1">
      <alignment horizontal="center" vertical="center"/>
    </xf>
    <xf numFmtId="1" fontId="22" fillId="0" borderId="1" xfId="0" applyNumberFormat="1" applyFont="1" applyBorder="1" applyAlignment="1">
      <alignment horizontal="center" vertical="center"/>
    </xf>
    <xf numFmtId="44" fontId="0" fillId="0" borderId="0" xfId="2" applyFont="1"/>
    <xf numFmtId="166" fontId="0" fillId="0" borderId="0" xfId="0" applyNumberFormat="1" applyAlignment="1">
      <alignment horizontal="center" vertical="center" wrapText="1"/>
    </xf>
    <xf numFmtId="0" fontId="24" fillId="5" borderId="20" xfId="0" applyFont="1" applyFill="1" applyBorder="1" applyAlignment="1">
      <alignment horizontal="center" vertical="center" wrapText="1"/>
    </xf>
    <xf numFmtId="0" fontId="25" fillId="0" borderId="0" xfId="0" applyFont="1"/>
    <xf numFmtId="166" fontId="25" fillId="0" borderId="0" xfId="1" applyNumberFormat="1" applyFont="1"/>
    <xf numFmtId="166" fontId="6" fillId="0" borderId="0" xfId="1" applyNumberFormat="1" applyFont="1"/>
    <xf numFmtId="165" fontId="26" fillId="0" borderId="0" xfId="2" applyNumberFormat="1" applyFont="1"/>
    <xf numFmtId="166" fontId="28" fillId="0" borderId="0" xfId="1" applyNumberFormat="1" applyFont="1"/>
    <xf numFmtId="0" fontId="25" fillId="0" borderId="0" xfId="0" applyFont="1" applyAlignment="1">
      <alignment horizontal="center"/>
    </xf>
    <xf numFmtId="0" fontId="24" fillId="5" borderId="0" xfId="0" applyFont="1" applyFill="1" applyAlignment="1">
      <alignment horizontal="center" vertical="center" wrapText="1"/>
    </xf>
    <xf numFmtId="0" fontId="24" fillId="0" borderId="0" xfId="0" applyFont="1" applyAlignment="1">
      <alignment horizontal="center" vertical="center" wrapText="1"/>
    </xf>
    <xf numFmtId="166" fontId="25" fillId="0" borderId="0" xfId="1" applyNumberFormat="1" applyFont="1" applyFill="1"/>
    <xf numFmtId="166" fontId="6" fillId="0" borderId="0" xfId="1" applyNumberFormat="1" applyFont="1" applyFill="1"/>
    <xf numFmtId="166" fontId="0" fillId="0" borderId="0" xfId="1" applyNumberFormat="1" applyFont="1" applyFill="1"/>
    <xf numFmtId="3" fontId="0" fillId="0" borderId="0" xfId="0" applyNumberFormat="1"/>
    <xf numFmtId="0" fontId="0" fillId="0" borderId="0" xfId="0" pivotButton="1" applyAlignment="1">
      <alignment wrapText="1"/>
    </xf>
    <xf numFmtId="166" fontId="29" fillId="11" borderId="0" xfId="0" applyNumberFormat="1" applyFont="1" applyFill="1" applyAlignment="1">
      <alignment vertical="top"/>
    </xf>
    <xf numFmtId="0" fontId="0" fillId="0" borderId="0" xfId="0" applyAlignment="1">
      <alignment wrapText="1"/>
    </xf>
    <xf numFmtId="0" fontId="21" fillId="7" borderId="0" xfId="26" applyFont="1" applyBorder="1" applyAlignment="1">
      <alignment horizontal="center" vertical="center" wrapText="1"/>
    </xf>
    <xf numFmtId="0" fontId="0" fillId="0" borderId="0" xfId="0" applyAlignment="1"/>
    <xf numFmtId="0" fontId="21" fillId="7" borderId="7" xfId="26" applyFont="1" applyBorder="1" applyAlignment="1">
      <alignment horizontal="center" vertical="center" wrapText="1"/>
    </xf>
    <xf numFmtId="0" fontId="21" fillId="7" borderId="17" xfId="26" applyFont="1" applyBorder="1" applyAlignment="1">
      <alignment horizontal="center" vertical="center" wrapText="1"/>
    </xf>
    <xf numFmtId="0" fontId="21" fillId="9" borderId="18" xfId="25" applyFont="1" applyFill="1" applyBorder="1" applyAlignment="1">
      <alignment horizontal="center" vertical="center"/>
    </xf>
    <xf numFmtId="0" fontId="19" fillId="0" borderId="0" xfId="0" applyFont="1" applyAlignment="1">
      <alignment horizontal="center"/>
    </xf>
    <xf numFmtId="0" fontId="19" fillId="0" borderId="0" xfId="0" applyFont="1"/>
    <xf numFmtId="0" fontId="20" fillId="0" borderId="2" xfId="0" applyFont="1" applyBorder="1"/>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0" xfId="0" applyFont="1" applyAlignment="1">
      <alignment horizontal="center" vertical="center"/>
    </xf>
    <xf numFmtId="0" fontId="22" fillId="0" borderId="8" xfId="0" applyFont="1" applyBorder="1" applyAlignment="1">
      <alignment horizontal="center" vertical="center"/>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22" fillId="0" borderId="16" xfId="0" applyFont="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xf numFmtId="0" fontId="20" fillId="0" borderId="0" xfId="0" applyFont="1" applyAlignment="1">
      <alignment horizontal="center"/>
    </xf>
    <xf numFmtId="0" fontId="25" fillId="0" borderId="21" xfId="0" applyFont="1" applyBorder="1" applyAlignment="1">
      <alignment horizontal="center"/>
    </xf>
    <xf numFmtId="0" fontId="25" fillId="0" borderId="0" xfId="0" applyFont="1" applyAlignment="1">
      <alignment horizontal="center" vertical="center" wrapText="1"/>
    </xf>
    <xf numFmtId="0" fontId="23" fillId="0" borderId="0" xfId="0" applyFont="1" applyFill="1"/>
    <xf numFmtId="0" fontId="20" fillId="0" borderId="0" xfId="0" applyFont="1" applyFill="1"/>
    <xf numFmtId="0" fontId="27" fillId="0" borderId="22"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168" fontId="23" fillId="0" borderId="0" xfId="0" applyNumberFormat="1" applyFont="1" applyBorder="1" applyAlignment="1">
      <alignment horizontal="center" vertical="center" wrapText="1"/>
    </xf>
    <xf numFmtId="165" fontId="23" fillId="0" borderId="0" xfId="2" applyNumberFormat="1" applyFont="1" applyFill="1" applyBorder="1" applyAlignment="1">
      <alignment horizontal="center" vertical="center"/>
    </xf>
    <xf numFmtId="0" fontId="23" fillId="0" borderId="0" xfId="0" applyFont="1" applyBorder="1" applyAlignment="1">
      <alignment horizontal="center" vertical="center"/>
    </xf>
    <xf numFmtId="0" fontId="23" fillId="0" borderId="0" xfId="0" applyFont="1" applyBorder="1" applyAlignment="1">
      <alignment horizontal="left" vertical="center" wrapText="1"/>
    </xf>
    <xf numFmtId="14" fontId="23" fillId="0" borderId="0" xfId="0" applyNumberFormat="1" applyFont="1" applyBorder="1" applyAlignment="1">
      <alignment horizontal="center" vertical="center"/>
    </xf>
    <xf numFmtId="1" fontId="23" fillId="0" borderId="0" xfId="0" applyNumberFormat="1" applyFont="1" applyBorder="1" applyAlignment="1">
      <alignment horizontal="center" vertical="center" wrapText="1"/>
    </xf>
    <xf numFmtId="168" fontId="27" fillId="0" borderId="0" xfId="0" applyNumberFormat="1" applyFont="1" applyBorder="1" applyAlignment="1">
      <alignment horizontal="center" vertical="center"/>
    </xf>
    <xf numFmtId="170" fontId="23" fillId="0" borderId="0" xfId="0" applyNumberFormat="1" applyFont="1" applyBorder="1" applyAlignment="1">
      <alignment horizontal="center" vertical="center"/>
    </xf>
    <xf numFmtId="170" fontId="27" fillId="0" borderId="0" xfId="0" applyNumberFormat="1" applyFont="1" applyBorder="1" applyAlignment="1">
      <alignment horizontal="center" vertical="center"/>
    </xf>
    <xf numFmtId="1" fontId="23" fillId="0" borderId="0" xfId="2" applyNumberFormat="1" applyFont="1" applyFill="1" applyBorder="1" applyAlignment="1">
      <alignment horizontal="center" vertical="center"/>
    </xf>
    <xf numFmtId="170" fontId="23" fillId="10" borderId="0" xfId="0" applyNumberFormat="1" applyFont="1" applyFill="1" applyBorder="1" applyAlignment="1">
      <alignment horizontal="center" vertical="center"/>
    </xf>
    <xf numFmtId="0" fontId="23" fillId="0" borderId="0" xfId="2" applyNumberFormat="1" applyFont="1" applyFill="1" applyBorder="1" applyAlignment="1">
      <alignment horizontal="center" vertical="center"/>
    </xf>
    <xf numFmtId="170" fontId="27" fillId="0" borderId="0" xfId="2" applyNumberFormat="1" applyFont="1" applyFill="1" applyBorder="1" applyAlignment="1">
      <alignment horizontal="center" vertical="center"/>
    </xf>
    <xf numFmtId="170" fontId="23" fillId="0" borderId="0" xfId="2" applyNumberFormat="1" applyFont="1" applyFill="1" applyBorder="1" applyAlignment="1">
      <alignment horizontal="center" vertical="center"/>
    </xf>
    <xf numFmtId="170" fontId="23" fillId="0" borderId="0" xfId="2" applyNumberFormat="1" applyFont="1" applyFill="1" applyBorder="1" applyAlignment="1">
      <alignment horizontal="center" vertical="center" wrapText="1"/>
    </xf>
    <xf numFmtId="0" fontId="23" fillId="0" borderId="0" xfId="2" applyNumberFormat="1" applyFont="1" applyFill="1" applyBorder="1" applyAlignment="1">
      <alignment horizontal="center" vertical="center" wrapText="1"/>
    </xf>
    <xf numFmtId="0" fontId="23" fillId="0" borderId="23" xfId="0" applyFont="1" applyBorder="1"/>
    <xf numFmtId="165" fontId="11" fillId="8" borderId="1" xfId="2"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165" fontId="23" fillId="0" borderId="1" xfId="2"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1" xfId="0" applyFont="1" applyFill="1" applyBorder="1" applyAlignment="1">
      <alignment horizontal="left" vertical="center" wrapText="1"/>
    </xf>
    <xf numFmtId="14" fontId="23" fillId="0" borderId="1" xfId="0" applyNumberFormat="1" applyFont="1" applyFill="1" applyBorder="1" applyAlignment="1">
      <alignment horizontal="center" vertical="center"/>
    </xf>
    <xf numFmtId="1" fontId="23" fillId="0" borderId="1" xfId="0" applyNumberFormat="1" applyFont="1" applyFill="1" applyBorder="1" applyAlignment="1">
      <alignment horizontal="center" vertical="center" wrapText="1"/>
    </xf>
    <xf numFmtId="0" fontId="23" fillId="0" borderId="1" xfId="0" applyFont="1" applyFill="1" applyBorder="1"/>
    <xf numFmtId="168" fontId="23" fillId="0" borderId="1" xfId="0" applyNumberFormat="1" applyFont="1" applyFill="1" applyBorder="1" applyAlignment="1">
      <alignment horizontal="center" vertical="center"/>
    </xf>
    <xf numFmtId="167" fontId="23" fillId="0" borderId="1" xfId="0" applyNumberFormat="1" applyFont="1" applyFill="1" applyBorder="1"/>
    <xf numFmtId="1" fontId="23" fillId="0" borderId="1" xfId="0" applyNumberFormat="1" applyFont="1" applyFill="1" applyBorder="1"/>
    <xf numFmtId="170" fontId="27" fillId="0" borderId="1" xfId="0" applyNumberFormat="1" applyFont="1" applyFill="1" applyBorder="1" applyAlignment="1">
      <alignment horizontal="center" vertical="center"/>
    </xf>
    <xf numFmtId="165" fontId="23" fillId="0" borderId="1" xfId="2" applyNumberFormat="1" applyFont="1" applyFill="1" applyBorder="1"/>
    <xf numFmtId="1" fontId="23" fillId="0" borderId="1" xfId="0" applyNumberFormat="1" applyFont="1" applyFill="1" applyBorder="1" applyAlignment="1">
      <alignment horizontal="center" vertical="center"/>
    </xf>
    <xf numFmtId="166" fontId="23" fillId="0" borderId="1" xfId="1" applyNumberFormat="1" applyFont="1" applyFill="1" applyBorder="1"/>
    <xf numFmtId="0" fontId="23" fillId="0" borderId="1" xfId="0" applyFont="1" applyFill="1" applyBorder="1" applyAlignment="1">
      <alignment wrapText="1"/>
    </xf>
    <xf numFmtId="170" fontId="23" fillId="0" borderId="1" xfId="2" applyNumberFormat="1" applyFont="1" applyFill="1" applyBorder="1" applyAlignment="1">
      <alignment horizontal="center" vertical="center"/>
    </xf>
    <xf numFmtId="170" fontId="27" fillId="0" borderId="1" xfId="2" applyNumberFormat="1" applyFont="1" applyFill="1" applyBorder="1" applyAlignment="1">
      <alignment horizontal="center" vertical="center"/>
    </xf>
    <xf numFmtId="170" fontId="23" fillId="0" borderId="1" xfId="2" applyNumberFormat="1"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168" fontId="27" fillId="0" borderId="1" xfId="0" applyNumberFormat="1" applyFont="1" applyFill="1" applyBorder="1" applyAlignment="1">
      <alignment horizontal="center" vertical="center"/>
    </xf>
    <xf numFmtId="170" fontId="23" fillId="0" borderId="1" xfId="0" applyNumberFormat="1" applyFont="1" applyFill="1" applyBorder="1" applyAlignment="1">
      <alignment horizontal="center" vertical="center"/>
    </xf>
    <xf numFmtId="0" fontId="23" fillId="0" borderId="1" xfId="2" applyNumberFormat="1" applyFont="1" applyFill="1" applyBorder="1" applyAlignment="1">
      <alignment horizontal="center" vertical="center"/>
    </xf>
    <xf numFmtId="0" fontId="23" fillId="0" borderId="1" xfId="2" applyNumberFormat="1" applyFont="1" applyFill="1" applyBorder="1" applyAlignment="1">
      <alignment horizontal="center" vertical="center" wrapText="1"/>
    </xf>
    <xf numFmtId="0" fontId="27" fillId="0" borderId="1" xfId="0" applyFont="1" applyFill="1" applyBorder="1" applyAlignment="1">
      <alignment horizontal="center" vertical="center"/>
    </xf>
    <xf numFmtId="1" fontId="23" fillId="0" borderId="1" xfId="2" applyNumberFormat="1" applyFont="1" applyFill="1" applyBorder="1" applyAlignment="1">
      <alignment horizontal="center" vertical="center"/>
    </xf>
    <xf numFmtId="168" fontId="23" fillId="0" borderId="1" xfId="0" applyNumberFormat="1" applyFont="1" applyFill="1" applyBorder="1" applyAlignment="1">
      <alignment horizontal="center" vertical="center" wrapText="1"/>
    </xf>
    <xf numFmtId="168" fontId="23" fillId="0" borderId="1" xfId="0" applyNumberFormat="1" applyFont="1" applyFill="1" applyBorder="1" applyAlignment="1">
      <alignment horizontal="left" vertical="center" wrapText="1"/>
    </xf>
    <xf numFmtId="0" fontId="23" fillId="0" borderId="1" xfId="0" applyFont="1" applyFill="1" applyBorder="1" applyAlignment="1">
      <alignment vertical="center"/>
    </xf>
    <xf numFmtId="165" fontId="19" fillId="0" borderId="10" xfId="29" applyNumberFormat="1" applyFont="1" applyBorder="1" applyAlignment="1">
      <alignment horizontal="left" vertical="center"/>
    </xf>
    <xf numFmtId="165" fontId="20" fillId="0" borderId="10" xfId="29" applyNumberFormat="1" applyFont="1" applyFill="1" applyBorder="1" applyAlignment="1">
      <alignment horizontal="left" vertical="center"/>
    </xf>
    <xf numFmtId="165" fontId="19" fillId="0" borderId="9" xfId="29" applyNumberFormat="1" applyFont="1" applyBorder="1" applyAlignment="1">
      <alignment horizontal="left" vertical="center"/>
    </xf>
    <xf numFmtId="165" fontId="20" fillId="0" borderId="9" xfId="29" applyNumberFormat="1" applyFont="1" applyFill="1" applyBorder="1" applyAlignment="1">
      <alignment horizontal="left" vertical="center"/>
    </xf>
  </cellXfs>
  <cellStyles count="47">
    <cellStyle name="60% - Énfasis6" xfId="27" builtinId="52"/>
    <cellStyle name="60% - Énfasis6 2" xfId="46"/>
    <cellStyle name="BodyStyle" xfId="10"/>
    <cellStyle name="Énfasis5" xfId="25" builtinId="45"/>
    <cellStyle name="Énfasis6" xfId="26" builtinId="49"/>
    <cellStyle name="HeaderStyle" xfId="9"/>
    <cellStyle name="Millares" xfId="1" builtinId="3"/>
    <cellStyle name="Millares [0] 20" xfId="7"/>
    <cellStyle name="Millares [0] 20 2" xfId="18"/>
    <cellStyle name="Millares [0] 20 2 2" xfId="40"/>
    <cellStyle name="Millares [0] 20 3" xfId="33"/>
    <cellStyle name="Millares 2" xfId="13"/>
    <cellStyle name="Millares 2 2" xfId="35"/>
    <cellStyle name="Millares 3" xfId="19"/>
    <cellStyle name="Millares 3 2" xfId="41"/>
    <cellStyle name="Millares 4" xfId="21"/>
    <cellStyle name="Millares 4 2" xfId="43"/>
    <cellStyle name="Millares 5" xfId="28"/>
    <cellStyle name="Millares 8" xfId="6"/>
    <cellStyle name="Millares 8 2" xfId="17"/>
    <cellStyle name="Millares 8 2 2" xfId="39"/>
    <cellStyle name="Millares 8 3" xfId="32"/>
    <cellStyle name="Moneda" xfId="2" builtinId="4"/>
    <cellStyle name="Moneda [0] 5" xfId="5"/>
    <cellStyle name="Moneda 2" xfId="14"/>
    <cellStyle name="Moneda 2 2" xfId="36"/>
    <cellStyle name="Moneda 3" xfId="20"/>
    <cellStyle name="Moneda 3 2" xfId="42"/>
    <cellStyle name="Moneda 4" xfId="22"/>
    <cellStyle name="Moneda 4 2" xfId="44"/>
    <cellStyle name="Moneda 5" xfId="29"/>
    <cellStyle name="Normal" xfId="0" builtinId="0"/>
    <cellStyle name="Normal 2" xfId="12"/>
    <cellStyle name="Normal 2 2 3" xfId="4"/>
    <cellStyle name="Normal 2 2 3 2" xfId="16"/>
    <cellStyle name="Normal 2 2 3 2 2" xfId="38"/>
    <cellStyle name="Normal 2 2 3 3" xfId="31"/>
    <cellStyle name="Normal 3" xfId="11"/>
    <cellStyle name="Normal 3 2" xfId="34"/>
    <cellStyle name="Normal 4" xfId="23"/>
    <cellStyle name="Normal 4 2" xfId="45"/>
    <cellStyle name="Normal 9" xfId="3"/>
    <cellStyle name="Normal 9 2" xfId="15"/>
    <cellStyle name="Normal 9 2 2" xfId="37"/>
    <cellStyle name="Normal 9 3" xfId="30"/>
    <cellStyle name="SAPHierarchyOddCell" xfId="8"/>
    <cellStyle name="SAPMemberCell" xfId="24"/>
  </cellStyles>
  <dxfs count="39">
    <dxf>
      <font>
        <color rgb="FF9C6500"/>
      </font>
      <fill>
        <patternFill>
          <bgColor rgb="FFFFEB9C"/>
        </patternFill>
      </fill>
    </dxf>
    <dxf>
      <alignment wrapText="1"/>
    </dxf>
    <dxf>
      <alignment wrapText="1"/>
    </dxf>
    <dxf>
      <alignment vertical="center"/>
    </dxf>
    <dxf>
      <alignment vertical="center"/>
    </dxf>
    <dxf>
      <alignment horizontal="center"/>
    </dxf>
    <dxf>
      <alignment horizontal="center"/>
    </dxf>
    <dxf>
      <numFmt numFmtId="166" formatCode="_-* #,##0_-;\-* #,##0_-;_-* &quot;-&quot;??_-;_-@_-"/>
    </dxf>
    <dxf>
      <numFmt numFmtId="166" formatCode="_-* #,##0_-;\-* #,##0_-;_-* &quot;-&quot;??_-;_-@_-"/>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numFmt numFmtId="3" formatCode="#,##0"/>
    </dxf>
    <dxf>
      <numFmt numFmtId="3" formatCode="#,##0"/>
    </dxf>
    <dxf>
      <alignment wrapText="1"/>
    </dxf>
    <dxf>
      <alignment vertical="center"/>
    </dxf>
    <dxf>
      <alignment horizontal="center"/>
    </dxf>
    <dxf>
      <alignment horizontal="general" indent="0"/>
    </dxf>
    <dxf>
      <numFmt numFmtId="166" formatCode="_-* #,##0_-;\-* #,##0_-;_-* &quot;-&quot;??_-;_-@_-"/>
      <alignment vertical="center"/>
    </dxf>
    <dxf>
      <numFmt numFmtId="166" formatCode="_-* #,##0_-;\-* #,##0_-;_-* &quot;-&quot;??_-;_-@_-"/>
      <alignment vertical="center"/>
    </dxf>
    <dxf>
      <alignment wrapText="1"/>
    </dxf>
    <dxf>
      <alignment wrapText="1"/>
    </dxf>
    <dxf>
      <alignment vertical="center"/>
    </dxf>
    <dxf>
      <alignment vertical="center"/>
    </dxf>
    <dxf>
      <alignment horizontal="center"/>
    </dxf>
    <dxf>
      <alignment horizontal="center"/>
    </dxf>
    <dxf>
      <alignment vertical="center"/>
    </dxf>
    <dxf>
      <alignment vertical="center"/>
    </dxf>
    <dxf>
      <alignment wrapText="1" indent="0"/>
    </dxf>
    <dxf>
      <alignment wrapText="1" indent="0"/>
    </dxf>
    <dxf>
      <alignment wrapText="1" indent="0"/>
    </dxf>
    <dxf>
      <alignment wrapText="1" indent="0"/>
    </dxf>
    <dxf>
      <alignment wrapText="1" indent="0"/>
    </dxf>
  </dxfs>
  <tableStyles count="0" defaultTableStyle="TableStyleMedium2" defaultPivotStyle="PivotStyleLight16"/>
  <colors>
    <mruColors>
      <color rgb="FF00FF00"/>
      <color rgb="FFEBFFEB"/>
      <color rgb="FF65FFE2"/>
      <color rgb="FFB9D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714374</xdr:colOff>
      <xdr:row>0</xdr:row>
      <xdr:rowOff>95251</xdr:rowOff>
    </xdr:from>
    <xdr:to>
      <xdr:col>1</xdr:col>
      <xdr:colOff>666749</xdr:colOff>
      <xdr:row>2</xdr:row>
      <xdr:rowOff>423426</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4" y="95251"/>
          <a:ext cx="1066800" cy="86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176893</xdr:colOff>
      <xdr:row>4</xdr:row>
      <xdr:rowOff>122462</xdr:rowOff>
    </xdr:from>
    <xdr:to>
      <xdr:col>0</xdr:col>
      <xdr:colOff>1728107</xdr:colOff>
      <xdr:row>14</xdr:row>
      <xdr:rowOff>13607</xdr:rowOff>
    </xdr:to>
    <xdr:sp macro="" textlink="">
      <xdr:nvSpPr>
        <xdr:cNvPr id="2" name="Bocadillo: rectángulo con esquinas redondeadas 1">
          <a:extLst>
            <a:ext uri="{FF2B5EF4-FFF2-40B4-BE49-F238E27FC236}">
              <a16:creationId xmlns:a16="http://schemas.microsoft.com/office/drawing/2014/main" id="{00000000-0008-0000-0700-000002000000}"/>
            </a:ext>
          </a:extLst>
        </xdr:cNvPr>
        <xdr:cNvSpPr/>
      </xdr:nvSpPr>
      <xdr:spPr>
        <a:xfrm rot="10800000">
          <a:off x="176893" y="2340426"/>
          <a:ext cx="1551214" cy="1660074"/>
        </a:xfrm>
        <a:prstGeom prst="wedgeRoundRectCallout">
          <a:avLst>
            <a:gd name="adj1" fmla="val 5189"/>
            <a:gd name="adj2" fmla="val 8178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2</xdr:col>
      <xdr:colOff>27213</xdr:colOff>
      <xdr:row>3</xdr:row>
      <xdr:rowOff>166003</xdr:rowOff>
    </xdr:from>
    <xdr:to>
      <xdr:col>2</xdr:col>
      <xdr:colOff>1741715</xdr:colOff>
      <xdr:row>17</xdr:row>
      <xdr:rowOff>95249</xdr:rowOff>
    </xdr:to>
    <xdr:sp macro="" textlink="">
      <xdr:nvSpPr>
        <xdr:cNvPr id="4" name="Bocadillo: rectángulo con esquinas redondeadas 3">
          <a:extLst>
            <a:ext uri="{FF2B5EF4-FFF2-40B4-BE49-F238E27FC236}">
              <a16:creationId xmlns:a16="http://schemas.microsoft.com/office/drawing/2014/main" id="{00000000-0008-0000-0700-000004000000}"/>
            </a:ext>
          </a:extLst>
        </xdr:cNvPr>
        <xdr:cNvSpPr/>
      </xdr:nvSpPr>
      <xdr:spPr>
        <a:xfrm rot="10800000">
          <a:off x="3946070" y="2207074"/>
          <a:ext cx="1714502" cy="2405746"/>
        </a:xfrm>
        <a:prstGeom prst="wedgeRoundRectCallout">
          <a:avLst>
            <a:gd name="adj1" fmla="val 5827"/>
            <a:gd name="adj2" fmla="val 6792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1</xdr:col>
      <xdr:colOff>138789</xdr:colOff>
      <xdr:row>4</xdr:row>
      <xdr:rowOff>152399</xdr:rowOff>
    </xdr:from>
    <xdr:to>
      <xdr:col>1</xdr:col>
      <xdr:colOff>1823354</xdr:colOff>
      <xdr:row>13</xdr:row>
      <xdr:rowOff>40821</xdr:rowOff>
    </xdr:to>
    <xdr:sp macro="" textlink="">
      <xdr:nvSpPr>
        <xdr:cNvPr id="5" name="Bocadillo: rectángulo con esquinas redondeadas 4">
          <a:extLst>
            <a:ext uri="{FF2B5EF4-FFF2-40B4-BE49-F238E27FC236}">
              <a16:creationId xmlns:a16="http://schemas.microsoft.com/office/drawing/2014/main" id="{00000000-0008-0000-0700-000005000000}"/>
            </a:ext>
          </a:extLst>
        </xdr:cNvPr>
        <xdr:cNvSpPr/>
      </xdr:nvSpPr>
      <xdr:spPr>
        <a:xfrm rot="10800000">
          <a:off x="2098218" y="2370363"/>
          <a:ext cx="1684565" cy="1480458"/>
        </a:xfrm>
        <a:prstGeom prst="wedgeRoundRectCallout">
          <a:avLst>
            <a:gd name="adj1" fmla="val 5189"/>
            <a:gd name="adj2" fmla="val 8178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3</xdr:col>
      <xdr:colOff>97969</xdr:colOff>
      <xdr:row>4</xdr:row>
      <xdr:rowOff>46263</xdr:rowOff>
    </xdr:from>
    <xdr:to>
      <xdr:col>3</xdr:col>
      <xdr:colOff>1812471</xdr:colOff>
      <xdr:row>13</xdr:row>
      <xdr:rowOff>149678</xdr:rowOff>
    </xdr:to>
    <xdr:sp macro="" textlink="">
      <xdr:nvSpPr>
        <xdr:cNvPr id="8" name="Bocadillo: rectángulo con esquinas redondeadas 7">
          <a:extLst>
            <a:ext uri="{FF2B5EF4-FFF2-40B4-BE49-F238E27FC236}">
              <a16:creationId xmlns:a16="http://schemas.microsoft.com/office/drawing/2014/main" id="{00000000-0008-0000-0700-000008000000}"/>
            </a:ext>
          </a:extLst>
        </xdr:cNvPr>
        <xdr:cNvSpPr/>
      </xdr:nvSpPr>
      <xdr:spPr>
        <a:xfrm rot="10800000">
          <a:off x="5976255" y="2264227"/>
          <a:ext cx="1714502" cy="1695451"/>
        </a:xfrm>
        <a:prstGeom prst="wedgeRoundRectCallout">
          <a:avLst>
            <a:gd name="adj1" fmla="val 9002"/>
            <a:gd name="adj2" fmla="val 744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4</xdr:col>
      <xdr:colOff>141512</xdr:colOff>
      <xdr:row>4</xdr:row>
      <xdr:rowOff>35379</xdr:rowOff>
    </xdr:from>
    <xdr:to>
      <xdr:col>4</xdr:col>
      <xdr:colOff>1856014</xdr:colOff>
      <xdr:row>13</xdr:row>
      <xdr:rowOff>155122</xdr:rowOff>
    </xdr:to>
    <xdr:sp macro="" textlink="">
      <xdr:nvSpPr>
        <xdr:cNvPr id="9" name="Bocadillo: rectángulo con esquinas redondeadas 8">
          <a:extLst>
            <a:ext uri="{FF2B5EF4-FFF2-40B4-BE49-F238E27FC236}">
              <a16:creationId xmlns:a16="http://schemas.microsoft.com/office/drawing/2014/main" id="{00000000-0008-0000-0700-000009000000}"/>
            </a:ext>
          </a:extLst>
        </xdr:cNvPr>
        <xdr:cNvSpPr/>
      </xdr:nvSpPr>
      <xdr:spPr>
        <a:xfrm rot="10800000">
          <a:off x="7979226" y="2253343"/>
          <a:ext cx="1714502" cy="1711779"/>
        </a:xfrm>
        <a:prstGeom prst="wedgeRoundRectCallout">
          <a:avLst>
            <a:gd name="adj1" fmla="val 9002"/>
            <a:gd name="adj2" fmla="val 744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5</xdr:col>
      <xdr:colOff>117018</xdr:colOff>
      <xdr:row>4</xdr:row>
      <xdr:rowOff>24492</xdr:rowOff>
    </xdr:from>
    <xdr:to>
      <xdr:col>5</xdr:col>
      <xdr:colOff>1831520</xdr:colOff>
      <xdr:row>12</xdr:row>
      <xdr:rowOff>176892</xdr:rowOff>
    </xdr:to>
    <xdr:sp macro="" textlink="">
      <xdr:nvSpPr>
        <xdr:cNvPr id="10" name="Bocadillo: rectángulo con esquinas redondeadas 9">
          <a:extLst>
            <a:ext uri="{FF2B5EF4-FFF2-40B4-BE49-F238E27FC236}">
              <a16:creationId xmlns:a16="http://schemas.microsoft.com/office/drawing/2014/main" id="{00000000-0008-0000-0700-00000A000000}"/>
            </a:ext>
          </a:extLst>
        </xdr:cNvPr>
        <xdr:cNvSpPr/>
      </xdr:nvSpPr>
      <xdr:spPr>
        <a:xfrm rot="10800000">
          <a:off x="9914161" y="2242456"/>
          <a:ext cx="1714502" cy="1567543"/>
        </a:xfrm>
        <a:prstGeom prst="wedgeRoundRectCallout">
          <a:avLst>
            <a:gd name="adj1" fmla="val 9002"/>
            <a:gd name="adj2" fmla="val 744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6</xdr:col>
      <xdr:colOff>106133</xdr:colOff>
      <xdr:row>4</xdr:row>
      <xdr:rowOff>13603</xdr:rowOff>
    </xdr:from>
    <xdr:to>
      <xdr:col>6</xdr:col>
      <xdr:colOff>1820635</xdr:colOff>
      <xdr:row>15</xdr:row>
      <xdr:rowOff>122464</xdr:rowOff>
    </xdr:to>
    <xdr:sp macro="" textlink="">
      <xdr:nvSpPr>
        <xdr:cNvPr id="11" name="Bocadillo: rectángulo con esquinas redondeadas 10">
          <a:extLst>
            <a:ext uri="{FF2B5EF4-FFF2-40B4-BE49-F238E27FC236}">
              <a16:creationId xmlns:a16="http://schemas.microsoft.com/office/drawing/2014/main" id="{00000000-0008-0000-0700-00000B000000}"/>
            </a:ext>
          </a:extLst>
        </xdr:cNvPr>
        <xdr:cNvSpPr/>
      </xdr:nvSpPr>
      <xdr:spPr>
        <a:xfrm rot="10800000">
          <a:off x="11862704" y="2231567"/>
          <a:ext cx="1714502" cy="2054683"/>
        </a:xfrm>
        <a:prstGeom prst="wedgeRoundRectCallout">
          <a:avLst>
            <a:gd name="adj1" fmla="val 9002"/>
            <a:gd name="adj2" fmla="val 744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7</xdr:col>
      <xdr:colOff>81640</xdr:colOff>
      <xdr:row>3</xdr:row>
      <xdr:rowOff>166005</xdr:rowOff>
    </xdr:from>
    <xdr:to>
      <xdr:col>7</xdr:col>
      <xdr:colOff>1796142</xdr:colOff>
      <xdr:row>15</xdr:row>
      <xdr:rowOff>95250</xdr:rowOff>
    </xdr:to>
    <xdr:sp macro="" textlink="">
      <xdr:nvSpPr>
        <xdr:cNvPr id="12" name="Bocadillo: rectángulo con esquinas redondeadas 11">
          <a:extLst>
            <a:ext uri="{FF2B5EF4-FFF2-40B4-BE49-F238E27FC236}">
              <a16:creationId xmlns:a16="http://schemas.microsoft.com/office/drawing/2014/main" id="{00000000-0008-0000-0700-00000C000000}"/>
            </a:ext>
          </a:extLst>
        </xdr:cNvPr>
        <xdr:cNvSpPr/>
      </xdr:nvSpPr>
      <xdr:spPr>
        <a:xfrm rot="10800000">
          <a:off x="13797640" y="2207076"/>
          <a:ext cx="1714502" cy="2051960"/>
        </a:xfrm>
        <a:prstGeom prst="wedgeRoundRectCallout">
          <a:avLst>
            <a:gd name="adj1" fmla="val 9002"/>
            <a:gd name="adj2" fmla="val 744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8</xdr:col>
      <xdr:colOff>81643</xdr:colOff>
      <xdr:row>4</xdr:row>
      <xdr:rowOff>0</xdr:rowOff>
    </xdr:from>
    <xdr:to>
      <xdr:col>8</xdr:col>
      <xdr:colOff>1796145</xdr:colOff>
      <xdr:row>13</xdr:row>
      <xdr:rowOff>119743</xdr:rowOff>
    </xdr:to>
    <xdr:sp macro="" textlink="">
      <xdr:nvSpPr>
        <xdr:cNvPr id="13" name="Bocadillo: rectángulo con esquinas redondeadas 12">
          <a:extLst>
            <a:ext uri="{FF2B5EF4-FFF2-40B4-BE49-F238E27FC236}">
              <a16:creationId xmlns:a16="http://schemas.microsoft.com/office/drawing/2014/main" id="{00000000-0008-0000-0700-00000D000000}"/>
            </a:ext>
          </a:extLst>
        </xdr:cNvPr>
        <xdr:cNvSpPr/>
      </xdr:nvSpPr>
      <xdr:spPr>
        <a:xfrm rot="10800000">
          <a:off x="15757072" y="2217964"/>
          <a:ext cx="1714502" cy="1711779"/>
        </a:xfrm>
        <a:prstGeom prst="wedgeRoundRectCallout">
          <a:avLst>
            <a:gd name="adj1" fmla="val 9002"/>
            <a:gd name="adj2" fmla="val 744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9</xdr:col>
      <xdr:colOff>70757</xdr:colOff>
      <xdr:row>4</xdr:row>
      <xdr:rowOff>29936</xdr:rowOff>
    </xdr:from>
    <xdr:to>
      <xdr:col>9</xdr:col>
      <xdr:colOff>1785259</xdr:colOff>
      <xdr:row>9</xdr:row>
      <xdr:rowOff>108857</xdr:rowOff>
    </xdr:to>
    <xdr:sp macro="" textlink="">
      <xdr:nvSpPr>
        <xdr:cNvPr id="14" name="Bocadillo: rectángulo con esquinas redondeadas 13">
          <a:extLst>
            <a:ext uri="{FF2B5EF4-FFF2-40B4-BE49-F238E27FC236}">
              <a16:creationId xmlns:a16="http://schemas.microsoft.com/office/drawing/2014/main" id="{00000000-0008-0000-0700-00000E000000}"/>
            </a:ext>
          </a:extLst>
        </xdr:cNvPr>
        <xdr:cNvSpPr/>
      </xdr:nvSpPr>
      <xdr:spPr>
        <a:xfrm rot="10800000">
          <a:off x="17705614" y="2247900"/>
          <a:ext cx="1714502" cy="963386"/>
        </a:xfrm>
        <a:prstGeom prst="wedgeRoundRectCallout">
          <a:avLst>
            <a:gd name="adj1" fmla="val 9002"/>
            <a:gd name="adj2" fmla="val 744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12</xdr:col>
      <xdr:colOff>95250</xdr:colOff>
      <xdr:row>4</xdr:row>
      <xdr:rowOff>54424</xdr:rowOff>
    </xdr:from>
    <xdr:to>
      <xdr:col>12</xdr:col>
      <xdr:colOff>1809752</xdr:colOff>
      <xdr:row>15</xdr:row>
      <xdr:rowOff>81642</xdr:rowOff>
    </xdr:to>
    <xdr:sp macro="" textlink="">
      <xdr:nvSpPr>
        <xdr:cNvPr id="15" name="Bocadillo: rectángulo con esquinas redondeadas 14">
          <a:extLst>
            <a:ext uri="{FF2B5EF4-FFF2-40B4-BE49-F238E27FC236}">
              <a16:creationId xmlns:a16="http://schemas.microsoft.com/office/drawing/2014/main" id="{00000000-0008-0000-0700-00000F000000}"/>
            </a:ext>
          </a:extLst>
        </xdr:cNvPr>
        <xdr:cNvSpPr/>
      </xdr:nvSpPr>
      <xdr:spPr>
        <a:xfrm rot="10800000">
          <a:off x="26016857" y="2272388"/>
          <a:ext cx="1714502" cy="1973040"/>
        </a:xfrm>
        <a:prstGeom prst="wedgeRoundRectCallout">
          <a:avLst>
            <a:gd name="adj1" fmla="val 9002"/>
            <a:gd name="adj2" fmla="val 744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12</xdr:col>
      <xdr:colOff>1932214</xdr:colOff>
      <xdr:row>4</xdr:row>
      <xdr:rowOff>81641</xdr:rowOff>
    </xdr:from>
    <xdr:to>
      <xdr:col>13</xdr:col>
      <xdr:colOff>1932214</xdr:colOff>
      <xdr:row>15</xdr:row>
      <xdr:rowOff>122463</xdr:rowOff>
    </xdr:to>
    <xdr:sp macro="" textlink="">
      <xdr:nvSpPr>
        <xdr:cNvPr id="16" name="Bocadillo: rectángulo con esquinas redondeadas 15">
          <a:extLst>
            <a:ext uri="{FF2B5EF4-FFF2-40B4-BE49-F238E27FC236}">
              <a16:creationId xmlns:a16="http://schemas.microsoft.com/office/drawing/2014/main" id="{00000000-0008-0000-0700-000010000000}"/>
            </a:ext>
          </a:extLst>
        </xdr:cNvPr>
        <xdr:cNvSpPr/>
      </xdr:nvSpPr>
      <xdr:spPr>
        <a:xfrm rot="10800000">
          <a:off x="27853821" y="2299605"/>
          <a:ext cx="1959429" cy="1986644"/>
        </a:xfrm>
        <a:prstGeom prst="wedgeRoundRectCallout">
          <a:avLst>
            <a:gd name="adj1" fmla="val 9002"/>
            <a:gd name="adj2" fmla="val 744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14</xdr:col>
      <xdr:colOff>95242</xdr:colOff>
      <xdr:row>4</xdr:row>
      <xdr:rowOff>95244</xdr:rowOff>
    </xdr:from>
    <xdr:to>
      <xdr:col>14</xdr:col>
      <xdr:colOff>1823351</xdr:colOff>
      <xdr:row>13</xdr:row>
      <xdr:rowOff>108857</xdr:rowOff>
    </xdr:to>
    <xdr:sp macro="" textlink="">
      <xdr:nvSpPr>
        <xdr:cNvPr id="17" name="Bocadillo: rectángulo con esquinas redondeadas 16">
          <a:extLst>
            <a:ext uri="{FF2B5EF4-FFF2-40B4-BE49-F238E27FC236}">
              <a16:creationId xmlns:a16="http://schemas.microsoft.com/office/drawing/2014/main" id="{00000000-0008-0000-0700-000011000000}"/>
            </a:ext>
          </a:extLst>
        </xdr:cNvPr>
        <xdr:cNvSpPr/>
      </xdr:nvSpPr>
      <xdr:spPr>
        <a:xfrm rot="10800000">
          <a:off x="29935706" y="2313208"/>
          <a:ext cx="1728109" cy="1605649"/>
        </a:xfrm>
        <a:prstGeom prst="wedgeRoundRectCallout">
          <a:avLst>
            <a:gd name="adj1" fmla="val 9002"/>
            <a:gd name="adj2" fmla="val 744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10</xdr:col>
      <xdr:colOff>81643</xdr:colOff>
      <xdr:row>3</xdr:row>
      <xdr:rowOff>163284</xdr:rowOff>
    </xdr:from>
    <xdr:to>
      <xdr:col>10</xdr:col>
      <xdr:colOff>1796145</xdr:colOff>
      <xdr:row>13</xdr:row>
      <xdr:rowOff>108857</xdr:rowOff>
    </xdr:to>
    <xdr:sp macro="" textlink="">
      <xdr:nvSpPr>
        <xdr:cNvPr id="18" name="Bocadillo: rectángulo con esquinas redondeadas 17">
          <a:extLst>
            <a:ext uri="{FF2B5EF4-FFF2-40B4-BE49-F238E27FC236}">
              <a16:creationId xmlns:a16="http://schemas.microsoft.com/office/drawing/2014/main" id="{00000000-0008-0000-0700-000012000000}"/>
            </a:ext>
          </a:extLst>
        </xdr:cNvPr>
        <xdr:cNvSpPr/>
      </xdr:nvSpPr>
      <xdr:spPr>
        <a:xfrm rot="10800000">
          <a:off x="19675929" y="2204355"/>
          <a:ext cx="1714502" cy="1714502"/>
        </a:xfrm>
        <a:prstGeom prst="wedgeRoundRectCallout">
          <a:avLst>
            <a:gd name="adj1" fmla="val 9002"/>
            <a:gd name="adj2" fmla="val 744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11</xdr:col>
      <xdr:colOff>272136</xdr:colOff>
      <xdr:row>4</xdr:row>
      <xdr:rowOff>81636</xdr:rowOff>
    </xdr:from>
    <xdr:to>
      <xdr:col>11</xdr:col>
      <xdr:colOff>3905245</xdr:colOff>
      <xdr:row>12</xdr:row>
      <xdr:rowOff>54428</xdr:rowOff>
    </xdr:to>
    <xdr:sp macro="" textlink="">
      <xdr:nvSpPr>
        <xdr:cNvPr id="19" name="Bocadillo: rectángulo con esquinas redondeadas 18">
          <a:extLst>
            <a:ext uri="{FF2B5EF4-FFF2-40B4-BE49-F238E27FC236}">
              <a16:creationId xmlns:a16="http://schemas.microsoft.com/office/drawing/2014/main" id="{00000000-0008-0000-0700-000013000000}"/>
            </a:ext>
          </a:extLst>
        </xdr:cNvPr>
        <xdr:cNvSpPr/>
      </xdr:nvSpPr>
      <xdr:spPr>
        <a:xfrm rot="10800000">
          <a:off x="21825850" y="2299600"/>
          <a:ext cx="3633109" cy="1387935"/>
        </a:xfrm>
        <a:prstGeom prst="wedgeRoundRectCallout">
          <a:avLst>
            <a:gd name="adj1" fmla="val 9002"/>
            <a:gd name="adj2" fmla="val 744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15</xdr:col>
      <xdr:colOff>54420</xdr:colOff>
      <xdr:row>4</xdr:row>
      <xdr:rowOff>122460</xdr:rowOff>
    </xdr:from>
    <xdr:to>
      <xdr:col>15</xdr:col>
      <xdr:colOff>1782527</xdr:colOff>
      <xdr:row>14</xdr:row>
      <xdr:rowOff>27213</xdr:rowOff>
    </xdr:to>
    <xdr:sp macro="" textlink="">
      <xdr:nvSpPr>
        <xdr:cNvPr id="20" name="Bocadillo: rectángulo con esquinas redondeadas 19">
          <a:extLst>
            <a:ext uri="{FF2B5EF4-FFF2-40B4-BE49-F238E27FC236}">
              <a16:creationId xmlns:a16="http://schemas.microsoft.com/office/drawing/2014/main" id="{00000000-0008-0000-0700-000014000000}"/>
            </a:ext>
          </a:extLst>
        </xdr:cNvPr>
        <xdr:cNvSpPr/>
      </xdr:nvSpPr>
      <xdr:spPr>
        <a:xfrm rot="10800000">
          <a:off x="31854313" y="2340424"/>
          <a:ext cx="1728107" cy="1673682"/>
        </a:xfrm>
        <a:prstGeom prst="wedgeRoundRectCallout">
          <a:avLst>
            <a:gd name="adj1" fmla="val 9002"/>
            <a:gd name="adj2" fmla="val 744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16</xdr:col>
      <xdr:colOff>81643</xdr:colOff>
      <xdr:row>4</xdr:row>
      <xdr:rowOff>81640</xdr:rowOff>
    </xdr:from>
    <xdr:to>
      <xdr:col>16</xdr:col>
      <xdr:colOff>1796145</xdr:colOff>
      <xdr:row>17</xdr:row>
      <xdr:rowOff>81643</xdr:rowOff>
    </xdr:to>
    <xdr:sp macro="" textlink="">
      <xdr:nvSpPr>
        <xdr:cNvPr id="21" name="Bocadillo: rectángulo con esquinas redondeadas 20">
          <a:extLst>
            <a:ext uri="{FF2B5EF4-FFF2-40B4-BE49-F238E27FC236}">
              <a16:creationId xmlns:a16="http://schemas.microsoft.com/office/drawing/2014/main" id="{00000000-0008-0000-0700-000015000000}"/>
            </a:ext>
          </a:extLst>
        </xdr:cNvPr>
        <xdr:cNvSpPr/>
      </xdr:nvSpPr>
      <xdr:spPr>
        <a:xfrm rot="10800000">
          <a:off x="33840964" y="2299604"/>
          <a:ext cx="1714502" cy="2299610"/>
        </a:xfrm>
        <a:prstGeom prst="wedgeRoundRectCallout">
          <a:avLst>
            <a:gd name="adj1" fmla="val 5827"/>
            <a:gd name="adj2" fmla="val 6764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17</xdr:col>
      <xdr:colOff>57148</xdr:colOff>
      <xdr:row>4</xdr:row>
      <xdr:rowOff>166003</xdr:rowOff>
    </xdr:from>
    <xdr:to>
      <xdr:col>17</xdr:col>
      <xdr:colOff>1771650</xdr:colOff>
      <xdr:row>17</xdr:row>
      <xdr:rowOff>163286</xdr:rowOff>
    </xdr:to>
    <xdr:sp macro="" textlink="">
      <xdr:nvSpPr>
        <xdr:cNvPr id="22" name="Bocadillo: rectángulo con esquinas redondeadas 21">
          <a:extLst>
            <a:ext uri="{FF2B5EF4-FFF2-40B4-BE49-F238E27FC236}">
              <a16:creationId xmlns:a16="http://schemas.microsoft.com/office/drawing/2014/main" id="{00000000-0008-0000-0700-000016000000}"/>
            </a:ext>
          </a:extLst>
        </xdr:cNvPr>
        <xdr:cNvSpPr/>
      </xdr:nvSpPr>
      <xdr:spPr>
        <a:xfrm rot="10800000">
          <a:off x="35775898" y="2383967"/>
          <a:ext cx="1714502" cy="2296890"/>
        </a:xfrm>
        <a:prstGeom prst="wedgeRoundRectCallout">
          <a:avLst>
            <a:gd name="adj1" fmla="val 1859"/>
            <a:gd name="adj2" fmla="val 7019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18</xdr:col>
      <xdr:colOff>46264</xdr:colOff>
      <xdr:row>4</xdr:row>
      <xdr:rowOff>114299</xdr:rowOff>
    </xdr:from>
    <xdr:to>
      <xdr:col>18</xdr:col>
      <xdr:colOff>1760766</xdr:colOff>
      <xdr:row>10</xdr:row>
      <xdr:rowOff>13607</xdr:rowOff>
    </xdr:to>
    <xdr:sp macro="" textlink="">
      <xdr:nvSpPr>
        <xdr:cNvPr id="23" name="Bocadillo: rectángulo con esquinas redondeadas 22">
          <a:extLst>
            <a:ext uri="{FF2B5EF4-FFF2-40B4-BE49-F238E27FC236}">
              <a16:creationId xmlns:a16="http://schemas.microsoft.com/office/drawing/2014/main" id="{00000000-0008-0000-0700-000017000000}"/>
            </a:ext>
          </a:extLst>
        </xdr:cNvPr>
        <xdr:cNvSpPr/>
      </xdr:nvSpPr>
      <xdr:spPr>
        <a:xfrm rot="10800000">
          <a:off x="37724443" y="2332263"/>
          <a:ext cx="1714502" cy="960665"/>
        </a:xfrm>
        <a:prstGeom prst="wedgeRoundRectCallout">
          <a:avLst>
            <a:gd name="adj1" fmla="val 9796"/>
            <a:gd name="adj2" fmla="val 9989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19</xdr:col>
      <xdr:colOff>13607</xdr:colOff>
      <xdr:row>4</xdr:row>
      <xdr:rowOff>13608</xdr:rowOff>
    </xdr:from>
    <xdr:to>
      <xdr:col>19</xdr:col>
      <xdr:colOff>1728109</xdr:colOff>
      <xdr:row>13</xdr:row>
      <xdr:rowOff>133351</xdr:rowOff>
    </xdr:to>
    <xdr:sp macro="" textlink="">
      <xdr:nvSpPr>
        <xdr:cNvPr id="24" name="Bocadillo: rectángulo con esquinas redondeadas 23">
          <a:extLst>
            <a:ext uri="{FF2B5EF4-FFF2-40B4-BE49-F238E27FC236}">
              <a16:creationId xmlns:a16="http://schemas.microsoft.com/office/drawing/2014/main" id="{00000000-0008-0000-0700-000018000000}"/>
            </a:ext>
          </a:extLst>
        </xdr:cNvPr>
        <xdr:cNvSpPr/>
      </xdr:nvSpPr>
      <xdr:spPr>
        <a:xfrm rot="10800000">
          <a:off x="37242750" y="2231572"/>
          <a:ext cx="1714502" cy="1711779"/>
        </a:xfrm>
        <a:prstGeom prst="wedgeRoundRectCallout">
          <a:avLst>
            <a:gd name="adj1" fmla="val 9002"/>
            <a:gd name="adj2" fmla="val 744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20</xdr:col>
      <xdr:colOff>40820</xdr:colOff>
      <xdr:row>4</xdr:row>
      <xdr:rowOff>27213</xdr:rowOff>
    </xdr:from>
    <xdr:to>
      <xdr:col>20</xdr:col>
      <xdr:colOff>1877784</xdr:colOff>
      <xdr:row>12</xdr:row>
      <xdr:rowOff>68036</xdr:rowOff>
    </xdr:to>
    <xdr:sp macro="" textlink="">
      <xdr:nvSpPr>
        <xdr:cNvPr id="25" name="Bocadillo: rectángulo con esquinas redondeadas 24">
          <a:extLst>
            <a:ext uri="{FF2B5EF4-FFF2-40B4-BE49-F238E27FC236}">
              <a16:creationId xmlns:a16="http://schemas.microsoft.com/office/drawing/2014/main" id="{00000000-0008-0000-0700-000019000000}"/>
            </a:ext>
          </a:extLst>
        </xdr:cNvPr>
        <xdr:cNvSpPr/>
      </xdr:nvSpPr>
      <xdr:spPr>
        <a:xfrm rot="10800000">
          <a:off x="41637856" y="2245177"/>
          <a:ext cx="1836964" cy="1455966"/>
        </a:xfrm>
        <a:prstGeom prst="wedgeRoundRectCallout">
          <a:avLst>
            <a:gd name="adj1" fmla="val 9002"/>
            <a:gd name="adj2" fmla="val 744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21</xdr:col>
      <xdr:colOff>40821</xdr:colOff>
      <xdr:row>4</xdr:row>
      <xdr:rowOff>13608</xdr:rowOff>
    </xdr:from>
    <xdr:to>
      <xdr:col>21</xdr:col>
      <xdr:colOff>1755323</xdr:colOff>
      <xdr:row>12</xdr:row>
      <xdr:rowOff>149679</xdr:rowOff>
    </xdr:to>
    <xdr:sp macro="" textlink="">
      <xdr:nvSpPr>
        <xdr:cNvPr id="26" name="Bocadillo: rectángulo con esquinas redondeadas 25">
          <a:extLst>
            <a:ext uri="{FF2B5EF4-FFF2-40B4-BE49-F238E27FC236}">
              <a16:creationId xmlns:a16="http://schemas.microsoft.com/office/drawing/2014/main" id="{00000000-0008-0000-0700-00001A000000}"/>
            </a:ext>
          </a:extLst>
        </xdr:cNvPr>
        <xdr:cNvSpPr/>
      </xdr:nvSpPr>
      <xdr:spPr>
        <a:xfrm rot="10800000">
          <a:off x="43597285" y="2231572"/>
          <a:ext cx="1714502" cy="1551214"/>
        </a:xfrm>
        <a:prstGeom prst="wedgeRoundRectCallout">
          <a:avLst>
            <a:gd name="adj1" fmla="val 9002"/>
            <a:gd name="adj2" fmla="val 744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22</xdr:col>
      <xdr:colOff>84364</xdr:colOff>
      <xdr:row>4</xdr:row>
      <xdr:rowOff>70757</xdr:rowOff>
    </xdr:from>
    <xdr:to>
      <xdr:col>22</xdr:col>
      <xdr:colOff>1798866</xdr:colOff>
      <xdr:row>12</xdr:row>
      <xdr:rowOff>40821</xdr:rowOff>
    </xdr:to>
    <xdr:sp macro="" textlink="">
      <xdr:nvSpPr>
        <xdr:cNvPr id="27" name="Bocadillo: rectángulo con esquinas redondeadas 26">
          <a:extLst>
            <a:ext uri="{FF2B5EF4-FFF2-40B4-BE49-F238E27FC236}">
              <a16:creationId xmlns:a16="http://schemas.microsoft.com/office/drawing/2014/main" id="{00000000-0008-0000-0700-00001B000000}"/>
            </a:ext>
          </a:extLst>
        </xdr:cNvPr>
        <xdr:cNvSpPr/>
      </xdr:nvSpPr>
      <xdr:spPr>
        <a:xfrm rot="10800000">
          <a:off x="45600257" y="2288721"/>
          <a:ext cx="1714502" cy="1385207"/>
        </a:xfrm>
        <a:prstGeom prst="wedgeRoundRectCallout">
          <a:avLst>
            <a:gd name="adj1" fmla="val 9002"/>
            <a:gd name="adj2" fmla="val 7440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MX" sz="1100"/>
        </a:p>
      </xdr:txBody>
    </xdr:sp>
    <xdr:clientData/>
  </xdr:twoCellAnchor>
  <xdr:twoCellAnchor>
    <xdr:from>
      <xdr:col>0</xdr:col>
      <xdr:colOff>244929</xdr:colOff>
      <xdr:row>6</xdr:row>
      <xdr:rowOff>13608</xdr:rowOff>
    </xdr:from>
    <xdr:to>
      <xdr:col>0</xdr:col>
      <xdr:colOff>1578429</xdr:colOff>
      <xdr:row>13</xdr:row>
      <xdr:rowOff>13608</xdr:rowOff>
    </xdr:to>
    <xdr:sp macro="" textlink="">
      <xdr:nvSpPr>
        <xdr:cNvPr id="28" name="CuadroTexto 27">
          <a:extLst>
            <a:ext uri="{FF2B5EF4-FFF2-40B4-BE49-F238E27FC236}">
              <a16:creationId xmlns:a16="http://schemas.microsoft.com/office/drawing/2014/main" id="{00000000-0008-0000-0700-00001C000000}"/>
            </a:ext>
          </a:extLst>
        </xdr:cNvPr>
        <xdr:cNvSpPr txBox="1"/>
      </xdr:nvSpPr>
      <xdr:spPr>
        <a:xfrm>
          <a:off x="244929" y="2585358"/>
          <a:ext cx="1333500" cy="1238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Numeración consecutiva de cada una de las filas. Definidos por la OAP.</a:t>
          </a:r>
        </a:p>
      </xdr:txBody>
    </xdr:sp>
    <xdr:clientData/>
  </xdr:twoCellAnchor>
  <xdr:twoCellAnchor>
    <xdr:from>
      <xdr:col>1</xdr:col>
      <xdr:colOff>274865</xdr:colOff>
      <xdr:row>6</xdr:row>
      <xdr:rowOff>2721</xdr:rowOff>
    </xdr:from>
    <xdr:to>
      <xdr:col>1</xdr:col>
      <xdr:colOff>1608365</xdr:colOff>
      <xdr:row>12</xdr:row>
      <xdr:rowOff>27214</xdr:rowOff>
    </xdr:to>
    <xdr:sp macro="" textlink="">
      <xdr:nvSpPr>
        <xdr:cNvPr id="29" name="CuadroTexto 28">
          <a:extLst>
            <a:ext uri="{FF2B5EF4-FFF2-40B4-BE49-F238E27FC236}">
              <a16:creationId xmlns:a16="http://schemas.microsoft.com/office/drawing/2014/main" id="{00000000-0008-0000-0700-00001D000000}"/>
            </a:ext>
          </a:extLst>
        </xdr:cNvPr>
        <xdr:cNvSpPr txBox="1"/>
      </xdr:nvSpPr>
      <xdr:spPr>
        <a:xfrm>
          <a:off x="2234294" y="2574471"/>
          <a:ext cx="1333500" cy="1085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Identificación</a:t>
          </a:r>
          <a:r>
            <a:rPr lang="es-MX" sz="1400" baseline="0"/>
            <a:t> compuesta por No. de Línea, guión (-) No. PI.</a:t>
          </a:r>
          <a:endParaRPr lang="es-MX" sz="1400"/>
        </a:p>
      </xdr:txBody>
    </xdr:sp>
    <xdr:clientData/>
  </xdr:twoCellAnchor>
  <xdr:twoCellAnchor>
    <xdr:from>
      <xdr:col>2</xdr:col>
      <xdr:colOff>149679</xdr:colOff>
      <xdr:row>4</xdr:row>
      <xdr:rowOff>149681</xdr:rowOff>
    </xdr:from>
    <xdr:to>
      <xdr:col>2</xdr:col>
      <xdr:colOff>1700893</xdr:colOff>
      <xdr:row>16</xdr:row>
      <xdr:rowOff>149678</xdr:rowOff>
    </xdr:to>
    <xdr:sp macro="" textlink="">
      <xdr:nvSpPr>
        <xdr:cNvPr id="30" name="CuadroTexto 29">
          <a:extLst>
            <a:ext uri="{FF2B5EF4-FFF2-40B4-BE49-F238E27FC236}">
              <a16:creationId xmlns:a16="http://schemas.microsoft.com/office/drawing/2014/main" id="{00000000-0008-0000-0700-00001E000000}"/>
            </a:ext>
          </a:extLst>
        </xdr:cNvPr>
        <xdr:cNvSpPr txBox="1"/>
      </xdr:nvSpPr>
      <xdr:spPr>
        <a:xfrm>
          <a:off x="4068536" y="2367645"/>
          <a:ext cx="1551214" cy="2122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Número dado</a:t>
          </a:r>
          <a:r>
            <a:rPr lang="es-MX" sz="1400" baseline="0"/>
            <a:t> por la SDH que identifica al proyecto de inversión (inicia por letra O, 20 digítos - 4 últimos corresponde al No. PI -).</a:t>
          </a:r>
          <a:endParaRPr lang="es-MX" sz="1400"/>
        </a:p>
      </xdr:txBody>
    </xdr:sp>
    <xdr:clientData/>
  </xdr:twoCellAnchor>
  <xdr:twoCellAnchor>
    <xdr:from>
      <xdr:col>3</xdr:col>
      <xdr:colOff>204106</xdr:colOff>
      <xdr:row>5</xdr:row>
      <xdr:rowOff>27214</xdr:rowOff>
    </xdr:from>
    <xdr:to>
      <xdr:col>3</xdr:col>
      <xdr:colOff>1728105</xdr:colOff>
      <xdr:row>13</xdr:row>
      <xdr:rowOff>95251</xdr:rowOff>
    </xdr:to>
    <xdr:sp macro="" textlink="">
      <xdr:nvSpPr>
        <xdr:cNvPr id="31" name="CuadroTexto 30">
          <a:extLst>
            <a:ext uri="{FF2B5EF4-FFF2-40B4-BE49-F238E27FC236}">
              <a16:creationId xmlns:a16="http://schemas.microsoft.com/office/drawing/2014/main" id="{00000000-0008-0000-0700-00001F000000}"/>
            </a:ext>
          </a:extLst>
        </xdr:cNvPr>
        <xdr:cNvSpPr txBox="1"/>
      </xdr:nvSpPr>
      <xdr:spPr>
        <a:xfrm>
          <a:off x="6082392" y="2422071"/>
          <a:ext cx="1523999" cy="1483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No. que identifica el Proyecto de Inversión.</a:t>
          </a:r>
        </a:p>
        <a:p>
          <a:pPr algn="ctr"/>
          <a:r>
            <a:rPr lang="es-MX" sz="1400"/>
            <a:t>guión (-)  Nombre</a:t>
          </a:r>
          <a:r>
            <a:rPr lang="es-MX" sz="1400" baseline="0"/>
            <a:t> del Proyecto de Inversión</a:t>
          </a:r>
          <a:endParaRPr lang="es-MX" sz="1400"/>
        </a:p>
      </xdr:txBody>
    </xdr:sp>
    <xdr:clientData/>
  </xdr:twoCellAnchor>
  <xdr:twoCellAnchor>
    <xdr:from>
      <xdr:col>4</xdr:col>
      <xdr:colOff>236763</xdr:colOff>
      <xdr:row>5</xdr:row>
      <xdr:rowOff>76200</xdr:rowOff>
    </xdr:from>
    <xdr:to>
      <xdr:col>4</xdr:col>
      <xdr:colOff>1741715</xdr:colOff>
      <xdr:row>13</xdr:row>
      <xdr:rowOff>95250</xdr:rowOff>
    </xdr:to>
    <xdr:sp macro="" textlink="">
      <xdr:nvSpPr>
        <xdr:cNvPr id="32" name="CuadroTexto 31">
          <a:extLst>
            <a:ext uri="{FF2B5EF4-FFF2-40B4-BE49-F238E27FC236}">
              <a16:creationId xmlns:a16="http://schemas.microsoft.com/office/drawing/2014/main" id="{00000000-0008-0000-0700-000020000000}"/>
            </a:ext>
          </a:extLst>
        </xdr:cNvPr>
        <xdr:cNvSpPr txBox="1"/>
      </xdr:nvSpPr>
      <xdr:spPr>
        <a:xfrm>
          <a:off x="8074477" y="2471057"/>
          <a:ext cx="1504952" cy="14341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No. MPDD guión (-) Nombre o descripción de la Meta</a:t>
          </a:r>
          <a:r>
            <a:rPr lang="es-MX" sz="1400" baseline="0"/>
            <a:t> Plan de Desarrollo Distrital</a:t>
          </a:r>
          <a:r>
            <a:rPr lang="es-MX" sz="1400"/>
            <a:t> </a:t>
          </a:r>
        </a:p>
      </xdr:txBody>
    </xdr:sp>
    <xdr:clientData/>
  </xdr:twoCellAnchor>
  <xdr:twoCellAnchor>
    <xdr:from>
      <xdr:col>5</xdr:col>
      <xdr:colOff>212267</xdr:colOff>
      <xdr:row>5</xdr:row>
      <xdr:rowOff>119742</xdr:rowOff>
    </xdr:from>
    <xdr:to>
      <xdr:col>5</xdr:col>
      <xdr:colOff>1700892</xdr:colOff>
      <xdr:row>12</xdr:row>
      <xdr:rowOff>163286</xdr:rowOff>
    </xdr:to>
    <xdr:sp macro="" textlink="">
      <xdr:nvSpPr>
        <xdr:cNvPr id="33" name="CuadroTexto 32">
          <a:extLst>
            <a:ext uri="{FF2B5EF4-FFF2-40B4-BE49-F238E27FC236}">
              <a16:creationId xmlns:a16="http://schemas.microsoft.com/office/drawing/2014/main" id="{00000000-0008-0000-0700-000021000000}"/>
            </a:ext>
          </a:extLst>
        </xdr:cNvPr>
        <xdr:cNvSpPr txBox="1"/>
      </xdr:nvSpPr>
      <xdr:spPr>
        <a:xfrm>
          <a:off x="10009410" y="2514599"/>
          <a:ext cx="1488625" cy="1281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No. MPI guión (-) Nombre o descripción de la Meta Proyecto de Inversión</a:t>
          </a:r>
        </a:p>
      </xdr:txBody>
    </xdr:sp>
    <xdr:clientData/>
  </xdr:twoCellAnchor>
  <xdr:twoCellAnchor>
    <xdr:from>
      <xdr:col>6</xdr:col>
      <xdr:colOff>190501</xdr:colOff>
      <xdr:row>4</xdr:row>
      <xdr:rowOff>122466</xdr:rowOff>
    </xdr:from>
    <xdr:to>
      <xdr:col>6</xdr:col>
      <xdr:colOff>1728108</xdr:colOff>
      <xdr:row>15</xdr:row>
      <xdr:rowOff>13608</xdr:rowOff>
    </xdr:to>
    <xdr:sp macro="" textlink="">
      <xdr:nvSpPr>
        <xdr:cNvPr id="34" name="CuadroTexto 33">
          <a:extLst>
            <a:ext uri="{FF2B5EF4-FFF2-40B4-BE49-F238E27FC236}">
              <a16:creationId xmlns:a16="http://schemas.microsoft.com/office/drawing/2014/main" id="{00000000-0008-0000-0700-000022000000}"/>
            </a:ext>
          </a:extLst>
        </xdr:cNvPr>
        <xdr:cNvSpPr txBox="1"/>
      </xdr:nvSpPr>
      <xdr:spPr>
        <a:xfrm>
          <a:off x="11947072" y="2340430"/>
          <a:ext cx="1537607" cy="18369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Cadena compuesta por las letras y números, asociados</a:t>
          </a:r>
          <a:r>
            <a:rPr lang="es-MX" sz="1400" baseline="0"/>
            <a:t> al PMR, asignada a cada producto del PI, asigando por la SDH.</a:t>
          </a:r>
          <a:endParaRPr lang="es-MX" sz="1400"/>
        </a:p>
      </xdr:txBody>
    </xdr:sp>
    <xdr:clientData/>
  </xdr:twoCellAnchor>
  <xdr:twoCellAnchor>
    <xdr:from>
      <xdr:col>7</xdr:col>
      <xdr:colOff>190497</xdr:colOff>
      <xdr:row>4</xdr:row>
      <xdr:rowOff>108860</xdr:rowOff>
    </xdr:from>
    <xdr:to>
      <xdr:col>7</xdr:col>
      <xdr:colOff>1660071</xdr:colOff>
      <xdr:row>15</xdr:row>
      <xdr:rowOff>13608</xdr:rowOff>
    </xdr:to>
    <xdr:sp macro="" textlink="">
      <xdr:nvSpPr>
        <xdr:cNvPr id="35" name="CuadroTexto 34">
          <a:extLst>
            <a:ext uri="{FF2B5EF4-FFF2-40B4-BE49-F238E27FC236}">
              <a16:creationId xmlns:a16="http://schemas.microsoft.com/office/drawing/2014/main" id="{00000000-0008-0000-0700-000023000000}"/>
            </a:ext>
          </a:extLst>
        </xdr:cNvPr>
        <xdr:cNvSpPr txBox="1"/>
      </xdr:nvSpPr>
      <xdr:spPr>
        <a:xfrm>
          <a:off x="13906497" y="2326824"/>
          <a:ext cx="1469574" cy="18505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POSPRE:</a:t>
          </a:r>
          <a:r>
            <a:rPr lang="es-MX" sz="1400" baseline="0"/>
            <a:t> Corresponde al código asignado al concepto de gasto, segun catalogo de productos del DANE. </a:t>
          </a:r>
          <a:endParaRPr lang="es-MX" sz="1400"/>
        </a:p>
      </xdr:txBody>
    </xdr:sp>
    <xdr:clientData/>
  </xdr:twoCellAnchor>
  <xdr:twoCellAnchor>
    <xdr:from>
      <xdr:col>8</xdr:col>
      <xdr:colOff>163286</xdr:colOff>
      <xdr:row>5</xdr:row>
      <xdr:rowOff>81644</xdr:rowOff>
    </xdr:from>
    <xdr:to>
      <xdr:col>8</xdr:col>
      <xdr:colOff>1673678</xdr:colOff>
      <xdr:row>12</xdr:row>
      <xdr:rowOff>95251</xdr:rowOff>
    </xdr:to>
    <xdr:sp macro="" textlink="">
      <xdr:nvSpPr>
        <xdr:cNvPr id="36" name="CuadroTexto 35">
          <a:extLst>
            <a:ext uri="{FF2B5EF4-FFF2-40B4-BE49-F238E27FC236}">
              <a16:creationId xmlns:a16="http://schemas.microsoft.com/office/drawing/2014/main" id="{00000000-0008-0000-0700-000024000000}"/>
            </a:ext>
          </a:extLst>
        </xdr:cNvPr>
        <xdr:cNvSpPr txBox="1"/>
      </xdr:nvSpPr>
      <xdr:spPr>
        <a:xfrm>
          <a:off x="15838715" y="2476501"/>
          <a:ext cx="1510392" cy="1251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Corresponde al código y  descripción del</a:t>
          </a:r>
          <a:r>
            <a:rPr lang="es-MX" sz="1400" baseline="0"/>
            <a:t> origen de los recursos.</a:t>
          </a:r>
          <a:endParaRPr lang="es-MX" sz="1400"/>
        </a:p>
      </xdr:txBody>
    </xdr:sp>
    <xdr:clientData/>
  </xdr:twoCellAnchor>
  <xdr:twoCellAnchor>
    <xdr:from>
      <xdr:col>9</xdr:col>
      <xdr:colOff>190501</xdr:colOff>
      <xdr:row>4</xdr:row>
      <xdr:rowOff>111580</xdr:rowOff>
    </xdr:from>
    <xdr:to>
      <xdr:col>9</xdr:col>
      <xdr:colOff>1660072</xdr:colOff>
      <xdr:row>8</xdr:row>
      <xdr:rowOff>163286</xdr:rowOff>
    </xdr:to>
    <xdr:sp macro="" textlink="">
      <xdr:nvSpPr>
        <xdr:cNvPr id="37" name="CuadroTexto 36">
          <a:extLst>
            <a:ext uri="{FF2B5EF4-FFF2-40B4-BE49-F238E27FC236}">
              <a16:creationId xmlns:a16="http://schemas.microsoft.com/office/drawing/2014/main" id="{00000000-0008-0000-0700-000025000000}"/>
            </a:ext>
          </a:extLst>
        </xdr:cNvPr>
        <xdr:cNvSpPr txBox="1"/>
      </xdr:nvSpPr>
      <xdr:spPr>
        <a:xfrm>
          <a:off x="17825358" y="2329544"/>
          <a:ext cx="1469571" cy="759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Descripción del objeto</a:t>
          </a:r>
          <a:r>
            <a:rPr lang="es-MX" sz="1400" baseline="0"/>
            <a:t> contractual</a:t>
          </a:r>
          <a:r>
            <a:rPr lang="es-MX" sz="1400"/>
            <a:t>. </a:t>
          </a:r>
        </a:p>
      </xdr:txBody>
    </xdr:sp>
    <xdr:clientData/>
  </xdr:twoCellAnchor>
  <xdr:twoCellAnchor>
    <xdr:from>
      <xdr:col>12</xdr:col>
      <xdr:colOff>217715</xdr:colOff>
      <xdr:row>4</xdr:row>
      <xdr:rowOff>149679</xdr:rowOff>
    </xdr:from>
    <xdr:to>
      <xdr:col>12</xdr:col>
      <xdr:colOff>1728109</xdr:colOff>
      <xdr:row>14</xdr:row>
      <xdr:rowOff>149678</xdr:rowOff>
    </xdr:to>
    <xdr:sp macro="" textlink="">
      <xdr:nvSpPr>
        <xdr:cNvPr id="38" name="CuadroTexto 37">
          <a:extLst>
            <a:ext uri="{FF2B5EF4-FFF2-40B4-BE49-F238E27FC236}">
              <a16:creationId xmlns:a16="http://schemas.microsoft.com/office/drawing/2014/main" id="{00000000-0008-0000-0700-000026000000}"/>
            </a:ext>
          </a:extLst>
        </xdr:cNvPr>
        <xdr:cNvSpPr txBox="1"/>
      </xdr:nvSpPr>
      <xdr:spPr>
        <a:xfrm>
          <a:off x="26139322" y="2367643"/>
          <a:ext cx="1510394" cy="176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Solo aplica</a:t>
          </a:r>
          <a:r>
            <a:rPr lang="es-MX" sz="1400" baseline="0"/>
            <a:t> para aquellos procesos cuyos pagos son mensualizados.</a:t>
          </a:r>
        </a:p>
        <a:p>
          <a:pPr algn="ctr"/>
          <a:r>
            <a:rPr lang="es-MX" sz="1400" baseline="0"/>
            <a:t>Cuando no aplique escribir cero (0).</a:t>
          </a:r>
          <a:endParaRPr lang="es-MX" sz="1400"/>
        </a:p>
      </xdr:txBody>
    </xdr:sp>
    <xdr:clientData/>
  </xdr:twoCellAnchor>
  <xdr:twoCellAnchor>
    <xdr:from>
      <xdr:col>13</xdr:col>
      <xdr:colOff>40822</xdr:colOff>
      <xdr:row>5</xdr:row>
      <xdr:rowOff>27214</xdr:rowOff>
    </xdr:from>
    <xdr:to>
      <xdr:col>13</xdr:col>
      <xdr:colOff>1823357</xdr:colOff>
      <xdr:row>15</xdr:row>
      <xdr:rowOff>13606</xdr:rowOff>
    </xdr:to>
    <xdr:sp macro="" textlink="">
      <xdr:nvSpPr>
        <xdr:cNvPr id="39" name="CuadroTexto 38">
          <a:extLst>
            <a:ext uri="{FF2B5EF4-FFF2-40B4-BE49-F238E27FC236}">
              <a16:creationId xmlns:a16="http://schemas.microsoft.com/office/drawing/2014/main" id="{00000000-0008-0000-0700-000027000000}"/>
            </a:ext>
          </a:extLst>
        </xdr:cNvPr>
        <xdr:cNvSpPr txBox="1"/>
      </xdr:nvSpPr>
      <xdr:spPr>
        <a:xfrm>
          <a:off x="27921858" y="2422071"/>
          <a:ext cx="1782535" cy="1755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1"/>
            <a:t>Contratos</a:t>
          </a:r>
          <a:r>
            <a:rPr lang="es-MX" sz="1400"/>
            <a:t>: Tiempo</a:t>
          </a:r>
          <a:r>
            <a:rPr lang="es-MX" sz="1400" baseline="0"/>
            <a:t> previsto  para la ejecucuión del contrato según estudios previos</a:t>
          </a:r>
          <a:r>
            <a:rPr lang="es-MX" sz="1400"/>
            <a:t>.</a:t>
          </a:r>
        </a:p>
        <a:p>
          <a:pPr algn="ctr"/>
          <a:r>
            <a:rPr lang="es-MX" sz="1400" b="1"/>
            <a:t>Diferente a contrato:</a:t>
          </a:r>
          <a:r>
            <a:rPr lang="es-MX" sz="1400" b="1" baseline="0"/>
            <a:t> </a:t>
          </a:r>
          <a:r>
            <a:rPr lang="es-MX" sz="1400" b="0" baseline="0"/>
            <a:t>No aplica</a:t>
          </a:r>
          <a:endParaRPr lang="es-MX" sz="1400"/>
        </a:p>
      </xdr:txBody>
    </xdr:sp>
    <xdr:clientData/>
  </xdr:twoCellAnchor>
  <xdr:twoCellAnchor>
    <xdr:from>
      <xdr:col>14</xdr:col>
      <xdr:colOff>190501</xdr:colOff>
      <xdr:row>5</xdr:row>
      <xdr:rowOff>68037</xdr:rowOff>
    </xdr:from>
    <xdr:to>
      <xdr:col>14</xdr:col>
      <xdr:colOff>1768928</xdr:colOff>
      <xdr:row>12</xdr:row>
      <xdr:rowOff>136072</xdr:rowOff>
    </xdr:to>
    <xdr:sp macro="" textlink="">
      <xdr:nvSpPr>
        <xdr:cNvPr id="40" name="CuadroTexto 39">
          <a:extLst>
            <a:ext uri="{FF2B5EF4-FFF2-40B4-BE49-F238E27FC236}">
              <a16:creationId xmlns:a16="http://schemas.microsoft.com/office/drawing/2014/main" id="{00000000-0008-0000-0700-000028000000}"/>
            </a:ext>
          </a:extLst>
        </xdr:cNvPr>
        <xdr:cNvSpPr txBox="1"/>
      </xdr:nvSpPr>
      <xdr:spPr>
        <a:xfrm>
          <a:off x="30030965" y="2462894"/>
          <a:ext cx="1578427" cy="13062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Valor establecido </a:t>
          </a:r>
          <a:r>
            <a:rPr lang="es-MX" sz="1400" baseline="0"/>
            <a:t>para la contratación y/o pago del bien, servicio y gasto. </a:t>
          </a:r>
          <a:endParaRPr lang="es-MX" sz="1400"/>
        </a:p>
      </xdr:txBody>
    </xdr:sp>
    <xdr:clientData/>
  </xdr:twoCellAnchor>
  <xdr:twoCellAnchor>
    <xdr:from>
      <xdr:col>10</xdr:col>
      <xdr:colOff>176892</xdr:colOff>
      <xdr:row>4</xdr:row>
      <xdr:rowOff>68038</xdr:rowOff>
    </xdr:from>
    <xdr:to>
      <xdr:col>10</xdr:col>
      <xdr:colOff>1728107</xdr:colOff>
      <xdr:row>12</xdr:row>
      <xdr:rowOff>149679</xdr:rowOff>
    </xdr:to>
    <xdr:sp macro="" textlink="">
      <xdr:nvSpPr>
        <xdr:cNvPr id="41" name="CuadroTexto 40">
          <a:extLst>
            <a:ext uri="{FF2B5EF4-FFF2-40B4-BE49-F238E27FC236}">
              <a16:creationId xmlns:a16="http://schemas.microsoft.com/office/drawing/2014/main" id="{00000000-0008-0000-0700-000029000000}"/>
            </a:ext>
          </a:extLst>
        </xdr:cNvPr>
        <xdr:cNvSpPr txBox="1"/>
      </xdr:nvSpPr>
      <xdr:spPr>
        <a:xfrm>
          <a:off x="19771178" y="2286002"/>
          <a:ext cx="1551215" cy="1496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aseline="0"/>
            <a:t>Modalidad bajo la cual se pretende realizar el contrato.</a:t>
          </a:r>
        </a:p>
        <a:p>
          <a:pPr algn="ctr"/>
          <a:r>
            <a:rPr lang="es-MX" sz="1400" baseline="0"/>
            <a:t>No aplica para pagos directos.</a:t>
          </a:r>
          <a:endParaRPr lang="es-MX" sz="1400"/>
        </a:p>
      </xdr:txBody>
    </xdr:sp>
    <xdr:clientData/>
  </xdr:twoCellAnchor>
  <xdr:twoCellAnchor>
    <xdr:from>
      <xdr:col>11</xdr:col>
      <xdr:colOff>489858</xdr:colOff>
      <xdr:row>5</xdr:row>
      <xdr:rowOff>13607</xdr:rowOff>
    </xdr:from>
    <xdr:to>
      <xdr:col>11</xdr:col>
      <xdr:colOff>3646715</xdr:colOff>
      <xdr:row>11</xdr:row>
      <xdr:rowOff>68035</xdr:rowOff>
    </xdr:to>
    <xdr:sp macro="" textlink="">
      <xdr:nvSpPr>
        <xdr:cNvPr id="42" name="CuadroTexto 41">
          <a:extLst>
            <a:ext uri="{FF2B5EF4-FFF2-40B4-BE49-F238E27FC236}">
              <a16:creationId xmlns:a16="http://schemas.microsoft.com/office/drawing/2014/main" id="{00000000-0008-0000-0700-00002A000000}"/>
            </a:ext>
          </a:extLst>
        </xdr:cNvPr>
        <xdr:cNvSpPr txBox="1"/>
      </xdr:nvSpPr>
      <xdr:spPr>
        <a:xfrm>
          <a:off x="22043572" y="2408464"/>
          <a:ext cx="3156857" cy="1115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Código relacionado</a:t>
          </a:r>
          <a:r>
            <a:rPr lang="es-MX" sz="1400" baseline="0"/>
            <a:t> con la (s) actividad (es) a ejecutar en el contrato. Catálogo Clasificador de bienes y servicios</a:t>
          </a:r>
        </a:p>
        <a:p>
          <a:pPr algn="ctr"/>
          <a:r>
            <a:rPr lang="es-MX" sz="1400" baseline="0"/>
            <a:t> Colombia Compra Eficiente. </a:t>
          </a:r>
          <a:endParaRPr lang="es-MX" sz="1400"/>
        </a:p>
      </xdr:txBody>
    </xdr:sp>
    <xdr:clientData/>
  </xdr:twoCellAnchor>
  <xdr:twoCellAnchor>
    <xdr:from>
      <xdr:col>15</xdr:col>
      <xdr:colOff>250371</xdr:colOff>
      <xdr:row>5</xdr:row>
      <xdr:rowOff>32659</xdr:rowOff>
    </xdr:from>
    <xdr:to>
      <xdr:col>15</xdr:col>
      <xdr:colOff>1660071</xdr:colOff>
      <xdr:row>13</xdr:row>
      <xdr:rowOff>136072</xdr:rowOff>
    </xdr:to>
    <xdr:sp macro="" textlink="">
      <xdr:nvSpPr>
        <xdr:cNvPr id="43" name="CuadroTexto 42">
          <a:extLst>
            <a:ext uri="{FF2B5EF4-FFF2-40B4-BE49-F238E27FC236}">
              <a16:creationId xmlns:a16="http://schemas.microsoft.com/office/drawing/2014/main" id="{00000000-0008-0000-0700-00002B000000}"/>
            </a:ext>
          </a:extLst>
        </xdr:cNvPr>
        <xdr:cNvSpPr txBox="1"/>
      </xdr:nvSpPr>
      <xdr:spPr>
        <a:xfrm>
          <a:off x="32050264" y="2427516"/>
          <a:ext cx="1409700" cy="15185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aseline="0">
              <a:solidFill>
                <a:schemeClr val="accent2">
                  <a:lumMod val="75000"/>
                </a:schemeClr>
              </a:solidFill>
            </a:rPr>
            <a:t>Fecha estimada (mes)</a:t>
          </a:r>
          <a:r>
            <a:rPr lang="es-MX" sz="1400" baseline="0"/>
            <a:t>, para el inicio del proceso contractual y/o pagos directos.</a:t>
          </a:r>
        </a:p>
      </xdr:txBody>
    </xdr:sp>
    <xdr:clientData/>
  </xdr:twoCellAnchor>
  <xdr:twoCellAnchor>
    <xdr:from>
      <xdr:col>16</xdr:col>
      <xdr:colOff>244928</xdr:colOff>
      <xdr:row>5</xdr:row>
      <xdr:rowOff>27215</xdr:rowOff>
    </xdr:from>
    <xdr:to>
      <xdr:col>16</xdr:col>
      <xdr:colOff>1605641</xdr:colOff>
      <xdr:row>17</xdr:row>
      <xdr:rowOff>1</xdr:rowOff>
    </xdr:to>
    <xdr:sp macro="" textlink="">
      <xdr:nvSpPr>
        <xdr:cNvPr id="44" name="CuadroTexto 43">
          <a:extLst>
            <a:ext uri="{FF2B5EF4-FFF2-40B4-BE49-F238E27FC236}">
              <a16:creationId xmlns:a16="http://schemas.microsoft.com/office/drawing/2014/main" id="{00000000-0008-0000-0700-00002C000000}"/>
            </a:ext>
          </a:extLst>
        </xdr:cNvPr>
        <xdr:cNvSpPr txBox="1"/>
      </xdr:nvSpPr>
      <xdr:spPr>
        <a:xfrm>
          <a:off x="34004249" y="2422072"/>
          <a:ext cx="1360713" cy="209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solidFill>
                <a:schemeClr val="accent2">
                  <a:lumMod val="75000"/>
                </a:schemeClr>
              </a:solidFill>
            </a:rPr>
            <a:t>Fecha</a:t>
          </a:r>
          <a:r>
            <a:rPr lang="es-MX" sz="1400" baseline="0">
              <a:solidFill>
                <a:schemeClr val="accent2">
                  <a:lumMod val="75000"/>
                </a:schemeClr>
              </a:solidFill>
            </a:rPr>
            <a:t> estimada (mes),  </a:t>
          </a:r>
          <a:r>
            <a:rPr lang="es-MX" sz="1400" baseline="0">
              <a:solidFill>
                <a:sysClr val="windowText" lastClr="000000"/>
              </a:solidFill>
            </a:rPr>
            <a:t>para la recpción de ofertas  segun lo esablecido  en </a:t>
          </a:r>
          <a:r>
            <a:rPr lang="es-MX" sz="1400" baseline="0"/>
            <a:t>los procesos de contración. No aplica para para pagos directos.</a:t>
          </a:r>
        </a:p>
        <a:p>
          <a:pPr algn="ctr"/>
          <a:endParaRPr lang="es-MX" sz="1400"/>
        </a:p>
      </xdr:txBody>
    </xdr:sp>
    <xdr:clientData/>
  </xdr:twoCellAnchor>
  <xdr:twoCellAnchor>
    <xdr:from>
      <xdr:col>17</xdr:col>
      <xdr:colOff>179613</xdr:colOff>
      <xdr:row>5</xdr:row>
      <xdr:rowOff>84365</xdr:rowOff>
    </xdr:from>
    <xdr:to>
      <xdr:col>17</xdr:col>
      <xdr:colOff>1646463</xdr:colOff>
      <xdr:row>17</xdr:row>
      <xdr:rowOff>40823</xdr:rowOff>
    </xdr:to>
    <xdr:sp macro="" textlink="">
      <xdr:nvSpPr>
        <xdr:cNvPr id="45" name="CuadroTexto 44">
          <a:extLst>
            <a:ext uri="{FF2B5EF4-FFF2-40B4-BE49-F238E27FC236}">
              <a16:creationId xmlns:a16="http://schemas.microsoft.com/office/drawing/2014/main" id="{00000000-0008-0000-0700-00002D000000}"/>
            </a:ext>
          </a:extLst>
        </xdr:cNvPr>
        <xdr:cNvSpPr txBox="1"/>
      </xdr:nvSpPr>
      <xdr:spPr>
        <a:xfrm>
          <a:off x="35898363" y="2479222"/>
          <a:ext cx="1466850" cy="20791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solidFill>
                <a:schemeClr val="accent2">
                  <a:lumMod val="75000"/>
                </a:schemeClr>
              </a:solidFill>
            </a:rPr>
            <a:t>Fecha estimada (mes)</a:t>
          </a:r>
          <a:r>
            <a:rPr lang="es-MX" sz="1400"/>
            <a:t>,  para la firma del contrato adjidicado,  a traves del</a:t>
          </a:r>
          <a:r>
            <a:rPr lang="es-MX" sz="1400" baseline="0"/>
            <a:t> proceso de contratación</a:t>
          </a:r>
          <a:r>
            <a:rPr lang="es-MX" sz="1400"/>
            <a:t>.</a:t>
          </a:r>
          <a:r>
            <a:rPr lang="es-MX" sz="1400" baseline="0"/>
            <a:t>  No aplica para para pagos directos.</a:t>
          </a:r>
        </a:p>
        <a:p>
          <a:pPr algn="ctr"/>
          <a:endParaRPr lang="es-MX" sz="1400"/>
        </a:p>
      </xdr:txBody>
    </xdr:sp>
    <xdr:clientData/>
  </xdr:twoCellAnchor>
  <xdr:twoCellAnchor>
    <xdr:from>
      <xdr:col>18</xdr:col>
      <xdr:colOff>155121</xdr:colOff>
      <xdr:row>5</xdr:row>
      <xdr:rowOff>32660</xdr:rowOff>
    </xdr:from>
    <xdr:to>
      <xdr:col>18</xdr:col>
      <xdr:colOff>1619248</xdr:colOff>
      <xdr:row>9</xdr:row>
      <xdr:rowOff>149680</xdr:rowOff>
    </xdr:to>
    <xdr:sp macro="" textlink="">
      <xdr:nvSpPr>
        <xdr:cNvPr id="46" name="CuadroTexto 45">
          <a:extLst>
            <a:ext uri="{FF2B5EF4-FFF2-40B4-BE49-F238E27FC236}">
              <a16:creationId xmlns:a16="http://schemas.microsoft.com/office/drawing/2014/main" id="{00000000-0008-0000-0700-00002E000000}"/>
            </a:ext>
          </a:extLst>
        </xdr:cNvPr>
        <xdr:cNvSpPr txBox="1"/>
      </xdr:nvSpPr>
      <xdr:spPr>
        <a:xfrm>
          <a:off x="37833300" y="2427517"/>
          <a:ext cx="1464127" cy="8245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solidFill>
                <a:schemeClr val="accent2">
                  <a:lumMod val="75000"/>
                </a:schemeClr>
              </a:solidFill>
            </a:rPr>
            <a:t>Fecha  </a:t>
          </a:r>
          <a:r>
            <a:rPr lang="es-MX" sz="1400" baseline="0">
              <a:solidFill>
                <a:schemeClr val="accent2">
                  <a:lumMod val="75000"/>
                </a:schemeClr>
              </a:solidFill>
            </a:rPr>
            <a:t>estimada (mes)</a:t>
          </a:r>
          <a:r>
            <a:rPr lang="es-MX" sz="1400" baseline="0"/>
            <a:t>, para el primer desembolso.</a:t>
          </a:r>
        </a:p>
        <a:p>
          <a:pPr algn="ctr"/>
          <a:endParaRPr lang="es-MX" sz="1400"/>
        </a:p>
      </xdr:txBody>
    </xdr:sp>
    <xdr:clientData/>
  </xdr:twoCellAnchor>
  <xdr:twoCellAnchor>
    <xdr:from>
      <xdr:col>19</xdr:col>
      <xdr:colOff>212271</xdr:colOff>
      <xdr:row>4</xdr:row>
      <xdr:rowOff>144237</xdr:rowOff>
    </xdr:from>
    <xdr:to>
      <xdr:col>19</xdr:col>
      <xdr:colOff>1545771</xdr:colOff>
      <xdr:row>13</xdr:row>
      <xdr:rowOff>81643</xdr:rowOff>
    </xdr:to>
    <xdr:sp macro="" textlink="">
      <xdr:nvSpPr>
        <xdr:cNvPr id="47" name="CuadroTexto 46">
          <a:extLst>
            <a:ext uri="{FF2B5EF4-FFF2-40B4-BE49-F238E27FC236}">
              <a16:creationId xmlns:a16="http://schemas.microsoft.com/office/drawing/2014/main" id="{00000000-0008-0000-0700-00002F000000}"/>
            </a:ext>
          </a:extLst>
        </xdr:cNvPr>
        <xdr:cNvSpPr txBox="1"/>
      </xdr:nvSpPr>
      <xdr:spPr>
        <a:xfrm>
          <a:off x="37441414" y="2362201"/>
          <a:ext cx="1333500" cy="1529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Nombre del área (Dirección de la CVP)</a:t>
          </a:r>
          <a:r>
            <a:rPr lang="es-MX" sz="1400" baseline="0"/>
            <a:t> encargada del Proyecto de Inversión.</a:t>
          </a:r>
          <a:endParaRPr lang="es-MX" sz="1400"/>
        </a:p>
      </xdr:txBody>
    </xdr:sp>
    <xdr:clientData/>
  </xdr:twoCellAnchor>
  <xdr:twoCellAnchor>
    <xdr:from>
      <xdr:col>20</xdr:col>
      <xdr:colOff>119742</xdr:colOff>
      <xdr:row>4</xdr:row>
      <xdr:rowOff>174172</xdr:rowOff>
    </xdr:from>
    <xdr:to>
      <xdr:col>20</xdr:col>
      <xdr:colOff>1809749</xdr:colOff>
      <xdr:row>11</xdr:row>
      <xdr:rowOff>122465</xdr:rowOff>
    </xdr:to>
    <xdr:sp macro="" textlink="">
      <xdr:nvSpPr>
        <xdr:cNvPr id="48" name="CuadroTexto 47">
          <a:extLst>
            <a:ext uri="{FF2B5EF4-FFF2-40B4-BE49-F238E27FC236}">
              <a16:creationId xmlns:a16="http://schemas.microsoft.com/office/drawing/2014/main" id="{00000000-0008-0000-0700-000030000000}"/>
            </a:ext>
          </a:extLst>
        </xdr:cNvPr>
        <xdr:cNvSpPr txBox="1"/>
      </xdr:nvSpPr>
      <xdr:spPr>
        <a:xfrm>
          <a:off x="41716778" y="2392136"/>
          <a:ext cx="1690007" cy="1186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Nombre del ordenador del gasto o director asignado</a:t>
          </a:r>
          <a:r>
            <a:rPr lang="es-MX" sz="1400" baseline="0"/>
            <a:t> como gerente  del proyecto.</a:t>
          </a:r>
          <a:endParaRPr lang="es-MX" sz="1400"/>
        </a:p>
      </xdr:txBody>
    </xdr:sp>
    <xdr:clientData/>
  </xdr:twoCellAnchor>
  <xdr:twoCellAnchor>
    <xdr:from>
      <xdr:col>21</xdr:col>
      <xdr:colOff>231320</xdr:colOff>
      <xdr:row>4</xdr:row>
      <xdr:rowOff>95251</xdr:rowOff>
    </xdr:from>
    <xdr:to>
      <xdr:col>21</xdr:col>
      <xdr:colOff>1564820</xdr:colOff>
      <xdr:row>12</xdr:row>
      <xdr:rowOff>108859</xdr:rowOff>
    </xdr:to>
    <xdr:sp macro="" textlink="">
      <xdr:nvSpPr>
        <xdr:cNvPr id="49" name="CuadroTexto 48">
          <a:extLst>
            <a:ext uri="{FF2B5EF4-FFF2-40B4-BE49-F238E27FC236}">
              <a16:creationId xmlns:a16="http://schemas.microsoft.com/office/drawing/2014/main" id="{00000000-0008-0000-0700-000031000000}"/>
            </a:ext>
          </a:extLst>
        </xdr:cNvPr>
        <xdr:cNvSpPr txBox="1"/>
      </xdr:nvSpPr>
      <xdr:spPr>
        <a:xfrm>
          <a:off x="43787784" y="2313215"/>
          <a:ext cx="1333500" cy="1428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baseline="0"/>
            <a:t>Código  establecido por la Contraloría General, de acuerdo tipo de Entidad.</a:t>
          </a:r>
          <a:endParaRPr lang="es-MX" sz="1400"/>
        </a:p>
      </xdr:txBody>
    </xdr:sp>
    <xdr:clientData/>
  </xdr:twoCellAnchor>
  <xdr:twoCellAnchor>
    <xdr:from>
      <xdr:col>22</xdr:col>
      <xdr:colOff>234041</xdr:colOff>
      <xdr:row>5</xdr:row>
      <xdr:rowOff>84365</xdr:rowOff>
    </xdr:from>
    <xdr:to>
      <xdr:col>22</xdr:col>
      <xdr:colOff>1567541</xdr:colOff>
      <xdr:row>11</xdr:row>
      <xdr:rowOff>27215</xdr:rowOff>
    </xdr:to>
    <xdr:sp macro="" textlink="">
      <xdr:nvSpPr>
        <xdr:cNvPr id="50" name="CuadroTexto 49">
          <a:extLst>
            <a:ext uri="{FF2B5EF4-FFF2-40B4-BE49-F238E27FC236}">
              <a16:creationId xmlns:a16="http://schemas.microsoft.com/office/drawing/2014/main" id="{00000000-0008-0000-0700-000032000000}"/>
            </a:ext>
          </a:extLst>
        </xdr:cNvPr>
        <xdr:cNvSpPr txBox="1"/>
      </xdr:nvSpPr>
      <xdr:spPr>
        <a:xfrm>
          <a:off x="45749934" y="2479222"/>
          <a:ext cx="1333500" cy="10042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Código</a:t>
          </a:r>
          <a:r>
            <a:rPr lang="es-MX" sz="1400" baseline="0"/>
            <a:t> para clasificar los recursos de inversión.</a:t>
          </a:r>
          <a:endParaRPr lang="es-MX" sz="1400"/>
        </a:p>
      </xdr:txBody>
    </xdr:sp>
    <xdr:clientData/>
  </xdr:twoCellAnchor>
  <xdr:twoCellAnchor>
    <xdr:from>
      <xdr:col>23</xdr:col>
      <xdr:colOff>168729</xdr:colOff>
      <xdr:row>3</xdr:row>
      <xdr:rowOff>155122</xdr:rowOff>
    </xdr:from>
    <xdr:to>
      <xdr:col>23</xdr:col>
      <xdr:colOff>1883231</xdr:colOff>
      <xdr:row>13</xdr:row>
      <xdr:rowOff>13606</xdr:rowOff>
    </xdr:to>
    <xdr:sp macro="" textlink="">
      <xdr:nvSpPr>
        <xdr:cNvPr id="51" name="Bocadillo: rectángulo con esquinas redondeadas 50">
          <a:extLst>
            <a:ext uri="{FF2B5EF4-FFF2-40B4-BE49-F238E27FC236}">
              <a16:creationId xmlns:a16="http://schemas.microsoft.com/office/drawing/2014/main" id="{00000000-0008-0000-0700-000033000000}"/>
            </a:ext>
          </a:extLst>
        </xdr:cNvPr>
        <xdr:cNvSpPr/>
      </xdr:nvSpPr>
      <xdr:spPr>
        <a:xfrm rot="10800000">
          <a:off x="47644050" y="2196193"/>
          <a:ext cx="1714502" cy="1627413"/>
        </a:xfrm>
        <a:prstGeom prst="wedgeRoundRectCallout">
          <a:avLst>
            <a:gd name="adj1" fmla="val -19569"/>
            <a:gd name="adj2" fmla="val 7122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24</xdr:col>
      <xdr:colOff>130629</xdr:colOff>
      <xdr:row>4</xdr:row>
      <xdr:rowOff>8165</xdr:rowOff>
    </xdr:from>
    <xdr:to>
      <xdr:col>24</xdr:col>
      <xdr:colOff>1845131</xdr:colOff>
      <xdr:row>11</xdr:row>
      <xdr:rowOff>108857</xdr:rowOff>
    </xdr:to>
    <xdr:sp macro="" textlink="">
      <xdr:nvSpPr>
        <xdr:cNvPr id="52" name="Bocadillo: rectángulo con esquinas redondeadas 51">
          <a:extLst>
            <a:ext uri="{FF2B5EF4-FFF2-40B4-BE49-F238E27FC236}">
              <a16:creationId xmlns:a16="http://schemas.microsoft.com/office/drawing/2014/main" id="{00000000-0008-0000-0700-000034000000}"/>
            </a:ext>
          </a:extLst>
        </xdr:cNvPr>
        <xdr:cNvSpPr/>
      </xdr:nvSpPr>
      <xdr:spPr>
        <a:xfrm rot="10800000">
          <a:off x="49565379" y="2226129"/>
          <a:ext cx="1714502" cy="1338942"/>
        </a:xfrm>
        <a:prstGeom prst="wedgeRoundRectCallout">
          <a:avLst>
            <a:gd name="adj1" fmla="val -19569"/>
            <a:gd name="adj2" fmla="val 7122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25</xdr:col>
      <xdr:colOff>92530</xdr:colOff>
      <xdr:row>3</xdr:row>
      <xdr:rowOff>174171</xdr:rowOff>
    </xdr:from>
    <xdr:to>
      <xdr:col>25</xdr:col>
      <xdr:colOff>1807032</xdr:colOff>
      <xdr:row>12</xdr:row>
      <xdr:rowOff>54429</xdr:rowOff>
    </xdr:to>
    <xdr:sp macro="" textlink="">
      <xdr:nvSpPr>
        <xdr:cNvPr id="53" name="Bocadillo: rectángulo con esquinas redondeadas 52">
          <a:extLst>
            <a:ext uri="{FF2B5EF4-FFF2-40B4-BE49-F238E27FC236}">
              <a16:creationId xmlns:a16="http://schemas.microsoft.com/office/drawing/2014/main" id="{00000000-0008-0000-0700-000035000000}"/>
            </a:ext>
          </a:extLst>
        </xdr:cNvPr>
        <xdr:cNvSpPr/>
      </xdr:nvSpPr>
      <xdr:spPr>
        <a:xfrm rot="10800000">
          <a:off x="51486709" y="2215242"/>
          <a:ext cx="1714502" cy="1472294"/>
        </a:xfrm>
        <a:prstGeom prst="wedgeRoundRectCallout">
          <a:avLst>
            <a:gd name="adj1" fmla="val -15601"/>
            <a:gd name="adj2" fmla="val 73607"/>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27</xdr:col>
      <xdr:colOff>163287</xdr:colOff>
      <xdr:row>4</xdr:row>
      <xdr:rowOff>13606</xdr:rowOff>
    </xdr:from>
    <xdr:to>
      <xdr:col>27</xdr:col>
      <xdr:colOff>1877789</xdr:colOff>
      <xdr:row>12</xdr:row>
      <xdr:rowOff>54429</xdr:rowOff>
    </xdr:to>
    <xdr:sp macro="" textlink="">
      <xdr:nvSpPr>
        <xdr:cNvPr id="54" name="Bocadillo: rectángulo con esquinas redondeadas 53">
          <a:extLst>
            <a:ext uri="{FF2B5EF4-FFF2-40B4-BE49-F238E27FC236}">
              <a16:creationId xmlns:a16="http://schemas.microsoft.com/office/drawing/2014/main" id="{00000000-0008-0000-0700-000036000000}"/>
            </a:ext>
          </a:extLst>
        </xdr:cNvPr>
        <xdr:cNvSpPr/>
      </xdr:nvSpPr>
      <xdr:spPr>
        <a:xfrm rot="10800000">
          <a:off x="55476323" y="2231570"/>
          <a:ext cx="1714502" cy="1455966"/>
        </a:xfrm>
        <a:prstGeom prst="wedgeRoundRectCallout">
          <a:avLst>
            <a:gd name="adj1" fmla="val -10839"/>
            <a:gd name="adj2" fmla="val 73607"/>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26</xdr:col>
      <xdr:colOff>40821</xdr:colOff>
      <xdr:row>4</xdr:row>
      <xdr:rowOff>2719</xdr:rowOff>
    </xdr:from>
    <xdr:to>
      <xdr:col>26</xdr:col>
      <xdr:colOff>1904999</xdr:colOff>
      <xdr:row>12</xdr:row>
      <xdr:rowOff>68036</xdr:rowOff>
    </xdr:to>
    <xdr:sp macro="" textlink="">
      <xdr:nvSpPr>
        <xdr:cNvPr id="55" name="Bocadillo: rectángulo con esquinas redondeadas 54">
          <a:extLst>
            <a:ext uri="{FF2B5EF4-FFF2-40B4-BE49-F238E27FC236}">
              <a16:creationId xmlns:a16="http://schemas.microsoft.com/office/drawing/2014/main" id="{00000000-0008-0000-0700-000037000000}"/>
            </a:ext>
          </a:extLst>
        </xdr:cNvPr>
        <xdr:cNvSpPr/>
      </xdr:nvSpPr>
      <xdr:spPr>
        <a:xfrm rot="10800000">
          <a:off x="53394428" y="2220683"/>
          <a:ext cx="1864178" cy="1480460"/>
        </a:xfrm>
        <a:prstGeom prst="wedgeRoundRectCallout">
          <a:avLst>
            <a:gd name="adj1" fmla="val -10046"/>
            <a:gd name="adj2" fmla="val 7281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28</xdr:col>
      <xdr:colOff>108857</xdr:colOff>
      <xdr:row>3</xdr:row>
      <xdr:rowOff>163283</xdr:rowOff>
    </xdr:from>
    <xdr:to>
      <xdr:col>28</xdr:col>
      <xdr:colOff>1905003</xdr:colOff>
      <xdr:row>14</xdr:row>
      <xdr:rowOff>81643</xdr:rowOff>
    </xdr:to>
    <xdr:sp macro="" textlink="">
      <xdr:nvSpPr>
        <xdr:cNvPr id="56" name="Bocadillo: rectángulo con esquinas redondeadas 55">
          <a:extLst>
            <a:ext uri="{FF2B5EF4-FFF2-40B4-BE49-F238E27FC236}">
              <a16:creationId xmlns:a16="http://schemas.microsoft.com/office/drawing/2014/main" id="{00000000-0008-0000-0700-000038000000}"/>
            </a:ext>
          </a:extLst>
        </xdr:cNvPr>
        <xdr:cNvSpPr/>
      </xdr:nvSpPr>
      <xdr:spPr>
        <a:xfrm rot="10800000">
          <a:off x="57381321" y="2204354"/>
          <a:ext cx="1796146" cy="1864182"/>
        </a:xfrm>
        <a:prstGeom prst="wedgeRoundRectCallout">
          <a:avLst>
            <a:gd name="adj1" fmla="val -12427"/>
            <a:gd name="adj2" fmla="val 7281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29</xdr:col>
      <xdr:colOff>152401</xdr:colOff>
      <xdr:row>4</xdr:row>
      <xdr:rowOff>2721</xdr:rowOff>
    </xdr:from>
    <xdr:to>
      <xdr:col>29</xdr:col>
      <xdr:colOff>1866903</xdr:colOff>
      <xdr:row>10</xdr:row>
      <xdr:rowOff>68035</xdr:rowOff>
    </xdr:to>
    <xdr:sp macro="" textlink="">
      <xdr:nvSpPr>
        <xdr:cNvPr id="57" name="Bocadillo: rectángulo con esquinas redondeadas 56">
          <a:extLst>
            <a:ext uri="{FF2B5EF4-FFF2-40B4-BE49-F238E27FC236}">
              <a16:creationId xmlns:a16="http://schemas.microsoft.com/office/drawing/2014/main" id="{00000000-0008-0000-0700-000039000000}"/>
            </a:ext>
          </a:extLst>
        </xdr:cNvPr>
        <xdr:cNvSpPr/>
      </xdr:nvSpPr>
      <xdr:spPr>
        <a:xfrm rot="10800000">
          <a:off x="59384294" y="2220685"/>
          <a:ext cx="1714502" cy="1126671"/>
        </a:xfrm>
        <a:prstGeom prst="wedgeRoundRectCallout">
          <a:avLst>
            <a:gd name="adj1" fmla="val -5284"/>
            <a:gd name="adj2" fmla="val 7440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30</xdr:col>
      <xdr:colOff>100694</xdr:colOff>
      <xdr:row>4</xdr:row>
      <xdr:rowOff>5440</xdr:rowOff>
    </xdr:from>
    <xdr:to>
      <xdr:col>30</xdr:col>
      <xdr:colOff>1815196</xdr:colOff>
      <xdr:row>13</xdr:row>
      <xdr:rowOff>40820</xdr:rowOff>
    </xdr:to>
    <xdr:sp macro="" textlink="">
      <xdr:nvSpPr>
        <xdr:cNvPr id="58" name="Bocadillo: rectángulo con esquinas redondeadas 57">
          <a:extLst>
            <a:ext uri="{FF2B5EF4-FFF2-40B4-BE49-F238E27FC236}">
              <a16:creationId xmlns:a16="http://schemas.microsoft.com/office/drawing/2014/main" id="{00000000-0008-0000-0700-00003A000000}"/>
            </a:ext>
          </a:extLst>
        </xdr:cNvPr>
        <xdr:cNvSpPr/>
      </xdr:nvSpPr>
      <xdr:spPr>
        <a:xfrm rot="10800000">
          <a:off x="61292015" y="2223404"/>
          <a:ext cx="1714502" cy="1627416"/>
        </a:xfrm>
        <a:prstGeom prst="wedgeRoundRectCallout">
          <a:avLst>
            <a:gd name="adj1" fmla="val -10839"/>
            <a:gd name="adj2" fmla="val 73607"/>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31</xdr:col>
      <xdr:colOff>8165</xdr:colOff>
      <xdr:row>4</xdr:row>
      <xdr:rowOff>21767</xdr:rowOff>
    </xdr:from>
    <xdr:to>
      <xdr:col>31</xdr:col>
      <xdr:colOff>1722667</xdr:colOff>
      <xdr:row>8</xdr:row>
      <xdr:rowOff>136070</xdr:rowOff>
    </xdr:to>
    <xdr:sp macro="" textlink="">
      <xdr:nvSpPr>
        <xdr:cNvPr id="59" name="Bocadillo: rectángulo con esquinas redondeadas 58">
          <a:extLst>
            <a:ext uri="{FF2B5EF4-FFF2-40B4-BE49-F238E27FC236}">
              <a16:creationId xmlns:a16="http://schemas.microsoft.com/office/drawing/2014/main" id="{00000000-0008-0000-0700-00003B000000}"/>
            </a:ext>
          </a:extLst>
        </xdr:cNvPr>
        <xdr:cNvSpPr/>
      </xdr:nvSpPr>
      <xdr:spPr>
        <a:xfrm rot="10800000">
          <a:off x="63158915" y="2239731"/>
          <a:ext cx="1714502" cy="821875"/>
        </a:xfrm>
        <a:prstGeom prst="wedgeRoundRectCallout">
          <a:avLst>
            <a:gd name="adj1" fmla="val -17188"/>
            <a:gd name="adj2" fmla="val 72017"/>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32</xdr:col>
      <xdr:colOff>95250</xdr:colOff>
      <xdr:row>4</xdr:row>
      <xdr:rowOff>13606</xdr:rowOff>
    </xdr:from>
    <xdr:to>
      <xdr:col>32</xdr:col>
      <xdr:colOff>1809752</xdr:colOff>
      <xdr:row>10</xdr:row>
      <xdr:rowOff>122464</xdr:rowOff>
    </xdr:to>
    <xdr:sp macro="" textlink="">
      <xdr:nvSpPr>
        <xdr:cNvPr id="60" name="Bocadillo: rectángulo con esquinas redondeadas 59">
          <a:extLst>
            <a:ext uri="{FF2B5EF4-FFF2-40B4-BE49-F238E27FC236}">
              <a16:creationId xmlns:a16="http://schemas.microsoft.com/office/drawing/2014/main" id="{00000000-0008-0000-0700-00003C000000}"/>
            </a:ext>
          </a:extLst>
        </xdr:cNvPr>
        <xdr:cNvSpPr/>
      </xdr:nvSpPr>
      <xdr:spPr>
        <a:xfrm rot="10800000">
          <a:off x="65205429" y="2231570"/>
          <a:ext cx="1714502" cy="1170215"/>
        </a:xfrm>
        <a:prstGeom prst="wedgeRoundRectCallout">
          <a:avLst>
            <a:gd name="adj1" fmla="val -14014"/>
            <a:gd name="adj2" fmla="val 7122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33</xdr:col>
      <xdr:colOff>97971</xdr:colOff>
      <xdr:row>4</xdr:row>
      <xdr:rowOff>2721</xdr:rowOff>
    </xdr:from>
    <xdr:to>
      <xdr:col>33</xdr:col>
      <xdr:colOff>1812473</xdr:colOff>
      <xdr:row>10</xdr:row>
      <xdr:rowOff>13608</xdr:rowOff>
    </xdr:to>
    <xdr:sp macro="" textlink="">
      <xdr:nvSpPr>
        <xdr:cNvPr id="61" name="Bocadillo: rectángulo con esquinas redondeadas 60">
          <a:extLst>
            <a:ext uri="{FF2B5EF4-FFF2-40B4-BE49-F238E27FC236}">
              <a16:creationId xmlns:a16="http://schemas.microsoft.com/office/drawing/2014/main" id="{00000000-0008-0000-0700-00003D000000}"/>
            </a:ext>
          </a:extLst>
        </xdr:cNvPr>
        <xdr:cNvSpPr/>
      </xdr:nvSpPr>
      <xdr:spPr>
        <a:xfrm rot="10800000">
          <a:off x="67167578" y="2220685"/>
          <a:ext cx="1714502" cy="1072244"/>
        </a:xfrm>
        <a:prstGeom prst="wedgeRoundRectCallout">
          <a:avLst>
            <a:gd name="adj1" fmla="val -19569"/>
            <a:gd name="adj2" fmla="val 7440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34</xdr:col>
      <xdr:colOff>46265</xdr:colOff>
      <xdr:row>4</xdr:row>
      <xdr:rowOff>19050</xdr:rowOff>
    </xdr:from>
    <xdr:to>
      <xdr:col>34</xdr:col>
      <xdr:colOff>1760767</xdr:colOff>
      <xdr:row>11</xdr:row>
      <xdr:rowOff>122465</xdr:rowOff>
    </xdr:to>
    <xdr:sp macro="" textlink="">
      <xdr:nvSpPr>
        <xdr:cNvPr id="62" name="Bocadillo: rectángulo con esquinas redondeadas 61">
          <a:extLst>
            <a:ext uri="{FF2B5EF4-FFF2-40B4-BE49-F238E27FC236}">
              <a16:creationId xmlns:a16="http://schemas.microsoft.com/office/drawing/2014/main" id="{00000000-0008-0000-0700-00003E000000}"/>
            </a:ext>
          </a:extLst>
        </xdr:cNvPr>
        <xdr:cNvSpPr/>
      </xdr:nvSpPr>
      <xdr:spPr>
        <a:xfrm rot="10800000">
          <a:off x="69075301" y="2237014"/>
          <a:ext cx="1714502" cy="1341665"/>
        </a:xfrm>
        <a:prstGeom prst="wedgeRoundRectCallout">
          <a:avLst>
            <a:gd name="adj1" fmla="val -12427"/>
            <a:gd name="adj2" fmla="val 7122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35</xdr:col>
      <xdr:colOff>35379</xdr:colOff>
      <xdr:row>4</xdr:row>
      <xdr:rowOff>35379</xdr:rowOff>
    </xdr:from>
    <xdr:to>
      <xdr:col>35</xdr:col>
      <xdr:colOff>1749881</xdr:colOff>
      <xdr:row>10</xdr:row>
      <xdr:rowOff>95250</xdr:rowOff>
    </xdr:to>
    <xdr:sp macro="" textlink="">
      <xdr:nvSpPr>
        <xdr:cNvPr id="63" name="Bocadillo: rectángulo con esquinas redondeadas 62">
          <a:extLst>
            <a:ext uri="{FF2B5EF4-FFF2-40B4-BE49-F238E27FC236}">
              <a16:creationId xmlns:a16="http://schemas.microsoft.com/office/drawing/2014/main" id="{00000000-0008-0000-0700-00003F000000}"/>
            </a:ext>
          </a:extLst>
        </xdr:cNvPr>
        <xdr:cNvSpPr/>
      </xdr:nvSpPr>
      <xdr:spPr>
        <a:xfrm rot="10800000">
          <a:off x="71023843" y="2253343"/>
          <a:ext cx="1714502" cy="1121228"/>
        </a:xfrm>
        <a:prstGeom prst="wedgeRoundRectCallout">
          <a:avLst>
            <a:gd name="adj1" fmla="val -21156"/>
            <a:gd name="adj2" fmla="val 64863"/>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36</xdr:col>
      <xdr:colOff>122464</xdr:colOff>
      <xdr:row>4</xdr:row>
      <xdr:rowOff>27214</xdr:rowOff>
    </xdr:from>
    <xdr:to>
      <xdr:col>36</xdr:col>
      <xdr:colOff>1836966</xdr:colOff>
      <xdr:row>10</xdr:row>
      <xdr:rowOff>122464</xdr:rowOff>
    </xdr:to>
    <xdr:sp macro="" textlink="">
      <xdr:nvSpPr>
        <xdr:cNvPr id="64" name="Bocadillo: rectángulo con esquinas redondeadas 63">
          <a:extLst>
            <a:ext uri="{FF2B5EF4-FFF2-40B4-BE49-F238E27FC236}">
              <a16:creationId xmlns:a16="http://schemas.microsoft.com/office/drawing/2014/main" id="{00000000-0008-0000-0700-000040000000}"/>
            </a:ext>
          </a:extLst>
        </xdr:cNvPr>
        <xdr:cNvSpPr/>
      </xdr:nvSpPr>
      <xdr:spPr>
        <a:xfrm rot="10800000">
          <a:off x="73070357" y="2245178"/>
          <a:ext cx="1714502" cy="1156607"/>
        </a:xfrm>
        <a:prstGeom prst="wedgeRoundRectCallout">
          <a:avLst>
            <a:gd name="adj1" fmla="val -16395"/>
            <a:gd name="adj2" fmla="val 70427"/>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37</xdr:col>
      <xdr:colOff>149678</xdr:colOff>
      <xdr:row>4</xdr:row>
      <xdr:rowOff>13607</xdr:rowOff>
    </xdr:from>
    <xdr:to>
      <xdr:col>37</xdr:col>
      <xdr:colOff>1864180</xdr:colOff>
      <xdr:row>10</xdr:row>
      <xdr:rowOff>95250</xdr:rowOff>
    </xdr:to>
    <xdr:sp macro="" textlink="">
      <xdr:nvSpPr>
        <xdr:cNvPr id="65" name="Bocadillo: rectángulo con esquinas redondeadas 64">
          <a:extLst>
            <a:ext uri="{FF2B5EF4-FFF2-40B4-BE49-F238E27FC236}">
              <a16:creationId xmlns:a16="http://schemas.microsoft.com/office/drawing/2014/main" id="{00000000-0008-0000-0700-000041000000}"/>
            </a:ext>
          </a:extLst>
        </xdr:cNvPr>
        <xdr:cNvSpPr/>
      </xdr:nvSpPr>
      <xdr:spPr>
        <a:xfrm rot="10800000">
          <a:off x="75056999" y="2231571"/>
          <a:ext cx="1714502" cy="1143000"/>
        </a:xfrm>
        <a:prstGeom prst="wedgeRoundRectCallout">
          <a:avLst>
            <a:gd name="adj1" fmla="val -16395"/>
            <a:gd name="adj2" fmla="val 73607"/>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38</xdr:col>
      <xdr:colOff>111578</xdr:colOff>
      <xdr:row>4</xdr:row>
      <xdr:rowOff>16327</xdr:rowOff>
    </xdr:from>
    <xdr:to>
      <xdr:col>38</xdr:col>
      <xdr:colOff>1826080</xdr:colOff>
      <xdr:row>10</xdr:row>
      <xdr:rowOff>108857</xdr:rowOff>
    </xdr:to>
    <xdr:sp macro="" textlink="">
      <xdr:nvSpPr>
        <xdr:cNvPr id="66" name="Bocadillo: rectángulo con esquinas redondeadas 65">
          <a:extLst>
            <a:ext uri="{FF2B5EF4-FFF2-40B4-BE49-F238E27FC236}">
              <a16:creationId xmlns:a16="http://schemas.microsoft.com/office/drawing/2014/main" id="{00000000-0008-0000-0700-000042000000}"/>
            </a:ext>
          </a:extLst>
        </xdr:cNvPr>
        <xdr:cNvSpPr/>
      </xdr:nvSpPr>
      <xdr:spPr>
        <a:xfrm rot="10800000">
          <a:off x="76978328" y="2234291"/>
          <a:ext cx="1714502" cy="1153887"/>
        </a:xfrm>
        <a:prstGeom prst="wedgeRoundRectCallout">
          <a:avLst>
            <a:gd name="adj1" fmla="val -17188"/>
            <a:gd name="adj2" fmla="val 7599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39</xdr:col>
      <xdr:colOff>87085</xdr:colOff>
      <xdr:row>4</xdr:row>
      <xdr:rowOff>19048</xdr:rowOff>
    </xdr:from>
    <xdr:to>
      <xdr:col>39</xdr:col>
      <xdr:colOff>1801587</xdr:colOff>
      <xdr:row>10</xdr:row>
      <xdr:rowOff>13608</xdr:rowOff>
    </xdr:to>
    <xdr:sp macro="" textlink="">
      <xdr:nvSpPr>
        <xdr:cNvPr id="67" name="Bocadillo: rectángulo con esquinas redondeadas 66">
          <a:extLst>
            <a:ext uri="{FF2B5EF4-FFF2-40B4-BE49-F238E27FC236}">
              <a16:creationId xmlns:a16="http://schemas.microsoft.com/office/drawing/2014/main" id="{00000000-0008-0000-0700-000043000000}"/>
            </a:ext>
          </a:extLst>
        </xdr:cNvPr>
        <xdr:cNvSpPr/>
      </xdr:nvSpPr>
      <xdr:spPr>
        <a:xfrm rot="10800000">
          <a:off x="78913264" y="2237012"/>
          <a:ext cx="1714502" cy="1055917"/>
        </a:xfrm>
        <a:prstGeom prst="wedgeRoundRectCallout">
          <a:avLst>
            <a:gd name="adj1" fmla="val -14808"/>
            <a:gd name="adj2" fmla="val 7122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40</xdr:col>
      <xdr:colOff>54429</xdr:colOff>
      <xdr:row>4</xdr:row>
      <xdr:rowOff>13607</xdr:rowOff>
    </xdr:from>
    <xdr:to>
      <xdr:col>40</xdr:col>
      <xdr:colOff>1768931</xdr:colOff>
      <xdr:row>10</xdr:row>
      <xdr:rowOff>163286</xdr:rowOff>
    </xdr:to>
    <xdr:sp macro="" textlink="">
      <xdr:nvSpPr>
        <xdr:cNvPr id="68" name="Bocadillo: rectángulo con esquinas redondeadas 67">
          <a:extLst>
            <a:ext uri="{FF2B5EF4-FFF2-40B4-BE49-F238E27FC236}">
              <a16:creationId xmlns:a16="http://schemas.microsoft.com/office/drawing/2014/main" id="{00000000-0008-0000-0700-000044000000}"/>
            </a:ext>
          </a:extLst>
        </xdr:cNvPr>
        <xdr:cNvSpPr/>
      </xdr:nvSpPr>
      <xdr:spPr>
        <a:xfrm rot="10800000">
          <a:off x="80840036" y="2231571"/>
          <a:ext cx="1714502" cy="1211036"/>
        </a:xfrm>
        <a:prstGeom prst="wedgeRoundRectCallout">
          <a:avLst>
            <a:gd name="adj1" fmla="val -13220"/>
            <a:gd name="adj2" fmla="val 7281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41</xdr:col>
      <xdr:colOff>166008</xdr:colOff>
      <xdr:row>4</xdr:row>
      <xdr:rowOff>16327</xdr:rowOff>
    </xdr:from>
    <xdr:to>
      <xdr:col>41</xdr:col>
      <xdr:colOff>1880510</xdr:colOff>
      <xdr:row>10</xdr:row>
      <xdr:rowOff>136071</xdr:rowOff>
    </xdr:to>
    <xdr:sp macro="" textlink="">
      <xdr:nvSpPr>
        <xdr:cNvPr id="69" name="Bocadillo: rectángulo con esquinas redondeadas 68">
          <a:extLst>
            <a:ext uri="{FF2B5EF4-FFF2-40B4-BE49-F238E27FC236}">
              <a16:creationId xmlns:a16="http://schemas.microsoft.com/office/drawing/2014/main" id="{00000000-0008-0000-0700-000045000000}"/>
            </a:ext>
          </a:extLst>
        </xdr:cNvPr>
        <xdr:cNvSpPr/>
      </xdr:nvSpPr>
      <xdr:spPr>
        <a:xfrm rot="10800000">
          <a:off x="82911044" y="2234291"/>
          <a:ext cx="1714502" cy="1181101"/>
        </a:xfrm>
        <a:prstGeom prst="wedgeRoundRectCallout">
          <a:avLst>
            <a:gd name="adj1" fmla="val -16395"/>
            <a:gd name="adj2" fmla="val 75197"/>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42</xdr:col>
      <xdr:colOff>127908</xdr:colOff>
      <xdr:row>4</xdr:row>
      <xdr:rowOff>19049</xdr:rowOff>
    </xdr:from>
    <xdr:to>
      <xdr:col>42</xdr:col>
      <xdr:colOff>1842410</xdr:colOff>
      <xdr:row>12</xdr:row>
      <xdr:rowOff>122464</xdr:rowOff>
    </xdr:to>
    <xdr:sp macro="" textlink="">
      <xdr:nvSpPr>
        <xdr:cNvPr id="70" name="Bocadillo: rectángulo con esquinas redondeadas 69">
          <a:extLst>
            <a:ext uri="{FF2B5EF4-FFF2-40B4-BE49-F238E27FC236}">
              <a16:creationId xmlns:a16="http://schemas.microsoft.com/office/drawing/2014/main" id="{00000000-0008-0000-0700-000046000000}"/>
            </a:ext>
          </a:extLst>
        </xdr:cNvPr>
        <xdr:cNvSpPr/>
      </xdr:nvSpPr>
      <xdr:spPr>
        <a:xfrm rot="10800000">
          <a:off x="84832372" y="2237013"/>
          <a:ext cx="1714502" cy="1518558"/>
        </a:xfrm>
        <a:prstGeom prst="wedgeRoundRectCallout">
          <a:avLst>
            <a:gd name="adj1" fmla="val -16395"/>
            <a:gd name="adj2" fmla="val 7440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43</xdr:col>
      <xdr:colOff>157843</xdr:colOff>
      <xdr:row>3</xdr:row>
      <xdr:rowOff>171445</xdr:rowOff>
    </xdr:from>
    <xdr:to>
      <xdr:col>43</xdr:col>
      <xdr:colOff>1872345</xdr:colOff>
      <xdr:row>10</xdr:row>
      <xdr:rowOff>68035</xdr:rowOff>
    </xdr:to>
    <xdr:sp macro="" textlink="">
      <xdr:nvSpPr>
        <xdr:cNvPr id="71" name="Bocadillo: rectángulo con esquinas redondeadas 70">
          <a:extLst>
            <a:ext uri="{FF2B5EF4-FFF2-40B4-BE49-F238E27FC236}">
              <a16:creationId xmlns:a16="http://schemas.microsoft.com/office/drawing/2014/main" id="{00000000-0008-0000-0700-000047000000}"/>
            </a:ext>
          </a:extLst>
        </xdr:cNvPr>
        <xdr:cNvSpPr/>
      </xdr:nvSpPr>
      <xdr:spPr>
        <a:xfrm rot="10800000">
          <a:off x="86821736" y="2212516"/>
          <a:ext cx="1714502" cy="1134840"/>
        </a:xfrm>
        <a:prstGeom prst="wedgeRoundRectCallout">
          <a:avLst>
            <a:gd name="adj1" fmla="val -14014"/>
            <a:gd name="adj2" fmla="val 7281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44</xdr:col>
      <xdr:colOff>174172</xdr:colOff>
      <xdr:row>3</xdr:row>
      <xdr:rowOff>174171</xdr:rowOff>
    </xdr:from>
    <xdr:to>
      <xdr:col>44</xdr:col>
      <xdr:colOff>1888674</xdr:colOff>
      <xdr:row>13</xdr:row>
      <xdr:rowOff>117021</xdr:rowOff>
    </xdr:to>
    <xdr:sp macro="" textlink="">
      <xdr:nvSpPr>
        <xdr:cNvPr id="72" name="Bocadillo: rectángulo con esquinas redondeadas 71">
          <a:extLst>
            <a:ext uri="{FF2B5EF4-FFF2-40B4-BE49-F238E27FC236}">
              <a16:creationId xmlns:a16="http://schemas.microsoft.com/office/drawing/2014/main" id="{00000000-0008-0000-0700-000048000000}"/>
            </a:ext>
          </a:extLst>
        </xdr:cNvPr>
        <xdr:cNvSpPr/>
      </xdr:nvSpPr>
      <xdr:spPr>
        <a:xfrm rot="10800000">
          <a:off x="86389029" y="2215242"/>
          <a:ext cx="1714502" cy="1711779"/>
        </a:xfrm>
        <a:prstGeom prst="wedgeRoundRectCallout">
          <a:avLst>
            <a:gd name="adj1" fmla="val -16395"/>
            <a:gd name="adj2" fmla="val 75197"/>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45</xdr:col>
      <xdr:colOff>54428</xdr:colOff>
      <xdr:row>4</xdr:row>
      <xdr:rowOff>13607</xdr:rowOff>
    </xdr:from>
    <xdr:to>
      <xdr:col>45</xdr:col>
      <xdr:colOff>1768930</xdr:colOff>
      <xdr:row>10</xdr:row>
      <xdr:rowOff>54429</xdr:rowOff>
    </xdr:to>
    <xdr:sp macro="" textlink="">
      <xdr:nvSpPr>
        <xdr:cNvPr id="73" name="Bocadillo: rectángulo con esquinas redondeadas 72">
          <a:extLst>
            <a:ext uri="{FF2B5EF4-FFF2-40B4-BE49-F238E27FC236}">
              <a16:creationId xmlns:a16="http://schemas.microsoft.com/office/drawing/2014/main" id="{00000000-0008-0000-0700-000049000000}"/>
            </a:ext>
          </a:extLst>
        </xdr:cNvPr>
        <xdr:cNvSpPr/>
      </xdr:nvSpPr>
      <xdr:spPr>
        <a:xfrm rot="10800000">
          <a:off x="90637178" y="2231571"/>
          <a:ext cx="1714502" cy="1102179"/>
        </a:xfrm>
        <a:prstGeom prst="wedgeRoundRectCallout">
          <a:avLst>
            <a:gd name="adj1" fmla="val -11633"/>
            <a:gd name="adj2" fmla="val 73607"/>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46</xdr:col>
      <xdr:colOff>84364</xdr:colOff>
      <xdr:row>4</xdr:row>
      <xdr:rowOff>2720</xdr:rowOff>
    </xdr:from>
    <xdr:to>
      <xdr:col>46</xdr:col>
      <xdr:colOff>1798866</xdr:colOff>
      <xdr:row>11</xdr:row>
      <xdr:rowOff>136072</xdr:rowOff>
    </xdr:to>
    <xdr:sp macro="" textlink="">
      <xdr:nvSpPr>
        <xdr:cNvPr id="74" name="Bocadillo: rectángulo con esquinas redondeadas 73">
          <a:extLst>
            <a:ext uri="{FF2B5EF4-FFF2-40B4-BE49-F238E27FC236}">
              <a16:creationId xmlns:a16="http://schemas.microsoft.com/office/drawing/2014/main" id="{00000000-0008-0000-0700-00004A000000}"/>
            </a:ext>
          </a:extLst>
        </xdr:cNvPr>
        <xdr:cNvSpPr/>
      </xdr:nvSpPr>
      <xdr:spPr>
        <a:xfrm rot="10800000">
          <a:off x="92626543" y="2220684"/>
          <a:ext cx="1714502" cy="1371602"/>
        </a:xfrm>
        <a:prstGeom prst="wedgeRoundRectCallout">
          <a:avLst>
            <a:gd name="adj1" fmla="val -7665"/>
            <a:gd name="adj2" fmla="val 7599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0</xdr:col>
      <xdr:colOff>0</xdr:colOff>
      <xdr:row>20</xdr:row>
      <xdr:rowOff>81643</xdr:rowOff>
    </xdr:from>
    <xdr:to>
      <xdr:col>0</xdr:col>
      <xdr:colOff>1945821</xdr:colOff>
      <xdr:row>24</xdr:row>
      <xdr:rowOff>130630</xdr:rowOff>
    </xdr:to>
    <xdr:sp macro="" textlink="">
      <xdr:nvSpPr>
        <xdr:cNvPr id="75" name="Bocadillo nube: nube 74">
          <a:extLst>
            <a:ext uri="{FF2B5EF4-FFF2-40B4-BE49-F238E27FC236}">
              <a16:creationId xmlns:a16="http://schemas.microsoft.com/office/drawing/2014/main" id="{00000000-0008-0000-0700-00004B000000}"/>
            </a:ext>
          </a:extLst>
        </xdr:cNvPr>
        <xdr:cNvSpPr/>
      </xdr:nvSpPr>
      <xdr:spPr>
        <a:xfrm>
          <a:off x="0" y="6082393"/>
          <a:ext cx="1945821" cy="770166"/>
        </a:xfrm>
        <a:prstGeom prst="cloudCallout">
          <a:avLst>
            <a:gd name="adj1" fmla="val -22930"/>
            <a:gd name="adj2" fmla="val 131776"/>
          </a:avLst>
        </a:prstGeom>
        <a:ln w="28575"/>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lang="es-MX" sz="1100"/>
        </a:p>
      </xdr:txBody>
    </xdr:sp>
    <xdr:clientData/>
  </xdr:twoCellAnchor>
  <xdr:twoCellAnchor>
    <xdr:from>
      <xdr:col>0</xdr:col>
      <xdr:colOff>312965</xdr:colOff>
      <xdr:row>20</xdr:row>
      <xdr:rowOff>176893</xdr:rowOff>
    </xdr:from>
    <xdr:to>
      <xdr:col>0</xdr:col>
      <xdr:colOff>1524001</xdr:colOff>
      <xdr:row>23</xdr:row>
      <xdr:rowOff>122465</xdr:rowOff>
    </xdr:to>
    <xdr:sp macro="" textlink="">
      <xdr:nvSpPr>
        <xdr:cNvPr id="76" name="CuadroTexto 75">
          <a:extLst>
            <a:ext uri="{FF2B5EF4-FFF2-40B4-BE49-F238E27FC236}">
              <a16:creationId xmlns:a16="http://schemas.microsoft.com/office/drawing/2014/main" id="{00000000-0008-0000-0700-00004C000000}"/>
            </a:ext>
          </a:extLst>
        </xdr:cNvPr>
        <xdr:cNvSpPr txBox="1"/>
      </xdr:nvSpPr>
      <xdr:spPr>
        <a:xfrm>
          <a:off x="312965" y="6177643"/>
          <a:ext cx="1211036" cy="4898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2400" i="1">
              <a:solidFill>
                <a:schemeClr val="bg1">
                  <a:lumMod val="50000"/>
                </a:schemeClr>
              </a:solidFill>
            </a:rPr>
            <a:t>Ejemplo</a:t>
          </a:r>
        </a:p>
      </xdr:txBody>
    </xdr:sp>
    <xdr:clientData/>
  </xdr:twoCellAnchor>
  <xdr:twoCellAnchor>
    <xdr:from>
      <xdr:col>47</xdr:col>
      <xdr:colOff>155120</xdr:colOff>
      <xdr:row>3</xdr:row>
      <xdr:rowOff>155120</xdr:rowOff>
    </xdr:from>
    <xdr:to>
      <xdr:col>47</xdr:col>
      <xdr:colOff>1869622</xdr:colOff>
      <xdr:row>10</xdr:row>
      <xdr:rowOff>163286</xdr:rowOff>
    </xdr:to>
    <xdr:sp macro="" textlink="">
      <xdr:nvSpPr>
        <xdr:cNvPr id="77" name="Bocadillo: rectángulo con esquinas redondeadas 76">
          <a:extLst>
            <a:ext uri="{FF2B5EF4-FFF2-40B4-BE49-F238E27FC236}">
              <a16:creationId xmlns:a16="http://schemas.microsoft.com/office/drawing/2014/main" id="{00000000-0008-0000-0700-00004D000000}"/>
            </a:ext>
          </a:extLst>
        </xdr:cNvPr>
        <xdr:cNvSpPr/>
      </xdr:nvSpPr>
      <xdr:spPr>
        <a:xfrm rot="10800000">
          <a:off x="94656727" y="2196191"/>
          <a:ext cx="1714502" cy="1246416"/>
        </a:xfrm>
        <a:prstGeom prst="wedgeRoundRectCallout">
          <a:avLst>
            <a:gd name="adj1" fmla="val -7665"/>
            <a:gd name="adj2" fmla="val 75992"/>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MX" sz="1100"/>
        </a:p>
      </xdr:txBody>
    </xdr:sp>
    <xdr:clientData/>
  </xdr:twoCellAnchor>
  <xdr:twoCellAnchor>
    <xdr:from>
      <xdr:col>23</xdr:col>
      <xdr:colOff>304801</xdr:colOff>
      <xdr:row>4</xdr:row>
      <xdr:rowOff>73479</xdr:rowOff>
    </xdr:from>
    <xdr:to>
      <xdr:col>23</xdr:col>
      <xdr:colOff>1700893</xdr:colOff>
      <xdr:row>12</xdr:row>
      <xdr:rowOff>122464</xdr:rowOff>
    </xdr:to>
    <xdr:sp macro="" textlink="">
      <xdr:nvSpPr>
        <xdr:cNvPr id="79" name="CuadroTexto 78">
          <a:extLst>
            <a:ext uri="{FF2B5EF4-FFF2-40B4-BE49-F238E27FC236}">
              <a16:creationId xmlns:a16="http://schemas.microsoft.com/office/drawing/2014/main" id="{00000000-0008-0000-0700-00004F000000}"/>
            </a:ext>
          </a:extLst>
        </xdr:cNvPr>
        <xdr:cNvSpPr txBox="1"/>
      </xdr:nvSpPr>
      <xdr:spPr>
        <a:xfrm>
          <a:off x="47780122" y="2291443"/>
          <a:ext cx="1396092" cy="14641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Fecha</a:t>
          </a:r>
          <a:r>
            <a:rPr lang="es-MX" sz="1400" baseline="0"/>
            <a:t> con la cual se da inicio al tramite de la solcitud ante la OAP, en el sistema ORFEO.</a:t>
          </a:r>
          <a:endParaRPr lang="es-MX" sz="1400"/>
        </a:p>
      </xdr:txBody>
    </xdr:sp>
    <xdr:clientData/>
  </xdr:twoCellAnchor>
  <xdr:twoCellAnchor>
    <xdr:from>
      <xdr:col>24</xdr:col>
      <xdr:colOff>293915</xdr:colOff>
      <xdr:row>5</xdr:row>
      <xdr:rowOff>62594</xdr:rowOff>
    </xdr:from>
    <xdr:to>
      <xdr:col>24</xdr:col>
      <xdr:colOff>1627415</xdr:colOff>
      <xdr:row>10</xdr:row>
      <xdr:rowOff>81643</xdr:rowOff>
    </xdr:to>
    <xdr:sp macro="" textlink="">
      <xdr:nvSpPr>
        <xdr:cNvPr id="80" name="CuadroTexto 79">
          <a:extLst>
            <a:ext uri="{FF2B5EF4-FFF2-40B4-BE49-F238E27FC236}">
              <a16:creationId xmlns:a16="http://schemas.microsoft.com/office/drawing/2014/main" id="{00000000-0008-0000-0700-000050000000}"/>
            </a:ext>
          </a:extLst>
        </xdr:cNvPr>
        <xdr:cNvSpPr txBox="1"/>
      </xdr:nvSpPr>
      <xdr:spPr>
        <a:xfrm>
          <a:off x="49728665" y="2457451"/>
          <a:ext cx="1333500" cy="9035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Relacionar</a:t>
          </a:r>
          <a:r>
            <a:rPr lang="es-MX" sz="1400" baseline="0"/>
            <a:t> No. de radicado ORFEO.</a:t>
          </a:r>
          <a:endParaRPr lang="es-MX" sz="1400"/>
        </a:p>
      </xdr:txBody>
    </xdr:sp>
    <xdr:clientData/>
  </xdr:twoCellAnchor>
  <xdr:twoCellAnchor>
    <xdr:from>
      <xdr:col>25</xdr:col>
      <xdr:colOff>242208</xdr:colOff>
      <xdr:row>4</xdr:row>
      <xdr:rowOff>119744</xdr:rowOff>
    </xdr:from>
    <xdr:to>
      <xdr:col>25</xdr:col>
      <xdr:colOff>1632856</xdr:colOff>
      <xdr:row>11</xdr:row>
      <xdr:rowOff>108858</xdr:rowOff>
    </xdr:to>
    <xdr:sp macro="" textlink="">
      <xdr:nvSpPr>
        <xdr:cNvPr id="81" name="CuadroTexto 80">
          <a:extLst>
            <a:ext uri="{FF2B5EF4-FFF2-40B4-BE49-F238E27FC236}">
              <a16:creationId xmlns:a16="http://schemas.microsoft.com/office/drawing/2014/main" id="{00000000-0008-0000-0700-000051000000}"/>
            </a:ext>
          </a:extLst>
        </xdr:cNvPr>
        <xdr:cNvSpPr txBox="1"/>
      </xdr:nvSpPr>
      <xdr:spPr>
        <a:xfrm>
          <a:off x="51636387" y="2337708"/>
          <a:ext cx="1390648" cy="12273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Seleccionar</a:t>
          </a:r>
          <a:r>
            <a:rPr lang="es-MX" sz="1400" baseline="0"/>
            <a:t> de lista desplegable el tipo de modificación solcitada.</a:t>
          </a:r>
          <a:endParaRPr lang="es-MX" sz="1400"/>
        </a:p>
      </xdr:txBody>
    </xdr:sp>
    <xdr:clientData/>
  </xdr:twoCellAnchor>
  <xdr:twoCellAnchor>
    <xdr:from>
      <xdr:col>27</xdr:col>
      <xdr:colOff>340180</xdr:colOff>
      <xdr:row>4</xdr:row>
      <xdr:rowOff>149680</xdr:rowOff>
    </xdr:from>
    <xdr:to>
      <xdr:col>27</xdr:col>
      <xdr:colOff>1673680</xdr:colOff>
      <xdr:row>11</xdr:row>
      <xdr:rowOff>108858</xdr:rowOff>
    </xdr:to>
    <xdr:sp macro="" textlink="">
      <xdr:nvSpPr>
        <xdr:cNvPr id="82" name="CuadroTexto 81">
          <a:extLst>
            <a:ext uri="{FF2B5EF4-FFF2-40B4-BE49-F238E27FC236}">
              <a16:creationId xmlns:a16="http://schemas.microsoft.com/office/drawing/2014/main" id="{00000000-0008-0000-0700-000052000000}"/>
            </a:ext>
          </a:extLst>
        </xdr:cNvPr>
        <xdr:cNvSpPr txBox="1"/>
      </xdr:nvSpPr>
      <xdr:spPr>
        <a:xfrm>
          <a:off x="55653216" y="2367644"/>
          <a:ext cx="1333500" cy="1197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Indicar fecha en la cual se realiza la modificación,</a:t>
          </a:r>
          <a:r>
            <a:rPr lang="es-MX" sz="1400" baseline="0"/>
            <a:t> y/o viabilidad</a:t>
          </a:r>
          <a:r>
            <a:rPr lang="es-MX" sz="1400"/>
            <a:t>.</a:t>
          </a:r>
        </a:p>
      </xdr:txBody>
    </xdr:sp>
    <xdr:clientData/>
  </xdr:twoCellAnchor>
  <xdr:twoCellAnchor>
    <xdr:from>
      <xdr:col>26</xdr:col>
      <xdr:colOff>163288</xdr:colOff>
      <xdr:row>4</xdr:row>
      <xdr:rowOff>84367</xdr:rowOff>
    </xdr:from>
    <xdr:to>
      <xdr:col>26</xdr:col>
      <xdr:colOff>1755322</xdr:colOff>
      <xdr:row>11</xdr:row>
      <xdr:rowOff>68037</xdr:rowOff>
    </xdr:to>
    <xdr:sp macro="" textlink="">
      <xdr:nvSpPr>
        <xdr:cNvPr id="83" name="CuadroTexto 82">
          <a:extLst>
            <a:ext uri="{FF2B5EF4-FFF2-40B4-BE49-F238E27FC236}">
              <a16:creationId xmlns:a16="http://schemas.microsoft.com/office/drawing/2014/main" id="{00000000-0008-0000-0700-000053000000}"/>
            </a:ext>
          </a:extLst>
        </xdr:cNvPr>
        <xdr:cNvSpPr txBox="1"/>
      </xdr:nvSpPr>
      <xdr:spPr>
        <a:xfrm>
          <a:off x="53516895" y="2302331"/>
          <a:ext cx="1592034" cy="1221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Registro</a:t>
          </a:r>
          <a:r>
            <a:rPr lang="es-MX" sz="1400" baseline="0"/>
            <a:t> de la trazabilidad de la creación de lineas.   Indicar línea origen de recursos y valor.</a:t>
          </a:r>
          <a:endParaRPr lang="es-MX" sz="1400"/>
        </a:p>
      </xdr:txBody>
    </xdr:sp>
    <xdr:clientData/>
  </xdr:twoCellAnchor>
  <xdr:twoCellAnchor>
    <xdr:from>
      <xdr:col>28</xdr:col>
      <xdr:colOff>258536</xdr:colOff>
      <xdr:row>4</xdr:row>
      <xdr:rowOff>155124</xdr:rowOff>
    </xdr:from>
    <xdr:to>
      <xdr:col>28</xdr:col>
      <xdr:colOff>1768929</xdr:colOff>
      <xdr:row>14</xdr:row>
      <xdr:rowOff>27214</xdr:rowOff>
    </xdr:to>
    <xdr:sp macro="" textlink="">
      <xdr:nvSpPr>
        <xdr:cNvPr id="84" name="CuadroTexto 83">
          <a:extLst>
            <a:ext uri="{FF2B5EF4-FFF2-40B4-BE49-F238E27FC236}">
              <a16:creationId xmlns:a16="http://schemas.microsoft.com/office/drawing/2014/main" id="{00000000-0008-0000-0700-000054000000}"/>
            </a:ext>
          </a:extLst>
        </xdr:cNvPr>
        <xdr:cNvSpPr txBox="1"/>
      </xdr:nvSpPr>
      <xdr:spPr>
        <a:xfrm>
          <a:off x="57531000" y="2373088"/>
          <a:ext cx="1510393" cy="16410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No. consecutivo dado</a:t>
          </a:r>
          <a:r>
            <a:rPr lang="es-MX" sz="1400" baseline="0"/>
            <a:t> por la OAP, que identifican la viabilidad generada y el proyecto de inversión.</a:t>
          </a:r>
          <a:endParaRPr lang="es-MX" sz="1400"/>
        </a:p>
      </xdr:txBody>
    </xdr:sp>
    <xdr:clientData/>
  </xdr:twoCellAnchor>
  <xdr:twoCellAnchor>
    <xdr:from>
      <xdr:col>29</xdr:col>
      <xdr:colOff>329294</xdr:colOff>
      <xdr:row>5</xdr:row>
      <xdr:rowOff>57151</xdr:rowOff>
    </xdr:from>
    <xdr:to>
      <xdr:col>29</xdr:col>
      <xdr:colOff>1662794</xdr:colOff>
      <xdr:row>9</xdr:row>
      <xdr:rowOff>136071</xdr:rowOff>
    </xdr:to>
    <xdr:sp macro="" textlink="">
      <xdr:nvSpPr>
        <xdr:cNvPr id="85" name="CuadroTexto 84">
          <a:extLst>
            <a:ext uri="{FF2B5EF4-FFF2-40B4-BE49-F238E27FC236}">
              <a16:creationId xmlns:a16="http://schemas.microsoft.com/office/drawing/2014/main" id="{00000000-0008-0000-0700-000055000000}"/>
            </a:ext>
          </a:extLst>
        </xdr:cNvPr>
        <xdr:cNvSpPr txBox="1"/>
      </xdr:nvSpPr>
      <xdr:spPr>
        <a:xfrm>
          <a:off x="59561187" y="2452008"/>
          <a:ext cx="1333500" cy="786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Fecha de generación  </a:t>
          </a:r>
          <a:r>
            <a:rPr lang="es-MX" sz="1400" baseline="0"/>
            <a:t>de la viabilidad.</a:t>
          </a:r>
          <a:endParaRPr lang="es-MX" sz="1400"/>
        </a:p>
      </xdr:txBody>
    </xdr:sp>
    <xdr:clientData/>
  </xdr:twoCellAnchor>
  <xdr:twoCellAnchor>
    <xdr:from>
      <xdr:col>30</xdr:col>
      <xdr:colOff>204108</xdr:colOff>
      <xdr:row>4</xdr:row>
      <xdr:rowOff>100693</xdr:rowOff>
    </xdr:from>
    <xdr:to>
      <xdr:col>30</xdr:col>
      <xdr:colOff>1673680</xdr:colOff>
      <xdr:row>12</xdr:row>
      <xdr:rowOff>95250</xdr:rowOff>
    </xdr:to>
    <xdr:sp macro="" textlink="">
      <xdr:nvSpPr>
        <xdr:cNvPr id="86" name="CuadroTexto 85">
          <a:extLst>
            <a:ext uri="{FF2B5EF4-FFF2-40B4-BE49-F238E27FC236}">
              <a16:creationId xmlns:a16="http://schemas.microsoft.com/office/drawing/2014/main" id="{00000000-0008-0000-0700-000056000000}"/>
            </a:ext>
          </a:extLst>
        </xdr:cNvPr>
        <xdr:cNvSpPr txBox="1"/>
      </xdr:nvSpPr>
      <xdr:spPr>
        <a:xfrm>
          <a:off x="61395429" y="2318657"/>
          <a:ext cx="1469572" cy="140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Valor solicitado por el ordenador del gasto</a:t>
          </a:r>
          <a:r>
            <a:rPr lang="es-MX" sz="1400" baseline="0"/>
            <a:t>. </a:t>
          </a:r>
        </a:p>
        <a:p>
          <a:pPr algn="ctr"/>
          <a:r>
            <a:rPr lang="es-MX" sz="1400" baseline="0"/>
            <a:t>(No debe superar el valor programado).</a:t>
          </a:r>
          <a:endParaRPr lang="es-MX" sz="1400"/>
        </a:p>
      </xdr:txBody>
    </xdr:sp>
    <xdr:clientData/>
  </xdr:twoCellAnchor>
  <xdr:twoCellAnchor>
    <xdr:from>
      <xdr:col>31</xdr:col>
      <xdr:colOff>95249</xdr:colOff>
      <xdr:row>4</xdr:row>
      <xdr:rowOff>144235</xdr:rowOff>
    </xdr:from>
    <xdr:to>
      <xdr:col>31</xdr:col>
      <xdr:colOff>1619249</xdr:colOff>
      <xdr:row>8</xdr:row>
      <xdr:rowOff>54429</xdr:rowOff>
    </xdr:to>
    <xdr:sp macro="" textlink="">
      <xdr:nvSpPr>
        <xdr:cNvPr id="87" name="CuadroTexto 86">
          <a:extLst>
            <a:ext uri="{FF2B5EF4-FFF2-40B4-BE49-F238E27FC236}">
              <a16:creationId xmlns:a16="http://schemas.microsoft.com/office/drawing/2014/main" id="{00000000-0008-0000-0700-000057000000}"/>
            </a:ext>
          </a:extLst>
        </xdr:cNvPr>
        <xdr:cNvSpPr txBox="1"/>
      </xdr:nvSpPr>
      <xdr:spPr>
        <a:xfrm>
          <a:off x="63245999" y="2362199"/>
          <a:ext cx="1524000" cy="6177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Saldo disponible por viabilizar. </a:t>
          </a:r>
        </a:p>
      </xdr:txBody>
    </xdr:sp>
    <xdr:clientData/>
  </xdr:twoCellAnchor>
  <xdr:twoCellAnchor>
    <xdr:from>
      <xdr:col>32</xdr:col>
      <xdr:colOff>285750</xdr:colOff>
      <xdr:row>5</xdr:row>
      <xdr:rowOff>27214</xdr:rowOff>
    </xdr:from>
    <xdr:to>
      <xdr:col>32</xdr:col>
      <xdr:colOff>1619250</xdr:colOff>
      <xdr:row>9</xdr:row>
      <xdr:rowOff>136072</xdr:rowOff>
    </xdr:to>
    <xdr:sp macro="" textlink="">
      <xdr:nvSpPr>
        <xdr:cNvPr id="88" name="CuadroTexto 87">
          <a:extLst>
            <a:ext uri="{FF2B5EF4-FFF2-40B4-BE49-F238E27FC236}">
              <a16:creationId xmlns:a16="http://schemas.microsoft.com/office/drawing/2014/main" id="{00000000-0008-0000-0700-000058000000}"/>
            </a:ext>
          </a:extLst>
        </xdr:cNvPr>
        <xdr:cNvSpPr txBox="1"/>
      </xdr:nvSpPr>
      <xdr:spPr>
        <a:xfrm>
          <a:off x="65395929" y="2422071"/>
          <a:ext cx="1333500" cy="8164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No. asignado por el sistema BOGDATA.</a:t>
          </a:r>
        </a:p>
      </xdr:txBody>
    </xdr:sp>
    <xdr:clientData/>
  </xdr:twoCellAnchor>
  <xdr:twoCellAnchor>
    <xdr:from>
      <xdr:col>33</xdr:col>
      <xdr:colOff>136071</xdr:colOff>
      <xdr:row>4</xdr:row>
      <xdr:rowOff>125184</xdr:rowOff>
    </xdr:from>
    <xdr:to>
      <xdr:col>33</xdr:col>
      <xdr:colOff>1700892</xdr:colOff>
      <xdr:row>9</xdr:row>
      <xdr:rowOff>27214</xdr:rowOff>
    </xdr:to>
    <xdr:sp macro="" textlink="">
      <xdr:nvSpPr>
        <xdr:cNvPr id="89" name="CuadroTexto 88">
          <a:extLst>
            <a:ext uri="{FF2B5EF4-FFF2-40B4-BE49-F238E27FC236}">
              <a16:creationId xmlns:a16="http://schemas.microsoft.com/office/drawing/2014/main" id="{00000000-0008-0000-0700-000059000000}"/>
            </a:ext>
          </a:extLst>
        </xdr:cNvPr>
        <xdr:cNvSpPr txBox="1"/>
      </xdr:nvSpPr>
      <xdr:spPr>
        <a:xfrm>
          <a:off x="67205678" y="2343148"/>
          <a:ext cx="1564821" cy="7864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Fecha de expedicion del CDP. </a:t>
          </a:r>
        </a:p>
      </xdr:txBody>
    </xdr:sp>
    <xdr:clientData/>
  </xdr:twoCellAnchor>
  <xdr:twoCellAnchor>
    <xdr:from>
      <xdr:col>34</xdr:col>
      <xdr:colOff>176893</xdr:colOff>
      <xdr:row>4</xdr:row>
      <xdr:rowOff>87088</xdr:rowOff>
    </xdr:from>
    <xdr:to>
      <xdr:col>34</xdr:col>
      <xdr:colOff>1665516</xdr:colOff>
      <xdr:row>11</xdr:row>
      <xdr:rowOff>40821</xdr:rowOff>
    </xdr:to>
    <xdr:sp macro="" textlink="">
      <xdr:nvSpPr>
        <xdr:cNvPr id="90" name="CuadroTexto 89">
          <a:extLst>
            <a:ext uri="{FF2B5EF4-FFF2-40B4-BE49-F238E27FC236}">
              <a16:creationId xmlns:a16="http://schemas.microsoft.com/office/drawing/2014/main" id="{00000000-0008-0000-0700-00005A000000}"/>
            </a:ext>
          </a:extLst>
        </xdr:cNvPr>
        <xdr:cNvSpPr txBox="1"/>
      </xdr:nvSpPr>
      <xdr:spPr>
        <a:xfrm>
          <a:off x="69205929" y="2305052"/>
          <a:ext cx="1488623" cy="1191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Valor Asignado al CDP. </a:t>
          </a:r>
        </a:p>
        <a:p>
          <a:pPr algn="ctr"/>
          <a:r>
            <a:rPr lang="es-MX" sz="1400"/>
            <a:t>(No debe superar el  Valor de la Viabilidad).</a:t>
          </a:r>
        </a:p>
      </xdr:txBody>
    </xdr:sp>
    <xdr:clientData/>
  </xdr:twoCellAnchor>
  <xdr:twoCellAnchor>
    <xdr:from>
      <xdr:col>35</xdr:col>
      <xdr:colOff>108857</xdr:colOff>
      <xdr:row>5</xdr:row>
      <xdr:rowOff>21773</xdr:rowOff>
    </xdr:from>
    <xdr:to>
      <xdr:col>35</xdr:col>
      <xdr:colOff>1660071</xdr:colOff>
      <xdr:row>9</xdr:row>
      <xdr:rowOff>149678</xdr:rowOff>
    </xdr:to>
    <xdr:sp macro="" textlink="">
      <xdr:nvSpPr>
        <xdr:cNvPr id="91" name="CuadroTexto 90">
          <a:extLst>
            <a:ext uri="{FF2B5EF4-FFF2-40B4-BE49-F238E27FC236}">
              <a16:creationId xmlns:a16="http://schemas.microsoft.com/office/drawing/2014/main" id="{00000000-0008-0000-0700-00005B000000}"/>
            </a:ext>
          </a:extLst>
        </xdr:cNvPr>
        <xdr:cNvSpPr txBox="1"/>
      </xdr:nvSpPr>
      <xdr:spPr>
        <a:xfrm>
          <a:off x="71097321" y="2416630"/>
          <a:ext cx="1551214" cy="835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Saldo disponible</a:t>
          </a:r>
          <a:r>
            <a:rPr lang="es-MX" sz="1400" baseline="0"/>
            <a:t> para ser apropiado. </a:t>
          </a:r>
          <a:endParaRPr lang="es-MX" sz="1400"/>
        </a:p>
      </xdr:txBody>
    </xdr:sp>
    <xdr:clientData/>
  </xdr:twoCellAnchor>
  <xdr:twoCellAnchor>
    <xdr:from>
      <xdr:col>36</xdr:col>
      <xdr:colOff>285749</xdr:colOff>
      <xdr:row>5</xdr:row>
      <xdr:rowOff>68036</xdr:rowOff>
    </xdr:from>
    <xdr:to>
      <xdr:col>36</xdr:col>
      <xdr:colOff>1619249</xdr:colOff>
      <xdr:row>10</xdr:row>
      <xdr:rowOff>108858</xdr:rowOff>
    </xdr:to>
    <xdr:sp macro="" textlink="">
      <xdr:nvSpPr>
        <xdr:cNvPr id="92" name="CuadroTexto 91">
          <a:extLst>
            <a:ext uri="{FF2B5EF4-FFF2-40B4-BE49-F238E27FC236}">
              <a16:creationId xmlns:a16="http://schemas.microsoft.com/office/drawing/2014/main" id="{00000000-0008-0000-0700-00005C000000}"/>
            </a:ext>
          </a:extLst>
        </xdr:cNvPr>
        <xdr:cNvSpPr txBox="1"/>
      </xdr:nvSpPr>
      <xdr:spPr>
        <a:xfrm>
          <a:off x="73233642" y="2462893"/>
          <a:ext cx="1333500" cy="925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No. asignado al CRP por el sistema BOGDATA.</a:t>
          </a:r>
        </a:p>
      </xdr:txBody>
    </xdr:sp>
    <xdr:clientData/>
  </xdr:twoCellAnchor>
  <xdr:twoCellAnchor>
    <xdr:from>
      <xdr:col>37</xdr:col>
      <xdr:colOff>315686</xdr:colOff>
      <xdr:row>5</xdr:row>
      <xdr:rowOff>43544</xdr:rowOff>
    </xdr:from>
    <xdr:to>
      <xdr:col>37</xdr:col>
      <xdr:colOff>1728108</xdr:colOff>
      <xdr:row>9</xdr:row>
      <xdr:rowOff>136072</xdr:rowOff>
    </xdr:to>
    <xdr:sp macro="" textlink="">
      <xdr:nvSpPr>
        <xdr:cNvPr id="93" name="CuadroTexto 92">
          <a:extLst>
            <a:ext uri="{FF2B5EF4-FFF2-40B4-BE49-F238E27FC236}">
              <a16:creationId xmlns:a16="http://schemas.microsoft.com/office/drawing/2014/main" id="{00000000-0008-0000-0700-00005D000000}"/>
            </a:ext>
          </a:extLst>
        </xdr:cNvPr>
        <xdr:cNvSpPr txBox="1"/>
      </xdr:nvSpPr>
      <xdr:spPr>
        <a:xfrm>
          <a:off x="75223007" y="2438401"/>
          <a:ext cx="1412422" cy="80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Fecha de expedicion del CRP. </a:t>
          </a:r>
        </a:p>
      </xdr:txBody>
    </xdr:sp>
    <xdr:clientData/>
  </xdr:twoCellAnchor>
  <xdr:twoCellAnchor>
    <xdr:from>
      <xdr:col>38</xdr:col>
      <xdr:colOff>250372</xdr:colOff>
      <xdr:row>4</xdr:row>
      <xdr:rowOff>136072</xdr:rowOff>
    </xdr:from>
    <xdr:to>
      <xdr:col>38</xdr:col>
      <xdr:colOff>1755321</xdr:colOff>
      <xdr:row>10</xdr:row>
      <xdr:rowOff>68036</xdr:rowOff>
    </xdr:to>
    <xdr:sp macro="" textlink="">
      <xdr:nvSpPr>
        <xdr:cNvPr id="94" name="CuadroTexto 93">
          <a:extLst>
            <a:ext uri="{FF2B5EF4-FFF2-40B4-BE49-F238E27FC236}">
              <a16:creationId xmlns:a16="http://schemas.microsoft.com/office/drawing/2014/main" id="{00000000-0008-0000-0700-00005E000000}"/>
            </a:ext>
          </a:extLst>
        </xdr:cNvPr>
        <xdr:cNvSpPr txBox="1"/>
      </xdr:nvSpPr>
      <xdr:spPr>
        <a:xfrm>
          <a:off x="77117122" y="2354036"/>
          <a:ext cx="1504949" cy="993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Valor Asignado al CRP. </a:t>
          </a:r>
        </a:p>
        <a:p>
          <a:pPr algn="ctr"/>
          <a:r>
            <a:rPr lang="es-MX" sz="1400"/>
            <a:t>(No debe superar el  Valor del CDP).</a:t>
          </a:r>
        </a:p>
      </xdr:txBody>
    </xdr:sp>
    <xdr:clientData/>
  </xdr:twoCellAnchor>
  <xdr:twoCellAnchor>
    <xdr:from>
      <xdr:col>39</xdr:col>
      <xdr:colOff>195942</xdr:colOff>
      <xdr:row>5</xdr:row>
      <xdr:rowOff>59870</xdr:rowOff>
    </xdr:from>
    <xdr:to>
      <xdr:col>39</xdr:col>
      <xdr:colOff>1660072</xdr:colOff>
      <xdr:row>9</xdr:row>
      <xdr:rowOff>27213</xdr:rowOff>
    </xdr:to>
    <xdr:sp macro="" textlink="">
      <xdr:nvSpPr>
        <xdr:cNvPr id="95" name="CuadroTexto 94">
          <a:extLst>
            <a:ext uri="{FF2B5EF4-FFF2-40B4-BE49-F238E27FC236}">
              <a16:creationId xmlns:a16="http://schemas.microsoft.com/office/drawing/2014/main" id="{00000000-0008-0000-0700-00005F000000}"/>
            </a:ext>
          </a:extLst>
        </xdr:cNvPr>
        <xdr:cNvSpPr txBox="1"/>
      </xdr:nvSpPr>
      <xdr:spPr>
        <a:xfrm>
          <a:off x="79022121" y="2454727"/>
          <a:ext cx="1464130" cy="6749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Saldo pendiente</a:t>
          </a:r>
          <a:r>
            <a:rPr lang="es-MX" sz="1400" baseline="0"/>
            <a:t> de ejecutar.</a:t>
          </a:r>
          <a:endParaRPr lang="es-MX" sz="1400"/>
        </a:p>
      </xdr:txBody>
    </xdr:sp>
    <xdr:clientData/>
  </xdr:twoCellAnchor>
  <xdr:twoCellAnchor>
    <xdr:from>
      <xdr:col>40</xdr:col>
      <xdr:colOff>176893</xdr:colOff>
      <xdr:row>4</xdr:row>
      <xdr:rowOff>144234</xdr:rowOff>
    </xdr:from>
    <xdr:to>
      <xdr:col>40</xdr:col>
      <xdr:colOff>1627413</xdr:colOff>
      <xdr:row>10</xdr:row>
      <xdr:rowOff>95251</xdr:rowOff>
    </xdr:to>
    <xdr:sp macro="" textlink="">
      <xdr:nvSpPr>
        <xdr:cNvPr id="96" name="CuadroTexto 95">
          <a:extLst>
            <a:ext uri="{FF2B5EF4-FFF2-40B4-BE49-F238E27FC236}">
              <a16:creationId xmlns:a16="http://schemas.microsoft.com/office/drawing/2014/main" id="{00000000-0008-0000-0700-000060000000}"/>
            </a:ext>
          </a:extLst>
        </xdr:cNvPr>
        <xdr:cNvSpPr txBox="1"/>
      </xdr:nvSpPr>
      <xdr:spPr>
        <a:xfrm>
          <a:off x="80962500" y="2362198"/>
          <a:ext cx="1450520" cy="1012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Valor acumulado de giros. </a:t>
          </a:r>
        </a:p>
        <a:p>
          <a:pPr algn="ctr"/>
          <a:r>
            <a:rPr lang="es-MX" sz="1400"/>
            <a:t>(No debe superar valor de CRP).</a:t>
          </a:r>
        </a:p>
      </xdr:txBody>
    </xdr:sp>
    <xdr:clientData/>
  </xdr:twoCellAnchor>
  <xdr:twoCellAnchor>
    <xdr:from>
      <xdr:col>41</xdr:col>
      <xdr:colOff>285751</xdr:colOff>
      <xdr:row>5</xdr:row>
      <xdr:rowOff>24492</xdr:rowOff>
    </xdr:from>
    <xdr:to>
      <xdr:col>41</xdr:col>
      <xdr:colOff>1687285</xdr:colOff>
      <xdr:row>9</xdr:row>
      <xdr:rowOff>163286</xdr:rowOff>
    </xdr:to>
    <xdr:sp macro="" textlink="">
      <xdr:nvSpPr>
        <xdr:cNvPr id="97" name="CuadroTexto 96">
          <a:extLst>
            <a:ext uri="{FF2B5EF4-FFF2-40B4-BE49-F238E27FC236}">
              <a16:creationId xmlns:a16="http://schemas.microsoft.com/office/drawing/2014/main" id="{00000000-0008-0000-0700-000061000000}"/>
            </a:ext>
          </a:extLst>
        </xdr:cNvPr>
        <xdr:cNvSpPr txBox="1"/>
      </xdr:nvSpPr>
      <xdr:spPr>
        <a:xfrm>
          <a:off x="83030787" y="2419349"/>
          <a:ext cx="1401534" cy="846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solidFill>
                <a:schemeClr val="accent2">
                  <a:lumMod val="75000"/>
                </a:schemeClr>
              </a:solidFill>
            </a:rPr>
            <a:t>Fecha</a:t>
          </a:r>
          <a:r>
            <a:rPr lang="es-MX" sz="1400" baseline="0">
              <a:solidFill>
                <a:schemeClr val="accent2">
                  <a:lumMod val="75000"/>
                </a:schemeClr>
              </a:solidFill>
            </a:rPr>
            <a:t> cuando se realizó el primer giro.</a:t>
          </a:r>
          <a:endParaRPr lang="es-MX" sz="1400">
            <a:solidFill>
              <a:schemeClr val="accent2">
                <a:lumMod val="75000"/>
              </a:schemeClr>
            </a:solidFill>
          </a:endParaRPr>
        </a:p>
      </xdr:txBody>
    </xdr:sp>
    <xdr:clientData/>
  </xdr:twoCellAnchor>
  <xdr:twoCellAnchor>
    <xdr:from>
      <xdr:col>42</xdr:col>
      <xdr:colOff>190499</xdr:colOff>
      <xdr:row>4</xdr:row>
      <xdr:rowOff>149677</xdr:rowOff>
    </xdr:from>
    <xdr:to>
      <xdr:col>42</xdr:col>
      <xdr:colOff>1782534</xdr:colOff>
      <xdr:row>12</xdr:row>
      <xdr:rowOff>0</xdr:rowOff>
    </xdr:to>
    <xdr:sp macro="" textlink="">
      <xdr:nvSpPr>
        <xdr:cNvPr id="98" name="CuadroTexto 97">
          <a:extLst>
            <a:ext uri="{FF2B5EF4-FFF2-40B4-BE49-F238E27FC236}">
              <a16:creationId xmlns:a16="http://schemas.microsoft.com/office/drawing/2014/main" id="{00000000-0008-0000-0700-000062000000}"/>
            </a:ext>
          </a:extLst>
        </xdr:cNvPr>
        <xdr:cNvSpPr txBox="1"/>
      </xdr:nvSpPr>
      <xdr:spPr>
        <a:xfrm>
          <a:off x="84894963" y="2367641"/>
          <a:ext cx="1592035" cy="12654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Refleja saldo pendiente por girar.</a:t>
          </a:r>
        </a:p>
        <a:p>
          <a:pPr algn="ctr"/>
          <a:r>
            <a:rPr lang="es-MX" sz="1400"/>
            <a:t>( Al cierre</a:t>
          </a:r>
          <a:r>
            <a:rPr lang="es-MX" sz="1400" baseline="0"/>
            <a:t> del año, se convierte en reserva).</a:t>
          </a:r>
          <a:endParaRPr lang="es-MX" sz="1400"/>
        </a:p>
      </xdr:txBody>
    </xdr:sp>
    <xdr:clientData/>
  </xdr:twoCellAnchor>
  <xdr:twoCellAnchor>
    <xdr:from>
      <xdr:col>43</xdr:col>
      <xdr:colOff>397325</xdr:colOff>
      <xdr:row>4</xdr:row>
      <xdr:rowOff>152398</xdr:rowOff>
    </xdr:from>
    <xdr:to>
      <xdr:col>43</xdr:col>
      <xdr:colOff>1730825</xdr:colOff>
      <xdr:row>9</xdr:row>
      <xdr:rowOff>149676</xdr:rowOff>
    </xdr:to>
    <xdr:sp macro="" textlink="">
      <xdr:nvSpPr>
        <xdr:cNvPr id="99" name="CuadroTexto 98">
          <a:extLst>
            <a:ext uri="{FF2B5EF4-FFF2-40B4-BE49-F238E27FC236}">
              <a16:creationId xmlns:a16="http://schemas.microsoft.com/office/drawing/2014/main" id="{00000000-0008-0000-0700-000063000000}"/>
            </a:ext>
          </a:extLst>
        </xdr:cNvPr>
        <xdr:cNvSpPr txBox="1"/>
      </xdr:nvSpPr>
      <xdr:spPr>
        <a:xfrm>
          <a:off x="87061218" y="2370362"/>
          <a:ext cx="1333500" cy="8817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Saldo pendiente de comprometer.</a:t>
          </a:r>
          <a:r>
            <a:rPr lang="es-MX" sz="1400" baseline="0"/>
            <a:t> </a:t>
          </a:r>
          <a:endParaRPr lang="es-MX" sz="1400"/>
        </a:p>
      </xdr:txBody>
    </xdr:sp>
    <xdr:clientData/>
  </xdr:twoCellAnchor>
  <xdr:twoCellAnchor>
    <xdr:from>
      <xdr:col>44</xdr:col>
      <xdr:colOff>359227</xdr:colOff>
      <xdr:row>4</xdr:row>
      <xdr:rowOff>141512</xdr:rowOff>
    </xdr:from>
    <xdr:to>
      <xdr:col>44</xdr:col>
      <xdr:colOff>1692727</xdr:colOff>
      <xdr:row>12</xdr:row>
      <xdr:rowOff>149679</xdr:rowOff>
    </xdr:to>
    <xdr:sp macro="" textlink="">
      <xdr:nvSpPr>
        <xdr:cNvPr id="100" name="CuadroTexto 99">
          <a:extLst>
            <a:ext uri="{FF2B5EF4-FFF2-40B4-BE49-F238E27FC236}">
              <a16:creationId xmlns:a16="http://schemas.microsoft.com/office/drawing/2014/main" id="{00000000-0008-0000-0700-000064000000}"/>
            </a:ext>
          </a:extLst>
        </xdr:cNvPr>
        <xdr:cNvSpPr txBox="1"/>
      </xdr:nvSpPr>
      <xdr:spPr>
        <a:xfrm>
          <a:off x="86574084" y="2359476"/>
          <a:ext cx="1333500" cy="14233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Detalle</a:t>
          </a:r>
          <a:r>
            <a:rPr lang="es-MX" sz="1400" baseline="0"/>
            <a:t> del tipo de gasto o tipo de contratación realizada. </a:t>
          </a:r>
        </a:p>
        <a:p>
          <a:pPr algn="ctr"/>
          <a:r>
            <a:rPr lang="es-MX" sz="1400" baseline="0"/>
            <a:t>(Ver lista deplegable).</a:t>
          </a:r>
          <a:endParaRPr lang="es-MX" sz="1400"/>
        </a:p>
      </xdr:txBody>
    </xdr:sp>
    <xdr:clientData/>
  </xdr:twoCellAnchor>
  <xdr:twoCellAnchor>
    <xdr:from>
      <xdr:col>45</xdr:col>
      <xdr:colOff>136070</xdr:colOff>
      <xdr:row>4</xdr:row>
      <xdr:rowOff>117020</xdr:rowOff>
    </xdr:from>
    <xdr:to>
      <xdr:col>45</xdr:col>
      <xdr:colOff>1714499</xdr:colOff>
      <xdr:row>9</xdr:row>
      <xdr:rowOff>149678</xdr:rowOff>
    </xdr:to>
    <xdr:sp macro="" textlink="">
      <xdr:nvSpPr>
        <xdr:cNvPr id="101" name="CuadroTexto 100">
          <a:extLst>
            <a:ext uri="{FF2B5EF4-FFF2-40B4-BE49-F238E27FC236}">
              <a16:creationId xmlns:a16="http://schemas.microsoft.com/office/drawing/2014/main" id="{00000000-0008-0000-0700-000065000000}"/>
            </a:ext>
          </a:extLst>
        </xdr:cNvPr>
        <xdr:cNvSpPr txBox="1"/>
      </xdr:nvSpPr>
      <xdr:spPr>
        <a:xfrm>
          <a:off x="90718820" y="2334984"/>
          <a:ext cx="1578429" cy="917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Número relacionado en el</a:t>
          </a:r>
          <a:r>
            <a:rPr lang="es-MX" sz="1400" baseline="0"/>
            <a:t> CRP. </a:t>
          </a:r>
          <a:endParaRPr lang="es-MX" sz="1400"/>
        </a:p>
      </xdr:txBody>
    </xdr:sp>
    <xdr:clientData/>
  </xdr:twoCellAnchor>
  <xdr:twoCellAnchor>
    <xdr:from>
      <xdr:col>46</xdr:col>
      <xdr:colOff>274864</xdr:colOff>
      <xdr:row>4</xdr:row>
      <xdr:rowOff>125184</xdr:rowOff>
    </xdr:from>
    <xdr:to>
      <xdr:col>46</xdr:col>
      <xdr:colOff>1608364</xdr:colOff>
      <xdr:row>11</xdr:row>
      <xdr:rowOff>81643</xdr:rowOff>
    </xdr:to>
    <xdr:sp macro="" textlink="">
      <xdr:nvSpPr>
        <xdr:cNvPr id="102" name="CuadroTexto 101">
          <a:extLst>
            <a:ext uri="{FF2B5EF4-FFF2-40B4-BE49-F238E27FC236}">
              <a16:creationId xmlns:a16="http://schemas.microsoft.com/office/drawing/2014/main" id="{00000000-0008-0000-0700-000066000000}"/>
            </a:ext>
          </a:extLst>
        </xdr:cNvPr>
        <xdr:cNvSpPr txBox="1"/>
      </xdr:nvSpPr>
      <xdr:spPr>
        <a:xfrm>
          <a:off x="92817043" y="2343148"/>
          <a:ext cx="1333500" cy="11947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Nombres</a:t>
          </a:r>
          <a:r>
            <a:rPr lang="es-MX" sz="1400" baseline="0"/>
            <a:t> y apellidos o razon social</a:t>
          </a:r>
          <a:r>
            <a:rPr lang="es-MX" sz="1400"/>
            <a:t> registrado</a:t>
          </a:r>
          <a:r>
            <a:rPr lang="es-MX" sz="1400" baseline="0"/>
            <a:t> en el CRP. </a:t>
          </a:r>
          <a:endParaRPr lang="es-MX" sz="1400"/>
        </a:p>
      </xdr:txBody>
    </xdr:sp>
    <xdr:clientData/>
  </xdr:twoCellAnchor>
  <xdr:twoCellAnchor>
    <xdr:from>
      <xdr:col>47</xdr:col>
      <xdr:colOff>231320</xdr:colOff>
      <xdr:row>4</xdr:row>
      <xdr:rowOff>114300</xdr:rowOff>
    </xdr:from>
    <xdr:to>
      <xdr:col>47</xdr:col>
      <xdr:colOff>1823356</xdr:colOff>
      <xdr:row>10</xdr:row>
      <xdr:rowOff>95251</xdr:rowOff>
    </xdr:to>
    <xdr:sp macro="" textlink="">
      <xdr:nvSpPr>
        <xdr:cNvPr id="103" name="CuadroTexto 102">
          <a:extLst>
            <a:ext uri="{FF2B5EF4-FFF2-40B4-BE49-F238E27FC236}">
              <a16:creationId xmlns:a16="http://schemas.microsoft.com/office/drawing/2014/main" id="{00000000-0008-0000-0700-000067000000}"/>
            </a:ext>
          </a:extLst>
        </xdr:cNvPr>
        <xdr:cNvSpPr txBox="1"/>
      </xdr:nvSpPr>
      <xdr:spPr>
        <a:xfrm>
          <a:off x="94732927" y="2332264"/>
          <a:ext cx="1592036" cy="10423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400"/>
            <a:t>Campo destinado al</a:t>
          </a:r>
          <a:r>
            <a:rPr lang="es-MX" sz="1400" baseline="0"/>
            <a:t> registro de explicaciones y/o aclaraciones .</a:t>
          </a:r>
          <a:endParaRPr lang="es-MX"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6.160.201\planeacion\CVP\Presupuesto\PAGI\PAGI%207698%20-%20Diciembre_FrazierV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6.160.201\planeacion\Users\Usuario\Downloads\Modificaciones\Revis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7599C512\Copia%20de%20208-PLA-Ft-07%20-%20MODIFICACI&#211;N%20PLAN%20ANUAL%20DE%20ADQUISICIONES-version%2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216.160.201\planeacion\Hist&#243;rico%20Trabajo\2020%20-%20CVP\OneDrive\Presupuesto\Viabilidades-CDP-CRP\CDP\Septiembre\Solicitudes\Expedir%2022-09-2020\Solicitud\208-SFIN-Ft-01%20SOLICITUD%20CDP%20V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216.160.201\planeacion\Users\bacostat\Downloads\CONTRATACION%2020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PLAN ANUAL DE GASTO INVERSIONES"/>
      <sheetName val="CODIGOS"/>
      <sheetName val="LISTAS"/>
      <sheetName val="FORMATO VIABILIDAD"/>
      <sheetName val="FORMATO CDP"/>
      <sheetName val="Convertir numero a letras"/>
      <sheetName val="TABLA "/>
      <sheetName val="FORMATO CRP"/>
      <sheetName val="ANULACION CDP"/>
      <sheetName val="ANULACION CDP (2)"/>
      <sheetName val="ANULACION CDP (3)"/>
      <sheetName val="ANULACION CDP (4)"/>
      <sheetName val="RADICADOS"/>
      <sheetName val="Hoja1"/>
    </sheetNames>
    <sheetDataSet>
      <sheetData sheetId="0"/>
      <sheetData sheetId="1">
        <row r="7">
          <cell r="B7" t="str">
            <v>Nº LÍNEA</v>
          </cell>
        </row>
      </sheetData>
      <sheetData sheetId="2"/>
      <sheetData sheetId="3"/>
      <sheetData sheetId="4"/>
      <sheetData sheetId="5"/>
      <sheetData sheetId="6"/>
      <sheetData sheetId="7">
        <row r="2">
          <cell r="I2">
            <v>1</v>
          </cell>
          <cell r="K2">
            <v>2020</v>
          </cell>
        </row>
        <row r="3">
          <cell r="I3">
            <v>2</v>
          </cell>
          <cell r="K3">
            <v>2021</v>
          </cell>
        </row>
        <row r="4">
          <cell r="I4">
            <v>3</v>
          </cell>
          <cell r="K4">
            <v>2022</v>
          </cell>
        </row>
        <row r="5">
          <cell r="I5">
            <v>4</v>
          </cell>
          <cell r="K5">
            <v>2023</v>
          </cell>
        </row>
        <row r="6">
          <cell r="I6">
            <v>5</v>
          </cell>
          <cell r="K6">
            <v>2024</v>
          </cell>
        </row>
        <row r="7">
          <cell r="I7">
            <v>6</v>
          </cell>
        </row>
        <row r="8">
          <cell r="I8">
            <v>7</v>
          </cell>
        </row>
        <row r="9">
          <cell r="I9">
            <v>8</v>
          </cell>
        </row>
        <row r="10">
          <cell r="I10">
            <v>9</v>
          </cell>
        </row>
        <row r="11">
          <cell r="I11">
            <v>10</v>
          </cell>
        </row>
        <row r="12">
          <cell r="I12">
            <v>11</v>
          </cell>
        </row>
        <row r="13">
          <cell r="I13">
            <v>12</v>
          </cell>
        </row>
        <row r="14">
          <cell r="I14">
            <v>13</v>
          </cell>
        </row>
        <row r="15">
          <cell r="I15">
            <v>14</v>
          </cell>
        </row>
        <row r="16">
          <cell r="I16">
            <v>15</v>
          </cell>
        </row>
        <row r="17">
          <cell r="I17">
            <v>16</v>
          </cell>
        </row>
        <row r="18">
          <cell r="I18">
            <v>17</v>
          </cell>
        </row>
        <row r="19">
          <cell r="I19">
            <v>18</v>
          </cell>
        </row>
        <row r="20">
          <cell r="I20">
            <v>19</v>
          </cell>
        </row>
        <row r="21">
          <cell r="I21">
            <v>20</v>
          </cell>
        </row>
        <row r="22">
          <cell r="I22">
            <v>21</v>
          </cell>
        </row>
        <row r="23">
          <cell r="I23">
            <v>22</v>
          </cell>
        </row>
        <row r="24">
          <cell r="I24">
            <v>23</v>
          </cell>
        </row>
        <row r="25">
          <cell r="I25">
            <v>24</v>
          </cell>
        </row>
        <row r="26">
          <cell r="I26">
            <v>25</v>
          </cell>
        </row>
        <row r="27">
          <cell r="I27">
            <v>26</v>
          </cell>
        </row>
        <row r="28">
          <cell r="I28">
            <v>27</v>
          </cell>
        </row>
        <row r="29">
          <cell r="I29">
            <v>28</v>
          </cell>
        </row>
        <row r="30">
          <cell r="I30">
            <v>29</v>
          </cell>
        </row>
        <row r="31">
          <cell r="I31">
            <v>30</v>
          </cell>
        </row>
        <row r="32">
          <cell r="I32">
            <v>31</v>
          </cell>
        </row>
      </sheetData>
      <sheetData sheetId="8">
        <row r="135">
          <cell r="AC135" t="str">
            <v>Director/a de Reasentamientos</v>
          </cell>
        </row>
        <row r="136">
          <cell r="AC136" t="str">
            <v>Director/a de Reasentamientos ( E )</v>
          </cell>
        </row>
        <row r="137">
          <cell r="AC137" t="str">
            <v>Director/a de Urbanizaciones y Titulación</v>
          </cell>
        </row>
        <row r="138">
          <cell r="AC138" t="str">
            <v>Director/a de Urbanizaciones y Titulación ( E )</v>
          </cell>
        </row>
        <row r="139">
          <cell r="AC139" t="str">
            <v>Director/a de Mejoramiento de Barrios</v>
          </cell>
        </row>
        <row r="140">
          <cell r="AC140" t="str">
            <v>Director/a de Mejoramiento de Barrios ( E )</v>
          </cell>
        </row>
        <row r="141">
          <cell r="AC141" t="str">
            <v>Director/a de Mejoramiento de Vivienda</v>
          </cell>
        </row>
        <row r="142">
          <cell r="AC142" t="str">
            <v>Director/a de Mejoramiento de Vivienda ( E )</v>
          </cell>
        </row>
        <row r="143">
          <cell r="AC143" t="str">
            <v>Director/a de Gestión Corporativa y CID</v>
          </cell>
        </row>
        <row r="144">
          <cell r="AC144" t="str">
            <v>Director/a de Gestión Corporativa y CID ( E )</v>
          </cell>
        </row>
        <row r="145">
          <cell r="AC145" t="str">
            <v>Director/a Jurídico</v>
          </cell>
        </row>
        <row r="146">
          <cell r="AC146" t="str">
            <v>Director/a Jurídico ( E )</v>
          </cell>
        </row>
        <row r="147">
          <cell r="AC147" t="str">
            <v>Subdirector/a Administrativo</v>
          </cell>
        </row>
        <row r="148">
          <cell r="AC148" t="str">
            <v>Subdirector/a Administrativo ( E )</v>
          </cell>
        </row>
        <row r="154">
          <cell r="AC154" t="str">
            <v>Subdirector/a Financiero</v>
          </cell>
        </row>
        <row r="155">
          <cell r="AC155" t="str">
            <v>Subdirector/a Financiero ( E )</v>
          </cell>
        </row>
      </sheetData>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queline 1305"/>
      <sheetName val="Estefanía 1307"/>
      <sheetName val="Raisa Stella 1308"/>
      <sheetName val="Heidy 1309"/>
      <sheetName val="Edna 1310"/>
      <sheetName val="Abogado1 1312"/>
      <sheetName val="Abogado2 1313"/>
      <sheetName val="Blanca Leidy 1314"/>
      <sheetName val="Daniel Rojas 1268"/>
      <sheetName val="AJUSTE META"/>
      <sheetName val="EP 1323"/>
      <sheetName val="listas"/>
      <sheetName val="CODIGOS"/>
    </sheetNames>
    <sheetDataSet>
      <sheetData sheetId="0"/>
      <sheetData sheetId="1"/>
      <sheetData sheetId="2"/>
      <sheetData sheetId="3"/>
      <sheetData sheetId="4"/>
      <sheetData sheetId="5"/>
      <sheetData sheetId="6"/>
      <sheetData sheetId="7"/>
      <sheetData sheetId="8"/>
      <sheetData sheetId="9"/>
      <sheetData sheetId="10"/>
      <sheetData sheetId="11">
        <row r="7">
          <cell r="C7" t="str">
            <v>TIPO DE GASTO</v>
          </cell>
        </row>
        <row r="8">
          <cell r="C8" t="str">
            <v>Para linea nueva: TODOS LOS CAMPOS</v>
          </cell>
        </row>
        <row r="9">
          <cell r="C9" t="str">
            <v>COMPONENTE</v>
          </cell>
        </row>
        <row r="10">
          <cell r="C10" t="str">
            <v>CONCEPTO DE GASTO</v>
          </cell>
        </row>
        <row r="11">
          <cell r="C11" t="str">
            <v>FUENTES DE FINANCIACIÓN</v>
          </cell>
        </row>
        <row r="12">
          <cell r="C12" t="str">
            <v>OBJETO</v>
          </cell>
        </row>
        <row r="13">
          <cell r="C13" t="str">
            <v>VALOR UNITARIO O VALOR MES</v>
          </cell>
        </row>
        <row r="14">
          <cell r="C14" t="str">
            <v>CANTIDAD</v>
          </cell>
        </row>
        <row r="15">
          <cell r="C15" t="str">
            <v>VALOR PROGRAMADO</v>
          </cell>
        </row>
        <row r="16">
          <cell r="C16" t="str">
            <v>TIPO DE CONTRATACIÓN</v>
          </cell>
        </row>
        <row r="17">
          <cell r="C17" t="str">
            <v>MODALIDAD DE CONTRATACIÓN</v>
          </cell>
        </row>
        <row r="18">
          <cell r="C18" t="str">
            <v>FECHA APERTURA APROX. DD/MM/AA</v>
          </cell>
        </row>
        <row r="19">
          <cell r="C19" t="str">
            <v>PLAZO MESES</v>
          </cell>
        </row>
        <row r="20">
          <cell r="C20" t="str">
            <v>01 - eliminar</v>
          </cell>
        </row>
        <row r="21">
          <cell r="C21" t="str">
            <v>02 - crear</v>
          </cell>
        </row>
        <row r="22">
          <cell r="C22" t="str">
            <v>03 - modificar</v>
          </cell>
        </row>
      </sheetData>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TABLA "/>
    </sheetNames>
    <sheetDataSet>
      <sheetData sheetId="0" refreshError="1"/>
      <sheetData sheetId="1">
        <row r="2">
          <cell r="A2" t="str">
            <v>Sueldo básico</v>
          </cell>
          <cell r="D2" t="str">
            <v> TIT </v>
          </cell>
          <cell r="E2" t="str">
            <v>Director/a de Reasentamientos</v>
          </cell>
          <cell r="F2" t="str">
            <v>Subdirector(a) Financiero(a)</v>
          </cell>
        </row>
        <row r="3">
          <cell r="A3" t="str">
            <v>Auxilio de maternidad y paternidad</v>
          </cell>
          <cell r="D3" t="str">
            <v> REAS </v>
          </cell>
          <cell r="E3" t="str">
            <v>Director/a de Reasentamientos ( E )</v>
          </cell>
          <cell r="F3" t="str">
            <v>Subdirector(a) Financiero(a) ( E )</v>
          </cell>
        </row>
        <row r="4">
          <cell r="A4" t="str">
            <v>Auxilio de incapacidad</v>
          </cell>
          <cell r="D4" t="str">
            <v> MB </v>
          </cell>
          <cell r="E4" t="str">
            <v>Director/a de Urbanizaciones y Titulación</v>
          </cell>
        </row>
        <row r="5">
          <cell r="A5" t="str">
            <v>Gastos de representación</v>
          </cell>
          <cell r="D5" t="str">
            <v> FUN </v>
          </cell>
          <cell r="E5" t="str">
            <v>Director/a de Urbanizaciones y Titulación ( E )</v>
          </cell>
        </row>
        <row r="6">
          <cell r="A6" t="str">
            <v>Horas Extras, Dominicales, Festivos, Recargo Nocturno y Trabajo Suplementario P.F</v>
          </cell>
          <cell r="D6" t="str">
            <v> FOR </v>
          </cell>
          <cell r="E6" t="str">
            <v>Director/a de Mejoramiento de Barrios</v>
          </cell>
        </row>
        <row r="7">
          <cell r="A7" t="str">
            <v>Auxilio de transporte P.F</v>
          </cell>
          <cell r="D7" t="str">
            <v> MV </v>
          </cell>
          <cell r="E7" t="str">
            <v>Director/a de Mejoramiento de Barrios ( E )</v>
          </cell>
        </row>
        <row r="8">
          <cell r="A8" t="str">
            <v>Subsidio de alimentación P.F</v>
          </cell>
          <cell r="E8" t="str">
            <v>Director/a de Mejoramiento de Vivienda</v>
          </cell>
        </row>
        <row r="9">
          <cell r="A9" t="str">
            <v>Bonificación por servicios prestados</v>
          </cell>
          <cell r="E9" t="str">
            <v>Director/a de Mejoramiento de Vivienda ( E )</v>
          </cell>
        </row>
        <row r="10">
          <cell r="A10" t="str">
            <v>Prima de servicios</v>
          </cell>
          <cell r="E10" t="str">
            <v>Director/a de Gestión Corporativa y CID</v>
          </cell>
        </row>
        <row r="11">
          <cell r="A11" t="str">
            <v>Prima de navidad P.F</v>
          </cell>
          <cell r="E11" t="str">
            <v>Director/a de Gestión Corporativa y CID ( E )</v>
          </cell>
        </row>
        <row r="12">
          <cell r="A12" t="str">
            <v>Prima de vacaciones P.F</v>
          </cell>
          <cell r="E12" t="str">
            <v>Director/a Jurídico</v>
          </cell>
        </row>
        <row r="13">
          <cell r="A13" t="str">
            <v>Prima de antigüedad P.F</v>
          </cell>
          <cell r="E13" t="str">
            <v>Director/a Jurídico ( E )</v>
          </cell>
        </row>
        <row r="14">
          <cell r="A14" t="str">
            <v>Prima Técnica</v>
          </cell>
          <cell r="E14" t="str">
            <v>Subdirector/a Administrativo</v>
          </cell>
        </row>
        <row r="15">
          <cell r="A15" t="str">
            <v>Aportes a la seguridad social en pensiones públicas P.F</v>
          </cell>
          <cell r="E15" t="str">
            <v>Subdirector/a Administrativo ( E )</v>
          </cell>
        </row>
        <row r="16">
          <cell r="A16" t="str">
            <v>Aportes a la seguridad social en pensiones privadas P.F</v>
          </cell>
          <cell r="E16" t="str">
            <v>Subdirector/a Financiero(a)</v>
          </cell>
        </row>
        <row r="17">
          <cell r="A17" t="str">
            <v>Aportes a la seguridad social en salud privada P.F</v>
          </cell>
          <cell r="E17" t="str">
            <v>Subdirector/a Financiero(a) ( E )</v>
          </cell>
        </row>
        <row r="18">
          <cell r="A18" t="str">
            <v>Aportes de cesantías a fondos públicos P.F</v>
          </cell>
        </row>
        <row r="19">
          <cell r="A19" t="str">
            <v>Aportes de cesantías a fondos privados P.F</v>
          </cell>
        </row>
        <row r="20">
          <cell r="A20" t="str">
            <v>Compensar P.F</v>
          </cell>
        </row>
        <row r="21">
          <cell r="A21" t="str">
            <v>Aportes generales al sistema de riesgos laborales privados P.F</v>
          </cell>
        </row>
        <row r="22">
          <cell r="A22" t="str">
            <v>Aportes al ICBF de funcionarios P.F</v>
          </cell>
        </row>
        <row r="23">
          <cell r="A23" t="str">
            <v>Aportes al SENA de funcionarios P.F</v>
          </cell>
        </row>
        <row r="24">
          <cell r="A24" t="str">
            <v>Indemnización por vacaciones P.F</v>
          </cell>
        </row>
        <row r="25">
          <cell r="A25" t="str">
            <v>Bonificación por recreación P.F</v>
          </cell>
        </row>
        <row r="26">
          <cell r="A26" t="str">
            <v>Reconocimiento por permanencia en el servicio público - Bogotá D.C.</v>
          </cell>
        </row>
        <row r="27">
          <cell r="A27" t="str">
            <v>Prima Secretarial</v>
          </cell>
        </row>
        <row r="28">
          <cell r="A28" t="str">
            <v>Sueldo Trabajadores Oficiales</v>
          </cell>
        </row>
        <row r="29">
          <cell r="A29" t="str">
            <v>Auxilio de transporte T.O</v>
          </cell>
        </row>
        <row r="30">
          <cell r="A30" t="str">
            <v>Subsidio de alimentación T.O</v>
          </cell>
        </row>
        <row r="31">
          <cell r="A31" t="str">
            <v>Prima de navidad T.O</v>
          </cell>
        </row>
        <row r="32">
          <cell r="A32" t="str">
            <v>Prima de vacaciones T.O</v>
          </cell>
        </row>
        <row r="33">
          <cell r="A33" t="str">
            <v>Prima de antigüedad T.O</v>
          </cell>
        </row>
        <row r="34">
          <cell r="A34" t="str">
            <v>Prima Semestral T.O</v>
          </cell>
        </row>
        <row r="35">
          <cell r="A35" t="str">
            <v>Aportes a la seguridad social en pensiones públicas T.O</v>
          </cell>
        </row>
        <row r="36">
          <cell r="A36" t="str">
            <v>Aportes a la seguridad social en salud privada T.O</v>
          </cell>
        </row>
        <row r="37">
          <cell r="A37" t="str">
            <v>Aportes de cesantías a fondos públicos T.O</v>
          </cell>
        </row>
        <row r="38">
          <cell r="A38" t="str">
            <v>Compensar T.O</v>
          </cell>
        </row>
        <row r="39">
          <cell r="A39" t="str">
            <v>Aportes generales al sistema de riesgos laborales privados T.O</v>
          </cell>
        </row>
        <row r="40">
          <cell r="A40" t="str">
            <v>Aportes al ICBF de funcionarios T.O</v>
          </cell>
        </row>
        <row r="41">
          <cell r="A41" t="str">
            <v>Aportes al SENA de funcionarios T.O</v>
          </cell>
        </row>
        <row r="42">
          <cell r="A42" t="str">
            <v>Indemnización por vacaciones T.O</v>
          </cell>
        </row>
        <row r="43">
          <cell r="A43" t="str">
            <v>Bonificación por recreación T.O</v>
          </cell>
        </row>
        <row r="44">
          <cell r="A44" t="str">
            <v>Beneficios convencionales T.O</v>
          </cell>
        </row>
        <row r="45">
          <cell r="A45" t="str">
            <v>Dotación (prendas de vestir y calzado)</v>
          </cell>
        </row>
        <row r="46">
          <cell r="A46" t="str">
            <v>Pasta o pulpa, papel y productos de papel; impresos y artículos relacionados</v>
          </cell>
        </row>
        <row r="47">
          <cell r="A47" t="str">
            <v>Productos de hornos de coque, de refinación de petróleo y combustible</v>
          </cell>
        </row>
        <row r="48">
          <cell r="A48" t="str">
            <v>Otros productos químicos; fibras artificiales (o fibras industriales hechas por el hombre)</v>
          </cell>
        </row>
        <row r="49">
          <cell r="A49" t="str">
            <v>Productos de caucho y plástico</v>
          </cell>
        </row>
        <row r="50">
          <cell r="A50" t="str">
            <v>Muebles; otros bienes transportables n.c.p.</v>
          </cell>
        </row>
        <row r="51">
          <cell r="A51" t="str">
            <v>Maquinaria de oficina, contabilidad e informática</v>
          </cell>
        </row>
        <row r="52">
          <cell r="A52" t="str">
            <v>Servicios de transporte de pasajeros</v>
          </cell>
        </row>
        <row r="53">
          <cell r="A53" t="str">
            <v>Servicios de mensajería</v>
          </cell>
        </row>
        <row r="54">
          <cell r="A54" t="str">
            <v>Servicios de seguros de vehículos automotores</v>
          </cell>
        </row>
        <row r="55">
          <cell r="A55" t="str">
            <v>Servicios de seguros contra incendio, terremoto o sustracción</v>
          </cell>
        </row>
        <row r="56">
          <cell r="A56" t="str">
            <v xml:space="preserve">Servicios de seguros generales de responsabilidad civil </v>
          </cell>
        </row>
        <row r="57">
          <cell r="A57" t="str">
            <v>Servicios de seguro obligatorio de accidentes de tránsito (SOAT)</v>
          </cell>
        </row>
        <row r="58">
          <cell r="A58" t="str">
            <v>Otros servicios de seguros distintos de los seguros de vida n.c.p.</v>
          </cell>
        </row>
        <row r="59">
          <cell r="A59" t="str">
            <v>Servicios de documentación y certificación jurídica</v>
          </cell>
        </row>
        <row r="60">
          <cell r="A60" t="str">
            <v>Servicios de publicidad y el suministro de espacio o tiempo publicitarios</v>
          </cell>
        </row>
        <row r="61">
          <cell r="A61" t="str">
            <v>Otros servicios profesionales y técnicos n.c.p.</v>
          </cell>
        </row>
        <row r="62">
          <cell r="A62" t="str">
            <v>Servicios de telefonía fija</v>
          </cell>
        </row>
        <row r="63">
          <cell r="A63" t="str">
            <v>Servicios de telecomunicaciones móviles</v>
          </cell>
        </row>
        <row r="64">
          <cell r="A64" t="str">
            <v>Servicios de telecomunicaciones a través de internet</v>
          </cell>
        </row>
        <row r="65">
          <cell r="A65" t="str">
            <v>Servicios de protección (guardas de seguridad)</v>
          </cell>
        </row>
        <row r="66">
          <cell r="A66" t="str">
            <v>Servicios de limpieza general</v>
          </cell>
        </row>
        <row r="67">
          <cell r="A67" t="str">
            <v>Servicios de copia y reproducción</v>
          </cell>
        </row>
        <row r="68">
          <cell r="A68" t="str">
            <v>Servicios de mantenimiento y reparación de otra maquinaria y otro equipo</v>
          </cell>
        </row>
        <row r="69">
          <cell r="A69" t="str">
            <v>Servicios de mantenimiento y reparación de ascensores y escaleras mecánicas</v>
          </cell>
        </row>
        <row r="70">
          <cell r="A70" t="str">
            <v>Servicios de reparación de otros bienes</v>
          </cell>
        </row>
        <row r="71">
          <cell r="A71" t="str">
            <v>Energía</v>
          </cell>
        </row>
        <row r="72">
          <cell r="A72" t="str">
            <v>Acueducto y alcantarillado</v>
          </cell>
        </row>
        <row r="73">
          <cell r="A73" t="str">
            <v>Aseo</v>
          </cell>
        </row>
        <row r="74">
          <cell r="A74" t="str">
            <v>Capacitación</v>
          </cell>
        </row>
        <row r="75">
          <cell r="A75" t="str">
            <v>Bienestar e incentivos</v>
          </cell>
        </row>
        <row r="76">
          <cell r="A76" t="str">
            <v>Salud Ocupacional</v>
          </cell>
        </row>
        <row r="77">
          <cell r="A77" t="str">
            <v>Impuesto de vehículos</v>
          </cell>
        </row>
        <row r="78">
          <cell r="A78" t="str">
            <v>Sentencias</v>
          </cell>
        </row>
        <row r="79">
          <cell r="A79" t="str">
            <v>Implementación del Plan Terrazas, como vehículo del contrato social de la Bogotá del siglo XXI, para el mejoramiento y la construcción de vivienda nueva en sitio propio. Bogotá.</v>
          </cell>
        </row>
        <row r="80">
          <cell r="A80" t="str">
            <v>Titulación de predios estrato 1 y 2 y saneamiento de Espacio Público en la Ciudad Bogotá D.C</v>
          </cell>
        </row>
        <row r="81">
          <cell r="A81" t="str">
            <v>Mejoramiento integral de barrios con participación ciudadana Bogotá</v>
          </cell>
        </row>
        <row r="82">
          <cell r="A82" t="str">
            <v>Traslado de hogares localizados en zonas de alto riesgo No mitigable o los ordenados mediante sentencias judiciales o actos administrativos. Bogotá.</v>
          </cell>
        </row>
        <row r="83">
          <cell r="A83" t="str">
            <v>Fortalecimiento del modelo de gestión institucional y modernización de los sistemas de información de la Caja de la Vivienda Popular. Bogotá</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
      <sheetName val="Hoja2"/>
      <sheetName val="Hoja1"/>
      <sheetName val="LISTAS"/>
    </sheetNames>
    <sheetDataSet>
      <sheetData sheetId="0"/>
      <sheetData sheetId="1"/>
      <sheetData sheetId="2">
        <row r="1">
          <cell r="A1" t="str">
            <v>No. DE COMPROMISO</v>
          </cell>
          <cell r="B1" t="str">
            <v>META proyectos DE INVERSIÓN</v>
          </cell>
        </row>
        <row r="2">
          <cell r="A2">
            <v>327</v>
          </cell>
          <cell r="B2" t="str">
            <v>1 - Obtener 2400 títulos predios registrados</v>
          </cell>
        </row>
        <row r="3">
          <cell r="A3">
            <v>576</v>
          </cell>
          <cell r="B3" t="str">
            <v>1 - Obtener 2400 títulos predios registrados</v>
          </cell>
        </row>
        <row r="4">
          <cell r="A4">
            <v>609</v>
          </cell>
          <cell r="B4" t="str">
            <v>1 - Obtener 2400 títulos predios registrados</v>
          </cell>
        </row>
        <row r="5">
          <cell r="A5">
            <v>620</v>
          </cell>
          <cell r="B5" t="str">
            <v>1 - Obtener 2400 títulos predios registrados</v>
          </cell>
        </row>
        <row r="6">
          <cell r="A6">
            <v>624</v>
          </cell>
          <cell r="B6" t="str">
            <v>1 - Obtener 2400 títulos predios registrados</v>
          </cell>
        </row>
        <row r="7">
          <cell r="A7">
            <v>631</v>
          </cell>
          <cell r="B7" t="str">
            <v>1 - Obtener 2400 títulos predios registrados</v>
          </cell>
        </row>
        <row r="8">
          <cell r="A8">
            <v>667</v>
          </cell>
          <cell r="B8" t="str">
            <v>1 - Obtener 2400 títulos predios registrados</v>
          </cell>
        </row>
        <row r="9">
          <cell r="A9">
            <v>668</v>
          </cell>
          <cell r="B9" t="str">
            <v>1 - Obtener 2400 títulos predios registrados</v>
          </cell>
        </row>
        <row r="10">
          <cell r="A10">
            <v>671</v>
          </cell>
          <cell r="B10" t="str">
            <v>1 - Obtener 2400 títulos predios registrados</v>
          </cell>
        </row>
        <row r="11">
          <cell r="A11">
            <v>672</v>
          </cell>
          <cell r="B11" t="str">
            <v>1 - Obtener 2400 títulos predios registrados</v>
          </cell>
        </row>
        <row r="12">
          <cell r="A12">
            <v>673</v>
          </cell>
          <cell r="B12" t="str">
            <v>1 - Obtener 2400 títulos predios registrados</v>
          </cell>
        </row>
        <row r="13">
          <cell r="A13">
            <v>680</v>
          </cell>
          <cell r="B13" t="str">
            <v>1 - Obtener 2400 títulos predios registrados</v>
          </cell>
        </row>
        <row r="14">
          <cell r="A14">
            <v>689</v>
          </cell>
          <cell r="B14" t="str">
            <v>1 - Obtener 2400 títulos predios registrados</v>
          </cell>
        </row>
        <row r="15">
          <cell r="A15">
            <v>693</v>
          </cell>
          <cell r="B15" t="str">
            <v>1 - Obtener 2400 títulos predios registrados</v>
          </cell>
        </row>
        <row r="16">
          <cell r="A16">
            <v>694</v>
          </cell>
          <cell r="B16" t="str">
            <v>1 - Obtener 2400 títulos predios registrados</v>
          </cell>
        </row>
        <row r="17">
          <cell r="A17">
            <v>697</v>
          </cell>
          <cell r="B17" t="str">
            <v>1 - Obtener 2400 títulos predios registrados</v>
          </cell>
        </row>
        <row r="18">
          <cell r="A18">
            <v>698</v>
          </cell>
          <cell r="B18" t="str">
            <v>1 - Obtener 2400 títulos predios registrados</v>
          </cell>
        </row>
        <row r="19">
          <cell r="A19">
            <v>703</v>
          </cell>
          <cell r="B19" t="str">
            <v>1 - Obtener 2400 títulos predios registrados</v>
          </cell>
        </row>
        <row r="20">
          <cell r="A20">
            <v>704</v>
          </cell>
          <cell r="B20" t="str">
            <v>1 - Obtener 2400 títulos predios registrados</v>
          </cell>
        </row>
        <row r="21">
          <cell r="A21">
            <v>706</v>
          </cell>
          <cell r="B21" t="str">
            <v>1 - Obtener 2400 títulos predios registrados</v>
          </cell>
        </row>
        <row r="22">
          <cell r="A22">
            <v>719</v>
          </cell>
          <cell r="B22" t="str">
            <v>1 - Obtener 2400 títulos predios registrados</v>
          </cell>
        </row>
        <row r="23">
          <cell r="A23">
            <v>720</v>
          </cell>
          <cell r="B23" t="str">
            <v>1 - Obtener 2400 títulos predios registrados</v>
          </cell>
        </row>
        <row r="24">
          <cell r="A24">
            <v>727</v>
          </cell>
          <cell r="B24" t="str">
            <v>1 - Obtener 2400 títulos predios registrados</v>
          </cell>
        </row>
        <row r="25">
          <cell r="A25">
            <v>728</v>
          </cell>
          <cell r="B25" t="str">
            <v>1 - Obtener 2400 títulos predios registrados</v>
          </cell>
        </row>
        <row r="26">
          <cell r="A26">
            <v>734</v>
          </cell>
          <cell r="B26" t="str">
            <v>2 - Hacer el Cierre 2 proyectos constructivos de urbanismo para Vivienda VIP</v>
          </cell>
        </row>
        <row r="27">
          <cell r="A27">
            <v>745</v>
          </cell>
          <cell r="B27" t="str">
            <v>1 - Obtener 2400 títulos predios registrados</v>
          </cell>
        </row>
        <row r="28">
          <cell r="A28">
            <v>781</v>
          </cell>
          <cell r="B28" t="str">
            <v>1 - Obtener 2400 títulos predios registrados</v>
          </cell>
        </row>
        <row r="29">
          <cell r="A29">
            <v>788</v>
          </cell>
          <cell r="B29" t="str">
            <v>1 - Obtener 2400 títulos predios registrados</v>
          </cell>
        </row>
        <row r="30">
          <cell r="A30">
            <v>789</v>
          </cell>
          <cell r="B30" t="str">
            <v>1 - Obtener 2400 títulos predios registrados</v>
          </cell>
        </row>
        <row r="31">
          <cell r="A31">
            <v>790</v>
          </cell>
          <cell r="B31" t="str">
            <v>1 - Obtener 2400 títulos predios registrados</v>
          </cell>
        </row>
        <row r="32">
          <cell r="A32">
            <v>791</v>
          </cell>
          <cell r="B32" t="str">
            <v>1 - Obtener 2400 títulos predios registrados</v>
          </cell>
        </row>
        <row r="33">
          <cell r="A33">
            <v>794</v>
          </cell>
          <cell r="B33" t="str">
            <v>1 - Obtener 2400 títulos predios registrados</v>
          </cell>
        </row>
        <row r="34">
          <cell r="A34">
            <v>798</v>
          </cell>
          <cell r="B34" t="str">
            <v>1 - Obtener 2400 títulos predios registrados</v>
          </cell>
        </row>
        <row r="35">
          <cell r="A35">
            <v>802</v>
          </cell>
          <cell r="B35" t="str">
            <v>1 - Obtener 2400 títulos predios registrados</v>
          </cell>
        </row>
        <row r="36">
          <cell r="A36">
            <v>803</v>
          </cell>
          <cell r="B36" t="str">
            <v>1 - Obtener 2400 títulos predios registrados</v>
          </cell>
        </row>
        <row r="37">
          <cell r="A37">
            <v>809</v>
          </cell>
          <cell r="B37" t="str">
            <v>1 - Obtener 2400 títulos predios registrados</v>
          </cell>
        </row>
        <row r="38">
          <cell r="A38">
            <v>810</v>
          </cell>
          <cell r="B38" t="str">
            <v>1 - Obtener 2400 títulos predios registrados</v>
          </cell>
        </row>
        <row r="39">
          <cell r="A39">
            <v>812</v>
          </cell>
          <cell r="B39" t="str">
            <v>1 - Obtener 2400 títulos predios registrados</v>
          </cell>
        </row>
        <row r="40">
          <cell r="A40">
            <v>815</v>
          </cell>
          <cell r="B40" t="str">
            <v>1 - Obtener 2400 títulos predios registrados</v>
          </cell>
        </row>
        <row r="41">
          <cell r="A41">
            <v>817</v>
          </cell>
          <cell r="B41" t="str">
            <v>1 - Obtener 2400 títulos predios registrados</v>
          </cell>
        </row>
        <row r="42">
          <cell r="A42">
            <v>821</v>
          </cell>
          <cell r="B42" t="str">
            <v>1 - Obtener 2400 títulos predios registrados</v>
          </cell>
        </row>
        <row r="43">
          <cell r="A43">
            <v>859</v>
          </cell>
          <cell r="B43" t="str">
            <v>1 - Obtener 2400 títulos predios registrados</v>
          </cell>
        </row>
        <row r="44">
          <cell r="A44">
            <v>866</v>
          </cell>
          <cell r="B44" t="str">
            <v>1 - Obtener 2400 títulos predios registrados</v>
          </cell>
        </row>
        <row r="45">
          <cell r="A45">
            <v>867</v>
          </cell>
          <cell r="B45" t="str">
            <v>1 - Obtener 2400 títulos predios registrados</v>
          </cell>
        </row>
        <row r="46">
          <cell r="A46">
            <v>869</v>
          </cell>
          <cell r="B46" t="str">
            <v>1 - Obtener 2400 títulos predios registrados</v>
          </cell>
        </row>
        <row r="47">
          <cell r="A47">
            <v>877</v>
          </cell>
          <cell r="B47" t="str">
            <v>1 - Obtener 2400 títulos predios registrados</v>
          </cell>
        </row>
        <row r="48">
          <cell r="A48">
            <v>960</v>
          </cell>
          <cell r="B48" t="str">
            <v>1 - Obtener 2400 títulos predios registrados</v>
          </cell>
        </row>
        <row r="49">
          <cell r="A49">
            <v>961</v>
          </cell>
          <cell r="B49" t="str">
            <v>1 - Obtener 2400 títulos predios registrados</v>
          </cell>
        </row>
        <row r="50">
          <cell r="A50">
            <v>980</v>
          </cell>
          <cell r="B50" t="str">
            <v>2 - Hacer el Cierre 2 proyectos constructivos de urbanismo para Vivienda VIP</v>
          </cell>
        </row>
        <row r="51">
          <cell r="A51">
            <v>998</v>
          </cell>
          <cell r="B51" t="str">
            <v>1 - Obtener 2400 títulos predios registrados</v>
          </cell>
        </row>
        <row r="52">
          <cell r="A52">
            <v>1003</v>
          </cell>
          <cell r="B52" t="str">
            <v>2 - Hacer el Cierre 2 proyectos constructivos de urbanismo para Vivienda VIP</v>
          </cell>
        </row>
        <row r="53">
          <cell r="A53">
            <v>1011</v>
          </cell>
          <cell r="B53" t="str">
            <v>1 - Obtener 2400 títulos predios registrados</v>
          </cell>
        </row>
        <row r="54">
          <cell r="A54">
            <v>1027</v>
          </cell>
          <cell r="B54" t="str">
            <v>1 - Obtener 2400 títulos predios registrados</v>
          </cell>
        </row>
        <row r="55">
          <cell r="A55">
            <v>1048</v>
          </cell>
          <cell r="B55" t="str">
            <v>2 - Hacer el Cierre 2 proyectos constructivos de urbanismo para Vivienda VIP</v>
          </cell>
        </row>
        <row r="56">
          <cell r="A56">
            <v>1052</v>
          </cell>
          <cell r="B56" t="str">
            <v>1 - Obtener 2400 títulos predios registrados</v>
          </cell>
        </row>
        <row r="57">
          <cell r="A57">
            <v>1064</v>
          </cell>
          <cell r="B57" t="str">
            <v>1 - Obtener 2400 títulos predios registrados</v>
          </cell>
        </row>
        <row r="58">
          <cell r="A58">
            <v>1082</v>
          </cell>
          <cell r="B58" t="str">
            <v>2 - Hacer el Cierre 2 proyectos constructivos de urbanismo para Vivienda VIP</v>
          </cell>
        </row>
        <row r="59">
          <cell r="A59">
            <v>1090</v>
          </cell>
          <cell r="B59" t="str">
            <v>1 - Obtener 2400 títulos predios registrados</v>
          </cell>
        </row>
        <row r="60">
          <cell r="A60">
            <v>1111</v>
          </cell>
          <cell r="B60" t="str">
            <v>1 - Obtener 2400 títulos predios registrados</v>
          </cell>
        </row>
        <row r="61">
          <cell r="A61">
            <v>1126</v>
          </cell>
          <cell r="B61" t="str">
            <v>1 - Obtener 2400 títulos predios registrados</v>
          </cell>
        </row>
        <row r="62">
          <cell r="A62">
            <v>1127</v>
          </cell>
          <cell r="B62" t="str">
            <v>1 - Obtener 2400 títulos predios registrados</v>
          </cell>
        </row>
      </sheetData>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Yeimy Yolanda Marin Barrero" refreshedDate="45454.496174884262" createdVersion="8" refreshedVersion="8" minRefreshableVersion="3" recordCount="961">
  <cacheSource type="worksheet">
    <worksheetSource ref="A7:AV968" sheet="POAI CONSOLIDADO"/>
  </cacheSource>
  <cacheFields count="48">
    <cacheField name="No. LÍNEA" numFmtId="0">
      <sharedItems containsSemiMixedTypes="0" containsString="0" containsNumber="1" containsInteger="1" minValue="1" maxValue="265"/>
    </cacheField>
    <cacheField name="LÍNEA POAI" numFmtId="0">
      <sharedItems/>
    </cacheField>
    <cacheField name="RUBRO / PROGRAMA FINANCIACIÓN" numFmtId="0">
      <sharedItems/>
    </cacheField>
    <cacheField name="PROYECTO DE INVERSIÓN" numFmtId="0">
      <sharedItems count="5">
        <s v="7684 - Titulación de predios estratos 1 y 2 y saneamiento de espacio público en la ciudad Bogotá D.C."/>
        <s v="7680 - Implementación del Plan Terrazas, como vehículo del contrato social de la Bogotá del siglo XXI, para el mejoramiento y la construcción de vivienda nueva en sitio propio. Bogotá"/>
        <s v="7698 - Traslado de hogares localizados en zonas de Alto Riesgo No mitigable o los ordenados mediante_x000a_sentencias judiciales o actos administrativos. Bogotá"/>
        <s v="7703 - Mejoramiento integral de barrios con participación ciudadana "/>
        <s v="7696 - Fortalecimiento del modelo de gestión institucional y modernización de los sistemas de información de la Caja de la Vivienda Popular"/>
      </sharedItems>
    </cacheField>
    <cacheField name="META PLAN DE DESARROLLO" numFmtId="0">
      <sharedItems count="7">
        <s v="134 - Titular 2400 predios registrados en las 20 localidades."/>
        <s v="129 - Formular e implementar un proyecto piloto que desarrolle un esquema de solución habitacional &quot;Plan Terrazas&quot;"/>
        <s v="125 - Crear una curaduría pública social."/>
        <s v="124 - Crear el Banco Distrital de materiales para la construcción del Plan Terrazas."/>
        <s v="220 - Reasentar 2.150 hogares localizados en zonas de alto riesgo no mitigable mediante las modalidades establecidas en el Decreto 255 de 2013 o la última norma vigente; o los ordenados mediante sentencias judiciales o actos administrativos"/>
        <s v="133 - Realizar mejoramiento integral de barrios con Participación Ciudadana, en 8 territorios priorizados (puede incluir espacios públicos, malla vial, andenes, alamedas a escala barrial o bandas eléctricas) "/>
        <s v="509 - Fortalecer la gestión institucional y el modelo de gestión de la SDHT, CVP y UAESP "/>
      </sharedItems>
    </cacheField>
    <cacheField name="META PROYECTO DE INVERSIÓN" numFmtId="0">
      <sharedItems count="24" longText="1">
        <s v="1. Obtener 2400 títulos de predios registrados"/>
        <s v="3. Entregar 4 zonas de cesión obligatoria"/>
        <s v="2. Hacer el cierre de 2 proyecto constructivo de urbanismo para la Vivienda VIP"/>
        <s v="4. Gestión predial para saneamiento, enajenación onerosa, adquisición e intervención de predios con posible afectación a terceros"/>
        <s v="2. Ejecutar 1250 intervenciones en desarrollo del proyecto piloto del Plan Terrazas para el mejoramiento de vivienda y el apoyo social requerido por la población para mejorar sus condiciones habitacionales con la supervisión e interventoría requerida para este tipo de proyectos."/>
        <s v="5. Implementar 5.000 acciones administrativas técnicas y sociales que generen condiciones para iniciar las intervenciones del proyecto Piloto Plan Terrazas."/>
        <s v="3.  Expedir 1500 actos de reconocimiento de viviendas de interés social en barrios legalizados urbanísticamente, a través de la Curaduría pública social definida en la estructura misional de la CVP."/>
        <s v="4. Implementar el 100% del banco de materiales como un instrumento de soporte técnico y financiero para la ejecución del proyecto piloto del Plan Terrazas que contribuya a mejorar la calidad de los materiales y disminuir los costos de transacción."/>
        <s v="7. Estructuración, apoyo y asesoria técnica para expedición de actos de reconocimiento de la Curaduría Pública Social solicitados por la ciudadanía."/>
        <s v="6. Entregar y firmar acuerdos para la sostenibilidad de 1250 viviendas mejoradas en el marco de &quot;Plan Terrazas&quot;"/>
        <s v="1. Beneficiar 1.223 hogares localizados en zonas de alto riesgo no mitigable o los ordenados mediante sentencias judiciales o actos administrativos, con instrumentos financieros para su reubicación definitiva. "/>
        <s v="2. Asignar 116 instrumentos financieros para la adquisición de predios localizados zonas de alto riesgo no mitigable o los ordenados mediante sentencias judiciales o actos administrativos."/>
        <s v="5. 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
        <s v="6. Beneficiar 497 nuevos hogares que ingresan al programa de relocalización transitoria, localizados en zonas de alto riesgo no mitigable o los ordenados mediante sentencias judiciales o actos administrativos."/>
        <s v="7. Atender el 100% de la demanda efectiva de hogares localizados en zonas de alto riesgo no mitigable o los ordenados mediante sentencias judiciales o actos administrativos, que cumplan los requisitos para permanecer en la modalidad de Relocalización Transitoria. "/>
        <s v="8. Intervenir el 100% de la demanda de actividades de adecuación preliminar, demarcación y señalización de los predios desocupados en desarrollo del proceso de reasentamientos por alto riesgo no mitigables, acorde a la delegación establecida en el Decreto 520 2023 del POT"/>
        <s v="4. Beneficiar 1.755 Hogares con la entrega de viviendas para su reubicación definitiva."/>
        <s v="2. Ejecutar el 100% de la estructuración, formulación y seguimiento del proyecto."/>
        <s v="1. Construir 100.000 m2 de espacio público en los territorios priorizados para realizar el mejoramiento de barrios en las Upz tipo1"/>
        <s v="1. Fortalecer el 100 % de las dimensiones y políticas del desempeño institucional que integran el Modelo Integrado de Planeación y Gestión de la CVP."/>
        <s v="3. Aumentar en 15 puntos la calificación del índice de Transparencia de Bogotá 2018-2019, en particular en los ítems &quot;Divulgación de trámites y servicios al ciudadano&quot;, &quot;Políticas y medidas anticorrupción&quot;, &quot;Control social y participación ciudadana."/>
        <s v="2. Garantizar el 100% de los servicios de apoyo y del desarrollo de los mecanismos institucionales requeridos para el buen funcionamiento de la Entidad."/>
        <s v="5. Renovar y fortalecer el 50% de la infraestructura TIC."/>
        <s v="4. Articular e implementar el 100% el proceso de arquitectura empresarial de TIC, los sistemas de información de los procesos misionales y administrativos, y el sistema de seguridad de la información."/>
      </sharedItems>
    </cacheField>
    <cacheField name="ELEMENTO PEP" numFmtId="0">
      <sharedItems/>
    </cacheField>
    <cacheField name="POSICIÓN PRESUPUESTAL" numFmtId="0">
      <sharedItems count="64">
        <s v="O232020200664112 Servicios de transporte terrestre local regular de pasajeros"/>
        <s v="O232020200883421 Servicios de topografía del suelo"/>
        <s v="O232020200885954 Servicios de preparación de documentos y otros servicios especializados de apoyo a oficina"/>
        <s v="O232020200881211 Servicios de investigación básica en psicología"/>
        <s v="O232020200881219 Servicios de investigación básica en otras ciencias sociales y humanidades"/>
        <s v="O232020200882130 Servicios de documentación y certificación jurídica"/>
        <s v="O232020200883111 Servicios de consultoría en gestión estratégica"/>
        <s v="O232020200883422 Servicios de cartografía"/>
        <s v="O232020200882120 Servicios de asesoramiento y representación jurídica relativos a otros campos del derecho"/>
        <s v="O232020200884520 Servicios de archivos"/>
        <s v="O232020200882199 Otros servicios jurídicos n.c.p."/>
        <s v="O232020200883329 Otros servicios de ingeniería en proyectos n.c.p."/>
        <s v="O231020200501 Aportes generales al sistema de riesgos laborales públicos"/>
        <s v="O232020200994239 Servicios generales de recolección de otros desechos"/>
        <s v="O232020200886320 Servicios de distribución de gas por tuberías (a comisión o por contrato)"/>
        <s v="O232020200886312 Servicios de distribución de electricidad (a comisión o por contrato)"/>
        <s v="O232020200886330 Servicios de distribución de agua por tubería (a comisión o por contrato)"/>
        <s v="O232020200883931 Servicios de consultoría ambiental"/>
        <s v="O232020200883212 Servicios de arquitectura para proyectos de construcciones residenciales"/>
        <s v="O232020200883211 Servicios de asesoría en arquitectura"/>
        <s v="O23201010010109 Otros edificios utilizados como residencia"/>
        <s v="O23202020088363202 Publicaciones de documentos de carácter oficial"/>
        <s v="O232020200771541 Servicios fiduciarios"/>
        <s v="O232020200883121 Servicios de relaciones públicas"/>
        <s v="O2320202005030253270 Instalaciones al aire libre para deportes y esparcimiento"/>
        <s v="O231010200501 Aportes generales al sistema de riesgos laborales públicos"/>
        <s v="O232020200885991 Otros servicios de información"/>
        <s v="O232020200883321 Servicios de ingeniería en proyectos de construcción"/>
        <s v="O232020200881114 Servicios de investigación básica en ingeniería y tecnología"/>
        <s v="O2320202005030253290 Otras obras de ingeniería civil"/>
        <s v="O232020200991123 Servicios de la administración pública relacionados con la vivienda e infraestructura de servicios públicos"/>
        <s v="O232020200883143 Software originales"/>
        <s v="O232020200664119 Otros servicios de transporte terrestre local de pasajeros n.c.p."/>
        <s v="O232020200883990 Otros servicios profesionales, técnicos y empresariales n.c.p."/>
        <s v="O232020200883112 Servicios de consultoría en gestión financiera"/>
        <s v="O232020200883115 Servicios de consultoría en gestión administrativa"/>
        <s v="O232020200884190 Otros servicios de telecomunicaciones"/>
        <s v="O232020200668014 Servicios de gestión documental"/>
        <s v="O232020200882221 Servicios de contabilidad"/>
        <s v="O232020200883213 Servicios de arquitectura para proyectos de construcciones no residenciales"/>
        <s v="O232020200771358 Servicios de seguros de vida colectiva"/>
        <s v="O232020200883113 Servicios de consultoría en administración del recurso humano"/>
        <s v="O232020200883611 Servicios integrales de publicidad"/>
        <s v="O232020200991119 Otros servicios de la administración pública n.c.p."/>
        <s v="O2320201003023211599 Pastas o pulpas de otras fibras n.c.p. para papel"/>
        <s v="O232020200772252 Servicios de arrendamiento de bienes inmuebles no residenciales (vivienda) a comisión o por contrato"/>
        <s v="O232020200883939 Otros servicios de consultoría científica y técnica n.c.p."/>
        <s v="O232020200885250 Servicios de protección (guardas de seguridad)"/>
        <s v="O232020200885951 Servicios de copia y reproducción"/>
        <s v="O232020200885970 Servicios de mantenimiento y cuidado del paisaje"/>
        <s v="O23202020088715999 Servicio de mantenimiento y reparación de otros equipos n.c.p."/>
        <s v="O232020200662284 Comercio al por menor de computadores y programas de informática integrados en establecimientos especializados"/>
        <s v="O232020200773311 Derechos de uso de programas informáticos"/>
        <s v="O232020200883159 Otros servicios de alojamiento y suministro de infraestructura en tecnología de la información (TI)"/>
        <s v="O232020200884222 Servicios de acceso a Internet de banda ancha"/>
        <s v="O232020200885230 Servicios de sistemas de seguridad"/>
        <s v="O23202020088711001 Servicio de mantenimiento y reparación de productos metálicos estructurales y sus partes"/>
        <s v="O232020200887130 Servicios de mantenimiento y reparación de computadores y equipos periféricos"/>
        <s v="O23202020088715203 Servicio de mantenimiento y reparación de aparatos de distribución y control de la energía eléctrica"/>
        <s v="O23202020088715399 Servicios de mantenimiento y reparación de equipos y aparatos de telecomunicaciones n.c.p."/>
        <s v="O232020200883131 Servicios de consultoría en tecnologías de la información (TI)"/>
        <s v="O232020200668011 Servicios postales relacionados con sobres, cartas (nacional e internacional)"/>
        <s v="O2320202005040154129 Servicios generales de construcción de otros edificios no residenciales"/>
        <s v="O2320101004010104 Otros muebles N.C.P."/>
      </sharedItems>
    </cacheField>
    <cacheField name="FONDO DE FINANCIACIÓN" numFmtId="0">
      <sharedItems count="6">
        <s v="1-100-F001  VA-Recursos distrito"/>
        <s v="1-100-I023  VA-Plusvalía"/>
        <s v="3-400-F002  RF-Administrados de libre destinación"/>
        <s v="3-200-F002  RB-Administrados de libre destinación"/>
        <s v="1-601-F001  PAS-Otros distrito"/>
        <s v="1-601-I037 PAS-Crédito"/>
      </sharedItems>
    </cacheField>
    <cacheField name="DESCRIPCIÓN PROGRAMACIÓN (OBJETO CONTRACTUAL)" numFmtId="0">
      <sharedItems longText="1"/>
    </cacheField>
    <cacheField name="MODALIDAD DE SELECCIÓN" numFmtId="0">
      <sharedItems count="10">
        <s v="8. Régimen Esp. Selección comisionista"/>
        <s v="10. No aplica"/>
        <s v="1. Contratación directa"/>
        <s v="9. Adición"/>
        <s v="7. Mínima cuantía"/>
        <s v="6. Selección abreviada de menor cuantía"/>
        <s v="4. Selección abreviada subasta inversa"/>
        <s v="2. Licitación pública"/>
        <s v="3. Concurso de méritos abierto"/>
        <s v="5. Selección abreviada - acuerdo marco"/>
      </sharedItems>
    </cacheField>
    <cacheField name="CLASIFICADOR DE BIENES Y SERVICIOS ONU" numFmtId="0">
      <sharedItems containsMixedTypes="1" containsNumber="1" containsInteger="1" minValue="39121004" maxValue="93141506"/>
    </cacheField>
    <cacheField name="VALOR MENSUAL $" numFmtId="165">
      <sharedItems containsSemiMixedTypes="0" containsString="0" containsNumber="1" minValue="0" maxValue="5986001680.3000002"/>
    </cacheField>
    <cacheField name="PLAZO EJECUCIÓN CONTRATO" numFmtId="0">
      <sharedItems containsBlank="1" containsMixedTypes="1" containsNumber="1" minValue="0" maxValue="29"/>
    </cacheField>
    <cacheField name="VALOR TOTAL PROGRAMADO $" numFmtId="165">
      <sharedItems containsSemiMixedTypes="0" containsString="0" containsNumber="1" containsInteger="1" minValue="0" maxValue="4127901137"/>
    </cacheField>
    <cacheField name="FECHA ESTIMADA DE INICIO DEL PROCESO DE CONTRATACIÓN" numFmtId="0">
      <sharedItems/>
    </cacheField>
    <cacheField name="FECHA ESTIMADA DE PRESENTACIÓN DE OFERTAS" numFmtId="0">
      <sharedItems/>
    </cacheField>
    <cacheField name="FECHA ESTIMADA DEL COMPROMISO DE LOS RECURSOS / SUSCRIPCIÓN DEL CONTRATO (CRP)" numFmtId="0">
      <sharedItems/>
    </cacheField>
    <cacheField name="ÁREA RESPONSABLE DEL PROCESO" numFmtId="0">
      <sharedItems/>
    </cacheField>
    <cacheField name="NOMBRE DEL RESPONSABLE DEL ÁREA / ORDENADOR DEL GASTO" numFmtId="0">
      <sharedItems/>
    </cacheField>
    <cacheField name="CHIP CLASIFICADOR" numFmtId="0">
      <sharedItems/>
    </cacheField>
    <cacheField name="FUT" numFmtId="0">
      <sharedItems/>
    </cacheField>
    <cacheField name="DEPENDECIA" numFmtId="0">
      <sharedItems containsNonDate="0" containsString="0" containsBlank="1"/>
    </cacheField>
    <cacheField name="FECHA DE RADICADO SOLICITUD EN LA OAP" numFmtId="14">
      <sharedItems containsDate="1" containsBlank="1" containsMixedTypes="1" minDate="2024-01-03T00:00:00" maxDate="2024-06-16T00:00:00"/>
    </cacheField>
    <cacheField name="RADICADO No. " numFmtId="1">
      <sharedItems containsBlank="1" containsMixedTypes="1" containsNumber="1" containsInteger="1" minValue="202412000000903" maxValue="202417000050543"/>
    </cacheField>
    <cacheField name="TIPO DE SOLICITUD" numFmtId="0">
      <sharedItems containsBlank="1"/>
    </cacheField>
    <cacheField name="TRASLADO ENTRE LÍNEAS " numFmtId="0">
      <sharedItems containsBlank="1" longText="1"/>
    </cacheField>
    <cacheField name="FECHA DE RESPUESTA DE LA SOLICITUD" numFmtId="0">
      <sharedItems containsDate="1" containsBlank="1" containsMixedTypes="1" minDate="2024-01-03T00:00:00" maxDate="2024-05-30T00:00:00"/>
    </cacheField>
    <cacheField name="No. CONCEPTO DE VIABILIDAD" numFmtId="0">
      <sharedItems containsBlank="1"/>
    </cacheField>
    <cacheField name="FECHA CONCEPTO VIABILIDAD" numFmtId="0">
      <sharedItems containsNonDate="0" containsDate="1" containsString="0" containsBlank="1" minDate="2024-01-03T00:00:00" maxDate="2024-05-30T00:00:00"/>
    </cacheField>
    <cacheField name="VALOR CONCEPTO DE VIABILIDAD $" numFmtId="0">
      <sharedItems containsString="0" containsBlank="1" containsNumber="1" containsInteger="1" minValue="0" maxValue="1892638392"/>
    </cacheField>
    <cacheField name="SALDO SIN VIABILIZAR $_x000a_(Valor Programado - Valor de Concepto de Viabilidad)" numFmtId="170">
      <sharedItems containsSemiMixedTypes="0" containsString="0" containsNumber="1" containsInteger="1" minValue="0" maxValue="4127901137"/>
    </cacheField>
    <cacheField name="Nº  CERTIFICADO DE DISPONIBILIDAD PRESUPUESTAL - CDP" numFmtId="0">
      <sharedItems containsBlank="1" containsMixedTypes="1" containsNumber="1" containsInteger="1" minValue="1" maxValue="853"/>
    </cacheField>
    <cacheField name="FECHA DEL CDP" numFmtId="0">
      <sharedItems containsNonDate="0" containsDate="1" containsString="0" containsBlank="1" minDate="2024-01-04T00:00:00" maxDate="2024-05-30T00:00:00"/>
    </cacheField>
    <cacheField name="VALOR CDP $" numFmtId="0">
      <sharedItems containsString="0" containsBlank="1" containsNumber="1" containsInteger="1" minValue="0" maxValue="1892638392"/>
    </cacheField>
    <cacheField name="SALDO SIN DISPONIBILIDAD PRESUPUESTAL $_x000a_(Valor Concepto de Viabilidad - Valor CDP)" numFmtId="170">
      <sharedItems containsSemiMixedTypes="0" containsString="0" containsNumber="1" containsInteger="1" minValue="0" maxValue="1097735600"/>
    </cacheField>
    <cacheField name="No. CERTIFICADO REGISTRO PRESUPUESTAL - CRP" numFmtId="0">
      <sharedItems containsBlank="1" containsMixedTypes="1" containsNumber="1" containsInteger="1" minValue="1" maxValue="3032"/>
    </cacheField>
    <cacheField name="FECHA DEL CRP" numFmtId="0">
      <sharedItems containsDate="1" containsBlank="1" containsMixedTypes="1" minDate="2024-01-09T00:00:00" maxDate="2024-05-31T00:00:00"/>
    </cacheField>
    <cacheField name="VALOR DEL CRP $" numFmtId="170">
      <sharedItems containsString="0" containsBlank="1" containsNumber="1" containsInteger="1" minValue="380800" maxValue="1892638392"/>
    </cacheField>
    <cacheField name="LIBERACIÓN DISPONIBILIDAD PRESUPUESTAL $ (Valor del CDP - Valor del RP)" numFmtId="170">
      <sharedItems containsSemiMixedTypes="0" containsString="0" containsNumber="1" containsInteger="1" minValue="0" maxValue="0"/>
    </cacheField>
    <cacheField name="GIROS $" numFmtId="170">
      <sharedItems containsString="0" containsBlank="1" containsNumber="1" containsInteger="1" minValue="0" maxValue="1858100862"/>
    </cacheField>
    <cacheField name="FECHA INICIO DE GIROS" numFmtId="170">
      <sharedItems containsBlank="1" containsMixedTypes="1" containsNumber="1" containsInteger="1" minValue="0" maxValue="45310"/>
    </cacheField>
    <cacheField name="POR GIRAR $ (CRP-GIROS)" numFmtId="170">
      <sharedItems containsSemiMixedTypes="0" containsString="0" containsNumber="1" containsInteger="1" minValue="0" maxValue="1550181737"/>
    </cacheField>
    <cacheField name="SALDO SIN COMPROMISO $_x000a_(Valor Programado - Valor del CRP)" numFmtId="170">
      <sharedItems containsSemiMixedTypes="0" containsString="0" containsNumber="1" containsInteger="1" minValue="0" maxValue="4127901137"/>
    </cacheField>
    <cacheField name="TIPO DE GASTO / CONTRATO" numFmtId="0">
      <sharedItems containsBlank="1"/>
    </cacheField>
    <cacheField name="No. DE ACTO ADMINISTRATIVO / FACTURA / CONTRATO" numFmtId="0">
      <sharedItems containsBlank="1" containsMixedTypes="1" containsNumber="1" containsInteger="1" minValue="1" maxValue="1100133430662020"/>
    </cacheField>
    <cacheField name=" TERCERO / PROVEEDOR / CONTRATISTA" numFmtId="0">
      <sharedItems containsBlank="1"/>
    </cacheField>
    <cacheField name="OBSERVACIONES" numFmtId="0">
      <sharedItems containsBlank="1" containsMixedTypes="1" containsNumber="1" containsInteger="1" minValue="210" maxValue="57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61">
  <r>
    <n v="1"/>
    <s v="7684-1"/>
    <s v="O23011601190000007684"/>
    <x v="0"/>
    <x v="0"/>
    <x v="0"/>
    <s v="PM/0208/0103/40010077684"/>
    <x v="0"/>
    <x v="0"/>
    <s v="Prestar el servicio público de transporte terrestre automotor especial para la Caja de la Vivienda Popular"/>
    <x v="0"/>
    <n v="78111800"/>
    <n v="17000000"/>
    <n v="10"/>
    <n v="101990705"/>
    <s v="MARZO"/>
    <s v="MARZO"/>
    <s v="ABRIL"/>
    <s v="DIRECCIÓN DE URBANIZACIONES Y TITULACIÓN"/>
    <s v="MARIO AUGUSTO PÉREZ RODRÍGUEZ"/>
    <s v="ENTIDADES TERRITORIALES - ADMINISTRACION CENTRAL"/>
    <s v="A.7.7 INVERSIÓN REALIZADA POR LA ENTIDAD TERRITORIAL DESTINADA A LA FINANCIACIÓN DE PROYECTOS DE TITULACIÓN Y LEGALIZACIÓN DE PREDIOS"/>
    <m/>
    <m/>
    <m/>
    <m/>
    <m/>
    <m/>
    <m/>
    <m/>
    <m/>
    <n v="101990705"/>
    <m/>
    <m/>
    <m/>
    <n v="0"/>
    <m/>
    <m/>
    <m/>
    <n v="0"/>
    <m/>
    <m/>
    <n v="0"/>
    <n v="101990705"/>
    <m/>
    <m/>
    <m/>
    <m/>
  </r>
  <r>
    <n v="2"/>
    <s v="7684-2"/>
    <s v="O23011601190000007684"/>
    <x v="0"/>
    <x v="0"/>
    <x v="0"/>
    <s v="PM/0208/0103/40010077684"/>
    <x v="1"/>
    <x v="0"/>
    <s v="Prestar servicios profesionales de carácter técnico para la elaboración de los estudios catastrales y topográficos de los predios o sectores que se prioricen en los proyectos liderados por la Dirección de Urbanizaciones y titulación, acorde con las normas técnicas vigentes."/>
    <x v="1"/>
    <s v="No aplica"/>
    <n v="0"/>
    <n v="0"/>
    <n v="0"/>
    <s v="NO APLICA"/>
    <s v="NO APLICA"/>
    <s v="NO APLICA"/>
    <s v="DIRECCIÓN DE URBANIZACIONES Y TITULACIÓN"/>
    <s v="MARIO AUGUSTO PÉREZ RODRÍGUEZ"/>
    <s v="ENTIDADES TERRITORIALES - ADMINISTRACION CENTRAL"/>
    <s v="A.7.7 INVERSIÓN REALIZADA POR LA ENTIDAD TERRITORIAL DESTINADA A LA FINANCIACIÓN DE PROYECTOS DE TITULACIÓN Y LEGALIZACIÓN DE PREDIOS"/>
    <m/>
    <m/>
    <m/>
    <m/>
    <m/>
    <m/>
    <m/>
    <m/>
    <m/>
    <n v="0"/>
    <m/>
    <m/>
    <m/>
    <n v="0"/>
    <m/>
    <m/>
    <m/>
    <n v="0"/>
    <m/>
    <m/>
    <n v="0"/>
    <n v="0"/>
    <m/>
    <m/>
    <m/>
    <m/>
  </r>
  <r>
    <n v="3"/>
    <s v="7684-3"/>
    <s v="O23011601190000007684"/>
    <x v="0"/>
    <x v="0"/>
    <x v="1"/>
    <s v="PM/0208/0103/40010017684"/>
    <x v="1"/>
    <x v="0"/>
    <s v="Prestación de los servicios desde el ámbito de su experticia para realizar los levantamientos topográficos de los proyectos que requiera la CVP"/>
    <x v="2"/>
    <n v="81151604"/>
    <n v="6000000"/>
    <n v="10"/>
    <n v="600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m/>
    <m/>
    <m/>
    <m/>
    <m/>
    <m/>
    <m/>
    <m/>
    <n v="60000000"/>
    <m/>
    <m/>
    <m/>
    <n v="0"/>
    <m/>
    <m/>
    <m/>
    <n v="0"/>
    <m/>
    <m/>
    <n v="0"/>
    <n v="60000000"/>
    <m/>
    <m/>
    <m/>
    <m/>
  </r>
  <r>
    <n v="4"/>
    <s v="7684-4"/>
    <s v="O23011601190000007684"/>
    <x v="0"/>
    <x v="0"/>
    <x v="0"/>
    <s v="PM/0208/0103/40010077684"/>
    <x v="2"/>
    <x v="0"/>
    <s v="Prestar servicios profesionales para apoyar en los aspectos financieros y presupuestales de la Dirección de Urbanizaciones y Titulación, haciendo también las veces de contacto entre la dependencia y las demás oficinas que tienen a cargo el manejo del presupuesto de la CVP"/>
    <x v="2"/>
    <n v="80111605"/>
    <n v="6000000"/>
    <n v="10"/>
    <n v="54333333"/>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17"/>
    <d v="2024-02-23T00:00:00"/>
    <n v="34000000"/>
    <n v="20333333"/>
    <n v="182"/>
    <d v="2024-02-26T00:00:00"/>
    <n v="34000000"/>
    <n v="0"/>
    <n v="627"/>
    <d v="2024-03-11T00:00:00"/>
    <n v="34000000"/>
    <n v="0"/>
    <n v="14166667"/>
    <m/>
    <n v="19833333"/>
    <n v="20333333"/>
    <s v="CONTRATO DE PRESTACION DE SERVICIOS PROFESIONALES"/>
    <n v="127"/>
    <s v="JORGE ALEXANDER ORJUELA VARGAS"/>
    <m/>
  </r>
  <r>
    <n v="5"/>
    <s v="7684-5"/>
    <s v="O23011601190000007684"/>
    <x v="0"/>
    <x v="0"/>
    <x v="0"/>
    <s v="PM/0208/0103/40010077684"/>
    <x v="3"/>
    <x v="0"/>
    <s v="Prestar servicios profesionales para gestionar las actividades sociales en el marco de los programas y/o proyectos de la Dirección de Urbanizaciones y Titulación"/>
    <x v="1"/>
    <s v="No aplica"/>
    <n v="0"/>
    <n v="0"/>
    <n v="0"/>
    <s v="NO APLICA"/>
    <s v="NO APLICA"/>
    <s v="NO APLICA"/>
    <s v="DIRECCIÓN DE URBANIZACIONES Y TITULACIÓN"/>
    <s v="MARIO AUGUSTO PÉREZ RODRÍGUEZ"/>
    <s v="ENTIDADES TERRITORIALES - ADMINISTRACION CENTRAL"/>
    <s v="A.7.7 INVERSIÓN REALIZADA POR LA ENTIDAD TERRITORIAL DESTINADA A LA FINANCIACIÓN DE PROYECTOS DE TITULACIÓN Y LEGALIZACIÓN DE PREDIOS"/>
    <m/>
    <m/>
    <m/>
    <m/>
    <m/>
    <m/>
    <m/>
    <m/>
    <m/>
    <n v="0"/>
    <m/>
    <m/>
    <m/>
    <n v="0"/>
    <m/>
    <m/>
    <m/>
    <n v="0"/>
    <m/>
    <m/>
    <n v="0"/>
    <n v="0"/>
    <m/>
    <m/>
    <m/>
    <m/>
  </r>
  <r>
    <n v="6"/>
    <s v="7684-6"/>
    <s v="O23011601190000007684"/>
    <x v="0"/>
    <x v="0"/>
    <x v="0"/>
    <s v="PM/0208/0103/40010077684"/>
    <x v="3"/>
    <x v="0"/>
    <s v="Prestar servicios profesionales especializados para el seguimiento e implementación de las actividades del componente social y comunitario que se requieran en el marco de los programas y/o proyectos de la Dirección de Urbanizaciones y Titulación."/>
    <x v="2"/>
    <n v="80111621"/>
    <n v="6200000"/>
    <n v="10"/>
    <n v="62000000"/>
    <s v="Enero"/>
    <s v="Enero"/>
    <s v="Enero"/>
    <s v="DIRECCIÓN DE URBANIZACIONES Y TITULACIÓN"/>
    <s v="PATRICIA PINZÓN DURÁN"/>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65"/>
    <d v="2024-03-07T00:00:00"/>
    <n v="26900000"/>
    <n v="35100000"/>
    <n v="398"/>
    <d v="2024-03-08T00:00:00"/>
    <n v="26900000"/>
    <n v="0"/>
    <n v="775"/>
    <d v="2024-03-14T00:00:00"/>
    <n v="26900000"/>
    <n v="0"/>
    <n v="10535833"/>
    <m/>
    <n v="16364167"/>
    <n v="35100000"/>
    <s v="CONTRATO DE PRESTACION DE SERVICIOS PROFESIONALES"/>
    <n v="149"/>
    <s v="MICHEL ANGEL ORTIZ ACEVEDO"/>
    <s v="TIT-018 anulado 183 anulado"/>
  </r>
  <r>
    <n v="7"/>
    <s v="7684-7"/>
    <s v="O23011601190000007684"/>
    <x v="0"/>
    <x v="0"/>
    <x v="0"/>
    <s v="PM/0208/0103/40010077684"/>
    <x v="3"/>
    <x v="0"/>
    <s v="Prestar servicios profesionales relacionados con la gestión, promoción y difusión de los programas y/o proyectos de la Dirección de Urbanizaciones y Titulación"/>
    <x v="1"/>
    <s v="No aplica"/>
    <n v="0"/>
    <n v="0"/>
    <n v="0"/>
    <s v="NO APLICA"/>
    <s v="NO APLICA"/>
    <s v="NO APLICA"/>
    <s v="DIRECCIÓN DE URBANIZACIONES Y TITULACIÓN"/>
    <s v="MARIO AUGUSTO PÉREZ RODRÍGUEZ"/>
    <s v="ENTIDADES TERRITORIALES - ADMINISTRACION CENTRAL"/>
    <s v="A.7.7 INVERSIÓN REALIZADA POR LA ENTIDAD TERRITORIAL DESTINADA A LA FINANCIACIÓN DE PROYECTOS DE TITULACIÓN Y LEGALIZACIÓN DE PREDIOS"/>
    <m/>
    <m/>
    <m/>
    <m/>
    <m/>
    <m/>
    <m/>
    <m/>
    <m/>
    <n v="0"/>
    <m/>
    <m/>
    <m/>
    <n v="0"/>
    <m/>
    <m/>
    <m/>
    <n v="0"/>
    <m/>
    <m/>
    <n v="0"/>
    <n v="0"/>
    <m/>
    <m/>
    <m/>
    <m/>
  </r>
  <r>
    <n v="8"/>
    <s v="7684-8"/>
    <s v="O23011601190000007684"/>
    <x v="0"/>
    <x v="0"/>
    <x v="0"/>
    <s v="PM/0208/0103/40010077684"/>
    <x v="4"/>
    <x v="0"/>
    <s v="Prestar servicios profesionales para la realización de las actividades sociales requeridas en la ejecución de los programas y proyectos que se encuentran a cargo de la Dirección de Urbanizaciones y Titulación de conformidad con los procesos y procedimientos vigentes."/>
    <x v="2"/>
    <n v="80111621"/>
    <n v="5200000"/>
    <n v="10"/>
    <n v="240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19"/>
    <d v="2024-02-23T00:00:00"/>
    <n v="24000000"/>
    <n v="0"/>
    <n v="325"/>
    <d v="2024-02-28T00:00:00"/>
    <n v="24000000"/>
    <n v="0"/>
    <n v="565"/>
    <d v="2024-03-08T00:00:00"/>
    <n v="24000000"/>
    <n v="0"/>
    <n v="10600000"/>
    <m/>
    <n v="13400000"/>
    <n v="0"/>
    <s v="CONTRATO DE PRESTACION DE SERVICIOS PROFESIONALES"/>
    <n v="77"/>
    <s v="LADY JOHANNA PANQUEVA ALARCON"/>
    <m/>
  </r>
  <r>
    <n v="9"/>
    <s v="7684-9"/>
    <s v="O23011601190000007684"/>
    <x v="0"/>
    <x v="0"/>
    <x v="0"/>
    <s v="PM/0208/0103/40010077684"/>
    <x v="4"/>
    <x v="0"/>
    <s v="Prestar servicios profesionales dentro del proceso social requerido para el normal desarrollo de las funciones de titulación, urbanizaciones y atención al ciudadano a cargo de la Dirección de Urbanizaciones y Titulación de la entidad."/>
    <x v="1"/>
    <s v="No aplica"/>
    <n v="0"/>
    <n v="0"/>
    <n v="0"/>
    <s v="NO APLICA"/>
    <s v="NO APLICA"/>
    <s v="NO APLICA"/>
    <s v="DIRECCIÓN DE URBANIZACIONES Y TITULACIÓN"/>
    <s v="MARIO AUGUSTO PÉREZ RODRÍGUEZ"/>
    <s v="ENTIDADES TERRITORIALES - ADMINISTRACION CENTRAL"/>
    <s v="A.7.7 INVERSIÓN REALIZADA POR LA ENTIDAD TERRITORIAL DESTINADA A LA FINANCIACIÓN DE PROYECTOS DE TITULACIÓN Y LEGALIZACIÓN DE PREDIOS"/>
    <m/>
    <m/>
    <m/>
    <m/>
    <m/>
    <m/>
    <m/>
    <m/>
    <m/>
    <n v="0"/>
    <m/>
    <m/>
    <m/>
    <n v="0"/>
    <m/>
    <m/>
    <m/>
    <n v="0"/>
    <m/>
    <m/>
    <n v="0"/>
    <n v="0"/>
    <m/>
    <m/>
    <m/>
    <m/>
  </r>
  <r>
    <n v="10"/>
    <s v="7684-10"/>
    <s v="O23011601190000007684"/>
    <x v="0"/>
    <x v="0"/>
    <x v="0"/>
    <s v="PM/0208/0103/40010077684"/>
    <x v="4"/>
    <x v="0"/>
    <s v="Prestación de servicios profesionales para adelantar las gestiones sociales y levantamiento de información relativas a los usuarios de los proyectos y/o programas de la Dirección de Urbanizaciones y Titulación"/>
    <x v="2"/>
    <n v="80111621"/>
    <n v="5200000"/>
    <n v="10"/>
    <n v="328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20"/>
    <d v="2024-02-23T00:00:00"/>
    <n v="24000000"/>
    <n v="8800000"/>
    <n v="184"/>
    <d v="2024-02-26T00:00:00"/>
    <n v="24000000"/>
    <n v="0"/>
    <n v="606"/>
    <d v="2024-03-08T00:00:00"/>
    <n v="24000000"/>
    <n v="0"/>
    <n v="10600000"/>
    <m/>
    <n v="13400000"/>
    <n v="8800000"/>
    <s v="CONTRATO DE PRESTACION DE SERVICIOS PROFESIONALES"/>
    <n v="78"/>
    <s v="ELSA MARIELA MEDINA HIGUERA"/>
    <m/>
  </r>
  <r>
    <n v="11"/>
    <s v="7684-11"/>
    <s v="O23011601190000007684"/>
    <x v="0"/>
    <x v="0"/>
    <x v="0"/>
    <s v="PM/0208/0103/40010077684"/>
    <x v="4"/>
    <x v="0"/>
    <s v="Prestar servicios profesionales relacionados con el componente social y comunitario en la ejecución de los procesos de titulación y urbanización a cargo de la Dirección de Urbanizaciones y Titulación."/>
    <x v="2"/>
    <n v="80111621"/>
    <n v="5200000"/>
    <n v="10"/>
    <n v="520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21"/>
    <d v="2024-02-23T00:00:00"/>
    <n v="19200000"/>
    <n v="32800000"/>
    <n v="186"/>
    <d v="2024-02-26T00:00:00"/>
    <n v="19200000"/>
    <n v="0"/>
    <n v="428"/>
    <d v="2024-03-07T00:00:00"/>
    <n v="19200000"/>
    <n v="0"/>
    <n v="8640000"/>
    <m/>
    <n v="10560000"/>
    <n v="32800000"/>
    <s v="CONTRATO DE PRESTACION DE SERVICIOS PROFESIONALES"/>
    <n v="81"/>
    <s v="DENNYS JHOANA AGUDELO RAMIREZ"/>
    <m/>
  </r>
  <r>
    <n v="12"/>
    <s v="7684-12"/>
    <s v="O23011601190000007684"/>
    <x v="0"/>
    <x v="0"/>
    <x v="0"/>
    <s v="PM/0208/0103/40010077684"/>
    <x v="4"/>
    <x v="0"/>
    <s v="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
    <x v="1"/>
    <s v="No aplica"/>
    <n v="0"/>
    <n v="0"/>
    <n v="0"/>
    <s v="NO APLICA"/>
    <s v="NO APLICA"/>
    <s v="NO APLICA"/>
    <s v="DIRECCIÓN DE URBANIZACIONES Y TITULACIÓN"/>
    <s v="MARIO AUGUSTO PÉREZ RODRÍGUEZ"/>
    <s v="ENTIDADES TERRITORIALES - ADMINISTRACION CENTRAL"/>
    <s v="A.7.7 INVERSIÓN REALIZADA POR LA ENTIDAD TERRITORIAL DESTINADA A LA FINANCIACIÓN DE PROYECTOS DE TITULACIÓN Y LEGALIZACIÓN DE PREDIOS"/>
    <m/>
    <m/>
    <m/>
    <m/>
    <s v="adiciono de linea 43 $3,120,000"/>
    <m/>
    <m/>
    <m/>
    <m/>
    <n v="0"/>
    <m/>
    <m/>
    <m/>
    <n v="0"/>
    <m/>
    <m/>
    <m/>
    <n v="0"/>
    <m/>
    <m/>
    <n v="0"/>
    <n v="0"/>
    <m/>
    <m/>
    <m/>
    <m/>
  </r>
  <r>
    <n v="13"/>
    <s v="7684-13"/>
    <s v="O23011601190000007684"/>
    <x v="0"/>
    <x v="0"/>
    <x v="0"/>
    <s v="PM/0208/0103/40010077684"/>
    <x v="5"/>
    <x v="0"/>
    <s v="Sufragar Gastos de Beneficencia, Registro Títulos por mecanismo de transferencias y gastos de resciliación"/>
    <x v="1"/>
    <s v="No aplica"/>
    <n v="2000000"/>
    <n v="4"/>
    <n v="7000000"/>
    <s v="NO APLICA"/>
    <s v="NO APLICA"/>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3-05T00:00:00"/>
    <n v="202413000028923"/>
    <s v="01 - Viabilización de Línea"/>
    <s v="No aplica"/>
    <d v="2024-03-06T00:00:00"/>
    <s v="TIT-064"/>
    <d v="2024-03-06T00:00:00"/>
    <n v="7000000"/>
    <n v="0"/>
    <n v="394"/>
    <d v="2024-03-06T00:00:00"/>
    <n v="1355400"/>
    <n v="5644600"/>
    <s v="1152; 1153"/>
    <d v="2024-04-02T00:00:00"/>
    <n v="1355400"/>
    <n v="0"/>
    <n v="1355400"/>
    <m/>
    <n v="0"/>
    <n v="5644600"/>
    <s v="RESOLUCIÓN"/>
    <s v="252 ; 253"/>
    <s v="SUPERINTENDENCIA DE NOTARIADO Y REGISTRO / DEPARTAMENTO DE CUNDINAMARCA"/>
    <m/>
  </r>
  <r>
    <n v="14"/>
    <s v="7684-14"/>
    <s v="O23011601190000007684"/>
    <x v="0"/>
    <x v="0"/>
    <x v="0"/>
    <s v="PM/0208/0103/40010077684"/>
    <x v="6"/>
    <x v="0"/>
    <s v="Prestar los servicios profesionales para acompañar el desarrollo y ejecución de las gestiones administrativas, financieras y contractuales requeridas para el  desarrollo de las funciones y competencias asignadas a la Dirección de Urbanizaciones y Titulación."/>
    <x v="2"/>
    <n v="80111605"/>
    <n v="5800000"/>
    <n v="10"/>
    <n v="5336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22"/>
    <d v="2024-02-23T00:00:00"/>
    <n v="23200000"/>
    <n v="30160000"/>
    <n v="316"/>
    <d v="2024-02-28T00:00:00"/>
    <n v="23200000"/>
    <n v="0"/>
    <n v="424"/>
    <d v="2024-03-07T00:00:00"/>
    <n v="23200000"/>
    <n v="0"/>
    <n v="10440000"/>
    <m/>
    <n v="12760000"/>
    <n v="30160000"/>
    <s v="CONTRATO DE PRESTACION DE SERVICIOS PROFESIONALES"/>
    <n v="68"/>
    <s v="WILSON ALBERTO GONZALEZ SALAMANCA"/>
    <m/>
  </r>
  <r>
    <n v="15"/>
    <s v="7684-15"/>
    <s v="O23011601190000007684"/>
    <x v="0"/>
    <x v="0"/>
    <x v="0"/>
    <s v="PM/0208/0103/40010077684"/>
    <x v="6"/>
    <x v="0"/>
    <s v="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
    <x v="1"/>
    <s v="No aplica"/>
    <n v="0"/>
    <n v="0"/>
    <n v="0"/>
    <s v="NO APLICA"/>
    <s v="NO APLICA"/>
    <s v="NO APLICA"/>
    <s v="DIRECCIÓN DE URBANIZACIONES Y TITULACIÓN"/>
    <s v="MARIO AUGUSTO PÉREZ RODRÍGUEZ"/>
    <s v="ENTIDADES TERRITORIALES - ADMINISTRACION CENTRAL"/>
    <s v="A.7.7 INVERSIÓN REALIZADA POR LA ENTIDAD TERRITORIAL DESTINADA A LA FINANCIACIÓN DE PROYECTOS DE TITULACIÓN Y LEGALIZACIÓN DE PREDIOS"/>
    <m/>
    <m/>
    <m/>
    <m/>
    <m/>
    <m/>
    <m/>
    <m/>
    <m/>
    <n v="0"/>
    <m/>
    <m/>
    <m/>
    <n v="0"/>
    <m/>
    <m/>
    <m/>
    <n v="0"/>
    <m/>
    <m/>
    <n v="0"/>
    <n v="0"/>
    <m/>
    <m/>
    <m/>
    <m/>
  </r>
  <r>
    <n v="16"/>
    <s v="7684-16"/>
    <s v="O23011601190000007684"/>
    <x v="0"/>
    <x v="0"/>
    <x v="0"/>
    <s v="PM/0208/0103/40010077684"/>
    <x v="7"/>
    <x v="0"/>
    <s v="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
    <x v="2"/>
    <n v="80111614"/>
    <n v="8300000"/>
    <n v="10"/>
    <n v="710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23"/>
    <d v="2024-02-23T00:00:00"/>
    <n v="33200000"/>
    <n v="37800000"/>
    <n v="317"/>
    <d v="2024-02-28T00:00:00"/>
    <n v="33200000"/>
    <n v="0"/>
    <n v="403"/>
    <d v="2024-03-04T00:00:00"/>
    <n v="33200000"/>
    <n v="0"/>
    <n v="15770000"/>
    <m/>
    <n v="17430000"/>
    <n v="37800000"/>
    <s v="CONTRATO DE PRESTACION DE SERVICIOS PROFESIONALES"/>
    <n v="65"/>
    <s v="LADY TATIANA PAEZ FONSECA"/>
    <m/>
  </r>
  <r>
    <n v="17"/>
    <s v="7684-17"/>
    <s v="O23011601190000007684"/>
    <x v="0"/>
    <x v="0"/>
    <x v="0"/>
    <s v="PM/0208/0103/40010077684"/>
    <x v="7"/>
    <x v="0"/>
    <s v="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
    <x v="1"/>
    <s v="No aplica"/>
    <n v="0"/>
    <n v="0"/>
    <n v="0"/>
    <s v="NO APLICA"/>
    <s v="NO APLICA"/>
    <s v="NO APLICA"/>
    <s v="DIRECCIÓN DE URBANIZACIONES Y TITULACIÓN"/>
    <s v="MARIO AUGUSTO PÉREZ RODRÍGUEZ"/>
    <s v="ENTIDADES TERRITORIALES - ADMINISTRACION CENTRAL"/>
    <s v="A.7.7 INVERSIÓN REALIZADA POR LA ENTIDAD TERRITORIAL DESTINADA A LA FINANCIACIÓN DE PROYECTOS DE TITULACIÓN Y LEGALIZACIÓN DE PREDIOS"/>
    <m/>
    <m/>
    <m/>
    <m/>
    <m/>
    <m/>
    <m/>
    <m/>
    <m/>
    <n v="0"/>
    <m/>
    <m/>
    <m/>
    <n v="0"/>
    <m/>
    <m/>
    <m/>
    <n v="0"/>
    <m/>
    <m/>
    <n v="0"/>
    <n v="0"/>
    <m/>
    <m/>
    <m/>
    <m/>
  </r>
  <r>
    <n v="18"/>
    <s v="7684-18"/>
    <s v="O23011601190000007684"/>
    <x v="0"/>
    <x v="0"/>
    <x v="0"/>
    <s v="PM/0208/0103/40010077684"/>
    <x v="8"/>
    <x v="0"/>
    <s v="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
    <x v="1"/>
    <s v="No aplica"/>
    <n v="0"/>
    <n v="0"/>
    <n v="0"/>
    <s v="NO APLICA"/>
    <s v="NO APLICA"/>
    <s v="NO APLICA"/>
    <s v="DIRECCIÓN DE URBANIZACIONES Y TITULACIÓN"/>
    <s v="MARIO AUGUSTO PÉREZ RODRÍGUEZ"/>
    <s v="ENTIDADES TERRITORIALES - ADMINISTRACION CENTRAL"/>
    <s v="A.7.7 INVERSIÓN REALIZADA POR LA ENTIDAD TERRITORIAL DESTINADA A LA FINANCIACIÓN DE PROYECTOS DE TITULACIÓN Y LEGALIZACIÓN DE PREDIOS"/>
    <m/>
    <m/>
    <m/>
    <m/>
    <m/>
    <m/>
    <m/>
    <m/>
    <m/>
    <n v="0"/>
    <m/>
    <m/>
    <m/>
    <n v="0"/>
    <m/>
    <m/>
    <m/>
    <n v="0"/>
    <m/>
    <m/>
    <n v="0"/>
    <n v="0"/>
    <m/>
    <m/>
    <m/>
    <m/>
  </r>
  <r>
    <n v="19"/>
    <s v="7684-19"/>
    <s v="O23011601190000007684"/>
    <x v="0"/>
    <x v="0"/>
    <x v="0"/>
    <s v="PM/0208/0103/40010077684"/>
    <x v="8"/>
    <x v="0"/>
    <s v="Prestar servicios profesionales especializados a la Dirección de Urbanizaciones y Titulación en la elaboración, gestión e implementación a las acciones relacionadas con los procesos de legalización y/o saneamiento de la tenencia, acorde con las normas vigentes."/>
    <x v="2"/>
    <n v="80111607"/>
    <n v="8300000"/>
    <n v="10"/>
    <n v="2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m/>
    <m/>
    <m/>
    <m/>
    <m/>
    <m/>
    <m/>
    <m/>
    <n v="200000"/>
    <m/>
    <m/>
    <m/>
    <n v="0"/>
    <m/>
    <m/>
    <m/>
    <n v="0"/>
    <m/>
    <m/>
    <n v="0"/>
    <n v="200000"/>
    <m/>
    <m/>
    <m/>
    <m/>
  </r>
  <r>
    <n v="20"/>
    <s v="7684-20"/>
    <s v="O23011601190000007684"/>
    <x v="0"/>
    <x v="0"/>
    <x v="0"/>
    <s v="PM/0208/0103/40010077684"/>
    <x v="9"/>
    <x v="0"/>
    <s v="Prestar servicios de apoyo a la gestión para el manejo, control y distribución de expedientes, correspondencia y del archivo documental, así como de los demás procesos operativos adelantados por la Dirección de Urbanizaciones y Titulación."/>
    <x v="2"/>
    <n v="80111601"/>
    <n v="3500000"/>
    <n v="10"/>
    <n v="2185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Recursos a línea 56"/>
    <d v="2024-02-23T00:00:00"/>
    <s v="TIT-024"/>
    <d v="2024-02-23T00:00:00"/>
    <n v="14000000"/>
    <n v="7850000"/>
    <n v="187"/>
    <d v="2024-02-26T00:00:00"/>
    <n v="14000000"/>
    <n v="0"/>
    <n v="545"/>
    <d v="2024-03-08T00:00:00"/>
    <n v="14000000"/>
    <n v="0"/>
    <n v="5833333"/>
    <m/>
    <n v="8166667"/>
    <n v="7850000"/>
    <s v="CONTRATO DE PRESTACION DE SERVICIOS DE APOYO A LA GESTION"/>
    <n v="117"/>
    <s v="ERICA PAOLA ACEVEDO MURILLO"/>
    <m/>
  </r>
  <r>
    <n v="21"/>
    <s v="7684-21"/>
    <s v="O23011601190000007684"/>
    <x v="0"/>
    <x v="0"/>
    <x v="0"/>
    <s v="PM/0208/0103/40010077684"/>
    <x v="9"/>
    <x v="0"/>
    <s v="Prestar servicios de apoyo a la gestión documental, correspondencia y trámites derivados, como resultado de los procesos adelantados por la Dirección de Urbanizaciones y Titulación."/>
    <x v="2"/>
    <n v="80111601"/>
    <n v="3500000"/>
    <n v="10"/>
    <n v="17085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25"/>
    <d v="2024-02-23T00:00:00"/>
    <n v="14000000"/>
    <n v="3085000"/>
    <n v="188"/>
    <d v="2024-02-26T00:00:00"/>
    <n v="14000000"/>
    <n v="0"/>
    <n v="505"/>
    <d v="2024-03-07T00:00:00"/>
    <n v="14000000"/>
    <n v="0"/>
    <n v="6300000"/>
    <m/>
    <n v="7700000"/>
    <n v="3085000"/>
    <s v="CONTRATO DE PRESTACION DE SERVICIOS DE APOYO A LA GESTION"/>
    <n v="74"/>
    <s v="EDITH  MENDOZA CARDENAS"/>
    <m/>
  </r>
  <r>
    <n v="22"/>
    <s v="7684-22"/>
    <s v="O23011601190000007684"/>
    <x v="0"/>
    <x v="0"/>
    <x v="0"/>
    <s v="PM/0208/0103/40010077684"/>
    <x v="10"/>
    <x v="0"/>
    <s v="Prestar los servicios profesionales en el ámbito jurídico para adelantar las actividades, trámites y gestiones necesarias tendientes a ejecutar los procesos y proyectos de titulación que se encuentra estructurando y ejecutando la Dirección de Urbanizaciones y Titulación."/>
    <x v="2"/>
    <n v="80111607"/>
    <n v="4500000"/>
    <n v="10"/>
    <n v="450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26"/>
    <d v="2024-02-23T00:00:00"/>
    <n v="16000000"/>
    <n v="29000000"/>
    <n v="189"/>
    <d v="2024-02-26T00:00:00"/>
    <n v="16000000"/>
    <n v="0"/>
    <n v="506"/>
    <d v="2024-03-07T00:00:00"/>
    <n v="16000000"/>
    <n v="0"/>
    <n v="7200000"/>
    <m/>
    <n v="8800000"/>
    <n v="29000000"/>
    <s v="CONTRATO DE PRESTACION DE SERVICIOS PROFESIONALES"/>
    <n v="94"/>
    <s v="LAURA ALEJANDRA PARGA HORTA"/>
    <m/>
  </r>
  <r>
    <n v="23"/>
    <s v="7684-23"/>
    <s v="O23011601190000007684"/>
    <x v="0"/>
    <x v="0"/>
    <x v="0"/>
    <s v="PM/0208/0103/40010077684"/>
    <x v="10"/>
    <x v="0"/>
    <s v="Prestar servicios profesionales para brindar soporte jurídico en los trámites de carácter contractual, que sean requeridas por la Dirección de Urbanizaciones y titulación para el cumplimiento de competencias._x000a_"/>
    <x v="2"/>
    <n v="80111607"/>
    <n v="8200000"/>
    <n v="10"/>
    <n v="2905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27"/>
    <d v="2024-02-23T00:00:00"/>
    <n v="22000000"/>
    <n v="7050000"/>
    <n v="190"/>
    <d v="2024-02-26T00:00:00"/>
    <n v="22000000"/>
    <n v="0"/>
    <n v="417"/>
    <d v="2024-03-06T00:00:00"/>
    <n v="22000000"/>
    <n v="0"/>
    <n v="10450000"/>
    <m/>
    <n v="11550000"/>
    <n v="7050000"/>
    <s v="CONTRATO DE PRESTACION DE SERVICIOS PROFESIONALES"/>
    <n v="69"/>
    <s v="LAURA VALENTINA MILLAN CIFUENTES"/>
    <m/>
  </r>
  <r>
    <n v="24"/>
    <s v="7684-24"/>
    <s v="O23011601190000007684"/>
    <x v="0"/>
    <x v="0"/>
    <x v="0"/>
    <s v="PM/0208/0103/40010077684"/>
    <x v="10"/>
    <x v="0"/>
    <s v="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
    <x v="2"/>
    <n v="80111607"/>
    <n v="8000000"/>
    <n v="10"/>
    <n v="800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28"/>
    <d v="2024-02-23T00:00:00"/>
    <n v="32000000"/>
    <n v="48000000"/>
    <n v="191"/>
    <d v="2024-02-26T00:00:00"/>
    <n v="30000000"/>
    <n v="2000000"/>
    <n v="1815"/>
    <d v="2024-04-30T00:00:00"/>
    <n v="30000000"/>
    <n v="0"/>
    <n v="0"/>
    <m/>
    <n v="30000000"/>
    <n v="50000000"/>
    <s v="CONTRATO DE PRESTACION DE SERVICIOS PROFESIONALES"/>
    <n v="400"/>
    <s v="JULIAN FABRIZZIO HUERFANO ARDILA"/>
    <m/>
  </r>
  <r>
    <n v="25"/>
    <s v="7684-25"/>
    <s v="O23011601190000007684"/>
    <x v="0"/>
    <x v="0"/>
    <x v="0"/>
    <s v="PM/0208/0103/40010077684"/>
    <x v="10"/>
    <x v="0"/>
    <s v="Prestar servicios profesionales para gestionar las actividades jurídicas y trámites necesarios en el marco de los proyectos de legalización, adquisición y/o saneamiento de predios ejecutados por la Dirección de Urbanizaciones y Titulación en sus diferentes etapas"/>
    <x v="2"/>
    <n v="80111607"/>
    <n v="4700000"/>
    <n v="10"/>
    <n v="470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29"/>
    <d v="2024-02-23T00:00:00"/>
    <n v="16000000"/>
    <n v="31000000"/>
    <n v="192"/>
    <d v="2024-02-26T00:00:00"/>
    <n v="15750000"/>
    <n v="250000"/>
    <n v="643"/>
    <d v="2024-03-12T00:00:00"/>
    <n v="15750000"/>
    <n v="0"/>
    <n v="7350000"/>
    <m/>
    <n v="8400000"/>
    <n v="31250000"/>
    <s v="CONTRATO DE PRESTACION DE SERVICIOS PROFESIONALES"/>
    <n v="126"/>
    <s v="JOSE NAPOLEON STRUSBERG OROZCO"/>
    <m/>
  </r>
  <r>
    <n v="26"/>
    <s v="7684-26"/>
    <s v="O23011601190000007684"/>
    <x v="0"/>
    <x v="0"/>
    <x v="0"/>
    <s v="PM/0208/0103/40010077684"/>
    <x v="10"/>
    <x v="0"/>
    <s v="Prestar servicios profesionales para apoyar las gestiones y trámites indispensables para efectuar la titulación de predios, de conformidad con las funciones asignadas a la Dirección de Urbanizaciones y Titulación."/>
    <x v="2"/>
    <n v="80111607"/>
    <n v="2100000"/>
    <n v="10"/>
    <n v="210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30"/>
    <d v="2024-02-23T00:00:00"/>
    <n v="14080000"/>
    <n v="6920000"/>
    <n v="193"/>
    <d v="2024-02-26T00:00:00"/>
    <n v="14080000"/>
    <n v="0"/>
    <n v="816"/>
    <d v="2024-03-15T00:00:00"/>
    <n v="14080000"/>
    <n v="0"/>
    <n v="5045333"/>
    <m/>
    <n v="9034667"/>
    <n v="6920000"/>
    <s v="CONTRATO DE PRESTACION DE SERVICIOS PROFESIONALES"/>
    <n v="157"/>
    <s v="OSCAR ALFREDO ACUÑA GAVIRIA"/>
    <m/>
  </r>
  <r>
    <n v="27"/>
    <s v="7684-27"/>
    <s v="O23011601190000007684"/>
    <x v="0"/>
    <x v="0"/>
    <x v="0"/>
    <s v="PM/0208/0103/40010077684"/>
    <x v="11"/>
    <x v="0"/>
    <s v="Prestar servicios profesionales para apoyar técnicamente el proceso de estructuración, ejecución y liquidación de los contratos suscritos en el marco de los proyectos urbanísticos adelantados por la Caja de la Vivienda Popular. "/>
    <x v="2"/>
    <n v="80111614"/>
    <n v="5000000"/>
    <n v="10"/>
    <n v="550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31"/>
    <d v="2024-02-23T00:00:00"/>
    <n v="16000000"/>
    <n v="39000000"/>
    <n v="194"/>
    <d v="2024-02-26T00:00:00"/>
    <n v="16000000"/>
    <n v="0"/>
    <n v="668"/>
    <d v="2024-03-12T00:00:00"/>
    <n v="16000000"/>
    <n v="0"/>
    <n v="6400000"/>
    <m/>
    <n v="9600000"/>
    <n v="39000000"/>
    <s v="CONTRATO DE PRESTACION DE SERVICIOS PROFESIONALES"/>
    <n v="121"/>
    <s v="LUIS EDUARDO GARCIA GONZALEZ"/>
    <m/>
  </r>
  <r>
    <n v="28"/>
    <s v="7684-28"/>
    <s v="O23011601190000007684"/>
    <x v="0"/>
    <x v="0"/>
    <x v="0"/>
    <s v="PM/0208/0103/40010077684"/>
    <x v="12"/>
    <x v="0"/>
    <s v="Realizar el Pago ARL contratistas nivel V"/>
    <x v="1"/>
    <s v="No aplica"/>
    <n v="780000"/>
    <n v="10"/>
    <n v="78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08T00:00:00"/>
    <n v="202413000013633"/>
    <s v="01 - Viabilización de Línea"/>
    <s v="No aplica"/>
    <d v="2024-02-09T00:00:00"/>
    <s v="TIT-010"/>
    <d v="2024-02-09T00:00:00"/>
    <n v="7800000"/>
    <n v="0"/>
    <n v="77"/>
    <d v="2024-02-12T00:00:00"/>
    <n v="3772200"/>
    <n v="4027800"/>
    <s v="1347;1839;2549;261;3031;625"/>
    <d v="2024-02-14T00:00:00"/>
    <n v="3772200"/>
    <n v="0"/>
    <n v="2151600"/>
    <m/>
    <n v="1620600"/>
    <n v="4027800"/>
    <s v="ORDEN DE PRESTACION DE SERVICIOS"/>
    <n v="1"/>
    <s v="POSITIVA COMPAÑIA DE SEGUROS SA"/>
    <m/>
  </r>
  <r>
    <n v="29"/>
    <s v="7684-29"/>
    <s v="O23011601190000007684"/>
    <x v="0"/>
    <x v="0"/>
    <x v="2"/>
    <s v="PM/0208/0103/40010497684"/>
    <x v="13"/>
    <x v="0"/>
    <s v="Pago de servicios públicos del Proyecto de Interés Prioritario Arboleda Santa Teresita - Sector I y II - PROMOAMBIENTAL"/>
    <x v="1"/>
    <s v="No aplica"/>
    <n v="4200000"/>
    <n v="12"/>
    <n v="384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1-15T00:00:00"/>
    <n v="202413000002243"/>
    <s v="01 - Viabilización de Línea"/>
    <s v="No aplica"/>
    <d v="2024-01-18T00:00:00"/>
    <s v="TIT-001"/>
    <d v="2024-01-18T00:00:00"/>
    <n v="38400000"/>
    <n v="0"/>
    <n v="37"/>
    <d v="2024-01-22T00:00:00"/>
    <n v="719910"/>
    <n v="37680090"/>
    <s v="793 ; 1639 ; 1893"/>
    <d v="2024-03-14T00:00:00"/>
    <n v="719910"/>
    <n v="0"/>
    <n v="369910"/>
    <m/>
    <n v="350000"/>
    <n v="37680090"/>
    <s v="FACTURAS"/>
    <n v="70289103"/>
    <s v="PROMOAMBIENTAL DISTRITO S A S ESP"/>
    <m/>
  </r>
  <r>
    <n v="30"/>
    <s v="7684-30"/>
    <s v="O23011601190000007684"/>
    <x v="0"/>
    <x v="0"/>
    <x v="2"/>
    <s v="PM/0208/0103/40010497684"/>
    <x v="2"/>
    <x v="0"/>
    <s v="Prestar servicios profesionales de apoyo desde el ámbito de su experticia, para adelantar las actuaciones contables y financieras que contribuyan al cumplimiento de las funciones a cargo de la Dirección de Urbanizaciones y Titulación."/>
    <x v="2"/>
    <n v="80111605"/>
    <n v="6400000"/>
    <n v="10"/>
    <n v="59093333"/>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32"/>
    <d v="2024-02-23T00:00:00"/>
    <n v="25600000"/>
    <n v="33493333"/>
    <n v="340"/>
    <d v="2024-02-29T00:00:00"/>
    <n v="25600000"/>
    <n v="0"/>
    <n v="509"/>
    <d v="2024-03-08T00:00:00"/>
    <n v="25600000"/>
    <n v="0"/>
    <n v="11307000"/>
    <m/>
    <n v="14293000"/>
    <n v="33493333"/>
    <s v="CONTRATO DE PRESTACION DE SERVICIOS PROFESIONALES"/>
    <n v="76"/>
    <s v="MARIA NIDIA ELIS SALGADO SUBIETA"/>
    <m/>
  </r>
  <r>
    <n v="31"/>
    <s v="7684-31"/>
    <s v="O23011601190000007684"/>
    <x v="0"/>
    <x v="0"/>
    <x v="2"/>
    <s v="PM/0208/0103/40010497684"/>
    <x v="2"/>
    <x v="0"/>
    <s v="Prestar servicios profesionales especializados en la estructuración, ejecución y supervisión de los proyectos de vivienda nueva adelantados por la Dirección de Urbanizaciones y Titulación."/>
    <x v="2"/>
    <n v="80111605"/>
    <n v="10000000"/>
    <n v="10"/>
    <n v="55000000"/>
    <s v="Enero"/>
    <s v="Enero"/>
    <s v="Enero"/>
    <s v="DIRECCIÓN DE URBANIZACIONES Y TITULACIÓN"/>
    <s v="PATRICIA PINZÓN DURÁN"/>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66"/>
    <d v="2024-03-07T00:00:00"/>
    <n v="40000000"/>
    <n v="15000000"/>
    <n v="396"/>
    <d v="2024-03-07T00:00:00"/>
    <n v="40000000"/>
    <n v="0"/>
    <n v="1018"/>
    <d v="2024-03-20T00:00:00"/>
    <n v="40000000"/>
    <n v="0"/>
    <n v="13666667"/>
    <m/>
    <n v="26333333"/>
    <n v="15000000"/>
    <s v="CONTRATO DE PRESTACION DE SERVICIOS PROFESIONALES"/>
    <n v="188"/>
    <s v="EVELYN  DONOSO HERRERA"/>
    <s v="TIT-033 anulado 195 anulado"/>
  </r>
  <r>
    <n v="32"/>
    <s v="7684-32"/>
    <s v="O23011601190000007684"/>
    <x v="0"/>
    <x v="0"/>
    <x v="2"/>
    <s v="PM/0208/0103/40010497684"/>
    <x v="14"/>
    <x v="0"/>
    <s v="Pago de servicios públicos del Proyecto de Interés Prioritario Arboleda Santa Teresita - Sector I y II - VANTI"/>
    <x v="1"/>
    <s v="No aplica"/>
    <n v="900000"/>
    <n v="12"/>
    <n v="108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1-15T00:00:00"/>
    <n v="202413000002243"/>
    <s v="01 - Viabilización de Línea"/>
    <s v="No aplica"/>
    <d v="2024-01-18T00:00:00"/>
    <s v="TIT-002"/>
    <d v="2024-01-18T00:00:00"/>
    <n v="10800000"/>
    <n v="0"/>
    <n v="38"/>
    <d v="2024-01-22T00:00:00"/>
    <n v="390470"/>
    <n v="10409530"/>
    <s v="113;1776;1821;411"/>
    <d v="2024-01-30T00:00:00"/>
    <n v="390470"/>
    <n v="0"/>
    <n v="290470"/>
    <s v="Febrero de 2024"/>
    <n v="100000"/>
    <n v="10409530"/>
    <s v="FACTURAS"/>
    <n v="1593863189"/>
    <s v="VANTI S.A. ESP"/>
    <m/>
  </r>
  <r>
    <n v="33"/>
    <s v="7684-33"/>
    <s v="O23011601190000007684"/>
    <x v="0"/>
    <x v="0"/>
    <x v="2"/>
    <s v="PM/0208/0103/40010497684"/>
    <x v="15"/>
    <x v="0"/>
    <s v="Pago de los servicios públicos relacionados con Servicios de distribución de electricidad del Proyecto de Interés Prioritario Arboleda Santa Teresita - Sector I y II"/>
    <x v="1"/>
    <s v="No aplica"/>
    <n v="1100000"/>
    <n v="12"/>
    <n v="102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1-15T00:00:00"/>
    <n v="202413000002243"/>
    <s v="01 - Viabilización de Línea"/>
    <s v="No aplica"/>
    <d v="2024-01-18T00:00:00"/>
    <s v="TIT-003"/>
    <d v="2024-01-18T00:00:00"/>
    <n v="10200000"/>
    <n v="0"/>
    <n v="39"/>
    <d v="2024-01-22T00:00:00"/>
    <n v="2665420"/>
    <n v="7534580"/>
    <s v="274; 813; 1638"/>
    <d v="2024-02-15T00:00:00"/>
    <n v="2665420"/>
    <n v="0"/>
    <n v="1465420"/>
    <s v="Febrero de 2024"/>
    <n v="1200000"/>
    <n v="7534580"/>
    <s v="FACTURAS"/>
    <n v="76399198"/>
    <s v="ENEL COLOMBIA SA ESP"/>
    <m/>
  </r>
  <r>
    <n v="34"/>
    <s v="7684-34"/>
    <s v="O23011601190000007684"/>
    <x v="0"/>
    <x v="0"/>
    <x v="2"/>
    <s v="PM/0208/0103/40010497684"/>
    <x v="16"/>
    <x v="0"/>
    <s v="Pago de los servicios públicos relacionados con Servicios de distribución de agua por tubería del Proyecto de Interés Prioritario Arboleda Santa Teresita - Sector I y II._x000a_"/>
    <x v="1"/>
    <s v="No aplica"/>
    <n v="5600000"/>
    <n v="12"/>
    <n v="552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1-15T00:00:00"/>
    <n v="202413000002243"/>
    <s v="01 - Viabilización de Línea"/>
    <s v="No aplica"/>
    <d v="2024-01-18T00:00:00"/>
    <s v="TIT-004"/>
    <d v="2024-01-18T00:00:00"/>
    <n v="55200000"/>
    <n v="0"/>
    <n v="40"/>
    <d v="2024-01-22T00:00:00"/>
    <n v="4721389"/>
    <n v="50478611"/>
    <s v="299; 303; 1806"/>
    <d v="2024-02-26T00:00:00"/>
    <n v="4721389"/>
    <n v="0"/>
    <n v="3321389"/>
    <s v="Febrero de 2024"/>
    <n v="1400000"/>
    <n v="50478611"/>
    <s v="FACTURAS"/>
    <n v="10291261716"/>
    <s v="EMPRESA DE ACUEDUCTO Y ALCANTARILLADO DE BOGOTA E.S.P."/>
    <m/>
  </r>
  <r>
    <n v="35"/>
    <s v="7684-35"/>
    <s v="O23011601190000007684"/>
    <x v="0"/>
    <x v="0"/>
    <x v="2"/>
    <s v="PM/0208/0103/40010497684"/>
    <x v="17"/>
    <x v="0"/>
    <s v="Prestar servicios profesionales para efectuar la consolidación, seguimiento y control a las actividades relacionadas con proyectos constructivos y de titulación, que se encuentran a cargo de la Dirección de Urbanizaciones y Titulación"/>
    <x v="2"/>
    <n v="80111614"/>
    <n v="8000000"/>
    <n v="10"/>
    <n v="800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m/>
    <m/>
    <m/>
    <m/>
    <m/>
    <m/>
    <m/>
    <m/>
    <n v="80000000"/>
    <m/>
    <m/>
    <m/>
    <n v="0"/>
    <m/>
    <m/>
    <m/>
    <n v="0"/>
    <m/>
    <m/>
    <n v="0"/>
    <n v="80000000"/>
    <m/>
    <m/>
    <m/>
    <m/>
  </r>
  <r>
    <n v="36"/>
    <s v="7684-36"/>
    <s v="O23011601190000007684"/>
    <x v="0"/>
    <x v="0"/>
    <x v="2"/>
    <s v="PM/0208/0103/40010497684"/>
    <x v="18"/>
    <x v="0"/>
    <s v="Prestar servicios profesionales especializados para realizar acompañamiento desde su profesión en la gestión técnica de los proyectos de vivienda nueva que se encuentren en estructuración y en curso, liderados por la Caja de la Vivienda Popular."/>
    <x v="2"/>
    <n v="81101500"/>
    <n v="9600000"/>
    <n v="10"/>
    <n v="928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34"/>
    <d v="2024-02-23T00:00:00"/>
    <n v="38400000"/>
    <n v="54400000"/>
    <n v="196"/>
    <d v="2024-02-26T00:00:00"/>
    <n v="38400000"/>
    <n v="0"/>
    <n v="407"/>
    <d v="2024-03-04T00:00:00"/>
    <n v="38400000"/>
    <n v="0"/>
    <n v="17600000"/>
    <m/>
    <n v="20800000"/>
    <n v="54400000"/>
    <s v="CONTRATO DE PRESTACION DE SERVICIOS PROFESIONALES"/>
    <n v="67"/>
    <s v="ANDREA TATIANA ORTEGON ORTEGON"/>
    <m/>
  </r>
  <r>
    <n v="37"/>
    <s v="7684-37"/>
    <s v="O23011601190000007684"/>
    <x v="0"/>
    <x v="0"/>
    <x v="2"/>
    <s v="PM/0208/0103/40010497684"/>
    <x v="18"/>
    <x v="0"/>
    <s v="Prestar servicios profesionales especializados a la DUT en el seguimiento y apoyo técnico a la estructuración, ejecución, liquidación y entrega de los proyectos de urbanizaciones nuevas realizados por la CVP"/>
    <x v="2"/>
    <n v="81101500"/>
    <n v="9600000"/>
    <n v="10"/>
    <n v="90733333"/>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35"/>
    <d v="2024-02-23T00:00:00"/>
    <n v="33600000"/>
    <n v="57133333"/>
    <n v="342"/>
    <d v="2024-02-29T00:00:00"/>
    <n v="33600000"/>
    <n v="0"/>
    <n v="432"/>
    <d v="2024-03-07T00:00:00"/>
    <n v="33600000"/>
    <n v="0"/>
    <n v="14000000"/>
    <m/>
    <n v="19600000"/>
    <n v="57133333"/>
    <s v="CONTRATO DE PRESTACION DE SERVICIOS PROFESIONALES"/>
    <n v="64"/>
    <s v="EDGAR ANDRES TOQUICA GIRALDO"/>
    <m/>
  </r>
  <r>
    <n v="38"/>
    <s v="7684-38"/>
    <s v="O23011601190000007684"/>
    <x v="0"/>
    <x v="0"/>
    <x v="2"/>
    <s v="PM/0208/0103/40010497684"/>
    <x v="10"/>
    <x v="0"/>
    <s v="Prestación de servicios profesionales desde el ámbito de su experticia, para dar soporte jurídico a las actuaciones y trámites efectuados dentro de los programas y proyectos ejecutados por la Dirección de Urbanizaciones y Titulación."/>
    <x v="2"/>
    <n v="80111607"/>
    <n v="8000000"/>
    <n v="10"/>
    <n v="800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36"/>
    <d v="2024-02-23T00:00:00"/>
    <n v="18400000"/>
    <n v="61600000"/>
    <n v="197"/>
    <d v="2024-02-26T00:00:00"/>
    <n v="18400000"/>
    <n v="0"/>
    <n v="518"/>
    <d v="2024-03-08T00:00:00"/>
    <n v="18400000"/>
    <n v="0"/>
    <n v="8126666"/>
    <m/>
    <n v="10273334"/>
    <n v="61600000"/>
    <s v="CONTRATO DE PRESTACION DE SERVICIOS PROFESIONALES"/>
    <n v="91"/>
    <s v="CAMILO ADOLFO PINILLOS BOHORQUEZ"/>
    <m/>
  </r>
  <r>
    <n v="39"/>
    <s v="7684-39"/>
    <s v="O23011601190000007684"/>
    <x v="0"/>
    <x v="0"/>
    <x v="2"/>
    <s v="PM/0208/0103/40010497684"/>
    <x v="10"/>
    <x v="0"/>
    <s v="Prestar servicios profesionales para apoyar desde el área jurídica los proyectos adelantados por la Dirección de Urbanizaciones y Titulación Predial en el marco de los proyectos constructivos destinados a vivienda nueva"/>
    <x v="2"/>
    <n v="80111607"/>
    <n v="8000000"/>
    <n v="10"/>
    <n v="736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37"/>
    <d v="2024-02-23T00:00:00"/>
    <n v="39000000"/>
    <n v="34600000"/>
    <n v="198"/>
    <d v="2024-02-26T00:00:00"/>
    <n v="32000000"/>
    <n v="7000000"/>
    <n v="425"/>
    <d v="2024-03-07T00:00:00"/>
    <n v="32000000"/>
    <n v="0"/>
    <n v="14399999"/>
    <m/>
    <n v="17600001"/>
    <n v="41600000"/>
    <s v="CONTRATO DE PRESTACION DE SERVICIOS PROFESIONALES"/>
    <n v="73"/>
    <s v="SONIA ESPERANZA AREVALO SILVA"/>
    <m/>
  </r>
  <r>
    <n v="40"/>
    <s v="7684-40"/>
    <s v="O23011601190000007684"/>
    <x v="0"/>
    <x v="0"/>
    <x v="2"/>
    <s v="PM/0208/0103/40010497684"/>
    <x v="10"/>
    <x v="0"/>
    <s v="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
    <x v="2"/>
    <n v="80111607"/>
    <n v="8000000"/>
    <n v="10"/>
    <n v="640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38"/>
    <d v="2024-02-23T00:00:00"/>
    <n v="18666667"/>
    <n v="45333333"/>
    <n v="181"/>
    <d v="2024-02-26T00:00:00"/>
    <n v="10666667"/>
    <n v="8000000"/>
    <n v="1114"/>
    <d v="2024-03-22T00:00:00"/>
    <n v="10666667"/>
    <n v="0"/>
    <n v="8000000"/>
    <m/>
    <n v="2666667"/>
    <n v="53333333"/>
    <s v="CONTRATO DE PRESTACION DE SERVICIOS PROFESIONALES"/>
    <n v="194"/>
    <s v="DIEGO ENRIQUE CORZO AYERBE"/>
    <m/>
  </r>
  <r>
    <n v="41"/>
    <s v="7684-41"/>
    <s v="O23011601190000007684"/>
    <x v="0"/>
    <x v="0"/>
    <x v="3"/>
    <s v="PM/0208/0103/40010077684"/>
    <x v="0"/>
    <x v="0"/>
    <s v="Prestar el servicio público de transporte terrestre automotor especial para la Caja de la Vivienda Popular"/>
    <x v="0"/>
    <n v="78111800"/>
    <n v="17000000"/>
    <n v="10"/>
    <n v="170000000"/>
    <s v="MARZO"/>
    <s v="MARZO"/>
    <s v="ABRIL"/>
    <s v="DIRECCIÓN DE URBANIZACIONES Y TITULACIÓN"/>
    <s v="MARIO AUGUSTO PÉREZ RODRÍGUEZ"/>
    <s v="ENTIDADES TERRITORIALES - ADMINISTRACION CENTRAL"/>
    <s v="A.7.7 INVERSIÓN REALIZADA POR LA ENTIDAD TERRITORIAL DESTINADA A LA FINANCIACIÓN DE PROYECTOS DE TITULACIÓN Y LEGALIZACIÓN DE PREDIOS"/>
    <m/>
    <m/>
    <m/>
    <m/>
    <m/>
    <m/>
    <m/>
    <m/>
    <m/>
    <n v="170000000"/>
    <m/>
    <m/>
    <m/>
    <n v="0"/>
    <m/>
    <m/>
    <m/>
    <n v="0"/>
    <m/>
    <m/>
    <n v="0"/>
    <n v="170000000"/>
    <m/>
    <m/>
    <m/>
    <m/>
  </r>
  <r>
    <n v="42"/>
    <s v="7684-42"/>
    <s v="O23011601190000007684"/>
    <x v="0"/>
    <x v="0"/>
    <x v="3"/>
    <s v="PM/0208/0103/40010077684"/>
    <x v="2"/>
    <x v="0"/>
    <s v="Prestar servicios profesionales para apoyar en los trámites y actividades de carácter financiero con el fin de dar cumplimiento a las funciones de la Dirección de Urbanizaciones y Titulación de conformidad con los procesos y procedimientos establecidos._x000a_"/>
    <x v="2"/>
    <n v="80111605"/>
    <n v="6000000"/>
    <n v="10"/>
    <n v="5584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39"/>
    <d v="2024-02-23T00:00:00"/>
    <n v="20800000"/>
    <n v="35040000"/>
    <n v="200"/>
    <d v="2024-02-26T00:00:00"/>
    <n v="20800000"/>
    <n v="0"/>
    <n v="426"/>
    <d v="2024-03-07T00:00:00"/>
    <n v="20800000"/>
    <n v="0"/>
    <n v="9360000"/>
    <m/>
    <n v="11440000"/>
    <n v="35040000"/>
    <s v="CONTRATO DE PRESTACION DE SERVICIOS PROFESIONALES"/>
    <n v="75"/>
    <s v="MARIA ALEJANDRA CASTELLANOS GARCIA"/>
    <m/>
  </r>
  <r>
    <n v="43"/>
    <s v="7684-43"/>
    <s v="O23011601190000007684"/>
    <x v="0"/>
    <x v="0"/>
    <x v="3"/>
    <s v="PM/0208/0103/40010077684"/>
    <x v="4"/>
    <x v="0"/>
    <s v="Prestar servicios de apoyo a la gestión a  la Dirección de Urbanizaciones y Titulación en los temas asociados con estudios prediales, catastrales y urbanísticos de los proyectos priorizados por el área."/>
    <x v="2"/>
    <n v="80111621"/>
    <n v="3520000"/>
    <n v="4"/>
    <n v="14080000"/>
    <s v="FEBRERO"/>
    <s v="FEBRERO"/>
    <s v="MARZ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3-01T00:00:00"/>
    <s v="202413000023413 / Anulación y nueva viabilidad 202413000026333"/>
    <s v="01 - Viabilización de Línea"/>
    <s v="No aplica"/>
    <d v="2024-03-05T00:00:00"/>
    <s v="TIT-063"/>
    <d v="2024-03-05T00:00:00"/>
    <n v="14080000"/>
    <n v="0"/>
    <n v="416"/>
    <d v="2024-03-11T00:00:00"/>
    <n v="14080000"/>
    <n v="0"/>
    <n v="937"/>
    <d v="2024-03-18T00:00:00"/>
    <n v="14080000"/>
    <n v="0"/>
    <n v="4928000"/>
    <m/>
    <n v="9152000"/>
    <n v="0"/>
    <s v="CONTRATO DE PRESTACION DE SERVICIOS DE APOYO A LA GESTION"/>
    <n v="182"/>
    <s v="EIMMY HELENA MAHECHA FORERO"/>
    <s v="CDP 201 ANULADO Y VIABILIDAD TIT-040 ANULADA"/>
  </r>
  <r>
    <n v="44"/>
    <s v="7684-44"/>
    <s v="O23011601190000007684"/>
    <x v="0"/>
    <x v="0"/>
    <x v="3"/>
    <s v="PM/0208/0103/40010077684"/>
    <x v="5"/>
    <x v="0"/>
    <s v="Realizar el Pago de gastos notariales, regitro y de beneficencia que resulten de la suscripción de escrituras públicas y/o resoluciones de los diferentes procesos ejecutados por la Dirección de Urbanizaciones y Titulación predial."/>
    <x v="1"/>
    <s v="No aplica"/>
    <n v="750000"/>
    <n v="12"/>
    <n v="790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1-25T00:00:00"/>
    <n v="202413000005353"/>
    <s v="01 - Viabilización de Línea"/>
    <s v="$70,000,000 de linea  51"/>
    <d v="2024-01-29T00:00:00"/>
    <s v="TIT-008"/>
    <d v="2024-01-29T00:00:00"/>
    <n v="79000000"/>
    <n v="0"/>
    <n v="50"/>
    <d v="2024-01-30T00:00:00"/>
    <n v="49749802"/>
    <n v="29250198"/>
    <s v="785; 789;941;942;1794"/>
    <d v="2024-02-14T00:00:00"/>
    <n v="49749802"/>
    <n v="0"/>
    <n v="49749802"/>
    <s v="Febrero de 2024"/>
    <n v="0"/>
    <n v="29250198"/>
    <s v="RESOLUCIÓN"/>
    <n v="128"/>
    <s v="JAIME ALBERTO RODRIGUEZ CUESTAS_x000a_OSCAR FERNANDO MARTINEZ BUSTAMANTE_x000a_DEPARTAMENTO DE CUNDINAMARCA_x000a_SUPERINTENDENCIA DE NOTARIADO Y REGISTRO"/>
    <m/>
  </r>
  <r>
    <n v="45"/>
    <s v="7684-45"/>
    <s v="O23011601190000007684"/>
    <x v="0"/>
    <x v="0"/>
    <x v="3"/>
    <s v="PM/0208/0103/40010077684"/>
    <x v="6"/>
    <x v="0"/>
    <s v="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
    <x v="1"/>
    <s v="No aplica"/>
    <n v="0"/>
    <n v="0"/>
    <n v="0"/>
    <s v="NO APLICA"/>
    <s v="NO APLICA"/>
    <s v="NO APLICA"/>
    <s v="DIRECCIÓN DE URBANIZACIONES Y TITULACIÓN"/>
    <s v="MARIO AUGUSTO PÉREZ RODRÍGUEZ"/>
    <s v="ENTIDADES TERRITORIALES - ADMINISTRACION CENTRAL"/>
    <s v="A.7.7 INVERSIÓN REALIZADA POR LA ENTIDAD TERRITORIAL DESTINADA A LA FINANCIACIÓN DE PROYECTOS DE TITULACIÓN Y LEGALIZACIÓN DE PREDIOS"/>
    <m/>
    <m/>
    <m/>
    <m/>
    <m/>
    <m/>
    <m/>
    <m/>
    <m/>
    <n v="0"/>
    <m/>
    <m/>
    <m/>
    <n v="0"/>
    <m/>
    <m/>
    <m/>
    <n v="0"/>
    <m/>
    <m/>
    <n v="0"/>
    <n v="0"/>
    <m/>
    <m/>
    <m/>
    <m/>
  </r>
  <r>
    <n v="46"/>
    <s v="7684-46"/>
    <s v="O23011601190000007684"/>
    <x v="0"/>
    <x v="0"/>
    <x v="3"/>
    <s v="PM/0208/0103/40010077684"/>
    <x v="19"/>
    <x v="0"/>
    <s v="Prestar servicios profesionales especializados de carácter técnico para apoyar el proceso de saneamiento de predios  cabo las modelaciones urbanísticas que determinen el máximo potencial de desarrollo de los inmuebles para la toma de decisiones  de los predios reportados en la base de inventarios de los bienes inmuebles de propiedad de la Caja de la Vivienda Popular."/>
    <x v="2"/>
    <n v="81101500"/>
    <n v="8550000"/>
    <n v="10"/>
    <n v="855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41"/>
    <d v="2024-02-23T00:00:00"/>
    <n v="31600000"/>
    <n v="53900000"/>
    <n v="214"/>
    <d v="2024-02-27T00:00:00"/>
    <n v="31600000"/>
    <n v="0"/>
    <n v="517"/>
    <d v="2024-03-08T00:00:00"/>
    <n v="31600000"/>
    <n v="0"/>
    <n v="13956667"/>
    <m/>
    <n v="17643333"/>
    <n v="53900000"/>
    <s v="CONTRATO DE PRESTACION DE SERVICIOS PROFESIONALES"/>
    <n v="83"/>
    <s v="WILLIAM ANTONIO ZAPATA PAEZ"/>
    <m/>
  </r>
  <r>
    <n v="47"/>
    <s v="7684-47"/>
    <s v="O23011601190000007684"/>
    <x v="0"/>
    <x v="0"/>
    <x v="3"/>
    <s v="PM/0208/0103/40010077684"/>
    <x v="19"/>
    <x v="0"/>
    <s v="Prestar servicios profesionales especializados de carácter técnico para apoyar las actividades tendientes a la elaboración de los informes técnicos de los predios reportados en la base de inventarios de los bienes inmuebles de propiedad de la Caja de la Vivienda Popular, con el fin de determinar aquellos que son objeto de titulación por cesión a título gratuito o enajenación."/>
    <x v="1"/>
    <s v="No aplica"/>
    <n v="0"/>
    <n v="0"/>
    <n v="0"/>
    <s v="NO APLICA"/>
    <s v="NO APLICA"/>
    <s v="NO APLICA"/>
    <s v="DIRECCIÓN DE URBANIZACIONES Y TITULACIÓN"/>
    <s v="MARIO AUGUSTO PÉREZ RODRÍGUEZ"/>
    <s v="ENTIDADES TERRITORIALES - ADMINISTRACION CENTRAL"/>
    <s v="A.7.7 INVERSIÓN REALIZADA POR LA ENTIDAD TERRITORIAL DESTINADA A LA FINANCIACIÓN DE PROYECTOS DE TITULACIÓN Y LEGALIZACIÓN DE PREDIOS"/>
    <m/>
    <m/>
    <m/>
    <m/>
    <m/>
    <m/>
    <m/>
    <m/>
    <m/>
    <n v="0"/>
    <m/>
    <m/>
    <m/>
    <n v="0"/>
    <m/>
    <m/>
    <m/>
    <n v="0"/>
    <m/>
    <m/>
    <n v="0"/>
    <n v="0"/>
    <m/>
    <m/>
    <m/>
    <m/>
  </r>
  <r>
    <n v="48"/>
    <s v="7684-48"/>
    <s v="O23011601190000007684"/>
    <x v="0"/>
    <x v="0"/>
    <x v="3"/>
    <s v="PM/0208/0103/40010077684"/>
    <x v="10"/>
    <x v="0"/>
    <s v="Prestar servicios profesionales para el desarrollo e implementación de actividades jurídicas relacionadas con gestión y/o saneamiento de activos priorizados por la Dirección de Urbanizaciones y Titulación, acorde con la normatividad vigente."/>
    <x v="2"/>
    <n v="80111607"/>
    <n v="7300000"/>
    <n v="10"/>
    <n v="730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42"/>
    <d v="2024-02-23T00:00:00"/>
    <n v="28000000"/>
    <n v="45000000"/>
    <n v="322"/>
    <d v="2024-02-28T00:00:00"/>
    <n v="28000000"/>
    <n v="0"/>
    <n v="404"/>
    <d v="2024-03-04T00:00:00"/>
    <n v="28000000"/>
    <n v="0"/>
    <n v="13300000"/>
    <m/>
    <n v="14700000"/>
    <n v="45000000"/>
    <s v="CONTRATO DE PRESTACION DE SERVICIOS PROFESIONALES"/>
    <n v="58"/>
    <s v="YENNY PAOLA VARGAS ROBLES"/>
    <m/>
  </r>
  <r>
    <n v="49"/>
    <s v="7684-49"/>
    <s v="O23011601190000007684"/>
    <x v="0"/>
    <x v="0"/>
    <x v="3"/>
    <s v="PM/0208/0103/40010077684"/>
    <x v="10"/>
    <x v="0"/>
    <s v="Prestar servicios profesionales para apoyar desde su profesión las diligencias jurídicas en los trámites que sean requeridos por el desarrollo y cumplimiento de las funciones asignadas a la Dirección de Urbanizaciones y titulación"/>
    <x v="2"/>
    <n v="80111607"/>
    <n v="7300000"/>
    <n v="10"/>
    <n v="730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43"/>
    <d v="2024-02-23T00:00:00"/>
    <n v="29200000"/>
    <n v="43800000"/>
    <n v="318"/>
    <d v="2024-02-28T00:00:00"/>
    <n v="29200000"/>
    <n v="0"/>
    <n v="523"/>
    <d v="2024-03-08T00:00:00"/>
    <n v="29200000"/>
    <n v="0"/>
    <n v="12896667"/>
    <m/>
    <n v="16303333"/>
    <n v="43800000"/>
    <s v="CONTRATO DE PRESTACION DE SERVICIOS PROFESIONALES"/>
    <n v="71"/>
    <s v="NANCY FABIOLA GIL OROZCO"/>
    <m/>
  </r>
  <r>
    <n v="50"/>
    <s v="7684-50"/>
    <s v="O23011601190000007684"/>
    <x v="0"/>
    <x v="0"/>
    <x v="3"/>
    <s v="PM/0208/0103/40010077684"/>
    <x v="10"/>
    <x v="0"/>
    <s v="Prestar servicios profesionales para apoyar jurídicamente en los trámites que sean requeridos para el desarrollo y cumplimiento de las funciones asignadas a la Dirección de Urbanizaciones y Titulación"/>
    <x v="2"/>
    <n v="80111607"/>
    <n v="7300000"/>
    <n v="10"/>
    <n v="73000000"/>
    <s v="Enero"/>
    <s v="Enero"/>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23T00:00:00"/>
    <n v="202413000023413"/>
    <s v="01 - Viabilización de Línea"/>
    <s v="No aplica"/>
    <d v="2024-02-23T00:00:00"/>
    <s v="TIT-044"/>
    <d v="2024-02-23T00:00:00"/>
    <n v="20000000"/>
    <n v="53000000"/>
    <n v="319"/>
    <d v="2024-02-28T00:00:00"/>
    <n v="20000000"/>
    <n v="0"/>
    <n v="714"/>
    <d v="2024-03-13T00:00:00"/>
    <n v="20000000"/>
    <n v="0"/>
    <n v="8000000"/>
    <m/>
    <n v="12000000"/>
    <n v="53000000"/>
    <s v="CONTRATO DE PRESTACION DE SERVICIOS PROFESIONALES"/>
    <n v="146"/>
    <s v="LUZ STELLA CARDENAS LAVERDE"/>
    <m/>
  </r>
  <r>
    <n v="51"/>
    <s v="7684-51"/>
    <s v="O23011601190000007684"/>
    <x v="0"/>
    <x v="0"/>
    <x v="3"/>
    <s v="PM/0208/0103/40010077684"/>
    <x v="20"/>
    <x v="0"/>
    <s v=" Realizar la adquisición de los predios: No. 19 identificado con la matrícula inmobiliaria de mayor extensión  No. 50S-704455, No.18 identificado con la matrícula inmobiliaria de mayor extensión  No. 50S- 704456, para la adquisición de los predios donde se ubican asentamientos humanos ilegales consolidados de los predios sector Pradera de la Esperanza y El Paraiso ubicados en la localidad 19 - Ciudad Bolívar, UPZ 70 Jerusalén."/>
    <x v="1"/>
    <s v="No aplica"/>
    <n v="800000000"/>
    <n v="1"/>
    <n v="730000000"/>
    <s v="JUNIO "/>
    <s v="Julio"/>
    <s v="Septiembre"/>
    <s v="DIRECCIÓN DE URBANIZACIONES Y TITULACIÓN"/>
    <s v="MARIO AUGUSTO PÉREZ RODRÍGUEZ"/>
    <s v="ENTIDADES TERRITORIALES - ADMINISTRACION CENTRAL"/>
    <s v="A.7.7 INVERSIÓN REALIZADA POR LA ENTIDAD TERRITORIAL DESTINADA A LA FINANCIACIÓN DE PROYECTOS DE TITULACIÓN Y LEGALIZACIÓN DE PREDIOS"/>
    <m/>
    <m/>
    <m/>
    <m/>
    <m/>
    <m/>
    <m/>
    <m/>
    <m/>
    <n v="730000000"/>
    <m/>
    <m/>
    <m/>
    <n v="0"/>
    <m/>
    <m/>
    <m/>
    <n v="0"/>
    <m/>
    <m/>
    <n v="0"/>
    <n v="730000000"/>
    <m/>
    <m/>
    <m/>
    <m/>
  </r>
  <r>
    <n v="52"/>
    <s v="7684-52"/>
    <s v="O23011601190000007684"/>
    <x v="0"/>
    <x v="0"/>
    <x v="3"/>
    <s v="PM/0208/0103/40010077684"/>
    <x v="13"/>
    <x v="0"/>
    <s v="Pago de los servicios públicos relacionados con Servicios generales de recolección de otros desechos de bienes inmuebles de la CVP administrados por la Dirección de Urbanizaciones y Titulaciones."/>
    <x v="1"/>
    <s v="No aplica"/>
    <n v="1000000"/>
    <n v="12"/>
    <n v="12000000"/>
    <s v="NO APLICA"/>
    <s v="NO APLICA"/>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1-15T00:00:00"/>
    <n v="202413000002203"/>
    <s v="01 - Viabilización de Línea"/>
    <s v="Recursos de Linea 29"/>
    <d v="2024-01-18T00:00:00"/>
    <s v="TIT-005"/>
    <d v="2024-01-18T00:00:00"/>
    <n v="12000000"/>
    <n v="0"/>
    <n v="41"/>
    <d v="2024-01-22T00:00:00"/>
    <n v="1184080"/>
    <n v="10815920"/>
    <s v="101; 272; 273;1014"/>
    <d v="2024-01-23T00:00:00"/>
    <n v="1184080"/>
    <n v="0"/>
    <n v="924080"/>
    <s v="Enero de 2024"/>
    <n v="260000"/>
    <n v="10815920"/>
    <s v="FACTURAS"/>
    <n v="122623176"/>
    <s v="PROMOAMBIENTAL DISTRITO S A S ESP"/>
    <m/>
  </r>
  <r>
    <n v="53"/>
    <s v="7684-53"/>
    <s v="O23011601190000007684"/>
    <x v="0"/>
    <x v="0"/>
    <x v="3"/>
    <s v="PM/0208/0103/40010077684"/>
    <x v="15"/>
    <x v="0"/>
    <s v="Pago de los servicios públicos relacionados con Servicios de distribución de electricidad de bienes inmuebles de la CVP administrados por la Dirección de Urbanizaciones y Titulación"/>
    <x v="1"/>
    <s v="No aplica"/>
    <n v="250000"/>
    <n v="12"/>
    <n v="3000000"/>
    <s v="NO APLICA"/>
    <s v="NO APLICA"/>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1-15T00:00:00"/>
    <n v="202413000002203"/>
    <s v="01 - Viabilización de Línea"/>
    <s v="Recursos de Linea 33"/>
    <d v="2024-01-18T00:00:00"/>
    <s v="TIT-006"/>
    <d v="2024-01-18T00:00:00"/>
    <n v="3000000"/>
    <n v="0"/>
    <n v="42"/>
    <d v="2024-01-22T00:00:00"/>
    <n v="825490"/>
    <n v="2174510"/>
    <s v="850; 1820"/>
    <d v="2024-03-15T00:00:00"/>
    <n v="825490"/>
    <n v="0"/>
    <n v="425490"/>
    <m/>
    <n v="400000"/>
    <n v="2174510"/>
    <s v="FACTURAS"/>
    <n v="45431517"/>
    <s v="ENEL COLOMBIA SA ESP"/>
    <m/>
  </r>
  <r>
    <n v="54"/>
    <s v="7684-54"/>
    <s v="O23011601190000007684"/>
    <x v="0"/>
    <x v="0"/>
    <x v="3"/>
    <s v="PM/0208/0103/40010077684"/>
    <x v="16"/>
    <x v="0"/>
    <s v="Pago de los servicios públicos relacionados con Servicios de distribución de agua por tubería de bienes inmuebles de la CVP administrados por la Dirección de Urbanizaciones y Titulación."/>
    <x v="1"/>
    <s v="No aplica"/>
    <n v="1000000"/>
    <n v="12"/>
    <n v="12000000"/>
    <s v="NO APLICA"/>
    <s v="NO APLICA"/>
    <s v="En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1-15T00:00:00"/>
    <n v="202413000002203"/>
    <s v="01 - Viabilización de Línea"/>
    <s v="Recursos de Linea 34"/>
    <d v="2024-01-18T00:00:00"/>
    <s v="TIT-007"/>
    <d v="2024-01-18T00:00:00"/>
    <n v="12000000"/>
    <n v="0"/>
    <n v="43"/>
    <d v="2024-01-22T00:00:00"/>
    <n v="0"/>
    <n v="12000000"/>
    <m/>
    <m/>
    <m/>
    <n v="0"/>
    <m/>
    <m/>
    <n v="0"/>
    <n v="12000000"/>
    <m/>
    <m/>
    <m/>
    <m/>
  </r>
  <r>
    <n v="55"/>
    <s v="7684-55"/>
    <s v="O23011601190000007684"/>
    <x v="0"/>
    <x v="0"/>
    <x v="2"/>
    <s v="PM/0208/0103/40010497684"/>
    <x v="2"/>
    <x v="0"/>
    <s v="Adición y prórroga al contrato de prestación de servicios profesionales N°.712 de 2023  cuyo objeto es: Prestar servicios profesionales especializados para que apoye en las actividades de coordinación, seguimiento y supervisión en el marco de los programas y proyectos de vivienda nueva que adelanta la DUT ."/>
    <x v="3"/>
    <n v="80111605"/>
    <n v="5000000"/>
    <s v="15 dias"/>
    <n v="5000000"/>
    <s v="NO APLICA"/>
    <s v="NO APLICA"/>
    <s v="Febr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01T00:00:00"/>
    <n v="202413000010193"/>
    <s v="01 - Viabilización de Línea"/>
    <s v="Recursos de línea 31"/>
    <d v="2024-02-01T00:00:00"/>
    <s v="TIT-009"/>
    <d v="2024-02-01T00:00:00"/>
    <n v="5000000"/>
    <n v="0"/>
    <n v="60"/>
    <d v="2024-02-02T00:00:00"/>
    <n v="5000000"/>
    <n v="0"/>
    <n v="155"/>
    <d v="2024-02-02T00:00:00"/>
    <n v="5000000"/>
    <n v="0"/>
    <n v="5000000"/>
    <m/>
    <n v="0"/>
    <n v="0"/>
    <s v="CONTRATO DE PRESTACION DE SERVICIOS PROFESIONALES"/>
    <n v="712"/>
    <s v="EVELYN  DONOSO HERRERA"/>
    <m/>
  </r>
  <r>
    <n v="56"/>
    <s v="7684-56"/>
    <s v="O23011601190000007684"/>
    <x v="0"/>
    <x v="0"/>
    <x v="0"/>
    <s v="PM/0208/0103/40010077684"/>
    <x v="9"/>
    <x v="0"/>
    <s v="Prestar los servicios de apoyo en las actividades y trámites necesarios para el cumplimiento de las funciones de la Dirección de Urbanizaciones y Titulación en el marco de los proyectos y/o programas a su cargo."/>
    <x v="2"/>
    <n v="80111601"/>
    <n v="3450000"/>
    <n v="3"/>
    <n v="10350000"/>
    <s v="NO APLICA"/>
    <s v="NO APLICA"/>
    <s v="Febr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05T00:00:00"/>
    <n v="202413000011203"/>
    <s v="01 - Viabilización de Línea"/>
    <s v="Recursos de línea 20"/>
    <d v="2024-02-06T00:00:00"/>
    <s v="TIT-011"/>
    <d v="2024-02-12T00:00:00"/>
    <n v="10350000"/>
    <n v="0"/>
    <n v="79"/>
    <d v="2024-02-13T00:00:00"/>
    <n v="10350000"/>
    <n v="0"/>
    <n v="282"/>
    <d v="2024-02-16T00:00:00"/>
    <n v="10350000"/>
    <n v="0"/>
    <n v="8165000"/>
    <m/>
    <n v="2185000"/>
    <n v="0"/>
    <s v="CONTRATO DE PRESTACION DE SERVICIOS DE APOYO A LA GESTION"/>
    <n v="13"/>
    <s v="NELLY YAMILE GOMEZ REYES"/>
    <m/>
  </r>
  <r>
    <n v="57"/>
    <s v="7684-57"/>
    <s v="O23011601190000007684"/>
    <x v="0"/>
    <x v="0"/>
    <x v="3"/>
    <s v="PM/0208/0103/40010077684"/>
    <x v="4"/>
    <x v="0"/>
    <s v="Prestación de servicios profesionales a la gestión social de la Dirección de Urbanizaciones y Titulación, apoyando la formulación de estrategias y lineamientos sociales, seguimiento y acompañamiento a las actuaciones de las etapas establecidas en los procesos de dicha Dirección y que le sean asignados de acuerdo con los procedimientos y la normatividad vigente que rige la materia."/>
    <x v="2"/>
    <n v="80111600"/>
    <n v="9000000"/>
    <n v="2"/>
    <n v="18000000"/>
    <s v="NO APLICA"/>
    <s v="NO APLICA"/>
    <s v="Febrero"/>
    <s v="DIRECCIÓN DE URBANIZACIONES Y TITULACIÓN"/>
    <s v="MARIO AUGUSTO PÉREZ RODRÍGUEZ"/>
    <s v="ENTIDADES TERRITORIALES - ADMINISTRACION CENTRAL"/>
    <s v="A.7.7 INVERSIÓN REALIZADA POR LA ENTIDAD TERRITORIAL DESTINADA A LA FINANCIACIÓN DE PROYECTOS DE TITULACIÓN Y LEGALIZACIÓN DE PREDIOS"/>
    <m/>
    <d v="2024-02-05T00:00:00"/>
    <n v="202413000011323"/>
    <s v="01 - Viabilización de Línea"/>
    <s v="Recursos de linea 43"/>
    <d v="2024-02-06T00:00:00"/>
    <s v="TIT-012"/>
    <d v="2024-02-12T00:00:00"/>
    <n v="18000000"/>
    <n v="0"/>
    <n v="80"/>
    <d v="2024-02-13T00:00:00"/>
    <n v="18000000"/>
    <n v="0"/>
    <n v="281"/>
    <d v="2024-02-16T00:00:00"/>
    <n v="18000000"/>
    <n v="0"/>
    <n v="18000000"/>
    <m/>
    <n v="0"/>
    <n v="0"/>
    <s v="CONTRATO DE PRESTACION DE SERVICIOS PROFESIONALES"/>
    <n v="12"/>
    <s v="LAURA MARCELA HERNANDEZ DUARTE"/>
    <m/>
  </r>
  <r>
    <n v="58"/>
    <s v="7684-58"/>
    <s v="O23011601190000007684"/>
    <x v="0"/>
    <x v="0"/>
    <x v="0"/>
    <s v="PM/0208/0103/40010077684"/>
    <x v="1"/>
    <x v="0"/>
    <s v="Ahorro del 10% para la reducción del gasto en contratos de prestación de servicios profesionales y de apoyo a la gestión en cumplimiento del artículo 6 del Decreto 062 de 2024. "/>
    <x v="1"/>
    <s v="No aplica"/>
    <n v="60000000"/>
    <n v="1"/>
    <n v="60000000"/>
    <s v="NO APLICA"/>
    <s v="NO APLICA"/>
    <s v="NO APLICA"/>
    <s v="DIRECCIÓN DE URBANIZACIONES Y TITULACIÓN"/>
    <s v="MARTHA PATRICIA PINZÓN DURÁN"/>
    <s v="ENTIDADES TERRITORIALES - ADMINISTRACION CENTRAL"/>
    <s v="A.7.7 INVERSIÓN REALIZADA POR LA ENTIDAD TERRITORIAL DESTINADA A LA FINANCIACIÓN DE PROYECTOS DE TITULACIÓN Y LEGALIZACIÓN DE PREDIOS"/>
    <m/>
    <d v="2024-02-19T00:00:00"/>
    <n v="202413000021823"/>
    <s v="01 - Viabilización de Línea"/>
    <s v="Recursos de línea 2"/>
    <d v="2024-02-19T00:00:00"/>
    <s v="TIT-013"/>
    <d v="2024-02-19T00:00:00"/>
    <n v="60000000"/>
    <n v="0"/>
    <n v="91"/>
    <d v="2024-02-19T00:00:00"/>
    <n v="0"/>
    <n v="60000000"/>
    <m/>
    <m/>
    <m/>
    <n v="0"/>
    <m/>
    <m/>
    <n v="0"/>
    <n v="60000000"/>
    <m/>
    <m/>
    <m/>
    <m/>
  </r>
  <r>
    <n v="59"/>
    <s v="7684-59"/>
    <s v="O23011601190000007684"/>
    <x v="0"/>
    <x v="0"/>
    <x v="0"/>
    <s v="PM/0208/0103/40010077684"/>
    <x v="4"/>
    <x v="0"/>
    <s v="Ahorro del 10% para la reducción del gasto en contratos de prestación de servicios profesionales y de apoyo a la gestión en cumplimiento del artículo 6 del Decreto 062 de 2024. "/>
    <x v="1"/>
    <s v="No aplica"/>
    <n v="103284738"/>
    <n v="1"/>
    <n v="103284738"/>
    <s v="NO APLICA"/>
    <s v="NO APLICA"/>
    <s v="NO APLICA"/>
    <s v="DIRECCIÓN DE URBANIZACIONES Y TITULACIÓN"/>
    <s v="MARTHA PATRICIA PINZÓN DURÁN"/>
    <s v="ENTIDADES TERRITORIALES - ADMINISTRACION CENTRAL"/>
    <s v="A.7.7 INVERSIÓN REALIZADA POR LA ENTIDAD TERRITORIAL DESTINADA A LA FINANCIACIÓN DE PROYECTOS DE TITULACIÓN Y LEGALIZACIÓN DE PREDIOS"/>
    <m/>
    <d v="2024-02-19T00:00:00"/>
    <n v="202413000021823"/>
    <s v="01 - Viabilización de Línea"/>
    <s v="Recursos de lineas 9, 11 y 12"/>
    <d v="2024-02-19T00:00:00"/>
    <s v="TIT-014"/>
    <d v="2024-02-19T00:00:00"/>
    <n v="103284738"/>
    <n v="0"/>
    <n v="92"/>
    <d v="2024-02-19T00:00:00"/>
    <n v="0"/>
    <n v="103284738"/>
    <m/>
    <m/>
    <m/>
    <n v="0"/>
    <m/>
    <m/>
    <n v="0"/>
    <n v="103284738"/>
    <m/>
    <m/>
    <m/>
    <m/>
  </r>
  <r>
    <n v="60"/>
    <s v="7684-60"/>
    <s v="O23011601190000007684"/>
    <x v="0"/>
    <x v="0"/>
    <x v="3"/>
    <s v="PM/0208/0103/40010077684"/>
    <x v="6"/>
    <x v="0"/>
    <s v="Ahorro del 10% para la reducción del gasto en contratos de prestación de servicios profesionales y de apoyo a la gestión en cumplimiento del artículo 6 del Decreto 062 de 2024. "/>
    <x v="1"/>
    <s v="No aplica"/>
    <n v="50000000"/>
    <n v="1"/>
    <n v="50000000"/>
    <s v="NO APLICA"/>
    <s v="NO APLICA"/>
    <s v="NO APLICA"/>
    <s v="DIRECCIÓN DE URBANIZACIONES Y TITULACIÓN"/>
    <s v="MARTHA PATRICIA PINZÓN DURÁN"/>
    <s v="ENTIDADES TERRITORIALES - ADMINISTRACION CENTRAL"/>
    <s v="A.7.7 INVERSIÓN REALIZADA POR LA ENTIDAD TERRITORIAL DESTINADA A LA FINANCIACIÓN DE PROYECTOS DE TITULACIÓN Y LEGALIZACIÓN DE PREDIOS"/>
    <m/>
    <d v="2024-02-19T00:00:00"/>
    <n v="202413000021823"/>
    <s v="01 - Viabilización de Línea"/>
    <s v="Recursos de línea 45"/>
    <d v="2024-02-19T00:00:00"/>
    <s v="TIT-015"/>
    <d v="2024-02-19T00:00:00"/>
    <n v="50000000"/>
    <n v="0"/>
    <n v="93"/>
    <d v="2024-02-19T00:00:00"/>
    <n v="0"/>
    <n v="50000000"/>
    <m/>
    <m/>
    <m/>
    <n v="0"/>
    <m/>
    <m/>
    <n v="0"/>
    <n v="50000000"/>
    <m/>
    <m/>
    <m/>
    <m/>
  </r>
  <r>
    <n v="61"/>
    <s v="7684-61"/>
    <s v="O23011601190000007684"/>
    <x v="0"/>
    <x v="0"/>
    <x v="3"/>
    <s v="PM/0208/0103/40010077684"/>
    <x v="19"/>
    <x v="0"/>
    <s v="Ahorro del 10% para la reducción del gasto en contratos de prestación de servicios profesionales y de apoyo a la gestión en cumplimiento del artículo 6 del Decreto 062 de 2024. "/>
    <x v="1"/>
    <s v="No aplica"/>
    <n v="85500000"/>
    <n v="1"/>
    <n v="85500000"/>
    <s v="NO APLICA"/>
    <s v="NO APLICA"/>
    <s v="NO APLICA"/>
    <s v="DIRECCIÓN DE URBANIZACIONES Y TITULACIÓN"/>
    <s v="MARTHA PATRICIA PINZÓN DURÁN"/>
    <s v="ENTIDADES TERRITORIALES - ADMINISTRACION CENTRAL"/>
    <s v="A.7.7 INVERSIÓN REALIZADA POR LA ENTIDAD TERRITORIAL DESTINADA A LA FINANCIACIÓN DE PROYECTOS DE TITULACIÓN Y LEGALIZACIÓN DE PREDIOS"/>
    <m/>
    <d v="2024-02-19T00:00:00"/>
    <n v="202413000021823"/>
    <s v="01 - Viabilización de Línea"/>
    <s v="Recursos de línea 47"/>
    <d v="2024-02-19T00:00:00"/>
    <s v="TIT-016"/>
    <d v="2024-02-19T00:00:00"/>
    <n v="85500000"/>
    <n v="0"/>
    <n v="94"/>
    <d v="2024-02-19T00:00:00"/>
    <n v="0"/>
    <n v="85500000"/>
    <m/>
    <m/>
    <m/>
    <n v="0"/>
    <m/>
    <m/>
    <n v="0"/>
    <n v="85500000"/>
    <m/>
    <m/>
    <m/>
    <m/>
  </r>
  <r>
    <n v="62"/>
    <s v="7684-62"/>
    <s v="O23011601190000007684"/>
    <x v="0"/>
    <x v="0"/>
    <x v="0"/>
    <s v="PM/0208/0103/40010077684"/>
    <x v="2"/>
    <x v="0"/>
    <s v="Prestar servicios de apoyo a la gestión para realizar las actividades administrativas necesarias para el desarrollo de las funciones de la Dirección de Urbanizaciones y Titulación"/>
    <x v="2"/>
    <n v="80111605"/>
    <n v="3500000"/>
    <n v="4"/>
    <n v="14000000"/>
    <s v="FEBRERO"/>
    <s v="FEBRER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2-23T00:00:00"/>
    <n v="202413000023413"/>
    <s v="01 - Viabilización de Línea"/>
    <s v="Recursos línea 31"/>
    <d v="2024-02-23T00:00:00"/>
    <s v="TIT-045"/>
    <d v="2024-02-23T00:00:00"/>
    <n v="14000000"/>
    <n v="0"/>
    <n v="323"/>
    <d v="2024-02-28T00:00:00"/>
    <n v="14000000"/>
    <n v="0"/>
    <n v="430"/>
    <d v="2024-03-07T00:00:00"/>
    <n v="14000000"/>
    <n v="0"/>
    <n v="6300000"/>
    <m/>
    <n v="7700000"/>
    <n v="0"/>
    <s v="CONTRATO DE PRESTACION DE SERVICIOS DE APOYO A LA GESTION"/>
    <n v="87"/>
    <s v="CARLOS JULIO GARZON CAÑON"/>
    <m/>
  </r>
  <r>
    <n v="63"/>
    <s v="7684-63"/>
    <s v="O23011601190000007684"/>
    <x v="0"/>
    <x v="0"/>
    <x v="2"/>
    <s v="PM/0208/0103/40010497684"/>
    <x v="11"/>
    <x v="0"/>
    <s v="Prestar servicios profesionales a la Dirección de Urbanizaciones y titulación tendientes a fortalecer técnicamente el proceso de formulación,  ejecución y liquidación de los contratos correspondientes a los proyectos urbanísticos adelantados por la Caja de la Vivienda Popular."/>
    <x v="2"/>
    <n v="81101500"/>
    <n v="5500000"/>
    <n v="4"/>
    <n v="22000000"/>
    <s v="FEBRERO"/>
    <s v="FEBRER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2-23T00:00:00"/>
    <n v="202413000023413"/>
    <s v="01 - Viabilización de Línea"/>
    <s v="Recursos línea 17"/>
    <d v="2024-02-23T00:00:00"/>
    <s v="TIT-046"/>
    <d v="2024-02-23T00:00:00"/>
    <n v="22000000"/>
    <n v="0"/>
    <n v="320"/>
    <d v="2024-02-28T00:00:00"/>
    <n v="22000000"/>
    <n v="0"/>
    <n v="754"/>
    <d v="2024-03-14T00:00:00"/>
    <n v="22000000"/>
    <n v="0"/>
    <n v="8616667"/>
    <m/>
    <n v="13383333"/>
    <n v="0"/>
    <s v="CONTRATO DE PRESTACION DE SERVICIOS PROFESIONALES"/>
    <n v="156"/>
    <s v="DURLEY MILENA QUINTERO QUINTERO"/>
    <m/>
  </r>
  <r>
    <n v="64"/>
    <s v="7684-64"/>
    <s v="O23011601190000007684"/>
    <x v="0"/>
    <x v="0"/>
    <x v="2"/>
    <s v="PM/0208/0103/40010497684"/>
    <x v="18"/>
    <x v="0"/>
    <s v=" Prestar los servicios requiridos por la Dirección de Urbanizaciones y Titulación para apoyar en el seguimiento y control de las obras que se ejecuten, así como en el desarrollo de las actividades que se requieran para la estructuración."/>
    <x v="2"/>
    <n v="81101500"/>
    <n v="5000000"/>
    <n v="4"/>
    <n v="20000000"/>
    <s v="FEBRERO"/>
    <s v="FEBRER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2-23T00:00:00"/>
    <n v="202413000023413"/>
    <s v="01 - Viabilización de Línea"/>
    <s v="Recursos línea 5"/>
    <d v="2024-02-23T00:00:00"/>
    <s v="TIT-047"/>
    <d v="2024-02-23T00:00:00"/>
    <n v="20000000"/>
    <n v="0"/>
    <n v="321"/>
    <d v="2024-02-28T00:00:00"/>
    <n v="20000000"/>
    <n v="0"/>
    <n v="620"/>
    <d v="2024-03-11T00:00:00"/>
    <n v="20000000"/>
    <n v="0"/>
    <n v="8333333"/>
    <m/>
    <n v="11666667"/>
    <n v="0"/>
    <s v="CONTRATO DE PRESTACION DE SERVICIOS PROFESIONALES"/>
    <n v="125"/>
    <s v="KEVIN ARLEY GARCIA PEÑA"/>
    <m/>
  </r>
  <r>
    <n v="65"/>
    <s v="7684-65"/>
    <s v="O23011601190000007684"/>
    <x v="0"/>
    <x v="0"/>
    <x v="2"/>
    <s v="PM/0208/0103/40010497684"/>
    <x v="18"/>
    <x v="0"/>
    <s v="Prestar servicios profesionales para apoyar el cumplimiento de los aspectos tecnicos  asociados al desarrollo de urbanizaciones, asi como en el seguimiento a los programas y/o proyectos de la Dirección de Urbanizaciones y Titulación"/>
    <x v="2"/>
    <n v="81101500"/>
    <n v="7900000"/>
    <n v="4"/>
    <n v="31600000"/>
    <s v="FEBRERO"/>
    <s v="FEBRER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2-23T00:00:00"/>
    <n v="202413000023413"/>
    <s v="01 - Viabilización de Línea"/>
    <s v="Recursos línea 5$2,800,000 y linea 7 $28,800,000"/>
    <d v="2024-02-23T00:00:00"/>
    <s v="TIT-048"/>
    <d v="2024-02-23T00:00:00"/>
    <n v="31600000"/>
    <n v="0"/>
    <n v="324"/>
    <d v="2024-02-28T00:00:00"/>
    <n v="31600000"/>
    <n v="0"/>
    <n v="619"/>
    <d v="2024-03-11T00:00:00"/>
    <n v="31600000"/>
    <n v="0"/>
    <n v="13166667"/>
    <m/>
    <n v="18433333"/>
    <n v="0"/>
    <s v="CONTRATO DE PRESTACION DE SERVICIOS PROFESIONALES"/>
    <n v="129"/>
    <s v="YENY ALEXANDRA RODRIGUEZ SOSSA"/>
    <m/>
  </r>
  <r>
    <n v="66"/>
    <s v="7684-66"/>
    <s v="O23011601190000007684"/>
    <x v="0"/>
    <x v="0"/>
    <x v="3"/>
    <s v="PM/0208/0103/40010077684"/>
    <x v="2"/>
    <x v="0"/>
    <s v="Prestar servicios profesionales para apoyar en las actividades de seguimiento y control requeridas por la Dirección de Urbanizaciones y Titulación en los aspectos financieros de los diferentes proyectos que se lideran desde esta Dirección"/>
    <x v="2"/>
    <n v="80111605"/>
    <n v="7200000"/>
    <n v="4"/>
    <n v="28800000"/>
    <s v="FEBRERO"/>
    <s v="FEBRER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2-23T00:00:00"/>
    <n v="202413000023413"/>
    <s v="01 - Viabilización de Línea"/>
    <s v="Recursos línea 17"/>
    <d v="2024-02-23T00:00:00"/>
    <s v="TIT-049"/>
    <d v="2024-02-23T00:00:00"/>
    <n v="28800000"/>
    <n v="0"/>
    <n v="217"/>
    <d v="2024-02-27T00:00:00"/>
    <n v="28800000"/>
    <n v="0"/>
    <n v="629"/>
    <d v="2024-03-11T00:00:00"/>
    <n v="28800000"/>
    <n v="0"/>
    <n v="12000000"/>
    <m/>
    <n v="16800000"/>
    <n v="0"/>
    <s v="CONTRATO DE PRESTACION DE SERVICIOS PROFESIONALES"/>
    <n v="130"/>
    <s v="DEISSY PAOLA RODRIGUEZ CUERVO"/>
    <m/>
  </r>
  <r>
    <n v="67"/>
    <s v="7684-67"/>
    <s v="O23011601190000007684"/>
    <x v="0"/>
    <x v="0"/>
    <x v="0"/>
    <s v="PM/0208/0103/40010077684"/>
    <x v="3"/>
    <x v="0"/>
    <s v="Prestar servicios profesionales para apoyar en el desarrollo y seguimiento de la estrategia de gestión social, en el fortalecimiento de la atención al ciudadano y en la atencion oportuna a los requerimientos que sobre estos aspectos se reciban en el marco de los proyectos liderados por la Dirección de Urbanizaciones y Titulación."/>
    <x v="2"/>
    <n v="80111621"/>
    <n v="9800000"/>
    <n v="4"/>
    <n v="39200000"/>
    <s v="FEBRERO"/>
    <s v="FEBRER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2-23T00:00:00"/>
    <n v="202413000023413"/>
    <s v="01 - Viabilización de Línea"/>
    <s v="Recursos línea 5"/>
    <d v="2024-02-23T00:00:00"/>
    <s v="TIT-050"/>
    <d v="2024-02-23T00:00:00"/>
    <n v="39200000"/>
    <n v="0"/>
    <n v="220"/>
    <d v="2024-02-27T00:00:00"/>
    <n v="39200000"/>
    <n v="0"/>
    <n v="830"/>
    <d v="2024-03-15T00:00:00"/>
    <n v="39200000"/>
    <n v="0"/>
    <n v="15026667"/>
    <m/>
    <n v="24173333"/>
    <n v="0"/>
    <s v="CONTRATO DE PRESTACION DE SERVICIOS PROFESIONALES"/>
    <n v="160"/>
    <s v="ANGELICA CRISTINA SIERRA SANCHEZ"/>
    <m/>
  </r>
  <r>
    <n v="68"/>
    <s v="7684-68"/>
    <s v="O23011601190000007684"/>
    <x v="0"/>
    <x v="0"/>
    <x v="0"/>
    <s v="PM/0208/0103/40010077684"/>
    <x v="10"/>
    <x v="0"/>
    <s v="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
    <x v="2"/>
    <n v="80111607"/>
    <n v="8000000"/>
    <n v="4"/>
    <n v="32000000"/>
    <s v="FEBRERO"/>
    <s v="FEBRER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2-23T00:00:00"/>
    <n v="202413000023413"/>
    <s v="01 - Viabilización de Línea"/>
    <s v="Recursos línea 17$21,400,000 y 19 $10,200,000"/>
    <d v="2024-02-23T00:00:00"/>
    <s v="TIT-051"/>
    <d v="2024-02-23T00:00:00"/>
    <n v="32000000"/>
    <n v="0"/>
    <n v="222"/>
    <d v="2024-02-27T00:00:00"/>
    <n v="32000000"/>
    <n v="0"/>
    <n v="621"/>
    <d v="2024-03-11T00:00:00"/>
    <n v="32000000"/>
    <n v="0"/>
    <n v="13333333"/>
    <m/>
    <n v="18666667"/>
    <n v="0"/>
    <s v="CONTRATO DE PRESTACION DE SERVICIOS PROFESIONALES"/>
    <n v="132"/>
    <s v="JUAN PABLO LUGO BOTELLO"/>
    <m/>
  </r>
  <r>
    <n v="69"/>
    <s v="7684-69"/>
    <s v="O23011601190000007684"/>
    <x v="0"/>
    <x v="0"/>
    <x v="0"/>
    <s v="PM/0208/0103/40010077684"/>
    <x v="2"/>
    <x v="0"/>
    <s v="Prestar servicios profesionales para apoyar en el seguimiento y control de las gestiones administrativas, requeridas para el desarrollo de las funciones y competencias asignadas a la Dirección de Urbanizaciones y Titulación"/>
    <x v="2"/>
    <n v="80111605"/>
    <n v="6500000"/>
    <n v="4"/>
    <n v="26000000"/>
    <s v="FEBRERO"/>
    <s v="FEBRER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2-23T00:00:00"/>
    <n v="202413000023413"/>
    <s v="01 - Viabilización de Línea"/>
    <s v="Recursos línea 31 "/>
    <d v="2024-02-23T00:00:00"/>
    <s v="TIT-052"/>
    <d v="2024-02-23T00:00:00"/>
    <n v="26000000"/>
    <n v="0"/>
    <n v="225"/>
    <d v="2024-02-27T00:00:00"/>
    <n v="26000000"/>
    <n v="0"/>
    <n v="831"/>
    <d v="2024-03-15T00:00:00"/>
    <n v="26000000"/>
    <n v="0"/>
    <n v="9966667"/>
    <m/>
    <n v="16033333"/>
    <n v="0"/>
    <s v="CONTRATO DE PRESTACION DE SERVICIOS PROFESIONALES"/>
    <n v="166"/>
    <s v="EDNA MARGARITA VILLAMIZAR LOPEZ"/>
    <m/>
  </r>
  <r>
    <n v="70"/>
    <s v="7684-70"/>
    <s v="O23011601190000007684"/>
    <x v="0"/>
    <x v="0"/>
    <x v="0"/>
    <s v="PM/0208/0103/40010077684"/>
    <x v="6"/>
    <x v="0"/>
    <s v="Prestar servicios profesionales especializados para apoyar en el seguimiento y control a los diferentes proyectos que lidera la Dirección de Urbanizaciones y Titulación."/>
    <x v="2"/>
    <n v="80111605"/>
    <n v="9500000"/>
    <n v="4"/>
    <n v="38000000"/>
    <s v="FEBRERO"/>
    <s v="FEBRER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2-23T00:00:00"/>
    <n v="202413000023413"/>
    <s v="01 - Viabilización de Línea"/>
    <s v="Recursos línea 15"/>
    <d v="2024-02-23T00:00:00"/>
    <s v="TIT-067"/>
    <d v="2024-03-07T00:00:00"/>
    <n v="38000000"/>
    <n v="0"/>
    <n v="397"/>
    <d v="2024-03-07T00:00:00"/>
    <n v="38000000"/>
    <n v="0"/>
    <n v="1222"/>
    <d v="2024-04-03T00:00:00"/>
    <n v="38000000"/>
    <n v="0"/>
    <n v="8866667"/>
    <m/>
    <n v="29133333"/>
    <n v="0"/>
    <s v="CONTRATO DE PRESTACION DE SERVICIOS PROFESIONALES"/>
    <n v="266"/>
    <s v="JUAN CARLOS AVILA GONZALEZ"/>
    <s v="TIT-053 anulado 226 anulado"/>
  </r>
  <r>
    <n v="71"/>
    <s v="7684-71"/>
    <s v="O23011601190000007684"/>
    <x v="0"/>
    <x v="0"/>
    <x v="2"/>
    <s v="PM/0208/0103/40010497684"/>
    <x v="8"/>
    <x v="0"/>
    <s v="Prestar servicios profesionales para la representación y Defensa Jurídica de los intereses de la Caja de Vivienda Popular dentro del proceso arbitral convocado por el Consorcio Urbanizadora en contra del Patrimonio Autónomo Fideicomiso Fidubogotá S.A., a cargo de la Dirección de Urbanizaciones y Titulación."/>
    <x v="1"/>
    <s v="No aplica"/>
    <n v="0"/>
    <n v="0"/>
    <n v="0"/>
    <s v="NO APLICA"/>
    <s v="NO APLICA"/>
    <s v="NO APLICA"/>
    <s v="DIRECCIÓN DE URBANIZACIONES Y TITULACIÓN"/>
    <s v="PATRICIA PINZÓN DURÁN"/>
    <s v="ENTIDADES TERRITORIALES - ADMINISTRACION CENTRAL"/>
    <s v="A.7.7 INVERSIÓN REALIZADA POR LA ENTIDAD TERRITORIAL DESTINADA A LA FINANCIACIÓN DE PROYECTOS DE TITULACIÓN Y LEGALIZACIÓN DE PREDIOS"/>
    <m/>
    <d v="2024-02-23T00:00:00"/>
    <n v="202413000023413"/>
    <s v="01 - Viabilización de Línea"/>
    <s v="Recursos línea 18 $63,800,000 y 19 $ 26,200,000"/>
    <d v="2024-02-23T00:00:00"/>
    <m/>
    <m/>
    <m/>
    <n v="0"/>
    <m/>
    <m/>
    <m/>
    <n v="0"/>
    <m/>
    <m/>
    <m/>
    <n v="0"/>
    <m/>
    <m/>
    <n v="0"/>
    <n v="0"/>
    <m/>
    <m/>
    <m/>
    <s v="TIT-054 ANULADA / CDP 234 ANULADO"/>
  </r>
  <r>
    <n v="72"/>
    <s v="7684-72"/>
    <s v="O23011601190000007684"/>
    <x v="0"/>
    <x v="0"/>
    <x v="0"/>
    <s v="PM/0208/0103/40010077684"/>
    <x v="6"/>
    <x v="0"/>
    <s v="Prestar servicios profesionales especializados para apoyar en la planeación, ejecución y seguimiento de las actividades asociadas a los programas y/o proyectos de la Dirección de Urbanizaciones y Titulación, así como en lo relacionado con los temas administrativos y financieros"/>
    <x v="2"/>
    <n v="80111605"/>
    <n v="10000000"/>
    <n v="4"/>
    <n v="40000000"/>
    <s v="FEBRERO"/>
    <s v="FEBRER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2-23T00:00:00"/>
    <n v="202413000023413"/>
    <s v="01 - Viabilización de Línea"/>
    <s v="Recursos línea 19"/>
    <d v="2024-02-23T00:00:00"/>
    <s v="TIT-055"/>
    <d v="2024-02-23T00:00:00"/>
    <n v="40000000"/>
    <n v="0"/>
    <n v="251"/>
    <d v="2024-02-27T00:00:00"/>
    <n v="40000000"/>
    <n v="0"/>
    <n v="817"/>
    <d v="2024-03-15T00:00:00"/>
    <n v="40000000"/>
    <n v="0"/>
    <n v="15333333"/>
    <m/>
    <n v="24666667"/>
    <n v="0"/>
    <s v="CONTRATO DE PRESTACION DE SERVICIOS PROFESIONALES"/>
    <n v="158"/>
    <s v="MAGDA LILIANA CRUZ JIMENEZ"/>
    <m/>
  </r>
  <r>
    <n v="73"/>
    <s v="7684-73"/>
    <s v="O23011601190000007684"/>
    <x v="0"/>
    <x v="0"/>
    <x v="2"/>
    <s v="PM/0208/0103/40010497684"/>
    <x v="18"/>
    <x v="0"/>
    <s v="Prestar servicios profesionales de carácter técnico para estructurar,  ejecutar y realizar seguimiento de los contratos suscritos en el marco de los proyectos de vivienda adelantados por la Caja de la Vivienda Popular."/>
    <x v="2"/>
    <n v="81101500"/>
    <n v="6000000"/>
    <n v="4"/>
    <n v="24000000"/>
    <s v="FEBRERO"/>
    <s v="FEBRER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2-23T00:00:00"/>
    <n v="202413000023413"/>
    <s v="01 - Viabilización de Línea"/>
    <s v="Recursos línea 24"/>
    <d v="2024-02-23T00:00:00"/>
    <s v="TIT-056"/>
    <d v="2024-02-23T00:00:00"/>
    <n v="24000000"/>
    <n v="0"/>
    <n v="361"/>
    <d v="2024-02-29T00:00:00"/>
    <n v="24000000"/>
    <n v="0"/>
    <n v="815"/>
    <d v="2024-03-15T00:00:00"/>
    <n v="24000000"/>
    <n v="0"/>
    <n v="8600000"/>
    <m/>
    <n v="15400000"/>
    <n v="0"/>
    <s v="CONTRATO DE PRESTACION DE SERVICIOS PROFESIONALES"/>
    <n v="151"/>
    <s v="DANIEL ALEJANDRO SILVA ROMERO"/>
    <m/>
  </r>
  <r>
    <n v="74"/>
    <s v="7684-74"/>
    <s v="O23011601190000007684"/>
    <x v="0"/>
    <x v="0"/>
    <x v="2"/>
    <s v="PM/0208/0103/40010497684"/>
    <x v="18"/>
    <x v="0"/>
    <s v="Prestar servicios profesionales especializados de ingenieria para apoyar  en la estructuración, ejecución, evaluación, seguimiento y desarrollo de los proyectos constructivos adelantados por la Caja de la Vivienda Popular"/>
    <x v="2"/>
    <n v="81101500"/>
    <n v="10000000"/>
    <n v="4"/>
    <n v="40000000"/>
    <s v="FEBRERO"/>
    <s v="FEBRER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2-23T00:00:00"/>
    <n v="202413000023413"/>
    <s v="01 - Viabilización de Línea"/>
    <s v="Recursos línea 7 $  9,200,000 y 15 $ 20,000,000"/>
    <d v="2024-02-23T00:00:00"/>
    <s v="TIT-057"/>
    <d v="2024-02-23T00:00:00"/>
    <n v="40000000"/>
    <n v="0"/>
    <n v="286"/>
    <d v="2024-02-28T00:00:00"/>
    <n v="40000000"/>
    <n v="0"/>
    <n v="1104"/>
    <d v="2024-03-21T00:00:00"/>
    <n v="40000000"/>
    <n v="0"/>
    <n v="13000000"/>
    <m/>
    <n v="27000000"/>
    <n v="0"/>
    <s v="CONTRATO DE PRESTACION DE SERVICIOS PROFESIONALES"/>
    <n v="214"/>
    <s v="CESAR FRANCISCO PACHON RAMIREZ"/>
    <m/>
  </r>
  <r>
    <n v="75"/>
    <s v="7684-75"/>
    <s v="O23011601190000007684"/>
    <x v="0"/>
    <x v="0"/>
    <x v="0"/>
    <s v="PM/0208/0103/40010077684"/>
    <x v="8"/>
    <x v="0"/>
    <s v="Prestar servicios profesionales para el desarrollo de las actividades jurídicas relacionadas con gestión y/o saneamiento de activos priorizados por la Dirección de Urbanizaciones y Titulación, acorde con la normatividad vigente."/>
    <x v="2"/>
    <n v="80111607"/>
    <n v="4800000"/>
    <n v="4"/>
    <n v="19200000"/>
    <s v="FEBRERO"/>
    <s v="FEBRER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2-23T00:00:00"/>
    <n v="202413000023413"/>
    <s v="01 - Viabilización de Línea"/>
    <s v="Recursos línea 18 "/>
    <d v="2024-02-23T00:00:00"/>
    <s v="TIT-058"/>
    <d v="2024-02-23T00:00:00"/>
    <n v="19200000"/>
    <n v="0"/>
    <n v="288"/>
    <d v="2024-02-28T00:00:00"/>
    <n v="18000000"/>
    <n v="1200000"/>
    <n v="1325"/>
    <d v="2024-04-08T00:00:00"/>
    <n v="18000000"/>
    <n v="0"/>
    <n v="4600000"/>
    <m/>
    <n v="13400000"/>
    <n v="1200000"/>
    <s v="CONTRATO DE PRESTACION DE SERVICIOS PROFESIONALES"/>
    <n v="281"/>
    <s v="ALEXANDRA  GARCIA RODRIGUEZ"/>
    <m/>
  </r>
  <r>
    <n v="76"/>
    <s v="7684-76"/>
    <s v="O23011601190000007684"/>
    <x v="0"/>
    <x v="0"/>
    <x v="0"/>
    <s v="PM/0208/0103/40010077684"/>
    <x v="10"/>
    <x v="0"/>
    <s v="Prestar servicios profesionales a la Dirección de Urbanizaciones y Titulación para el desarrollo,  cumplimiento y gestión de los  procesos relacionados con la legalización, y saneamiento  de los predios priorizados. "/>
    <x v="2"/>
    <n v="80111607"/>
    <n v="5800000"/>
    <n v="4"/>
    <n v="23200000"/>
    <s v="FEBRERO"/>
    <s v="FEBRER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2-29T00:00:00"/>
    <n v="202413000027673"/>
    <s v="01 - Viabilización de Línea"/>
    <s v="Recursos línea 23"/>
    <d v="2024-03-01T00:00:00"/>
    <s v="TIT-059"/>
    <d v="2024-03-01T00:00:00"/>
    <n v="23200000"/>
    <n v="0"/>
    <n v="437"/>
    <d v="2024-03-14T00:00:00"/>
    <n v="23200000"/>
    <n v="0"/>
    <n v="1226"/>
    <d v="2024-04-05T00:00:00"/>
    <n v="23200000"/>
    <n v="0"/>
    <n v="4446667"/>
    <m/>
    <n v="18753333"/>
    <n v="0"/>
    <s v="CONTRATO DE PRESTACION DE SERVICIOS PROFESIONALES"/>
    <n v="268"/>
    <s v="LUIS HERNANDO NEIRA GUERRERO"/>
    <m/>
  </r>
  <r>
    <n v="77"/>
    <s v="7684-77"/>
    <s v="O23011601190000007684"/>
    <x v="0"/>
    <x v="0"/>
    <x v="0"/>
    <s v="PM/0208/0103/40010077684"/>
    <x v="10"/>
    <x v="0"/>
    <s v="Prestar servicios profesionales a la Dirección de Urbanizaciones y titulación necesarios para garantizar el desarrollo de los trámites de tipo jurídico  requeridos para el desarrollo y cumplimiento de las funciones asignadas"/>
    <x v="2"/>
    <n v="80111607"/>
    <n v="6200000"/>
    <n v="4"/>
    <n v="24800000"/>
    <s v="FEBRERO"/>
    <s v="FEBRER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2-29T00:00:00"/>
    <n v="202413000027673"/>
    <s v="01 - Viabilización de Línea"/>
    <s v="Recursos línea 23"/>
    <d v="2024-03-01T00:00:00"/>
    <s v="TIT-060"/>
    <d v="2024-03-01T00:00:00"/>
    <n v="24800000"/>
    <n v="0"/>
    <n v="438"/>
    <d v="2024-03-14T00:00:00"/>
    <n v="24800000"/>
    <n v="0"/>
    <n v="1635"/>
    <d v="2024-04-12T00:00:00"/>
    <n v="24800000"/>
    <n v="0"/>
    <n v="3306667"/>
    <m/>
    <n v="21493333"/>
    <n v="0"/>
    <s v="CONTRATO DE PRESTACION DE SERVICIOS PROFESIONALES"/>
    <n v="327"/>
    <s v="JOSE OSCAR SOCHA PINTO"/>
    <m/>
  </r>
  <r>
    <n v="78"/>
    <s v="7684-78"/>
    <s v="O23011601190000007684"/>
    <x v="0"/>
    <x v="0"/>
    <x v="0"/>
    <s v="PM/0208/0103/40010077684"/>
    <x v="4"/>
    <x v="0"/>
    <s v="Prestar servicios profesionales a la Dirección de Urbanizaciones y Titulación necesarios para la ejecución de los programas y proyectos que tiene a cargo, particulamente en la atención al ciudadano y en la realizacion de actividades enmarcadas dentro del plan de gestión social"/>
    <x v="2"/>
    <n v="80111621"/>
    <n v="4400000"/>
    <n v="4"/>
    <n v="17600000"/>
    <s v="FEBRERO"/>
    <s v="FEBRER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2-29T00:00:00"/>
    <n v="202413000027673"/>
    <s v="01 - Viabilización de Línea"/>
    <s v="Recursos línea 8"/>
    <d v="2024-03-01T00:00:00"/>
    <s v="TIT-061"/>
    <d v="2024-03-01T00:00:00"/>
    <n v="17600000"/>
    <n v="0"/>
    <n v="439"/>
    <d v="2024-03-14T00:00:00"/>
    <n v="17600000"/>
    <n v="0"/>
    <n v="1206"/>
    <d v="2024-04-03T00:00:00"/>
    <n v="17600000"/>
    <n v="0"/>
    <n v="4106667"/>
    <m/>
    <n v="13493333"/>
    <n v="0"/>
    <s v="CONTRATO DE PRESTACION DE SERVICIOS PROFESIONALES"/>
    <n v="261"/>
    <s v="PAOLA NATALIA TREJOS CAICEDO"/>
    <m/>
  </r>
  <r>
    <n v="79"/>
    <s v="7684-79"/>
    <s v="O23011601190000007684"/>
    <x v="0"/>
    <x v="0"/>
    <x v="0"/>
    <s v="PM/0208/0103/40010077684"/>
    <x v="4"/>
    <x v="0"/>
    <s v="Prestar servicios profesionales a la Dirección de Urbanizaciones y Titulación  en el marco del plan de gestión social, apoyando  con la atención de requerimientos, difusión y   promoción de los programas y/o proyectos que se encuentran en ejecución."/>
    <x v="2"/>
    <n v="80111621"/>
    <n v="4800000"/>
    <n v="4"/>
    <n v="19200000"/>
    <s v="FEBRERO"/>
    <s v="FEBRER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2-29T00:00:00"/>
    <n v="202413000027673"/>
    <s v="01 - Viabilización de Línea"/>
    <s v="Recursos línea 10"/>
    <d v="2024-03-01T00:00:00"/>
    <s v="TIT-062"/>
    <d v="2024-03-01T00:00:00"/>
    <n v="19200000"/>
    <n v="0"/>
    <n v="440"/>
    <d v="2024-03-14T00:00:00"/>
    <n v="19200000"/>
    <n v="0"/>
    <n v="1221"/>
    <d v="2024-04-03T00:00:00"/>
    <n v="19200000"/>
    <n v="0"/>
    <n v="4480000"/>
    <m/>
    <n v="14720000"/>
    <n v="0"/>
    <s v="CONTRATO DE PRESTACION DE SERVICIOS PROFESIONALES"/>
    <n v="267"/>
    <s v="JINNA PAOLA SANCHEZ CRISTANCHO"/>
    <m/>
  </r>
  <r>
    <n v="80"/>
    <s v="7684-80"/>
    <s v="O23011601190000007684"/>
    <x v="0"/>
    <x v="0"/>
    <x v="0"/>
    <s v="PM/0208/0103/40010077684"/>
    <x v="21"/>
    <x v="0"/>
    <s v="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
    <x v="4"/>
    <n v="82101504"/>
    <n v="1423526.2"/>
    <n v="10"/>
    <n v="14235262"/>
    <s v="MARZO"/>
    <s v="MARZO"/>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3-06T00:00:00"/>
    <n v="202413000029243"/>
    <s v="01 - Viabilización de Línea"/>
    <s v="Recursos de línea 8 $ 10,400,000 y de línea 12 $3,835,262"/>
    <d v="2024-03-08T00:00:00"/>
    <s v="TIT-068"/>
    <d v="2024-03-08T00:00:00"/>
    <n v="14235262"/>
    <n v="0"/>
    <n v="451"/>
    <d v="2024-03-15T00:00:00"/>
    <n v="0"/>
    <n v="14235262"/>
    <m/>
    <m/>
    <m/>
    <n v="0"/>
    <m/>
    <m/>
    <n v="0"/>
    <n v="14235262"/>
    <m/>
    <m/>
    <m/>
    <m/>
  </r>
  <r>
    <n v="81"/>
    <s v="7684-81"/>
    <s v="O23011601190000007684"/>
    <x v="0"/>
    <x v="0"/>
    <x v="0"/>
    <s v="PM/0208/0103/40010077684"/>
    <x v="9"/>
    <x v="0"/>
    <s v="Prestar servicios de apoyo a la Dirección de Urbanizaciones y Titulación en las actividades administrativas y en los trámites requeridos para el cumplimiento de sus funciones."/>
    <x v="2"/>
    <n v="80111601"/>
    <n v="3300000"/>
    <n v="4"/>
    <n v="13200000"/>
    <s v="NO APLICA"/>
    <s v="NO APLICA"/>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3-13T00:00:00"/>
    <n v="202413000030883"/>
    <s v="01 - Viabilización de Línea"/>
    <s v="Recursos de línea 21"/>
    <d v="2024-03-14T00:00:00"/>
    <s v="TIT-069"/>
    <d v="2024-03-14T00:00:00"/>
    <n v="13200000"/>
    <n v="0"/>
    <n v="452"/>
    <d v="2024-03-15T00:00:00"/>
    <n v="13200000"/>
    <n v="0"/>
    <n v="1327"/>
    <d v="2024-04-08T00:00:00"/>
    <n v="13200000"/>
    <n v="0"/>
    <n v="2530000"/>
    <m/>
    <n v="10670000"/>
    <n v="0"/>
    <s v="CONTRATO DE PRESTACION DE SERVICIOS DE APOYO A LA GESTION"/>
    <n v="291"/>
    <s v="LAURA DANIELA MARTIN RAMIREZ"/>
    <m/>
  </r>
  <r>
    <n v="82"/>
    <s v="7684-82"/>
    <s v="O23011601190000007684"/>
    <x v="0"/>
    <x v="0"/>
    <x v="0"/>
    <s v="PM/0208/0103/40010077684"/>
    <x v="22"/>
    <x v="0"/>
    <s v="Reconocer traslado a Fiduciaria Bogotá por concepto de representación y defensa Jurídica de los intereses del Patrimonio Autónomo – Fideicomiso Fidubogota S.A. y la Caja de Vivienda Popular en calidad de Gerente Fideicomitente dentro del proceso arbitral convocado por el Consorcio Urbanizadora (Contrato 042-2013) en contra del Patrimonio Autónomo Fideicomiso Fidubogotá S.A."/>
    <x v="1"/>
    <s v="No aplica"/>
    <n v="9000000"/>
    <n v="10"/>
    <n v="90000000"/>
    <s v="NO APLICA"/>
    <s v="NO APLICA"/>
    <s v="MARZO"/>
    <s v="DIRECCIÓN DE URBANIZACIONES Y TITULACIÓN"/>
    <s v="PATRICIA PINZÓN DURÁN"/>
    <s v="ENTIDADES TERRITORIALES - ADMINISTRACION CENTRAL"/>
    <s v="A.7.7 INVERSIÓN REALIZADA POR LA ENTIDAD TERRITORIAL DESTINADA A LA FINANCIACIÓN DE PROYECTOS DE TITULACIÓN Y LEGALIZACIÓN DE PREDIOS"/>
    <m/>
    <d v="2024-03-20T00:00:00"/>
    <n v="202413000033263"/>
    <s v="01 - Viabilización de Línea"/>
    <s v="Recursos de línea 71"/>
    <d v="2024-04-12T00:00:00"/>
    <s v="TIT-070"/>
    <d v="2024-04-12T00:00:00"/>
    <n v="90000000"/>
    <n v="0"/>
    <n v="652"/>
    <d v="2024-04-14T00:00:00"/>
    <n v="90000000"/>
    <n v="0"/>
    <n v="1637"/>
    <d v="2024-04-15T00:00:00"/>
    <n v="90000000"/>
    <n v="0"/>
    <n v="90000000"/>
    <m/>
    <n v="0"/>
    <n v="0"/>
    <s v="CONTRATO DE FIDUCIA"/>
    <n v="1"/>
    <s v="FIDUCIARIA BOGOTA S.A."/>
    <m/>
  </r>
  <r>
    <n v="83"/>
    <s v="7684-83"/>
    <s v="O23011601190000007684"/>
    <x v="0"/>
    <x v="0"/>
    <x v="0"/>
    <s v="PM/0208/0103/40010077684"/>
    <x v="9"/>
    <x v="0"/>
    <s v="Adición y prórroga No. 1 al contrato No. 013-2024 que tiene por objeto: Prestar los servicios de apoyo en las actividades y trámites necesarios para el cumplimiento de las funciones de la Dirección de Urbanizaciones y Titulación en el marco de los proyectos y/o programas a su cargo."/>
    <x v="3"/>
    <n v="80111601"/>
    <n v="3500000"/>
    <s v="1 MES Y 11 DÍAS"/>
    <n v="4715000"/>
    <s v="NO APLICA"/>
    <s v="NO APLICA"/>
    <s v="MAYO"/>
    <s v="DIRECCIÓN DE URBANIZACIONES Y TITULACIÓN"/>
    <s v="PATRICIA PINZÓN DURÁN"/>
    <s v="ENTIDADES TERRITORIALES - ADMINISTRACION CENTRAL"/>
    <s v="A.7.7 INVERSIÓN REALIZADA POR LA ENTIDAD TERRITORIAL DESTINADA A LA FINANCIACIÓN DE PROYECTOS DE TITULACIÓN Y LEGALIZACIÓN DE PREDIOS"/>
    <m/>
    <d v="2024-05-03T00:00:00"/>
    <n v="202413000042503"/>
    <s v="01 - Viabilización de Línea"/>
    <s v="Recursos de línea 21"/>
    <d v="2024-05-06T00:00:00"/>
    <s v="TIT-071"/>
    <d v="2024-05-06T00:00:00"/>
    <n v="4715000"/>
    <n v="0"/>
    <n v="688"/>
    <d v="2024-05-07T00:00:00"/>
    <n v="4715000"/>
    <n v="0"/>
    <n v="1942"/>
    <d v="2024-05-17T00:00:00"/>
    <n v="4715000"/>
    <n v="0"/>
    <n v="0"/>
    <m/>
    <n v="4715000"/>
    <n v="0"/>
    <s v="CONTRATO DE PRESTACION DE SERVICIOS DE APOYO A LA GESTION"/>
    <n v="13"/>
    <s v="NELLY YAMILE GOMEZ REYES"/>
    <m/>
  </r>
  <r>
    <n v="84"/>
    <s v="7684-84"/>
    <s v="O23011601190000007684"/>
    <x v="0"/>
    <x v="0"/>
    <x v="0"/>
    <s v="PM/0208/0103/40010077684"/>
    <x v="7"/>
    <x v="0"/>
    <s v="Prestar servicios profesionales especializados en generar, analizar y administrar la información de datos espaciales y cartografía que le permitan planificar la depuración de las bases de datos y la georeferenciación de los predios de propiedad de la CVP y los determinados como zonas de cesión de uso público que permitan adelantar englobes, desenglobes, planos catastrales, incluidos en la base de inventarios y los de zonas de cesión."/>
    <x v="2"/>
    <n v="80111614"/>
    <n v="6000000"/>
    <n v="2"/>
    <n v="12000000"/>
    <s v="MAYO"/>
    <s v="MAYO"/>
    <s v="MAYO"/>
    <s v="DIRECCIÓN DE URBANIZACIONES Y TITULACIÓN"/>
    <s v="PATRICIA PINZÓN DURÁN"/>
    <s v="ENTIDADES TERRITORIALES - ADMINISTRACION CENTRAL"/>
    <s v="A.7.7 INVERSIÓN REALIZADA POR LA ENTIDAD TERRITORIAL DESTINADA A LA FINANCIACIÓN DE PROYECTOS DE TITULACIÓN Y LEGALIZACIÓN DE PREDIOS"/>
    <m/>
    <d v="2024-05-02T00:00:00"/>
    <n v="202413000042523"/>
    <s v="02 - Creación de Nueva Línea "/>
    <s v="Recursos linea 16"/>
    <d v="2024-05-20T00:00:00"/>
    <s v="TIT-080"/>
    <d v="2024-05-22T00:00:00"/>
    <n v="12000000"/>
    <n v="0"/>
    <n v="842"/>
    <d v="2024-05-23T00:00:00"/>
    <n v="12000000"/>
    <n v="0"/>
    <n v="2763"/>
    <d v="2024-05-28T00:00:00"/>
    <n v="12000000"/>
    <n v="0"/>
    <n v="0"/>
    <m/>
    <n v="12000000"/>
    <n v="0"/>
    <s v="CONTRATO DE PRESTACION DE SERVICIOS PROFESIONALES"/>
    <n v="449"/>
    <s v="ANGELICA MARIA ANDRADE CONDE"/>
    <m/>
  </r>
  <r>
    <n v="85"/>
    <s v="7684-85"/>
    <s v="O23011601190000007684"/>
    <x v="0"/>
    <x v="0"/>
    <x v="2"/>
    <s v="PM/0208/0103/40010497684"/>
    <x v="10"/>
    <x v="0"/>
    <s v="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
    <x v="2"/>
    <n v="80111607"/>
    <n v="8000000"/>
    <n v="2"/>
    <n v="16000000"/>
    <s v="MAYO"/>
    <s v="MAYO"/>
    <s v="MAYO"/>
    <s v="DIRECCIÓN DE URBANIZACIONES Y TITULACIÓN"/>
    <s v="PATRICIA PINZÓN DURÁN"/>
    <s v="ENTIDADES TERRITORIALES - ADMINISTRACION CENTRAL"/>
    <s v="A.7.7 INVERSIÓN REALIZADA POR LA ENTIDAD TERRITORIAL DESTINADA A LA FINANCIACIÓN DE PROYECTOS DE TITULACIÓN Y LEGALIZACIÓN DE PREDIOS"/>
    <m/>
    <d v="2024-05-17T00:00:00"/>
    <n v="202413000047913"/>
    <s v="02 - Creación de Nueva Línea "/>
    <s v="Recursos de la línea 40"/>
    <d v="2024-05-20T00:00:00"/>
    <s v="TIT-081"/>
    <d v="2024-05-22T00:00:00"/>
    <n v="16000000"/>
    <n v="0"/>
    <n v="843"/>
    <d v="2024-05-23T00:00:00"/>
    <n v="16000000"/>
    <n v="0"/>
    <n v="3000"/>
    <d v="2024-05-29T00:00:00"/>
    <n v="16000000"/>
    <n v="0"/>
    <n v="0"/>
    <m/>
    <n v="16000000"/>
    <n v="0"/>
    <s v="CONTRATO DE PRESTACION DE SERVICIOS PROFESIONALES"/>
    <n v="455"/>
    <s v="JUAN CAMILO DELGADO FRANCO"/>
    <m/>
  </r>
  <r>
    <n v="86"/>
    <s v="7684-86"/>
    <s v="O23011601190000007684"/>
    <x v="0"/>
    <x v="0"/>
    <x v="0"/>
    <s v="PM/0208/0103/40010077684"/>
    <x v="10"/>
    <x v="0"/>
    <s v="Adición y prórroga al contrato No. 069-2024 que tiene por objeto: Prestar servicios profesionales para brindar soporte jurídico en los trámites de carácter contractual, que sean requeridas por la Dirección de Urbanizaciones y titulación para el cumplimiento de competencias."/>
    <x v="3"/>
    <n v="80111607"/>
    <n v="4950000"/>
    <n v="1"/>
    <n v="4950000"/>
    <s v="MAYO"/>
    <s v="MAYO"/>
    <s v="MAYO"/>
    <s v="DIRECCIÓN DE URBANIZACIONES Y TITULACIÓN"/>
    <s v="PATRICIA PINZÓN DURÁN"/>
    <s v="ENTIDADES TERRITORIALES - ADMINISTRACION CENTRAL"/>
    <s v="A.7.7 INVERSIÓN REALIZADA POR LA ENTIDAD TERRITORIAL DESTINADA A LA FINANCIACIÓN DE PROYECTOS DE TITULACIÓN Y LEGALIZACIÓN DE PREDIOS"/>
    <m/>
    <d v="2024-05-17T00:00:00"/>
    <n v="202413000047913"/>
    <s v="01 - Viabilización de Línea"/>
    <s v="Recursos de la línea 23"/>
    <d v="2024-05-20T00:00:00"/>
    <s v="TIT-072"/>
    <d v="2024-05-20T00:00:00"/>
    <n v="4950000"/>
    <n v="0"/>
    <n v="789"/>
    <d v="2024-05-22T00:00:00"/>
    <n v="4950000"/>
    <n v="0"/>
    <n v="2980"/>
    <d v="2024-05-29T00:00:00"/>
    <n v="4950000"/>
    <n v="0"/>
    <n v="0"/>
    <m/>
    <n v="4950000"/>
    <n v="0"/>
    <s v="CONTRATO DE PRESTACION DE SERVICIOS PROFESIONALES"/>
    <n v="69"/>
    <s v="LAURA VALENTINA MILLAN CIFUENTES"/>
    <m/>
  </r>
  <r>
    <n v="87"/>
    <s v="7684-87"/>
    <s v="O23011601190000007684"/>
    <x v="0"/>
    <x v="0"/>
    <x v="0"/>
    <s v="PM/0208/0103/40010077684"/>
    <x v="6"/>
    <x v="0"/>
    <s v="Adición y prórroga al contrato No. 068-2024 que tiene por objeto: Prestar los servicios profesionales para acompañar el desarrollo y ejecución de las gestiones administrativas, financieras y contractuales requeridas para el desarrollo de las funciones y competencias asignadas a la Dirección de Urbanizaciones y Titulación"/>
    <x v="3"/>
    <n v="80111605"/>
    <n v="4640000"/>
    <n v="1"/>
    <n v="4640000"/>
    <s v="MAYO"/>
    <s v="MAYO"/>
    <s v="MAYO"/>
    <s v="DIRECCIÓN DE URBANIZACIONES Y TITULACIÓN"/>
    <s v="PATRICIA PINZÓN DURÁN"/>
    <s v="ENTIDADES TERRITORIALES - ADMINISTRACION CENTRAL"/>
    <s v="A.7.7 INVERSIÓN REALIZADA POR LA ENTIDAD TERRITORIAL DESTINADA A LA FINANCIACIÓN DE PROYECTOS DE TITULACIÓN Y LEGALIZACIÓN DE PREDIOS"/>
    <m/>
    <d v="2024-05-17T00:00:00"/>
    <n v="202413000047913"/>
    <s v="01 - Viabilización de Línea"/>
    <s v="Recursos de la línea 14"/>
    <d v="2024-05-20T00:00:00"/>
    <s v="TIT-073"/>
    <d v="2024-05-20T00:00:00"/>
    <n v="4640000"/>
    <n v="0"/>
    <n v="790"/>
    <d v="2024-05-22T00:00:00"/>
    <n v="4640000"/>
    <n v="0"/>
    <n v="2840"/>
    <d v="2024-05-28T00:00:00"/>
    <n v="4640000"/>
    <n v="0"/>
    <n v="0"/>
    <m/>
    <n v="4640000"/>
    <n v="0"/>
    <s v="CONTRATO DE PRESTACION DE SERVICIOS PROFESIONALES"/>
    <n v="68"/>
    <s v="WILSON ALBERTO GONZALEZ SALAMANCA"/>
    <m/>
  </r>
  <r>
    <n v="88"/>
    <s v="7684-88"/>
    <s v="O23011601190000007684"/>
    <x v="0"/>
    <x v="0"/>
    <x v="3"/>
    <s v="PM/0208/0103/40010077684"/>
    <x v="2"/>
    <x v="0"/>
    <s v="Adición y prórroga al contrato No. 075-2024 que tiene por objeto: Prestar servicios profesionales para apoyar en los trámites y actividades de carácter financiero con el fin de dar cumplimiento a las funciones de la Dirección de Urbanizaciones y Titulación de conformidad con los procesos y procedimientos establecidos."/>
    <x v="3"/>
    <n v="80111605"/>
    <n v="4160000"/>
    <n v="1"/>
    <n v="4160000"/>
    <s v="MAYO"/>
    <s v="MAYO"/>
    <s v="MAYO"/>
    <s v="DIRECCIÓN DE URBANIZACIONES Y TITULACIÓN"/>
    <s v="PATRICIA PINZÓN DURÁN"/>
    <s v="ENTIDADES TERRITORIALES - ADMINISTRACION CENTRAL"/>
    <s v="A.7.7 INVERSIÓN REALIZADA POR LA ENTIDAD TERRITORIAL DESTINADA A LA FINANCIACIÓN DE PROYECTOS DE TITULACIÓN Y LEGALIZACIÓN DE PREDIOS"/>
    <m/>
    <d v="2024-05-17T00:00:00"/>
    <n v="202413000047913"/>
    <s v="01 - Viabilización de Línea"/>
    <s v="Recursos de la línea 42"/>
    <d v="2024-05-20T00:00:00"/>
    <s v="TIT-074"/>
    <d v="2024-05-20T00:00:00"/>
    <n v="4160000"/>
    <n v="0"/>
    <n v="791"/>
    <d v="2024-05-22T00:00:00"/>
    <n v="4160000"/>
    <n v="0"/>
    <n v="2843"/>
    <d v="2024-05-28T00:00:00"/>
    <n v="4160000"/>
    <n v="0"/>
    <n v="0"/>
    <m/>
    <n v="4160000"/>
    <n v="0"/>
    <s v="CONTRATO DE PRESTACION DE SERVICIOS PROFESIONALES"/>
    <n v="75"/>
    <s v="MARIA ALEJANDRA CASTELLANOS GARCIA"/>
    <m/>
  </r>
  <r>
    <n v="89"/>
    <s v="7684-89"/>
    <s v="O23011601190000007684"/>
    <x v="0"/>
    <x v="0"/>
    <x v="0"/>
    <s v="PM/0208/0103/40010077684"/>
    <x v="9"/>
    <x v="0"/>
    <s v="Adición y prórroga al contrato No. 074-2024 que tiene por objeto: Prestar servicios de apoyo a la gestión documental, correspondencia y trámites derivados, como resultado de los procesos adelantados por la Dirección de Urbanizaciones y Titulación."/>
    <x v="3"/>
    <n v="80111601"/>
    <n v="2800000"/>
    <n v="1"/>
    <n v="2800000"/>
    <s v="MAYO"/>
    <s v="MAYO"/>
    <s v="MAYO"/>
    <s v="DIRECCIÓN DE URBANIZACIONES Y TITULACIÓN"/>
    <s v="PATRICIA PINZÓN DURÁN"/>
    <s v="ENTIDADES TERRITORIALES - ADMINISTRACION CENTRAL"/>
    <s v="A.7.7 INVERSIÓN REALIZADA POR LA ENTIDAD TERRITORIAL DESTINADA A LA FINANCIACIÓN DE PROYECTOS DE TITULACIÓN Y LEGALIZACIÓN DE PREDIOS"/>
    <m/>
    <d v="2024-05-17T00:00:00"/>
    <n v="202413000047913"/>
    <s v="01 - Viabilización de Línea"/>
    <s v="Recursos de la línea 20"/>
    <d v="2024-05-20T00:00:00"/>
    <s v="TIT-075"/>
    <d v="2024-05-20T00:00:00"/>
    <n v="2800000"/>
    <n v="0"/>
    <n v="792"/>
    <d v="2024-05-22T00:00:00"/>
    <n v="2800000"/>
    <n v="0"/>
    <n v="2772"/>
    <d v="2024-05-28T00:00:00"/>
    <n v="2800000"/>
    <n v="0"/>
    <n v="0"/>
    <m/>
    <n v="2800000"/>
    <n v="0"/>
    <s v="CONTRATO DE PRESTACION DE SERVICIOS DE APOYO A LA GESTION"/>
    <n v="74"/>
    <s v="EDITH  MENDOZA CARDENAS"/>
    <m/>
  </r>
  <r>
    <n v="90"/>
    <s v="7684-90"/>
    <s v="O23011601190000007684"/>
    <x v="0"/>
    <x v="0"/>
    <x v="2"/>
    <s v="PM/0208/0103/40010497684"/>
    <x v="2"/>
    <x v="0"/>
    <s v="Adición y prórroga al contrato No. 076-2024 que tiene por objeto: Prestar servicios profesionales de apoyo desde el ámbito de su experticia, para adelantar las actuaciones contables y financieras que contribuyan al cumplimiento de las funciones a cargo de la Dirección de Urbanizaciones y Titulación."/>
    <x v="3"/>
    <n v="80111605"/>
    <n v="4906667"/>
    <n v="1"/>
    <n v="4906667"/>
    <s v="MAYO"/>
    <s v="MAYO"/>
    <s v="MAYO"/>
    <s v="DIRECCIÓN DE URBANIZACIONES Y TITULACIÓN"/>
    <s v="PATRICIA PINZÓN DURÁN"/>
    <s v="ENTIDADES TERRITORIALES - ADMINISTRACION CENTRAL"/>
    <s v="A.7.7 INVERSIÓN REALIZADA POR LA ENTIDAD TERRITORIAL DESTINADA A LA FINANCIACIÓN DE PROYECTOS DE TITULACIÓN Y LEGALIZACIÓN DE PREDIOS"/>
    <m/>
    <d v="2024-05-17T00:00:00"/>
    <n v="202413000047913"/>
    <s v="01 - Viabilización de Línea"/>
    <s v="Recursos de la línea 30"/>
    <d v="2024-05-20T00:00:00"/>
    <s v="TIT-076"/>
    <d v="2024-05-20T00:00:00"/>
    <n v="4906667"/>
    <n v="0"/>
    <n v="793"/>
    <d v="2024-05-22T00:00:00"/>
    <n v="4906667"/>
    <n v="0"/>
    <n v="2773"/>
    <d v="2024-05-28T00:00:00"/>
    <n v="4906667"/>
    <n v="0"/>
    <n v="0"/>
    <m/>
    <n v="4906667"/>
    <n v="0"/>
    <s v="CONTRATO DE PRESTACION DE SERVICIOS PROFESIONALES"/>
    <n v="76"/>
    <s v="MARIA NIDIA ELIS SALGADO SUBIETA"/>
    <m/>
  </r>
  <r>
    <n v="91"/>
    <s v="7684-91"/>
    <s v="O23011601190000007684"/>
    <x v="0"/>
    <x v="0"/>
    <x v="0"/>
    <s v="PM/0208/0103/40010077684"/>
    <x v="8"/>
    <x v="0"/>
    <s v="Adición y prórroga al contrato No. 281-2024 que tiene por objeto: Prestar servicios profesionales para el desarrollo de las actividades jurídicas relacionadas con gestión y/o saneamiento de activos priorizados por la Dirección de Urbanizaciones y Titulación, acorde con la normatividad vigente."/>
    <x v="3"/>
    <n v="80111607"/>
    <n v="6000000"/>
    <n v="1"/>
    <n v="6000000"/>
    <s v="MAYO"/>
    <s v="MAYO"/>
    <s v="MAYO"/>
    <s v="DIRECCIÓN DE URBANIZACIONES Y TITULACIÓN"/>
    <s v="PATRICIA PINZÓN DURÁN"/>
    <s v="ENTIDADES TERRITORIALES - ADMINISTRACION CENTRAL"/>
    <s v="A.7.7 INVERSIÓN REALIZADA POR LA ENTIDAD TERRITORIAL DESTINADA A LA FINANCIACIÓN DE PROYECTOS DE TITULACIÓN Y LEGALIZACIÓN DE PREDIOS"/>
    <m/>
    <d v="2024-05-17T00:00:00"/>
    <n v="202413000047913"/>
    <s v="01 - Viabilización de Línea"/>
    <s v="Recursos de la línea 19"/>
    <d v="2024-05-20T00:00:00"/>
    <s v="TIT-077"/>
    <d v="2024-05-20T00:00:00"/>
    <n v="6000000"/>
    <n v="0"/>
    <n v="794"/>
    <d v="2024-05-22T00:00:00"/>
    <n v="4800000"/>
    <n v="1200000"/>
    <n v="2982"/>
    <d v="2024-05-29T00:00:00"/>
    <n v="4800000"/>
    <n v="0"/>
    <n v="0"/>
    <m/>
    <n v="4800000"/>
    <n v="1200000"/>
    <s v="CONTRATO DE PRESTACION DE SERVICIOS PROFESIONALES"/>
    <n v="281"/>
    <s v="ALEXANDRA  GARCIA RODRIGUEZ"/>
    <m/>
  </r>
  <r>
    <n v="92"/>
    <s v="7684-92"/>
    <s v="O23011601190000007684"/>
    <x v="0"/>
    <x v="0"/>
    <x v="0"/>
    <s v="PM/0208/0103/40010077684"/>
    <x v="2"/>
    <x v="0"/>
    <s v="Adición y prórroga al contrato No. 127-2024 que tiene por objeto: Prestar servicios profesionales para apoyar en los aspectos financieros y presupuestales de la Dirección de Urbanizaciones y Titulación, haciendo también las veces de contacto entre la dependencia y las demás oficinas que tienen a cargo el manejo del presupuesto de la CVP."/>
    <x v="3"/>
    <n v="80111605"/>
    <n v="5666667"/>
    <n v="1"/>
    <n v="5666667"/>
    <s v="MAYO"/>
    <s v="MAYO"/>
    <s v="MAYO"/>
    <s v="DIRECCIÓN DE URBANIZACIONES Y TITULACIÓN"/>
    <s v="PATRICIA PINZÓN DURÁN"/>
    <s v="ENTIDADES TERRITORIALES - ADMINISTRACION CENTRAL"/>
    <s v="A.7.7 INVERSIÓN REALIZADA POR LA ENTIDAD TERRITORIAL DESTINADA A LA FINANCIACIÓN DE PROYECTOS DE TITULACIÓN Y LEGALIZACIÓN DE PREDIOS"/>
    <m/>
    <d v="2024-05-17T00:00:00"/>
    <n v="202413000047913"/>
    <s v="01 - Viabilización de Línea"/>
    <s v="Recursos de la línea 4"/>
    <d v="2024-05-20T00:00:00"/>
    <s v="TIT-078"/>
    <d v="2024-05-20T00:00:00"/>
    <n v="5666667"/>
    <n v="0"/>
    <n v="795"/>
    <d v="2024-05-22T00:00:00"/>
    <n v="5666667"/>
    <n v="0"/>
    <n v="2762"/>
    <d v="2024-05-28T00:00:00"/>
    <n v="5666667"/>
    <n v="0"/>
    <n v="0"/>
    <m/>
    <n v="5666667"/>
    <n v="0"/>
    <s v="CONTRATO DE PRESTACION DE SERVICIOS PROFESIONALES"/>
    <n v="127"/>
    <s v="VALERIA  HINCAPIE DUQUE"/>
    <m/>
  </r>
  <r>
    <n v="93"/>
    <s v="7684-93"/>
    <s v="O23011601190000007684"/>
    <x v="0"/>
    <x v="0"/>
    <x v="2"/>
    <s v="PM/0208/0103/40010497684"/>
    <x v="10"/>
    <x v="0"/>
    <s v="Adición y prórroga al contrato No. 073-2024 que tiene por objeto: Prestar servicios profesionales para apoyar desde el área jurídica los proyectos adelantados por la Dirección de Urbanizaciones y Titulación Predial en el marco de los proyectos constructivos destinados a vivienda nueva."/>
    <x v="3"/>
    <n v="80111607"/>
    <n v="6400000"/>
    <n v="1"/>
    <n v="6400000"/>
    <s v="MAYO"/>
    <s v="MAYO"/>
    <s v="MAYO"/>
    <s v="DIRECCIÓN DE URBANIZACIONES Y TITULACIÓN"/>
    <s v="PATRICIA PINZÓN DURÁN"/>
    <s v="ENTIDADES TERRITORIALES - ADMINISTRACION CENTRAL"/>
    <s v="A.7.7 INVERSIÓN REALIZADA POR LA ENTIDAD TERRITORIAL DESTINADA A LA FINANCIACIÓN DE PROYECTOS DE TITULACIÓN Y LEGALIZACIÓN DE PREDIOS"/>
    <m/>
    <d v="2024-05-17T00:00:00"/>
    <n v="202413000047913"/>
    <s v="01 - Viabilización de Línea"/>
    <s v="Recursos de la línea 39"/>
    <d v="2024-05-20T00:00:00"/>
    <s v="TIT-079"/>
    <d v="2024-05-20T00:00:00"/>
    <n v="6400000"/>
    <n v="0"/>
    <n v="796"/>
    <d v="2024-05-22T00:00:00"/>
    <n v="6400000"/>
    <n v="0"/>
    <n v="2774"/>
    <d v="2024-05-28T00:00:00"/>
    <n v="6400000"/>
    <n v="0"/>
    <n v="0"/>
    <m/>
    <n v="6400000"/>
    <n v="0"/>
    <s v="CONTRATO DE PRESTACION DE SERVICIOS PROFESIONALES"/>
    <n v="73"/>
    <s v="SONIA ESPERANZA AREVALO SILVA"/>
    <m/>
  </r>
  <r>
    <n v="94"/>
    <s v="7684-94"/>
    <s v="O23011601190000007684"/>
    <x v="0"/>
    <x v="0"/>
    <x v="0"/>
    <s v="PM/0208/0103/40010077684"/>
    <x v="23"/>
    <x v="0"/>
    <s v="Contratar los servicios integrales de un operador logístico que lleve a cabo las actividades que requiera la caja de la vivienda popular y que permita divulgar los avances de los diferentes programas misionales de la entidad."/>
    <x v="5"/>
    <s v="81141601; 80141902; 56101600; 52161500 ; 45111700; 90111600"/>
    <n v="2857142.8571428573"/>
    <n v="7"/>
    <n v="20000000"/>
    <s v="MAYO"/>
    <s v="MAYO"/>
    <s v="MAYO"/>
    <s v="DIRECCIÓN DE URBANIZACIONES Y TITULACIÓN"/>
    <s v="PATRICIA PINZÓN DURÁN"/>
    <s v="ENTIDADES TERRITORIALES - ADMINISTRACION CENTRAL"/>
    <s v="A.7.7 INVERSIÓN REALIZADA POR LA ENTIDAD TERRITORIAL DESTINADA A LA FINANCIACIÓN DE PROYECTOS DE TITULACIÓN Y LEGALIZACIÓN DE PREDIOS"/>
    <m/>
    <d v="2024-05-20T00:00:00"/>
    <n v="202413000048253"/>
    <s v="02 - Creación de Nueva Línea "/>
    <s v="Recursos de línea 1"/>
    <d v="2024-05-21T00:00:00"/>
    <s v="TIT-082"/>
    <d v="2024-05-22T00:00:00"/>
    <n v="20000000"/>
    <n v="0"/>
    <n v="844"/>
    <d v="2024-05-23T00:00:00"/>
    <n v="0"/>
    <n v="20000000"/>
    <m/>
    <m/>
    <m/>
    <n v="0"/>
    <m/>
    <m/>
    <n v="0"/>
    <n v="20000000"/>
    <m/>
    <m/>
    <m/>
    <m/>
  </r>
  <r>
    <n v="95"/>
    <s v="7684-95"/>
    <s v="O23011601190000007684"/>
    <x v="0"/>
    <x v="0"/>
    <x v="2"/>
    <s v="PM/0208/0103/40010497684"/>
    <x v="18"/>
    <x v="0"/>
    <s v="Adición y prórroga al contrato No. 129-2024 que tiene por objeto: Prestar servicios profesionales para apoyar el cumplimiento de los aspectos técnicos asociados al desarrollo de urbanizaciones, así como en el seguimiento a los programas y/o proyectos de la Dirección de Urbanizaciones y Titulación"/>
    <x v="3"/>
    <n v="81101500"/>
    <n v="5266667"/>
    <n v="1"/>
    <n v="5266667"/>
    <s v="MAYO"/>
    <s v="MAYO"/>
    <s v="MAYO"/>
    <s v="DIRECCIÓN DE URBANIZACIONES Y TITULACIÓN"/>
    <s v="PATRICIA PINZÓN DURÁN"/>
    <s v="ENTIDADES TERRITORIALES - ADMINISTRACION CENTRAL"/>
    <s v="A.7.7 INVERSIÓN REALIZADA POR LA ENTIDAD TERRITORIAL DESTINADA A LA FINANCIACIÓN DE PROYECTOS DE TITULACIÓN Y LEGALIZACIÓN DE PREDIOS"/>
    <m/>
    <d v="2024-05-22T00:00:00"/>
    <n v="202413000049723"/>
    <s v="01 - Viabilización de Línea"/>
    <s v="Recursos de línea 37"/>
    <d v="2024-05-23T00:00:00"/>
    <s v="TIT-083"/>
    <d v="2024-05-23T00:00:00"/>
    <n v="5266667"/>
    <n v="0"/>
    <n v="839"/>
    <d v="2024-05-23T00:00:00"/>
    <n v="5266667"/>
    <n v="0"/>
    <n v="2846"/>
    <d v="2024-05-28T00:00:00"/>
    <n v="5266667"/>
    <n v="0"/>
    <n v="0"/>
    <m/>
    <n v="5266667"/>
    <n v="0"/>
    <s v="CONTRATO DE PRESTACION DE SERVICIOS PROFESIONALES"/>
    <n v="129"/>
    <s v="YENY ALEXANDRA RODRIGUEZ SOSSA"/>
    <m/>
  </r>
  <r>
    <n v="96"/>
    <s v="7684-96"/>
    <s v="O23011601190000007684"/>
    <x v="0"/>
    <x v="0"/>
    <x v="1"/>
    <s v="PM/0208/0103/40010017684"/>
    <x v="24"/>
    <x v="0"/>
    <s v="Adición y prórroga al contrato No. 745-2023 que tiene por objeto: Contratar por el sistema de precios unitarios fijos, sin formula de reajuste las obras para la construcción del Parque Jorge Gaitán Cortés, perteneciente a la urbanización Veraguas - localidad de Puente Aranda."/>
    <x v="3"/>
    <s v="72141300; 72152700; 72153100; 72141100; 49241500; 49221500"/>
    <n v="33847167"/>
    <n v="1"/>
    <n v="33847167"/>
    <s v="MAYO"/>
    <s v="MAYO"/>
    <s v="MAYO"/>
    <s v="DIRECCIÓN DE URBANIZACIONES Y TITULACIÓN"/>
    <s v="PATRICIA PINZÓN DURÁN"/>
    <s v="ENTIDADES TERRITORIALES - ADMINISTRACION CENTRAL"/>
    <s v="A.7.7 INVERSIÓN REALIZADA POR LA ENTIDAD TERRITORIAL DESTINADA A LA FINANCIACIÓN DE PROYECTOS DE TITULACIÓN Y LEGALIZACIÓN DE PREDIOS"/>
    <m/>
    <d v="2024-05-22T00:00:00"/>
    <n v="202413000049723"/>
    <s v="01 - Viabilización de Línea"/>
    <s v="Recursos de línea 1"/>
    <d v="2024-05-23T00:00:00"/>
    <s v="TIT-084"/>
    <d v="2024-05-23T00:00:00"/>
    <n v="33847167"/>
    <n v="0"/>
    <n v="840"/>
    <d v="2024-05-23T00:00:00"/>
    <n v="33466506"/>
    <n v="380661"/>
    <n v="2900"/>
    <d v="2024-05-29T00:00:00"/>
    <n v="33466506"/>
    <n v="0"/>
    <n v="0"/>
    <m/>
    <n v="33466506"/>
    <n v="380661"/>
    <s v="CONTRATO DE OBRA"/>
    <n v="745"/>
    <s v="CONSORCIO ARQING HABITAT"/>
    <m/>
  </r>
  <r>
    <n v="97"/>
    <s v="7684-97"/>
    <s v="O23011601190000007684"/>
    <x v="0"/>
    <x v="0"/>
    <x v="1"/>
    <s v="PM/0208/0103/40010017684"/>
    <x v="24"/>
    <x v="0"/>
    <s v="Adición y prórroga al contrato No. 746-2023 que tiene por objeto: Realizar la interventoría técnica, administrativa, jurídica, social, ambiental y SSTMA al contrato de obra cuyo objeto es &quot;contratar por el sistema de precios unitarios fijos, sin formula de reajuste las obras para la construcción del Parque Jorge Gaitán Cortés, perteneciente a la urbanización Veraguas - localidad de Puente Aranda”."/>
    <x v="3"/>
    <s v="72141300; 72152700; 72153100; 72141100; 49241500; 49221500"/>
    <n v="14162128"/>
    <n v="1"/>
    <n v="14162128"/>
    <s v="MAYO"/>
    <s v="MAYO"/>
    <s v="MAYO"/>
    <s v="DIRECCIÓN DE URBANIZACIONES Y TITULACIÓN"/>
    <s v="PATRICIA PINZÓN DURÁN"/>
    <s v="ENTIDADES TERRITORIALES - ADMINISTRACION CENTRAL"/>
    <s v="A.7.7 INVERSIÓN REALIZADA POR LA ENTIDAD TERRITORIAL DESTINADA A LA FINANCIACIÓN DE PROYECTOS DE TITULACIÓN Y LEGALIZACIÓN DE PREDIOS"/>
    <m/>
    <d v="2024-05-22T00:00:00"/>
    <n v="202413000049723"/>
    <s v="01 - Viabilización de Línea"/>
    <s v="Recursos de línea 1"/>
    <d v="2024-05-23T00:00:00"/>
    <s v="TIT-085"/>
    <d v="2024-05-23T00:00:00"/>
    <n v="14162128"/>
    <n v="0"/>
    <n v="841"/>
    <d v="2024-05-23T00:00:00"/>
    <n v="14000000"/>
    <n v="162128"/>
    <n v="2775"/>
    <d v="2024-05-28T00:00:00"/>
    <n v="14000000"/>
    <n v="0"/>
    <n v="0"/>
    <m/>
    <n v="14000000"/>
    <n v="162128"/>
    <s v="CONTRATO DE INTERVENTORIA"/>
    <n v="746"/>
    <s v="R &amp; M CONSTRUCCIONES E INTERVENTORIAS S A S"/>
    <m/>
  </r>
  <r>
    <n v="98"/>
    <s v="7684-98"/>
    <s v="O23011601190000007684"/>
    <x v="0"/>
    <x v="0"/>
    <x v="2"/>
    <s v="PM/0208/0103/40010497684"/>
    <x v="18"/>
    <x v="0"/>
    <s v="Adición y prórroga al contrato No. 67-2024 que tiene por objeto: Prestar servicios profesionales especializados para realizar acompañamiento desde su profesión en la gestión técnica de los proyectos de vivienda nueva que se encuentren en estructuración y en curso, liderados por la Caja de la Vivienda Popular."/>
    <x v="3"/>
    <n v="81101500"/>
    <n v="3200000"/>
    <n v="1"/>
    <n v="3200000"/>
    <s v="MAYO"/>
    <s v="MAYO"/>
    <s v="MAYO"/>
    <s v="DIRECCIÓN DE URBANIZACIONES Y TITULACIÓN"/>
    <s v="PATRICIA PINZÓN DURÁN"/>
    <s v="ENTIDADES TERRITORIALES - ADMINISTRACION CENTRAL"/>
    <s v="A.7.7 INVERSIÓN REALIZADA POR LA ENTIDAD TERRITORIAL DESTINADA A LA FINANCIACIÓN DE PROYECTOS DE TITULACIÓN Y LEGALIZACIÓN DE PREDIOS"/>
    <m/>
    <d v="2024-05-28T00:00:00"/>
    <n v="202413000051773"/>
    <s v="01 - Viabilización de Línea"/>
    <s v="Recursos de línea 36"/>
    <d v="2024-05-29T00:00:00"/>
    <s v="TIT-086"/>
    <d v="2024-05-29T00:00:00"/>
    <n v="3200000"/>
    <n v="0"/>
    <n v="853"/>
    <d v="2024-05-29T00:00:00"/>
    <n v="3200000"/>
    <n v="0"/>
    <n v="3024"/>
    <d v="2024-05-30T00:00:00"/>
    <n v="3200000"/>
    <n v="0"/>
    <n v="0"/>
    <m/>
    <n v="3200000"/>
    <n v="0"/>
    <s v="CONTRATO DE PRESTACION DE SERVICIOS PROFESIONALES"/>
    <n v="67"/>
    <s v="ANDREA TATIANA ORTEGON ORTEGON"/>
    <m/>
  </r>
  <r>
    <n v="1"/>
    <s v="7680-1"/>
    <s v="O23011601190000007680"/>
    <x v="1"/>
    <x v="1"/>
    <x v="4"/>
    <s v="PM/0208/0106/40010447680"/>
    <x v="25"/>
    <x v="0"/>
    <s v="Pago de cotización al sistema General de Riesgos Laborales de las personas vinculadas a través de un contrato de prestación de servicios con la Caja de la Vivienda Popular que laboran en actividades de alto riesgo, según en el artículo 13 del Decreto 723 de 2013."/>
    <x v="1"/>
    <s v="No aplica   "/>
    <n v="17697333.333333332"/>
    <n v="12"/>
    <n v="212368000"/>
    <s v="NO APLICA"/>
    <s v="NO APLICA"/>
    <s v="En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1-18T00:00:00"/>
    <s v="Radicado No.: 202414000003613"/>
    <s v="01 - Viabilización de Línea"/>
    <s v="No aplica"/>
    <d v="2024-01-18T00:00:00"/>
    <s v="DMV-002"/>
    <d v="2024-01-18T00:00:00"/>
    <n v="70000000"/>
    <n v="142368000"/>
    <n v="34"/>
    <d v="2024-01-18T00:00:00"/>
    <n v="28845000"/>
    <n v="41155000"/>
    <s v="87- 163-624-1348-1889-2557"/>
    <d v="2024-01-19T00:00:00"/>
    <n v="28845000"/>
    <n v="0"/>
    <n v="20853300"/>
    <n v="45310"/>
    <n v="7991700"/>
    <n v="183523000"/>
    <s v="ORDEN DE PAGO"/>
    <s v="1-2-3-4-5"/>
    <s v="POSITIVA COMPAÑIA DE SEGUROS SA"/>
    <m/>
  </r>
  <r>
    <n v="2"/>
    <s v="7680-2"/>
    <s v="O23011601190000007680"/>
    <x v="1"/>
    <x v="1"/>
    <x v="4"/>
    <s v="PM/0208/0106/40010447680"/>
    <x v="26"/>
    <x v="0"/>
    <s v="Prestar los servicios de apoyo a la gestión para soportar los procesos administrativos y de gestión documental para la ejecución de los contratos de mejoramiento de vivienda en el desarrollo del Plan Terrazas."/>
    <x v="2"/>
    <n v="80111600"/>
    <n v="4637400"/>
    <n v="7.4"/>
    <n v="2830014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1T00:00:00"/>
    <n v="202414000022963"/>
    <s v="01 - Viabilización de Línea"/>
    <s v="N/A"/>
    <d v="2024-02-22T00:00:00"/>
    <s v="DMV-011"/>
    <d v="2024-02-22T00:00:00"/>
    <n v="18549600"/>
    <n v="9750540"/>
    <n v="132"/>
    <d v="2024-02-23T00:00:00"/>
    <n v="18549600"/>
    <n v="0"/>
    <n v="429"/>
    <d v="2024-03-07T00:00:00"/>
    <n v="18549600"/>
    <n v="0"/>
    <n v="8347320"/>
    <m/>
    <n v="10202280"/>
    <n v="9750540"/>
    <s v="CONTRATO DE PRESTACION DE SERVICIOS DE APOYO A LA GESTION"/>
    <s v="086"/>
    <s v="LAURA ALEJANDRA ARBELAEZ CANCELADA"/>
    <m/>
  </r>
  <r>
    <n v="3"/>
    <s v="7680-3"/>
    <s v="O23011601190000007680"/>
    <x v="1"/>
    <x v="1"/>
    <x v="5"/>
    <s v="PM/0208/0106/40010447680"/>
    <x v="26"/>
    <x v="0"/>
    <s v="Prestar los servicios de apoyo a la gestión que soporten los procesos de gestión documental requeridos para la ejecución de los proyectos de mejoramiento de vivienda en desarrollo del Plan Terrazas."/>
    <x v="2"/>
    <n v="80111600"/>
    <n v="3707200"/>
    <n v="9.3000000000000007"/>
    <n v="2228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21"/>
    <d v="2024-02-23T00:00:00"/>
    <n v="14828800"/>
    <n v="7451200"/>
    <n v="144"/>
    <d v="2024-02-26T00:00:00"/>
    <n v="0"/>
    <n v="14828800"/>
    <m/>
    <m/>
    <m/>
    <n v="0"/>
    <m/>
    <m/>
    <n v="0"/>
    <n v="22280000"/>
    <m/>
    <m/>
    <s v="HEYDA LIZETH SANCHEZ"/>
    <m/>
  </r>
  <r>
    <n v="4"/>
    <s v="7680-4"/>
    <s v="O23011601190000007680"/>
    <x v="1"/>
    <x v="1"/>
    <x v="5"/>
    <s v="PM/0208/0106/40010447680"/>
    <x v="26"/>
    <x v="0"/>
    <s v="Prestar los servicios de apoyo a la gestión que soporten los procesos de organización y sistematizacion de la información que genera la Dirección de Mejoramiento de vivienda de la caja de la vivienda popular"/>
    <x v="2"/>
    <n v="80111600"/>
    <n v="4637400"/>
    <n v="7.4"/>
    <n v="3453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3-06T00:00:00"/>
    <n v="202414000029223"/>
    <s v="03 - Modificación de Línea"/>
    <s v="N/A"/>
    <d v="2024-03-07T00:00:00"/>
    <m/>
    <m/>
    <m/>
    <n v="34530000"/>
    <m/>
    <m/>
    <m/>
    <n v="0"/>
    <m/>
    <m/>
    <m/>
    <n v="0"/>
    <m/>
    <m/>
    <n v="0"/>
    <n v="34530000"/>
    <m/>
    <m/>
    <m/>
    <m/>
  </r>
  <r>
    <n v="5"/>
    <s v="7680-5"/>
    <s v="O23011601190000007680"/>
    <x v="1"/>
    <x v="1"/>
    <x v="4"/>
    <s v="PM/0208/0106/40010447680"/>
    <x v="26"/>
    <x v="0"/>
    <s v="Prestar los servicios de apoyo administrativo y gestión documental para la ejecución de los contratos de mejoramiento de vivienda en desarrollo del Plan Terrazas."/>
    <x v="2"/>
    <n v="80111600"/>
    <n v="3453000"/>
    <n v="10"/>
    <n v="17107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17107800"/>
    <m/>
    <m/>
    <m/>
    <n v="0"/>
    <m/>
    <m/>
    <m/>
    <n v="0"/>
    <m/>
    <m/>
    <n v="0"/>
    <n v="17107800"/>
    <m/>
    <m/>
    <m/>
    <m/>
  </r>
  <r>
    <n v="6"/>
    <s v="7680-6"/>
    <s v="O23011601190000007680"/>
    <x v="1"/>
    <x v="1"/>
    <x v="4"/>
    <s v="PM/0208/0106/40010447680"/>
    <x v="10"/>
    <x v="0"/>
    <s v="Prestar los servicios profesionales especializados para acompañar jurídicamente a la Dirección de Mejoramiento de Vivienda en los procesos contractuales y postcontractuales, así como en el seguimiento a la contratación y demás trámites legales propios de la ejecución del Plan Terrazas y los demás proyectos y programas de mejoramiento de vivienda."/>
    <x v="2"/>
    <n v="80111607"/>
    <n v="8711100"/>
    <n v="5.9"/>
    <n v="34844400"/>
    <s v="Enero"/>
    <s v="Enero"/>
    <s v="En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22"/>
    <d v="2024-02-23T00:00:00"/>
    <n v="34844400"/>
    <n v="0"/>
    <n v="145"/>
    <d v="2024-02-26T00:00:00"/>
    <n v="34844400"/>
    <n v="0"/>
    <n v="838"/>
    <d v="2024-03-15T00:00:00"/>
    <n v="34844400"/>
    <n v="0"/>
    <n v="13357020"/>
    <m/>
    <n v="21487380"/>
    <n v="0"/>
    <s v="CONTRATO DE PRESTACION DE SERVICIOS PROFESIONALES"/>
    <s v="170"/>
    <s v="JULIAN FELIPE BONILLA MORENO"/>
    <m/>
  </r>
  <r>
    <n v="7"/>
    <s v="7680-7"/>
    <s v="O23011601190000007680"/>
    <x v="1"/>
    <x v="1"/>
    <x v="4"/>
    <s v="PM/0208/0106/40010447680"/>
    <x v="10"/>
    <x v="0"/>
    <s v="Prestar los servicios profesionales en las actividades de apoyo a la supervisión y seguimiento desde el componente jurídico de los contratos y/o convenios que se adelanten del programa Plan Terrazas"/>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8"/>
    <s v="7680-8"/>
    <s v="O23011601190000007680"/>
    <x v="1"/>
    <x v="1"/>
    <x v="4"/>
    <s v="PM/0208/0106/40010447680"/>
    <x v="10"/>
    <x v="0"/>
    <s v="Prestar los servicios profesionales en las actividades de apoyo a la supervisión y seguimiento desde el componente jurídico de los contratos y/o convenios que se adelanten del programa Plan Terrazas"/>
    <x v="2"/>
    <n v="80111607"/>
    <n v="8000000"/>
    <n v="10"/>
    <n v="1117400"/>
    <s v="Enero"/>
    <s v="Enero"/>
    <s v="En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1117400"/>
    <m/>
    <m/>
    <m/>
    <n v="0"/>
    <m/>
    <m/>
    <m/>
    <n v="0"/>
    <m/>
    <m/>
    <n v="0"/>
    <n v="1117400"/>
    <m/>
    <m/>
    <m/>
    <m/>
  </r>
  <r>
    <n v="9"/>
    <s v="7680-9"/>
    <s v="O23011601190000007680"/>
    <x v="1"/>
    <x v="1"/>
    <x v="4"/>
    <s v="PM/0208/0106/40010447680"/>
    <x v="10"/>
    <x v="0"/>
    <s v="Prestar los servicios profesionales en las actividades de apoyo a la supervisión y seguimiento desde el componente jurídico de los contratos y/o convenios que se adelanten del programa Plan Terrazas"/>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10"/>
    <s v="7680-10"/>
    <s v="O23011601190000007680"/>
    <x v="1"/>
    <x v="1"/>
    <x v="4"/>
    <s v="PM/0208/0106/40010447680"/>
    <x v="10"/>
    <x v="0"/>
    <s v="Prestar los servicios profesionales en las actividades de apoyo a la supervisión y seguimiento desde el componente jurídico de los contratos y/o convenios que se adelanten del programa Plan Terrazas"/>
    <x v="2"/>
    <n v="80111607"/>
    <n v="8000000"/>
    <n v="10"/>
    <n v="50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50000000"/>
    <m/>
    <m/>
    <m/>
    <n v="0"/>
    <m/>
    <m/>
    <m/>
    <n v="0"/>
    <m/>
    <m/>
    <n v="0"/>
    <n v="50000000"/>
    <m/>
    <m/>
    <m/>
    <m/>
  </r>
  <r>
    <n v="11"/>
    <s v="7680-11"/>
    <s v="O23011601190000007680"/>
    <x v="1"/>
    <x v="1"/>
    <x v="4"/>
    <s v="PM/0208/0106/40010447680"/>
    <x v="10"/>
    <x v="0"/>
    <s v="Prestar los servicios profesionales en las actividades de apoyo a la supervisión y seguimiento desde el componente jurídico de los contratos y/o convenios que se adelanten del programa Plan Terrazas"/>
    <x v="2"/>
    <n v="80111607"/>
    <n v="8000000"/>
    <n v="10"/>
    <n v="80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80000000"/>
    <m/>
    <m/>
    <m/>
    <n v="0"/>
    <m/>
    <m/>
    <m/>
    <n v="0"/>
    <m/>
    <m/>
    <n v="0"/>
    <n v="80000000"/>
    <m/>
    <m/>
    <m/>
    <m/>
  </r>
  <r>
    <n v="12"/>
    <s v="7680-12"/>
    <s v="O23011601190000007680"/>
    <x v="1"/>
    <x v="1"/>
    <x v="4"/>
    <s v="PM/0208/0106/40010447680"/>
    <x v="19"/>
    <x v="1"/>
    <s v="Prestar los servicios profesionales en las actividades propias de la Dirección de Mejoramiento de Vivienda, en la coordinación y apoyo a la supervisión de contratos y/o convenios que se desarrollen en las actividades propias de ejecución del programa Plan Terrazas."/>
    <x v="2"/>
    <n v="80111617"/>
    <n v="11000000"/>
    <n v="10"/>
    <n v="110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110000000"/>
    <m/>
    <m/>
    <m/>
    <n v="0"/>
    <m/>
    <m/>
    <m/>
    <n v="0"/>
    <m/>
    <m/>
    <n v="0"/>
    <n v="110000000"/>
    <m/>
    <m/>
    <m/>
    <m/>
  </r>
  <r>
    <n v="13"/>
    <s v="7680-13"/>
    <s v="O23011601190000007680"/>
    <x v="1"/>
    <x v="1"/>
    <x v="4"/>
    <s v="PM/0208/0106/40010447680"/>
    <x v="19"/>
    <x v="1"/>
    <s v="Prestar los servicios profesionales especializados para apoyar tecnicamente y hacer seguimiento a los grupos y frentes de obra de los programas de mejoramiento que le sean asignados en el marco del Plan Terrazas"/>
    <x v="2"/>
    <n v="80111617"/>
    <n v="8711100"/>
    <n v="9.6999999999999993"/>
    <n v="85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23"/>
    <d v="2024-02-23T00:00:00"/>
    <n v="34844400"/>
    <n v="50155600"/>
    <n v="146"/>
    <d v="2024-02-26T00:00:00"/>
    <n v="34844400"/>
    <n v="0"/>
    <n v="1013"/>
    <d v="2024-03-20T00:00:00"/>
    <n v="34844400"/>
    <n v="0"/>
    <n v="11905170"/>
    <m/>
    <n v="22939230"/>
    <n v="50155600"/>
    <s v="CONTRATO DE PRESTACION DE SERVICIOS PROFESIONALES"/>
    <s v="190"/>
    <s v="NELSON RENE CASAS SANCHEZ"/>
    <s v="EJECUCIÓN DE OBRAS"/>
  </r>
  <r>
    <n v="14"/>
    <s v="7680-14"/>
    <s v="O23011601190000007680"/>
    <x v="1"/>
    <x v="1"/>
    <x v="4"/>
    <s v="PM/0208/0106/40010447680"/>
    <x v="19"/>
    <x v="1"/>
    <s v="Prestar los servicios profesionales especializados para apoyar las actividades de supervisión de los contratos de interventoría y el  seguimiento técnico a los contratos de obra que se ejecuten en el marco de la ejecución del Plan Terrazas y de los programas de mejoramiento que le sean asignados"/>
    <x v="2"/>
    <n v="80111617"/>
    <n v="10744800"/>
    <n v="7.9"/>
    <n v="85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s v="22/02/2024_x000a_06/03/2024"/>
    <s v="202414000023183_x000a_202414000029093"/>
    <s v="01 - Viabilización de Línea"/>
    <s v="N/A"/>
    <s v="23/02/2024_x000a_06/03/2024"/>
    <s v="DMV-073"/>
    <d v="2024-03-08T00:00:00"/>
    <n v="42979200"/>
    <n v="42020800"/>
    <n v="409"/>
    <d v="2024-03-11T00:00:00"/>
    <n v="42979200"/>
    <n v="0"/>
    <n v="658"/>
    <d v="2024-03-12T00:00:00"/>
    <n v="42979200"/>
    <n v="0"/>
    <n v="17191680"/>
    <m/>
    <n v="25787520"/>
    <n v="42020800"/>
    <s v="CONTRATO DE PRESTACION DE SERVICIOS PROFESIONALES"/>
    <s v="082"/>
    <s v="PAOLA ANDREA LEAL LOPEZ"/>
    <s v="CDP 147 (ANULADA), según la solicitud realizadas por la DMV, mediante correo electrónico 06-03-24"/>
  </r>
  <r>
    <n v="15"/>
    <s v="7680-15"/>
    <s v="O23011601190000007680"/>
    <x v="1"/>
    <x v="1"/>
    <x v="4"/>
    <s v="PM/0208/0106/40010447680"/>
    <x v="19"/>
    <x v="1"/>
    <s v="Prestar los servicios profesionales especializados para el seguimiento de los contratos y/o convenios de obra e interventoría de la Dirección de Mejoramiento de Vivienda en el marco del Plan Terrazas."/>
    <x v="2"/>
    <n v="80111617"/>
    <n v="8711100"/>
    <n v="9.6999999999999993"/>
    <n v="85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25"/>
    <d v="2024-02-23T00:00:00"/>
    <n v="34844400"/>
    <n v="50155600"/>
    <n v="148"/>
    <d v="2024-02-26T00:00:00"/>
    <n v="34844400"/>
    <n v="0"/>
    <n v="1025"/>
    <d v="2024-03-20T00:00:00"/>
    <n v="34844400"/>
    <n v="0"/>
    <n v="3194070"/>
    <m/>
    <n v="31650330"/>
    <n v="50155600"/>
    <s v="CONTRATO DE PRESTACION DE SERVICIOS PROFESIONALES"/>
    <s v="203"/>
    <s v="CRISTHIAN CAMILO QUIMBAYO REINOSO"/>
    <m/>
  </r>
  <r>
    <n v="16"/>
    <s v="7680-16"/>
    <s v="O23011601190000007680"/>
    <x v="1"/>
    <x v="1"/>
    <x v="4"/>
    <s v="PM/0208/0106/40010447680"/>
    <x v="19"/>
    <x v="1"/>
    <s v="Prestar los servicios profesionales en las actividades propias de la Dirección de Mejoramiento de Vivienda, en el apoyo a la supervisión de contratos y/o convenios que se desarrollen en las actividades propias de ejecución del programa Plan Terrazas."/>
    <x v="2"/>
    <n v="80111617"/>
    <n v="8500000"/>
    <n v="10"/>
    <n v="12181555"/>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12181555"/>
    <m/>
    <m/>
    <m/>
    <n v="0"/>
    <m/>
    <m/>
    <m/>
    <n v="0"/>
    <m/>
    <m/>
    <n v="0"/>
    <n v="12181555"/>
    <m/>
    <m/>
    <m/>
    <m/>
  </r>
  <r>
    <n v="17"/>
    <s v="7680-17"/>
    <s v="O23011601190000007680"/>
    <x v="1"/>
    <x v="1"/>
    <x v="4"/>
    <s v="PM/0208/0106/40010447680"/>
    <x v="19"/>
    <x v="1"/>
    <s v="Prestar los servicios profesionales en las actividades propias de la Dirección de Mejoramiento de Vivienda, en el apoyo a la supervisión de contratos y/o convenios que se desarrollen en las actividades propias de ejecución del programa Plan Terrazas."/>
    <x v="2"/>
    <n v="80111617"/>
    <n v="8500000"/>
    <n v="10"/>
    <n v="60727185"/>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60727185"/>
    <m/>
    <m/>
    <m/>
    <n v="0"/>
    <m/>
    <m/>
    <m/>
    <n v="0"/>
    <m/>
    <m/>
    <n v="0"/>
    <n v="60727185"/>
    <m/>
    <m/>
    <m/>
    <m/>
  </r>
  <r>
    <n v="18"/>
    <s v="7680-18"/>
    <s v="O23011601190000007680"/>
    <x v="1"/>
    <x v="1"/>
    <x v="4"/>
    <s v="PM/0208/0106/40010447680"/>
    <x v="19"/>
    <x v="1"/>
    <s v="Prestar los servicios profesionales en las actividades propias de la Dirección de Mejoramiento de Vivienda, en el apoyo a la supervisión de contratos y/o convenios que se desarrollen en las actividades propias de ejecución del programa Plan Terrazas."/>
    <x v="2"/>
    <n v="80111617"/>
    <n v="8500000"/>
    <n v="10"/>
    <n v="85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85000000"/>
    <m/>
    <m/>
    <m/>
    <n v="0"/>
    <m/>
    <m/>
    <m/>
    <n v="0"/>
    <m/>
    <m/>
    <n v="0"/>
    <n v="85000000"/>
    <m/>
    <m/>
    <m/>
    <m/>
  </r>
  <r>
    <n v="19"/>
    <s v="7680-19"/>
    <s v="O23011601190000007680"/>
    <x v="1"/>
    <x v="1"/>
    <x v="4"/>
    <s v="PM/0208/0106/40010447680"/>
    <x v="19"/>
    <x v="1"/>
    <s v="Prestar los servicios profesionales de asistencia técnica al apoyo a la supervisión de los contratos y/o convenios en el marco del Plan Terrazas."/>
    <x v="2"/>
    <n v="80111617"/>
    <n v="4500000"/>
    <n v="10"/>
    <n v="45000000"/>
    <s v="Enero"/>
    <s v="Enero"/>
    <s v="En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45000000"/>
    <m/>
    <m/>
    <m/>
    <n v="0"/>
    <m/>
    <m/>
    <m/>
    <n v="0"/>
    <m/>
    <m/>
    <n v="0"/>
    <n v="45000000"/>
    <m/>
    <m/>
    <m/>
    <m/>
  </r>
  <r>
    <n v="20"/>
    <s v="7680-20"/>
    <s v="O23011601190000007680"/>
    <x v="1"/>
    <x v="1"/>
    <x v="4"/>
    <s v="PM/0208/0106/40010447680"/>
    <x v="19"/>
    <x v="1"/>
    <s v="Prestar los servicios profesionales de asistencia técnica al apoyo a la supervisión de los contratos y/o convenios en el marco del Plan Terrazas."/>
    <x v="2"/>
    <n v="80111617"/>
    <n v="4500000"/>
    <n v="10"/>
    <n v="45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45000000"/>
    <m/>
    <m/>
    <m/>
    <n v="0"/>
    <m/>
    <m/>
    <m/>
    <n v="0"/>
    <m/>
    <m/>
    <n v="0"/>
    <n v="45000000"/>
    <m/>
    <m/>
    <m/>
    <m/>
  </r>
  <r>
    <n v="21"/>
    <s v="7680-21"/>
    <s v="O23011601190000007680"/>
    <x v="1"/>
    <x v="1"/>
    <x v="4"/>
    <s v="PM/0208/0106/40010447680"/>
    <x v="19"/>
    <x v="1"/>
    <s v="Prestar los servicios profesionales de asistencia técnica al apoyo a la supervisión de los contratos y/o convenios en el marco del Plan Terrazas."/>
    <x v="2"/>
    <n v="80111617"/>
    <n v="4500000"/>
    <n v="10"/>
    <n v="45000000"/>
    <s v="Enero"/>
    <s v="Enero"/>
    <s v="En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45000000"/>
    <m/>
    <m/>
    <m/>
    <n v="0"/>
    <m/>
    <m/>
    <m/>
    <n v="0"/>
    <m/>
    <m/>
    <n v="0"/>
    <n v="45000000"/>
    <m/>
    <m/>
    <m/>
    <m/>
  </r>
  <r>
    <n v="22"/>
    <s v="7680-22"/>
    <s v="O23011601190000007680"/>
    <x v="1"/>
    <x v="1"/>
    <x v="4"/>
    <s v="PM/0208/0106/40010447680"/>
    <x v="19"/>
    <x v="1"/>
    <s v="Prestar los servicios profesionales de asistencia técnica al apoyo a la supervisión de los contratos y/o convenios en el marco del Plan Terrazas."/>
    <x v="2"/>
    <n v="80111617"/>
    <n v="4500000"/>
    <n v="10"/>
    <n v="45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45000000"/>
    <m/>
    <m/>
    <m/>
    <n v="0"/>
    <m/>
    <m/>
    <m/>
    <n v="0"/>
    <m/>
    <m/>
    <n v="0"/>
    <n v="45000000"/>
    <m/>
    <m/>
    <m/>
    <m/>
  </r>
  <r>
    <n v="23"/>
    <s v="7680-23"/>
    <s v="O23011601190000007680"/>
    <x v="1"/>
    <x v="1"/>
    <x v="4"/>
    <s v="PM/0208/0106/40010447680"/>
    <x v="19"/>
    <x v="1"/>
    <s v="Prestar los servicios profesionales de asistencia técnica al apoyo a la supervisión de los contratos y/o convenios en el marco del Plan Terrazas."/>
    <x v="2"/>
    <n v="80111617"/>
    <n v="4500000"/>
    <n v="10"/>
    <n v="45000000"/>
    <s v="Enero"/>
    <s v="Enero"/>
    <s v="En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45000000"/>
    <m/>
    <m/>
    <m/>
    <n v="0"/>
    <m/>
    <m/>
    <m/>
    <n v="0"/>
    <m/>
    <m/>
    <n v="0"/>
    <n v="45000000"/>
    <m/>
    <m/>
    <m/>
    <m/>
  </r>
  <r>
    <n v="24"/>
    <s v="7680-24"/>
    <s v="O23011601190000007680"/>
    <x v="1"/>
    <x v="1"/>
    <x v="4"/>
    <s v="PM/0208/0106/40010447680"/>
    <x v="19"/>
    <x v="1"/>
    <s v="Prestar los servicios profesionales de asistencia técnica al apoyo a la supervisión de los contratos y/o convenios en el marco del Plan Terrazas."/>
    <x v="2"/>
    <n v="80111617"/>
    <n v="4500000"/>
    <n v="10"/>
    <n v="45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45000000"/>
    <m/>
    <m/>
    <m/>
    <n v="0"/>
    <m/>
    <m/>
    <m/>
    <n v="0"/>
    <m/>
    <m/>
    <n v="0"/>
    <n v="45000000"/>
    <m/>
    <m/>
    <m/>
    <m/>
  </r>
  <r>
    <n v="25"/>
    <s v="7680-25"/>
    <s v="O23011601190000007680"/>
    <x v="1"/>
    <x v="1"/>
    <x v="4"/>
    <s v="PM/0208/0106/40010447680"/>
    <x v="27"/>
    <x v="0"/>
    <s v="Prestar los servicios profesionales especializados en las actividades propias de la Dirección de Mejoramiento de Vivienda, en el apoyo a la supervisión de contratos y/o convenios desde el componente de ingeniería civil y especialista en estructuras que se desarrollen en las actividades propias de ejecución del programa Plan Terrazas"/>
    <x v="2"/>
    <n v="81101500"/>
    <n v="8711100"/>
    <s v="9.7"/>
    <n v="85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26"/>
    <d v="2024-02-23T00:00:00"/>
    <n v="34844400"/>
    <n v="50155600"/>
    <n v="149"/>
    <d v="2024-02-26T00:00:00"/>
    <n v="34844400"/>
    <n v="0"/>
    <n v="934"/>
    <d v="2024-03-18T00:00:00"/>
    <n v="34844400"/>
    <n v="0"/>
    <n v="12195540"/>
    <m/>
    <n v="22648860"/>
    <n v="50155600"/>
    <s v="CONTRATO DE PRESTACION DE SERVICIOS PROFESIONALES"/>
    <s v="181"/>
    <s v="HUMBERTO  BLANCO GONZALEZ"/>
    <s v="EJECUCIÓN DE OBRAS"/>
  </r>
  <r>
    <n v="26"/>
    <s v="7680-26"/>
    <s v="O23011601190000007680"/>
    <x v="1"/>
    <x v="1"/>
    <x v="4"/>
    <s v="PM/0208/0106/40010447680"/>
    <x v="27"/>
    <x v="0"/>
    <s v="Prestar los servicios profesionales en las actividades de apoyo a la supervisión y seguimiento en materia de sistema de gestión, seguridad y salud en el trabajo y medio ambiente en al ejecución de los contratos que se adelanten del programa Plan Terrazas."/>
    <x v="2"/>
    <n v="81101500"/>
    <n v="6935000"/>
    <n v="12"/>
    <n v="85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27"/>
    <d v="2024-02-23T00:00:00"/>
    <n v="27740000"/>
    <n v="57260000"/>
    <n v="150"/>
    <d v="2024-02-26T00:00:00"/>
    <n v="27740000"/>
    <n v="0"/>
    <n v="849"/>
    <d v="2024-03-15T00:00:00"/>
    <n v="27740000"/>
    <n v="0"/>
    <n v="9709000"/>
    <m/>
    <n v="18031000"/>
    <n v="57260000"/>
    <s v="CONTRATO DE PRESTACION DE SERVICIOS PROFESIONALES"/>
    <s v="173"/>
    <s v="NANCY STELLA FORERO AVILA"/>
    <m/>
  </r>
  <r>
    <n v="27"/>
    <s v="7680-27"/>
    <s v="O23011601190000007680"/>
    <x v="1"/>
    <x v="1"/>
    <x v="4"/>
    <s v="PM/0208/0106/40010447680"/>
    <x v="27"/>
    <x v="0"/>
    <s v="Prestar los servicios profesionales en las actividades propias de la Dirección de Mejoramiento de Vivienda, en el apoyo a la supervisión de contratos y/o convenios que se desarrollen en las actividades propias de ejecución del programa Plan Terrazas."/>
    <x v="2"/>
    <n v="81101500"/>
    <n v="8500000"/>
    <n v="10"/>
    <n v="612804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61280400"/>
    <m/>
    <m/>
    <m/>
    <n v="0"/>
    <m/>
    <m/>
    <m/>
    <n v="0"/>
    <m/>
    <m/>
    <n v="0"/>
    <n v="61280400"/>
    <m/>
    <m/>
    <m/>
    <m/>
  </r>
  <r>
    <n v="28"/>
    <s v="7680-28"/>
    <s v="O23011601190000007680"/>
    <x v="1"/>
    <x v="1"/>
    <x v="4"/>
    <s v="PM/0208/0106/40010447680"/>
    <x v="27"/>
    <x v="0"/>
    <s v="Prestar los servicios profesionales en las actividades propias de la Dirección de Mejoramiento de Vivienda, en el apoyo a la supervisión de contratos y/o convenios que se desarrollen en las actividades propias de ejecución del programa Plan Terrazas."/>
    <x v="2"/>
    <n v="81101500"/>
    <n v="8500000"/>
    <n v="10"/>
    <n v="85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85000000"/>
    <m/>
    <m/>
    <m/>
    <n v="0"/>
    <m/>
    <m/>
    <m/>
    <n v="0"/>
    <m/>
    <m/>
    <n v="0"/>
    <n v="85000000"/>
    <m/>
    <m/>
    <m/>
    <m/>
  </r>
  <r>
    <n v="29"/>
    <s v="7680-29"/>
    <s v="O23011601190000007680"/>
    <x v="1"/>
    <x v="1"/>
    <x v="4"/>
    <s v="PM/0208/0106/40010447680"/>
    <x v="27"/>
    <x v="0"/>
    <s v="Prestar los servicios profesionales en las actividades propias de la Dirección de Mejoramiento de Vivienda, en el apoyo a la supervisión de contratos y/o convenios que se desarrollen en las actividades propias de ejecución del programa Plan Terrazas."/>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30"/>
    <s v="7680-30"/>
    <s v="O23011601190000007680"/>
    <x v="1"/>
    <x v="1"/>
    <x v="4"/>
    <s v="PM/0208/0106/40010447680"/>
    <x v="27"/>
    <x v="0"/>
    <s v="Prestar los servicios profesionales en las actividades propias de la Dirección de Mejoramiento de Vivienda, en el apoyo a la supervisión de contratos y/o convenios que se desarrollen en las actividades propias de ejecución del programa Plan Terrazas."/>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31"/>
    <s v="7680-31"/>
    <s v="O23011601190000007680"/>
    <x v="1"/>
    <x v="1"/>
    <x v="4"/>
    <s v="PM/0208/0106/40010447680"/>
    <x v="27"/>
    <x v="0"/>
    <s v="Prestar los servicios profesionales de asistencia técnica al apoyo a la supervisión de los contratos y/o convenios en el marco del Plan Terrazas."/>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32"/>
    <s v="7680-32"/>
    <s v="O23011601190000007680"/>
    <x v="1"/>
    <x v="1"/>
    <x v="4"/>
    <s v="PM/0208/0106/40010447680"/>
    <x v="27"/>
    <x v="0"/>
    <s v="Prestar los servicios profesionales de asistencia técnica al apoyo a la supervisión de los contratos y/o convenios en el marco del Plan Terrazas."/>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33"/>
    <s v="7680-33"/>
    <s v="O23011601190000007680"/>
    <x v="1"/>
    <x v="1"/>
    <x v="4"/>
    <s v="PM/0208/0106/40010447680"/>
    <x v="27"/>
    <x v="0"/>
    <s v="Prestar los servicios profesionales de asistencia técnica al apoyo a la supervisión de los contratos y/o convenios en el marco del Plan Terrazas."/>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34"/>
    <s v="7680-34"/>
    <s v="O23011601190000007680"/>
    <x v="1"/>
    <x v="1"/>
    <x v="4"/>
    <s v="PM/0208/0106/40010447680"/>
    <x v="27"/>
    <x v="0"/>
    <s v="Prestar los servicios profesionales de asistencia técnica al apoyo a la supervisión de los contratos y/o convenios en el marco del Plan Terrazas."/>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35"/>
    <s v="7680-35"/>
    <s v="O23011601190000007680"/>
    <x v="1"/>
    <x v="1"/>
    <x v="4"/>
    <s v="PM/0208/0106/40010447680"/>
    <x v="27"/>
    <x v="0"/>
    <s v="Prestar los servicios profesionales de asistencia técnica al apoyo a la supervisión de los contratos y/o convenios en el marco del Plan Terrazas."/>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36"/>
    <s v="7680-36"/>
    <s v="O23011601190000007680"/>
    <x v="1"/>
    <x v="1"/>
    <x v="4"/>
    <s v="PM/0208/0106/40010447680"/>
    <x v="27"/>
    <x v="0"/>
    <s v="Prestar los servicios profesionales de asistencia técnica al apoyo a la supervisión de los contratos y/o convenios en el marco del Plan Terrazas."/>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37"/>
    <s v="7680-37"/>
    <s v="O23011601190000007680"/>
    <x v="1"/>
    <x v="1"/>
    <x v="4"/>
    <s v="PM/0208/0106/40010447680"/>
    <x v="0"/>
    <x v="0"/>
    <s v="Prestar el servicio público de transporte terrestre automotor especial para la caja de la vivienda popular"/>
    <x v="0"/>
    <n v="78111800"/>
    <n v="50000000"/>
    <n v="10"/>
    <n v="484373457"/>
    <s v="MARZO"/>
    <s v="MARZO"/>
    <s v="ABRIL"/>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484373457"/>
    <m/>
    <m/>
    <m/>
    <n v="0"/>
    <m/>
    <m/>
    <m/>
    <n v="0"/>
    <m/>
    <m/>
    <n v="0"/>
    <n v="484373457"/>
    <m/>
    <m/>
    <m/>
    <m/>
  </r>
  <r>
    <n v="38"/>
    <s v="7680-38"/>
    <s v="O23011601190000007680"/>
    <x v="1"/>
    <x v="2"/>
    <x v="6"/>
    <s v="PM/0208/0105/40010447680"/>
    <x v="26"/>
    <x v="0"/>
    <s v="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
    <x v="2"/>
    <n v="80111600"/>
    <n v="5000000"/>
    <n v="10"/>
    <n v="50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50000000"/>
    <m/>
    <m/>
    <m/>
    <n v="0"/>
    <m/>
    <m/>
    <m/>
    <n v="0"/>
    <m/>
    <m/>
    <n v="0"/>
    <n v="50000000"/>
    <m/>
    <m/>
    <m/>
    <m/>
  </r>
  <r>
    <n v="39"/>
    <s v="7680-39"/>
    <s v="O23011601190000007680"/>
    <x v="1"/>
    <x v="2"/>
    <x v="6"/>
    <s v="PM/0208/0105/40010447680"/>
    <x v="10"/>
    <x v="0"/>
    <s v="Prestar los servicios profesionales especializados a la Dirección de Mejoramiento de Vivienda para realizar la revisión y evaluación de los proyectos postulados a la expedición de los actos de reconocimiento y/o licenciamiento a través de la Curaduría Pública Social desde el componente jurídico, de igual forma apoyar el proceso de Asistencia Técnica, de conformidad con sus competencias, en el marco del Plan Terrazas."/>
    <x v="2"/>
    <n v="80111607"/>
    <n v="8711100"/>
    <n v="9.6999999999999993"/>
    <n v="57000000"/>
    <s v="Enero"/>
    <s v="Enero"/>
    <s v="En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28"/>
    <d v="2024-02-23T00:00:00"/>
    <n v="34844400"/>
    <n v="22155600"/>
    <n v="151"/>
    <d v="2024-02-26T00:00:00"/>
    <n v="34844400"/>
    <n v="0"/>
    <n v="1021"/>
    <d v="2024-03-20T00:00:00"/>
    <n v="34844400"/>
    <n v="0"/>
    <n v="11905170"/>
    <m/>
    <n v="22939230"/>
    <n v="22155600"/>
    <s v="CONTRATO DE PRESTACION DE SERVICIOS PROFESIONALES"/>
    <n v="201"/>
    <s v="CARLOS EDUARDO ROMERO RANGEL"/>
    <m/>
  </r>
  <r>
    <n v="40"/>
    <s v="7680-40"/>
    <s v="O23011601190000007680"/>
    <x v="1"/>
    <x v="2"/>
    <x v="6"/>
    <s v="PM/0208/0105/40010447680"/>
    <x v="10"/>
    <x v="0"/>
    <s v="Prestar los servicios profesionales para la proyección y trámite de respuesta a las consultas, requerimientos y peticiones que le sean asignados por la Dirección de Mejoramiento de Vivienda."/>
    <x v="2"/>
    <n v="80111607"/>
    <n v="5929900"/>
    <n v="12"/>
    <n v="85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s v="202414000023183_x000a_202414000031853"/>
    <s v="01 - Viabilización de Línea"/>
    <s v="N/A"/>
    <d v="2024-02-23T00:00:00"/>
    <s v="DMV-124"/>
    <d v="2024-03-18T00:00:00"/>
    <n v="20754650"/>
    <n v="64245350"/>
    <n v="619"/>
    <d v="2024-04-08T00:00:00"/>
    <n v="20754650"/>
    <n v="0"/>
    <n v="1754"/>
    <d v="2024-04-17T00:00:00"/>
    <n v="20754650"/>
    <n v="0"/>
    <n v="2371960"/>
    <m/>
    <n v="18382690"/>
    <n v="64245350"/>
    <s v="CONTRATO DE PRESTACION DE SERVICIOS PROFESIONALES"/>
    <n v="368"/>
    <s v="ANA MARCELA SILVA PENAGOS"/>
    <s v="DMV-029 (ANULADA) - CDP 152 (ANULADA), según la solicitud realizadas por la DMV, mediante correo electrónico 06-03-24_x000a_"/>
  </r>
  <r>
    <n v="41"/>
    <s v="7680-41"/>
    <s v="O23011601190000007680"/>
    <x v="1"/>
    <x v="2"/>
    <x v="6"/>
    <s v="PM/0208/0105/40010447680"/>
    <x v="10"/>
    <x v="0"/>
    <s v="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
    <x v="2"/>
    <n v="80111607"/>
    <n v="8500000"/>
    <n v="10"/>
    <n v="4429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4429000"/>
    <m/>
    <m/>
    <m/>
    <n v="0"/>
    <m/>
    <m/>
    <m/>
    <n v="0"/>
    <m/>
    <m/>
    <n v="0"/>
    <n v="4429000"/>
    <m/>
    <m/>
    <m/>
    <m/>
  </r>
  <r>
    <n v="42"/>
    <s v="7680-42"/>
    <s v="O23011601190000007680"/>
    <x v="1"/>
    <x v="2"/>
    <x v="6"/>
    <s v="PM/0208/0105/40010447680"/>
    <x v="10"/>
    <x v="0"/>
    <s v="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
    <x v="2"/>
    <n v="80111607"/>
    <n v="8500000"/>
    <n v="10"/>
    <n v="85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85000000"/>
    <m/>
    <m/>
    <m/>
    <n v="0"/>
    <m/>
    <m/>
    <m/>
    <n v="0"/>
    <m/>
    <m/>
    <n v="0"/>
    <n v="85000000"/>
    <m/>
    <m/>
    <m/>
    <m/>
  </r>
  <r>
    <n v="43"/>
    <s v="7680-43"/>
    <s v="O23011601190000007680"/>
    <x v="1"/>
    <x v="2"/>
    <x v="6"/>
    <s v="PM/0208/0105/40010447680"/>
    <x v="10"/>
    <x v="0"/>
    <s v="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
    <x v="2"/>
    <n v="80111607"/>
    <n v="8500000"/>
    <n v="10"/>
    <n v="554432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55443200"/>
    <m/>
    <m/>
    <m/>
    <n v="0"/>
    <m/>
    <m/>
    <m/>
    <n v="0"/>
    <m/>
    <m/>
    <n v="0"/>
    <n v="55443200"/>
    <m/>
    <m/>
    <m/>
    <m/>
  </r>
  <r>
    <n v="44"/>
    <s v="7680-44"/>
    <s v="O23011601190000007680"/>
    <x v="1"/>
    <x v="2"/>
    <x v="6"/>
    <s v="PM/0208/0105/40010447680"/>
    <x v="19"/>
    <x v="0"/>
    <s v="Prestar los servicios profesionales para realizar la revisión, la evaluación y la aprobación de los proyectos postulados a la expedición de los actos de reconocimiento y/o licenciamiento a través de la Curaduría Pública Social desde el componente arquitectónico, mediante los instrumentos normativos vigentes; asimismo apoyar en la viabilidad técnica en el trámite de reconocimiento ante la Curaduría Pública Social, y la ejecución de actividades para el desarrollo del proceso de Asistencia Técnica en el marco del Plan Terrazas."/>
    <x v="2"/>
    <n v="80111617"/>
    <n v="7767000"/>
    <n v="10.9"/>
    <n v="85000000"/>
    <s v="Enero"/>
    <s v="Enero"/>
    <s v="En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1T00:00:00"/>
    <n v="202414000022963"/>
    <s v="01 - Viabilización de Línea"/>
    <s v="N/A"/>
    <d v="2024-02-22T00:00:00"/>
    <s v="DMV-012"/>
    <d v="2024-02-22T00:00:00"/>
    <n v="31068000"/>
    <n v="53932000"/>
    <n v="133"/>
    <d v="2024-02-23T00:00:00"/>
    <n v="31068000"/>
    <n v="0"/>
    <n v="1122"/>
    <d v="2024-03-26T00:00:00"/>
    <n v="31068000"/>
    <n v="0"/>
    <n v="7767000"/>
    <m/>
    <n v="23301000"/>
    <n v="53932000"/>
    <s v="CONTRATO DE PRESTACION DE SERVICIOS PROFESIONALES"/>
    <n v="228"/>
    <s v="ANGELICA VANESSA MONSALVE PEDRAZA"/>
    <s v="CURADURÍA"/>
  </r>
  <r>
    <n v="45"/>
    <s v="7680-45"/>
    <s v="O23011601190000007680"/>
    <x v="1"/>
    <x v="2"/>
    <x v="6"/>
    <s v="PM/0208/0105/40010447680"/>
    <x v="19"/>
    <x v="0"/>
    <s v="Prestar los servicios profesionales para realizar la revisión, la evaluación y la aprobación de los proyectos postulados a la expedición de los actos de reconocimiento y/o licenciamiento a través de la Curaduría Pública Social desde el componente arquitectónico, mediante los instrumentos normativos vigentes; asimismo apoyar en la viabilidad técnica en el trámite de reconocimiento ante la Curaduría Pública Social, y la ejecución de actividades para el desarrollo del proceso de Asistencia Técnica en el marco del Plan Terrazas."/>
    <x v="2"/>
    <n v="80111617"/>
    <n v="6935000"/>
    <n v="12"/>
    <n v="85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1T00:00:00"/>
    <n v="202414000022963"/>
    <s v="01 - Viabilización de Línea"/>
    <s v="N/A"/>
    <d v="2024-02-22T00:00:00"/>
    <s v="DMV-013"/>
    <d v="2024-02-22T00:00:00"/>
    <n v="27740000"/>
    <n v="57260000"/>
    <n v="134"/>
    <d v="2024-02-23T00:00:00"/>
    <n v="27740000"/>
    <n v="0"/>
    <n v="397"/>
    <d v="2024-03-04T00:00:00"/>
    <n v="27740000"/>
    <n v="0"/>
    <n v="12945333"/>
    <m/>
    <n v="14794667"/>
    <n v="57260000"/>
    <s v="CONTRATO DE PRESTACION DE SERVICIOS PROFESIONALES"/>
    <n v="52"/>
    <s v="JENNY FERNANDA VELANDIA CASTRO"/>
    <s v="CURADURÍA"/>
  </r>
  <r>
    <n v="46"/>
    <s v="7680-46"/>
    <s v="O23011601190000007680"/>
    <x v="1"/>
    <x v="2"/>
    <x v="6"/>
    <s v="PM/0208/0105/40010447680"/>
    <x v="19"/>
    <x v="0"/>
    <s v="Prestar los servicios profesionales especializados para realizar la revisión, la evaluación, la aprobación y seguimiento de los proyectos postulados a la expedición de los actos de reconocimiento y/o licenciamiento a través de la Curaduría Pública Social desde el componente arquitectónico, mediante los instrumentos normativos vigentes; asimismo apoyar en la viabilidad técnica en el trámite de reconocimiento ante la Curaduría Pública Social, y la ejecución de actividades para el desarrollo del proceso de Asistencia Técnica en el marco del Plan Terrazas."/>
    <x v="2"/>
    <n v="80111617"/>
    <n v="8711100"/>
    <n v="9.6999999999999993"/>
    <n v="85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30"/>
    <d v="2024-02-23T00:00:00"/>
    <n v="34844400"/>
    <n v="50155600"/>
    <n v="153"/>
    <d v="2024-02-26T00:00:00"/>
    <n v="34844400"/>
    <n v="0"/>
    <n v="1012"/>
    <d v="2024-03-19T00:00:00"/>
    <n v="34844400"/>
    <n v="0"/>
    <n v="11905170"/>
    <m/>
    <n v="22939230"/>
    <n v="50155600"/>
    <s v="CONTRATO DE PRESTACION DE SERVICIOS PROFESIONALES"/>
    <n v="192"/>
    <s v="JOHN ALEXANDER CORREDOR FONSECA"/>
    <s v="CURADURÍA"/>
  </r>
  <r>
    <n v="47"/>
    <s v="7680-47"/>
    <s v="O23011601190000007680"/>
    <x v="1"/>
    <x v="2"/>
    <x v="6"/>
    <s v="PM/0208/0105/40010447680"/>
    <x v="19"/>
    <x v="0"/>
    <s v="Prestar los servicios profesionales para realizar la revisión, la evaluación y la aprobación de los proyectos postulados a la expedición de los actos de reconocimiento y/o licenciamiento a través de la Curaduría Pública Social desde el componente arquitectónico, como tambien gestionar la documentación correspondiente de los proyectos postulados a la expedición de los actos de reconocimiento y/o licenciamiento a través de la Curaduría Pública Social, mediante los instrumentos normativos vigentes."/>
    <x v="2"/>
    <n v="80111617"/>
    <n v="5506800"/>
    <n v="12"/>
    <n v="85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31"/>
    <d v="2024-02-23T00:00:00"/>
    <n v="22027200"/>
    <n v="62972800"/>
    <n v="375"/>
    <d v="2024-03-04T00:00:00"/>
    <n v="22027200"/>
    <n v="0"/>
    <n v="1030"/>
    <d v="2024-03-21T00:00:00"/>
    <n v="22027200"/>
    <n v="0"/>
    <n v="7342400"/>
    <m/>
    <n v="14684800"/>
    <n v="62972800"/>
    <s v="CONTRATO DE PRESTACION DE SERVICIOS PROFESIONALES"/>
    <n v="206"/>
    <s v="LAURA KAMILA PARADA SANCHEZ"/>
    <s v="CURADURÍA"/>
  </r>
  <r>
    <n v="48"/>
    <s v="7680-48"/>
    <s v="O23011601190000007680"/>
    <x v="1"/>
    <x v="2"/>
    <x v="6"/>
    <s v="PM/0208/0105/40010447680"/>
    <x v="19"/>
    <x v="0"/>
    <s v="Prestar los servicios profesionales para realizar la revisión, la evaluación y la aprobación de los proyectos postulados a la expedición de los actos de reconocimiento y/o licenciamiento a través de la Curaduría Pública Social desde el componente arquitectónico, mediante los instrumentos normativos vigentes; asimismo apoyar en la viabilidad técnica en el trámite de reconocimiento ante la Curaduría Pública Social, y la ejecución de actividades para el desarrollo del proceso de Asistencia Técnica en el marco del Plan Terrazas."/>
    <x v="2"/>
    <n v="80111617"/>
    <n v="7767000"/>
    <n v="10.9"/>
    <n v="77233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1T00:00:00"/>
    <n v="202414000022963"/>
    <s v="01 - Viabilización de Línea"/>
    <s v="N/A"/>
    <d v="2024-02-22T00:00:00"/>
    <s v="DMV-014"/>
    <d v="2024-02-22T00:00:00"/>
    <n v="31068000"/>
    <n v="46165000"/>
    <n v="135"/>
    <d v="2024-02-23T00:00:00"/>
    <n v="31068000"/>
    <n v="0"/>
    <n v="387"/>
    <d v="2024-03-01T00:00:00"/>
    <n v="31068000"/>
    <n v="0"/>
    <n v="14757300"/>
    <m/>
    <n v="16310700"/>
    <n v="46165000"/>
    <s v="CONTRATO DE PRESTACION DE SERVICIOS PROFESIONALES"/>
    <n v="37"/>
    <s v="SANTIAGO  ARDILA NEIRA"/>
    <s v="CURADURÍA"/>
  </r>
  <r>
    <n v="49"/>
    <s v="7680-49"/>
    <s v="O23011601190000007680"/>
    <x v="1"/>
    <x v="2"/>
    <x v="6"/>
    <s v="PM/0208/0105/40010447680"/>
    <x v="27"/>
    <x v="0"/>
    <s v="Prestar los servicios profesionales especializados para realizar la revisión, la evaluación y la aprobación de los insumos de los proyectos postulados a la expedición de los actos de reconocimiento y/o licenciamiento a través de la Curaduría Pública Social, desde el componente de ingeniería de conformidad con los requerimientos estructurales y sismo resistentes establecidos por la normatividad vigente; asimismo apoyar en la viabilidad técnica en el trámite de reconocimiento ante la Curaduría Pública Social, y la ejecución de actividades para el desarrollo del proceso de Asistencia Técnica en el marco del Plan Terrazas."/>
    <x v="2"/>
    <n v="81101500"/>
    <n v="8711100"/>
    <n v="12"/>
    <n v="110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32"/>
    <d v="2024-02-23T00:00:00"/>
    <n v="34844400"/>
    <n v="75155600"/>
    <n v="154"/>
    <d v="2024-02-26T00:00:00"/>
    <n v="34844400"/>
    <n v="0"/>
    <n v="1133"/>
    <d v="2024-03-27T00:00:00"/>
    <n v="34844400"/>
    <n v="0"/>
    <n v="8711100"/>
    <m/>
    <n v="26133300"/>
    <n v="75155600"/>
    <s v="CONTRATO DE PRESTACION DE SERVICIOS PROFESIONALES"/>
    <n v="239"/>
    <s v="SEBASTIAN  RENGIFO VELASQUEZ"/>
    <s v="CURADURÍA"/>
  </r>
  <r>
    <n v="50"/>
    <s v="7680-50"/>
    <s v="O23011601190000007680"/>
    <x v="1"/>
    <x v="2"/>
    <x v="6"/>
    <s v="PM/0208/0105/40010447680"/>
    <x v="27"/>
    <x v="0"/>
    <s v="Prestar los servicios profesionales especializados para realizar la revisión, la evaluación y la aprobación de los insumos de los proyectos postulados a la expedición de los actos de reconocimiento y/o licenciamiento a través de la Curaduría Pública Social, desde el componente de ingeniería de conformidad con los requerimientos estructurales y sismo resistentes establecidos por la normatividad vigente; asimismo apoyar en la viabilidad técnica en el trámite de reconocimiento ante la Curaduría Pública Social, y la ejecución de actividades para el desarrollo del proceso de Asistencia Técnica en el marco del Plan Terrazas."/>
    <x v="2"/>
    <n v="81101500"/>
    <n v="8711100"/>
    <n v="9.6999999999999993"/>
    <n v="85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33"/>
    <d v="2024-02-23T00:00:00"/>
    <n v="34844400"/>
    <n v="50155600"/>
    <n v="155"/>
    <d v="2024-02-26T00:00:00"/>
    <n v="34844400"/>
    <n v="0"/>
    <n v="1020"/>
    <d v="2024-03-20T00:00:00"/>
    <n v="34844400"/>
    <n v="0"/>
    <n v="8130360"/>
    <m/>
    <n v="26714040"/>
    <n v="50155600"/>
    <s v="CONTRATO DE PRESTACION DE SERVICIOS PROFESIONALES"/>
    <n v="200"/>
    <s v="ANGELA PATRICIA HERNANDEZ NARANJO"/>
    <s v="CURADURÍA"/>
  </r>
  <r>
    <n v="51"/>
    <s v="7680-51"/>
    <s v="O23011601190000007680"/>
    <x v="1"/>
    <x v="2"/>
    <x v="6"/>
    <s v="PM/0208/0105/40010447680"/>
    <x v="27"/>
    <x v="0"/>
    <s v="Prestar los servicios profesionales para realizar la revisión, la evaluación y la aprobación de los insumos de los proyectos postulados a la expedición de los actos de reconocimiento y/o licenciamiento a través de la Curaduría Pública Social, desde el componente de ingeniería de conformidad con los requerimientos estructurales y sismo resistentes establecidos por la normatividad vigente, desarrollo del proceso de Asistencia Técnica en el marco del Plan Terrazas."/>
    <x v="2"/>
    <n v="81101500"/>
    <n v="5506800"/>
    <n v="12"/>
    <n v="85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34"/>
    <d v="2024-02-23T00:00:00"/>
    <n v="22027200"/>
    <n v="62972800"/>
    <n v="229"/>
    <d v="2024-02-27T00:00:00"/>
    <n v="22027200"/>
    <n v="0"/>
    <n v="1101"/>
    <d v="2024-03-21T00:00:00"/>
    <n v="22027200"/>
    <n v="0"/>
    <n v="5323240"/>
    <m/>
    <n v="16703960"/>
    <n v="62972800"/>
    <s v="CONTRATO DE PRESTACION DE SERVICIOS PROFESIONALES"/>
    <n v="217"/>
    <s v="LEIDY VANESSA MARTINEZ MONROY"/>
    <s v="CURADURÍA"/>
  </r>
  <r>
    <n v="52"/>
    <s v="7680-52"/>
    <s v="O23011601190000007680"/>
    <x v="1"/>
    <x v="2"/>
    <x v="6"/>
    <s v="PM/0208/0105/40010447680"/>
    <x v="27"/>
    <x v="0"/>
    <s v="Prestar los servicios profesionales para realizar la revisión, la evaluación y la aprobación de los insumos de los proyectos postulados a la expedición de los actos de reconocimiento y/o licenciamiento a través de la Curaduría Pública Social, desde el componente de ingeniería de conformidad con los requerimientos estructurales y sismo resistentes establecidos por la normatividad vigente, desarrollo del proceso de Asistencia Técnica en el marco del Plan Terrazas."/>
    <x v="2"/>
    <n v="81101500"/>
    <n v="5506800"/>
    <n v="12"/>
    <n v="85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35"/>
    <d v="2024-02-23T00:00:00"/>
    <n v="22027200"/>
    <n v="62972800"/>
    <n v="156"/>
    <d v="2024-02-26T00:00:00"/>
    <n v="22027200"/>
    <n v="0"/>
    <n v="2753"/>
    <d v="2024-05-28T00:00:00"/>
    <n v="22027200"/>
    <n v="0"/>
    <n v="0"/>
    <m/>
    <n v="22027200"/>
    <n v="62972800"/>
    <m/>
    <n v="445"/>
    <s v="CAMILO EUGENIO ROMERO MARQUEZ"/>
    <s v="CURADURÍA"/>
  </r>
  <r>
    <n v="53"/>
    <s v="7680-53"/>
    <s v="O23011601190000007680"/>
    <x v="1"/>
    <x v="2"/>
    <x v="6"/>
    <s v="PM/0208/0105/40010447680"/>
    <x v="28"/>
    <x v="0"/>
    <s v="Prestar los servicios profesionales en el análisis, desarrollo e implementación de software que se requieran en el sistema de información misional que soporta los procesos misionales, en el marco de la implementación del Plan Terrazas."/>
    <x v="2"/>
    <n v="80111600"/>
    <n v="6500000"/>
    <n v="10"/>
    <n v="65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65000000"/>
    <m/>
    <m/>
    <m/>
    <n v="0"/>
    <m/>
    <m/>
    <m/>
    <n v="0"/>
    <m/>
    <m/>
    <n v="0"/>
    <n v="65000000"/>
    <m/>
    <m/>
    <m/>
    <m/>
  </r>
  <r>
    <n v="54"/>
    <s v="7680-54"/>
    <s v="O23011601190000007680"/>
    <x v="1"/>
    <x v="2"/>
    <x v="6"/>
    <s v="PM/0208/0105/40010447680"/>
    <x v="28"/>
    <x v="0"/>
    <s v="Prestar los servicios profesionales en el análisis, desarrollo e implementación de software que se requieran en el sistema de información misional que soporta los procesos misionales, en el marco de la implementación del Plan Terrazas."/>
    <x v="2"/>
    <n v="80111600"/>
    <n v="6500000"/>
    <n v="10"/>
    <n v="65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65000000"/>
    <m/>
    <m/>
    <m/>
    <n v="0"/>
    <m/>
    <m/>
    <m/>
    <n v="0"/>
    <m/>
    <m/>
    <n v="0"/>
    <n v="65000000"/>
    <m/>
    <m/>
    <m/>
    <m/>
  </r>
  <r>
    <n v="55"/>
    <s v="7680-55"/>
    <s v="O23011601190000007680"/>
    <x v="1"/>
    <x v="2"/>
    <x v="6"/>
    <s v="PM/0208/0105/40010447680"/>
    <x v="28"/>
    <x v="0"/>
    <s v="Prestar los servicios profesionales en el análisis, desarrollo e implementación de software que se requieran en el sistema de información misional que soporta los procesos misionales, en el marco de la implementación del Plan Terrazas."/>
    <x v="2"/>
    <n v="80111600"/>
    <n v="6500000"/>
    <n v="10"/>
    <n v="65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65000000"/>
    <m/>
    <m/>
    <m/>
    <n v="0"/>
    <m/>
    <m/>
    <m/>
    <n v="0"/>
    <m/>
    <m/>
    <n v="0"/>
    <n v="65000000"/>
    <m/>
    <m/>
    <m/>
    <m/>
  </r>
  <r>
    <n v="56"/>
    <s v="7680-56"/>
    <s v="O23011601190000007680"/>
    <x v="1"/>
    <x v="2"/>
    <x v="6"/>
    <s v="PM/0208/0105/40010447680"/>
    <x v="4"/>
    <x v="0"/>
    <s v="Prestar los servicios profesionales en el seguimiento y control de los proyectos de vivienda de interés social, radicados ante la Curaduría Pública Social, para la expedición de los actos de reconocimiento y/o licenciamiento en el marco del proyecto de mejoramiento progresivo - Plan Terrazas."/>
    <x v="2"/>
    <n v="93141500"/>
    <n v="5506800"/>
    <n v="6.2"/>
    <n v="34530000"/>
    <s v="Enero"/>
    <s v="Enero"/>
    <s v="En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36"/>
    <d v="2024-02-23T00:00:00"/>
    <n v="22027200"/>
    <n v="12502800"/>
    <n v="157"/>
    <d v="2024-02-26T00:00:00"/>
    <n v="22027200"/>
    <n v="0"/>
    <n v="820"/>
    <d v="2024-03-15T00:00:00"/>
    <n v="22027200"/>
    <n v="0"/>
    <n v="8443760"/>
    <m/>
    <n v="13583440"/>
    <n v="12502800"/>
    <s v="CONTRATO DE PRESTACION DE SERVICIOS PROFESIONALES"/>
    <n v="165"/>
    <s v="JULIANA ALEJANDRA MARTHEYN NUÑEZ"/>
    <s v="CURADURÍA"/>
  </r>
  <r>
    <n v="57"/>
    <s v="7680-57"/>
    <s v="O23011601190000007680"/>
    <x v="1"/>
    <x v="3"/>
    <x v="7"/>
    <s v="PM/0208/0106/40010447680"/>
    <x v="29"/>
    <x v="1"/>
    <s v="Implementación del  banco de materiales como un instrumento de soporte técnico y financiero para la ejecución del proyecto piloto del Plan Terrazas -  FIDUCIA"/>
    <x v="1"/>
    <s v="No aplica"/>
    <n v="1062000000"/>
    <n v="1"/>
    <n v="1062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1062000000"/>
    <m/>
    <m/>
    <m/>
    <n v="0"/>
    <m/>
    <m/>
    <m/>
    <n v="0"/>
    <m/>
    <m/>
    <n v="0"/>
    <n v="1062000000"/>
    <m/>
    <m/>
    <m/>
    <m/>
  </r>
  <r>
    <n v="58"/>
    <s v="7680-58"/>
    <s v="O23011601190000007680"/>
    <x v="1"/>
    <x v="1"/>
    <x v="8"/>
    <s v="PM/0208/0106/40010447680"/>
    <x v="10"/>
    <x v="0"/>
    <s v="Prestar servicios profesionales especializados de apoyo jurídico y estratégico a la Dirección General de la Caja de la Vivienda Popular, en el marco del plan de acción y prioridades misionales de la Dirección de Mejoramiento de Vivienda."/>
    <x v="2"/>
    <n v="80111607"/>
    <n v="14310000"/>
    <n v="4"/>
    <n v="5724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s v="22/02/2024_x000a_06/03/2024"/>
    <s v="202414000023183_x000a_202414000029093"/>
    <s v="03 - Modificación de Línea"/>
    <s v="N/A"/>
    <s v="23/02/2024_x000a_06/03/2024"/>
    <s v="DMV-075"/>
    <d v="2024-03-08T00:00:00"/>
    <n v="57120000"/>
    <n v="120000"/>
    <n v="411"/>
    <d v="2024-03-11T00:00:00"/>
    <n v="57120000"/>
    <n v="0"/>
    <n v="720"/>
    <d v="2024-03-13T00:00:00"/>
    <n v="57120000"/>
    <n v="0"/>
    <n v="22372000"/>
    <m/>
    <n v="34748000"/>
    <n v="120000"/>
    <s v="CONTRATO DE PRESTACION DE SERVICIOS PROFESIONALES"/>
    <n v="154"/>
    <s v="CRISTHIAN OMAR LIZCANO ORTIZ"/>
    <s v="CDP 158 (ANULADA), según la solicitud realizadas por la DMV, mediante correo electrónico 06-03-24"/>
  </r>
  <r>
    <n v="59"/>
    <s v="7680-59"/>
    <s v="O23011601190000007680"/>
    <x v="1"/>
    <x v="3"/>
    <x v="7"/>
    <s v="PM/0208/0106/40010447680"/>
    <x v="19"/>
    <x v="0"/>
    <s v="Prestar los servicios profesionales especializados para gestionar, planear y ejecutar procesos tecnicos dentro del modelo de autogestión,  en el desarrollo de la ejecución del Plan Terrazas y los demás proyectos de la Dirección de Mejoramiento de Vivienda, de conformidad con el marco normativo y los instrumentos técnicos vigentes"/>
    <x v="2"/>
    <n v="80111617"/>
    <n v="8711100"/>
    <n v="5.9"/>
    <n v="51712266"/>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38"/>
    <d v="2024-02-23T00:00:00"/>
    <n v="34844400"/>
    <n v="16867866"/>
    <n v="159"/>
    <d v="2024-02-26T00:00:00"/>
    <n v="34844400"/>
    <n v="0"/>
    <n v="1335"/>
    <d v="2024-04-08T00:00:00"/>
    <n v="34844400"/>
    <n v="0"/>
    <n v="5517030"/>
    <m/>
    <n v="29327370"/>
    <n v="16867866"/>
    <s v="CONTRATO DE PRESTACION DE SERVICIOS PROFESIONALES"/>
    <n v="296"/>
    <s v="RAMIRO ANDRES PARRA QUIROS"/>
    <s v="BANCO DE MATERIALES"/>
  </r>
  <r>
    <n v="60"/>
    <s v="7680-60"/>
    <s v="O23011601190000007680"/>
    <x v="1"/>
    <x v="3"/>
    <x v="7"/>
    <s v="PM/0208/0106/40010447680"/>
    <x v="19"/>
    <x v="0"/>
    <s v="Prestar los servicios profesionales para proyectar, gestionar y elaborar el modelo de autogestion de construccion de viviendas, por parte de los beneficiarios, seleccionados en el marco de la ejecucion del programa Plan Terrazas y los programas de mejoramiento de Vivienda"/>
    <x v="2"/>
    <n v="80111617"/>
    <n v="5447634"/>
    <n v="10"/>
    <n v="54476334"/>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54476334"/>
    <m/>
    <m/>
    <m/>
    <n v="0"/>
    <m/>
    <m/>
    <m/>
    <n v="0"/>
    <m/>
    <m/>
    <n v="0"/>
    <n v="54476334"/>
    <m/>
    <m/>
    <m/>
    <m/>
  </r>
  <r>
    <n v="61"/>
    <s v="7680-61"/>
    <s v="O23011601190000007680"/>
    <x v="1"/>
    <x v="3"/>
    <x v="7"/>
    <s v="PM/0208/0106/40010447680"/>
    <x v="2"/>
    <x v="0"/>
    <s v="Prestar los servicios profesionales para proyectar, gestionar, coordinar y elaborar el modelo de autogestion de construccion de viviendas, por parte de los beneficiarios, seleccionados en el marco de la ejecucion del programa Plan Terrazas y los programas de mejoramiento de Vivienda"/>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62"/>
    <s v="7680-62"/>
    <s v="O23011601190000007680"/>
    <x v="1"/>
    <x v="3"/>
    <x v="7"/>
    <s v="PM/0208/0106/40010447680"/>
    <x v="2"/>
    <x v="0"/>
    <s v="Prestar los servicios profesionales para apoyar las actividades administrativas que se deriven de la proyección del modelo de autogestion de construccion de viviendas, por parte de los beneficiarios, seleccionados en el marco de la ejecucion del programa Plan Terrazas y los programas de mejoramiento de Vivienda"/>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63"/>
    <s v="7680-63"/>
    <s v="O23011601190000007680"/>
    <x v="1"/>
    <x v="1"/>
    <x v="5"/>
    <s v="PM/0208/0106/40010447680"/>
    <x v="26"/>
    <x v="0"/>
    <s v="Prestar los servicios de apoyo a la gestión en el trámite de los requerimientos y respuestas a derechos de petición y seguimiento al sistema de gestión documental ORFEO en el marco de la ejecución de los proyectos del Plan Terrazas"/>
    <x v="2"/>
    <n v="80111600"/>
    <n v="3353000"/>
    <n v="10"/>
    <n v="155385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05T00:00:00"/>
    <s v="202414000012213_x000a_202414000016893 ( viabilizacion)_x000a_"/>
    <s v="03 - Modificación de Línea"/>
    <s v="N/A"/>
    <d v="2024-02-12T00:00:00"/>
    <s v="DMV-006"/>
    <d v="2024-02-12T00:00:00"/>
    <n v="15538500"/>
    <n v="0"/>
    <n v="78"/>
    <d v="2024-02-13T00:00:00"/>
    <n v="15538500"/>
    <n v="0"/>
    <n v="280"/>
    <d v="2024-02-16T00:00:00"/>
    <n v="15538500"/>
    <n v="0"/>
    <n v="7826800"/>
    <m/>
    <n v="7711700"/>
    <n v="0"/>
    <s v="CONTRATO DE PRESTACION DE SERVICIOS DE APOYO A LA GESTION"/>
    <n v="9"/>
    <s v="LIZETH OFELIA VARGAS GARCIA"/>
    <m/>
  </r>
  <r>
    <n v="64"/>
    <s v="7680-64"/>
    <s v="O23011601190000007680"/>
    <x v="1"/>
    <x v="1"/>
    <x v="5"/>
    <s v="PM/0208/0106/40010447680"/>
    <x v="26"/>
    <x v="0"/>
    <s v="Prestar los servicios de apoyo a la gestión que soporten los procesos administrativos relacionados con el manejo documental requeridos para la ejecución de los proyectos de mejoramiento de vivienda en desarrollo del Plan Terrazas."/>
    <x v="2"/>
    <n v="80111600"/>
    <n v="3353000"/>
    <n v="10"/>
    <n v="3353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07T00:00:00"/>
    <n v="202414000012243"/>
    <s v="01 - Viabilización de Línea"/>
    <s v="N/A"/>
    <d v="2024-02-07T00:00:00"/>
    <s v="DMV-004"/>
    <d v="2024-02-07T00:00:00"/>
    <n v="15088000"/>
    <n v="18442000"/>
    <n v="71"/>
    <d v="2024-02-09T00:00:00"/>
    <n v="15078100"/>
    <n v="9900"/>
    <n v="269"/>
    <d v="2024-02-15T00:00:00"/>
    <n v="15078100"/>
    <n v="0"/>
    <n v="8747600"/>
    <m/>
    <n v="6330500"/>
    <n v="18451900"/>
    <s v="CONTRATO DE PRESTACION DE SERVICIOS DE APOYO A LA GESTION"/>
    <n v="6"/>
    <s v="MARIA ANGELICA SANCHEZ GONZALEZ"/>
    <m/>
  </r>
  <r>
    <n v="65"/>
    <s v="7680-65"/>
    <s v="O23011601190000007680"/>
    <x v="1"/>
    <x v="1"/>
    <x v="5"/>
    <s v="PM/0208/0106/40010447680"/>
    <x v="26"/>
    <x v="0"/>
    <s v="Prestar los servicios de apoyo a la gestión que soporten los procesos administrativos relacionados con el manejo documental requeridos para la ejecución de los proyectos de mejoramiento de vivienda en desarrollo del Plan Terrazas."/>
    <x v="2"/>
    <n v="80111600"/>
    <n v="3926500"/>
    <n v="8.5"/>
    <n v="3353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39"/>
    <d v="2024-02-23T00:00:00"/>
    <n v="15706000"/>
    <n v="17824000"/>
    <n v="160"/>
    <d v="2024-02-26T00:00:00"/>
    <n v="15706000"/>
    <n v="0"/>
    <n v="423"/>
    <d v="2024-03-07T00:00:00"/>
    <n v="15706000"/>
    <n v="0"/>
    <n v="7067700"/>
    <m/>
    <n v="8638300"/>
    <n v="17824000"/>
    <s v="CONTRATO DE PRESTACION DE SERVICIOS PROFESIONALES"/>
    <n v="63"/>
    <s v="JULIO ANDRES RODRIGUEZ ROJAS"/>
    <m/>
  </r>
  <r>
    <n v="66"/>
    <s v="7680-66"/>
    <s v="O23011601190000007680"/>
    <x v="1"/>
    <x v="1"/>
    <x v="5"/>
    <s v="PM/0208/0106/40010447680"/>
    <x v="10"/>
    <x v="0"/>
    <s v="Prestar servicios profesionales especializados en la asesoría, asistencia, acompañamiento, seguimiento, coordinación y diseño del componente jurídico de los programas y proyectos de la Dirección de Mejoramiento de vivienda de la Caja de Vivienda Popular en el marco del Plan Terrazas"/>
    <x v="2"/>
    <n v="80111607"/>
    <n v="14400000"/>
    <n v="5.5"/>
    <n v="6608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40"/>
    <d v="2024-02-23T00:00:00"/>
    <n v="57600000"/>
    <n v="8480000"/>
    <n v="161"/>
    <d v="2024-02-26T00:00:00"/>
    <n v="57600000"/>
    <n v="0"/>
    <n v="377"/>
    <d v="2024-03-01T00:00:00"/>
    <n v="57600000"/>
    <n v="0"/>
    <n v="27360000"/>
    <m/>
    <n v="30240000"/>
    <n v="8480000"/>
    <s v="CONTRATO DE PRESTACION DE SERVICIOS PROFESIONALES"/>
    <n v="29"/>
    <s v="JULIAN ALBERTO VASQUEZ GRAJALES"/>
    <m/>
  </r>
  <r>
    <n v="67"/>
    <s v="7680-67"/>
    <s v="O23011601190000007680"/>
    <x v="1"/>
    <x v="1"/>
    <x v="5"/>
    <s v="PM/0208/0106/40010447680"/>
    <x v="9"/>
    <x v="0"/>
    <s v="Prestar los servicios de apoyo a la gestión en las actividades relacionadas con el manejo documental, de acuerdo con los parámetros definidos para la ejecución de los programas de mejoramiento de vivienda en el marco del Plan Terrazas."/>
    <x v="2"/>
    <n v="80111600"/>
    <n v="2908600"/>
    <n v="8.1999999999999993"/>
    <n v="24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41"/>
    <d v="2024-02-23T00:00:00"/>
    <n v="11634400"/>
    <n v="12365600"/>
    <n v="162"/>
    <d v="2024-02-26T00:00:00"/>
    <n v="11634400"/>
    <n v="0"/>
    <n v="1136"/>
    <d v="2024-03-27T00:00:00"/>
    <n v="11634400"/>
    <n v="0"/>
    <n v="2908600"/>
    <m/>
    <n v="8725800"/>
    <n v="12365600"/>
    <s v="CONTRATO DE PRESTACION DE SERVICIOS DE APOYO A LA GESTION"/>
    <n v="242"/>
    <s v="ALBERTO  QUINTERO PARIAS"/>
    <m/>
  </r>
  <r>
    <n v="68"/>
    <s v="7680-68"/>
    <s v="O23011601190000007680"/>
    <x v="1"/>
    <x v="1"/>
    <x v="5"/>
    <s v="PM/0208/0106/40010447680"/>
    <x v="9"/>
    <x v="0"/>
    <s v="Prestar los servicios de apoyo a la gestión en las actividades relacionadas con el manejo documental, de acuerdo con los parámetros definidos para la ejecución de los programas de mejoramiento de vivienda en el marco del Plan Terrazas."/>
    <x v="2"/>
    <n v="80111600"/>
    <n v="2400000"/>
    <n v="10"/>
    <n v="669145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6691450"/>
    <m/>
    <m/>
    <m/>
    <n v="0"/>
    <m/>
    <m/>
    <m/>
    <n v="0"/>
    <m/>
    <m/>
    <n v="0"/>
    <n v="6691450"/>
    <m/>
    <m/>
    <m/>
    <m/>
  </r>
  <r>
    <n v="69"/>
    <s v="7680-69"/>
    <s v="O23011601190000007680"/>
    <x v="1"/>
    <x v="1"/>
    <x v="5"/>
    <s v="PM/0208/0106/40010447680"/>
    <x v="9"/>
    <x v="0"/>
    <s v="Prestar los servicios de apoyo a la gestión en las actividades relacionadas con el manejo documental, de acuerdo con los parámetros definidos para la ejecución de los programas de mejoramiento de vivienda en el marco del Plan Terrazas."/>
    <x v="2"/>
    <n v="80111600"/>
    <n v="2400000"/>
    <n v="10"/>
    <n v="47262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4726200"/>
    <m/>
    <m/>
    <m/>
    <n v="0"/>
    <m/>
    <m/>
    <m/>
    <n v="0"/>
    <m/>
    <m/>
    <n v="0"/>
    <n v="4726200"/>
    <m/>
    <m/>
    <m/>
    <m/>
  </r>
  <r>
    <n v="70"/>
    <s v="7680-70"/>
    <s v="O23011601190000007680"/>
    <x v="1"/>
    <x v="1"/>
    <x v="5"/>
    <s v="PM/0208/0106/40010447680"/>
    <x v="9"/>
    <x v="0"/>
    <s v="Prestar los servicios de apoyo a la gestión en las actividades relacionadas con el manejo documental, de acuerdo con los parámetros definidos para la ejecución de los programas de mejoramiento de vivienda en el marco del Plan Terrazas."/>
    <x v="2"/>
    <n v="80111600"/>
    <n v="2400000"/>
    <n v="10"/>
    <n v="47262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4726200"/>
    <m/>
    <m/>
    <m/>
    <n v="0"/>
    <m/>
    <m/>
    <m/>
    <n v="0"/>
    <m/>
    <m/>
    <n v="0"/>
    <n v="4726200"/>
    <m/>
    <m/>
    <m/>
    <m/>
  </r>
  <r>
    <n v="71"/>
    <s v="7680-71"/>
    <s v="O23011601190000007680"/>
    <x v="1"/>
    <x v="1"/>
    <x v="5"/>
    <s v="PM/0208/0106/40010447680"/>
    <x v="9"/>
    <x v="0"/>
    <s v="Prestar los servicios de apoyo a la gestión en las actividades relacionadas con el manejo documental, de acuerdo con los parámetros definidos para la ejecución de los programas de mejoramiento de vivienda en el marco del Plan Terrazas."/>
    <x v="2"/>
    <n v="80111600"/>
    <n v="2400000"/>
    <n v="10"/>
    <n v="24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n v="202414000037723"/>
    <s v="N/A"/>
    <s v="N/A"/>
    <s v="N/A"/>
    <s v="DMV-127"/>
    <d v="2024-04-10T00:00:00"/>
    <n v="7200000"/>
    <n v="16800000"/>
    <n v="653"/>
    <d v="2024-04-15T00:00:00"/>
    <n v="7200000"/>
    <n v="0"/>
    <n v="1769"/>
    <d v="2024-04-18T00:00:00"/>
    <n v="7200000"/>
    <n v="0"/>
    <n v="0"/>
    <m/>
    <n v="7200000"/>
    <n v="16800000"/>
    <s v="CONTRATO DE PRESTACION DE SERVICIOS PROFESIONALES"/>
    <n v="377"/>
    <s v="JULIAN ALEJANDRO MENDEZ PAEZ"/>
    <m/>
  </r>
  <r>
    <n v="72"/>
    <s v="7680-72"/>
    <s v="O23011601190000007680"/>
    <x v="1"/>
    <x v="1"/>
    <x v="5"/>
    <s v="PM/0208/0106/40010447680"/>
    <x v="9"/>
    <x v="0"/>
    <s v="Prestar los servicios de apoyo a la gestión en las actividades relacionadas con el manejo documental, de acuerdo con los parámetros definidos para la ejecución de los programas de mejoramiento de vivienda en el marco del Plan Terrazas."/>
    <x v="2"/>
    <n v="80111600"/>
    <n v="2400000"/>
    <n v="10"/>
    <n v="24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24000000"/>
    <m/>
    <m/>
    <m/>
    <n v="0"/>
    <m/>
    <m/>
    <m/>
    <n v="0"/>
    <m/>
    <m/>
    <n v="0"/>
    <n v="24000000"/>
    <m/>
    <m/>
    <m/>
    <m/>
  </r>
  <r>
    <n v="73"/>
    <s v="7680-73"/>
    <s v="O23011601190000007680"/>
    <x v="1"/>
    <x v="1"/>
    <x v="5"/>
    <s v="PM/0208/0106/40010447680"/>
    <x v="4"/>
    <x v="0"/>
    <s v="Prestar los servicios profesionales para la atención y respuesta a los requerimientos presentados por los usuarios relacionados con los programas de la Dirección de Mejoramiento de Vivienda, en el marco del Plan Terrazas"/>
    <x v="2"/>
    <n v="80111600"/>
    <n v="4900000"/>
    <n v="10"/>
    <n v="1995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19950000"/>
    <m/>
    <m/>
    <m/>
    <n v="0"/>
    <m/>
    <m/>
    <m/>
    <n v="0"/>
    <m/>
    <m/>
    <n v="0"/>
    <n v="19950000"/>
    <m/>
    <m/>
    <m/>
    <m/>
  </r>
  <r>
    <n v="74"/>
    <s v="7680-74"/>
    <s v="O23011601190000007680"/>
    <x v="1"/>
    <x v="1"/>
    <x v="5"/>
    <s v="PM/0208/0106/40010447680"/>
    <x v="30"/>
    <x v="0"/>
    <s v="Apoyo económico a los hogares en proceso de relocalización transitoria por ejecución de obras del plan terrazas"/>
    <x v="1"/>
    <s v="No aplica"/>
    <n v="1555900000"/>
    <n v="1"/>
    <n v="400000000"/>
    <s v="Enero"/>
    <s v="Enero"/>
    <s v="En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1-12T00:00:00"/>
    <s v="Radicado No.: 202414000001973"/>
    <s v="01 - Viabilización de Línea"/>
    <s v="No aplica"/>
    <d v="2024-01-15T00:00:00"/>
    <s v="DMV-001"/>
    <d v="2024-01-15T00:00:00"/>
    <n v="400000000"/>
    <n v="0"/>
    <n v="23"/>
    <d v="2024-01-15T00:00:00"/>
    <n v="395500000"/>
    <n v="4500000"/>
    <s v="MULTIPLES REGISTROS"/>
    <d v="2024-01-17T00:00:00"/>
    <n v="395500000"/>
    <n v="0"/>
    <n v="385550000"/>
    <n v="45307"/>
    <n v="9950000"/>
    <n v="4500000"/>
    <s v="RESOLUCIÓN"/>
    <s v="18-19-67-179-180-272-360"/>
    <m/>
    <m/>
  </r>
  <r>
    <n v="75"/>
    <s v="7680-75"/>
    <s v="O23011601190000007680"/>
    <x v="1"/>
    <x v="1"/>
    <x v="5"/>
    <s v="PM/0208/0106/40010447680"/>
    <x v="2"/>
    <x v="0"/>
    <s v="Prestar los servicios profesionales especializados dirigidos a asesorar y apoyar a la Dirección de Mejoramiento de Vivienda en la evaluación, rediseño y reestructuración del esquema económico, financiero y fiduciario del Plan Terrazas, el diseño financiero de los nuevos programas de mejoramiento de la Dirección de Vivienda y en las actividades que se realicen para convertir a la Caja de la Vivienda Popular en Operador Urbano de acuerdo con los lineamientos del POT y sus decretos reglamentarios"/>
    <x v="2"/>
    <n v="80111600"/>
    <n v="13388900"/>
    <n v="8.1999999999999993"/>
    <n v="535556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42"/>
    <d v="2024-02-23T00:00:00"/>
    <n v="53555600"/>
    <n v="0"/>
    <n v="163"/>
    <d v="2024-02-26T00:00:00"/>
    <n v="53555600"/>
    <n v="0"/>
    <n v="609"/>
    <d v="2024-03-08T00:00:00"/>
    <n v="53555600"/>
    <n v="0"/>
    <n v="23653806"/>
    <m/>
    <n v="29901794"/>
    <n v="0"/>
    <s v="CONTRATO DE PRESTACION DE SERVICIOS PROFESIONALES"/>
    <n v="61"/>
    <s v="PAULA ANDREA BASTO MONROY"/>
    <m/>
  </r>
  <r>
    <n v="76"/>
    <s v="7680-76"/>
    <s v="O23011601190000007680"/>
    <x v="1"/>
    <x v="1"/>
    <x v="5"/>
    <s v="PM/0208/0106/40010447680"/>
    <x v="2"/>
    <x v="0"/>
    <s v="Prestar los servicios profesionales especializados para hacer seguimiento a los recursos financieros depositados en la Fiducia del Plan Terrazas y prestar acompañamiento al avance financiero en la ejecución e implementación del Banco de Materiales y de los contratos que se realicen en el marco de la ejecución del Plan Terrazas y de los programas de mejoramiento que le sean asignados."/>
    <x v="2"/>
    <n v="80111600"/>
    <n v="9709200"/>
    <n v="6.4"/>
    <n v="38836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43"/>
    <d v="2024-02-23T00:00:00"/>
    <n v="38836800"/>
    <n v="0"/>
    <n v="164"/>
    <d v="2024-02-26T00:00:00"/>
    <n v="38836800"/>
    <n v="0"/>
    <n v="814"/>
    <d v="2024-03-15T00:00:00"/>
    <n v="38836800"/>
    <n v="0"/>
    <n v="14887440"/>
    <m/>
    <n v="23949360"/>
    <n v="0"/>
    <s v="CONTRATO DE PRESTACION DE SERVICIOS PROFESIONALES"/>
    <n v="141"/>
    <s v="WILLIAM FERNANDO CASTAÑEDA PEREZ"/>
    <m/>
  </r>
  <r>
    <n v="77"/>
    <s v="7680-77"/>
    <s v="O23011601190000007680"/>
    <x v="1"/>
    <x v="1"/>
    <x v="5"/>
    <s v="PM/0208/0106/40010447680"/>
    <x v="2"/>
    <x v="0"/>
    <s v="Prestar los servicios profesionales especializados para apoyar los procesos organizacionales requeridos para la ejecución de los planes y proyectos relacionados con los componentes de planeación y presupuesto enmarcados en el Plan Terrazas."/>
    <x v="2"/>
    <n v="80111600"/>
    <n v="8711100"/>
    <n v="4.3"/>
    <n v="348444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1T00:00:00"/>
    <n v="202414000022963"/>
    <s v="01 - Viabilización de Línea"/>
    <s v="N/A"/>
    <d v="2024-02-22T00:00:00"/>
    <s v="DMV-015"/>
    <d v="2024-02-22T00:00:00"/>
    <n v="34844400"/>
    <n v="0"/>
    <n v="136"/>
    <d v="2024-02-23T00:00:00"/>
    <n v="34844400"/>
    <n v="0"/>
    <n v="379"/>
    <d v="2024-03-01T00:00:00"/>
    <n v="34844400"/>
    <n v="0"/>
    <n v="17422200"/>
    <m/>
    <n v="17422200"/>
    <n v="0"/>
    <s v="CONTRATO DE PRESTACION DE SERVICIOS PROFESIONALES"/>
    <n v="32"/>
    <s v="ANGELICA MARIA GUERRERO GONZALEZ"/>
    <m/>
  </r>
  <r>
    <n v="78"/>
    <s v="7680-78"/>
    <s v="O23011601190000007680"/>
    <x v="1"/>
    <x v="1"/>
    <x v="5"/>
    <s v="PM/0208/0106/40010447680"/>
    <x v="2"/>
    <x v="0"/>
    <s v="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79"/>
    <s v="7680-79"/>
    <s v="O23011601190000007680"/>
    <x v="1"/>
    <x v="1"/>
    <x v="5"/>
    <s v="PM/0208/0106/40010447680"/>
    <x v="2"/>
    <x v="0"/>
    <s v="Prestar los servicios profesionales para apoyar las acciones y actividades orientadas a la planificación del manejo documental generado en el desarrollo de los proyectos ejecutados en el marco del Plan Terrazas y articularlo a los procesos, procedimientos y lineamientos establecidos sobre la materia y las actividades administrativas propias de la Dirección"/>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80"/>
    <s v="7680-80"/>
    <s v="O23011601190000007680"/>
    <x v="1"/>
    <x v="1"/>
    <x v="5"/>
    <s v="PM/0208/0106/40010447680"/>
    <x v="2"/>
    <x v="0"/>
    <s v="Prestar los servicios profesionales para apoyar las acciones y actividades orientadas a la planificación del manejo documental generado en el desarrollo de los proyectos ejecutados en el marco del Plan Terrazas y articularlo a los procesos, procedimientos y lineamientos establecidos sobre la materia y las actividades administrativas propias de la Dirección"/>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81"/>
    <s v="7680-81"/>
    <s v="O23011601190000007680"/>
    <x v="1"/>
    <x v="1"/>
    <x v="5"/>
    <s v="PM/0208/0106/40010447680"/>
    <x v="2"/>
    <x v="0"/>
    <s v="Prestar los servicios profesionales para apoyar las acciones y actividades orientadas a la planificación del manejo documental generado en el desarrollo de los proyectos ejecutados en el marco del Plan Terrazas y articularlo a los procesos, procedimientos y lineamientos establecidos sobre la materia y las actividades administrativas propias de la Dirección"/>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82"/>
    <s v="7680-82"/>
    <s v="O23011601190000007680"/>
    <x v="1"/>
    <x v="1"/>
    <x v="5"/>
    <s v="PM/0208/0106/40010447680"/>
    <x v="2"/>
    <x v="0"/>
    <s v="Prestar los servicios profesionales para apoyar las acciones y actividades orientadas a la planificación del manejo documental generado en el desarrollo de los proyectos ejecutados en el marco del Plan Terrazas y articularlo a los procesos, procedimientos y lineamientos establecidos sobre la materia y las actividades administrativas propias de la Dirección"/>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83"/>
    <s v="7680-83"/>
    <s v="O23011601190000007680"/>
    <x v="1"/>
    <x v="1"/>
    <x v="5"/>
    <s v="PM/0208/0106/40010447680"/>
    <x v="2"/>
    <x v="0"/>
    <s v="Prestar los servicios profesionales que soporten los procesos administrativos relacionados con el manejo documental requeridos para la ejecución de los proyectos de mejoramiento de vivienda en desarrollo del Plan Terrazas."/>
    <x v="2"/>
    <n v="80111600"/>
    <n v="4000000"/>
    <n v="10"/>
    <n v="18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07T00:00:00"/>
    <n v="202414000012243"/>
    <s v="01 - Viabilización de Línea"/>
    <s v="N/A"/>
    <d v="2024-02-07T00:00:00"/>
    <s v="DMV-005"/>
    <d v="2024-02-07T00:00:00"/>
    <n v="18000000"/>
    <n v="0"/>
    <n v="72"/>
    <d v="2024-02-09T00:00:00"/>
    <n v="18000000"/>
    <n v="0"/>
    <n v="284"/>
    <d v="2024-02-16T00:00:00"/>
    <n v="18000000"/>
    <n v="0"/>
    <n v="9333333"/>
    <n v="45307"/>
    <n v="8666667"/>
    <n v="0"/>
    <s v="CONTRATO DE PRESTACION DE SERVICIOS PROFESIONALES"/>
    <n v="11"/>
    <s v="YULY ALEXANDRA AGUIRRE CASTRILLON"/>
    <m/>
  </r>
  <r>
    <n v="84"/>
    <s v="7680-84"/>
    <s v="O23011601190000007680"/>
    <x v="1"/>
    <x v="1"/>
    <x v="5"/>
    <s v="PM/0208/0106/40010447680"/>
    <x v="2"/>
    <x v="0"/>
    <s v="Prestar los servicios profesionales que soporten los procesos administrativos relacionados con el manejo documental requeridos para la ejecución de los proyectos de mejoramiento de vivienda en desarrollo del Plan Terrazas."/>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85"/>
    <s v="7680-85"/>
    <s v="O23011601190000007680"/>
    <x v="1"/>
    <x v="1"/>
    <x v="5"/>
    <s v="PM/0208/0106/40010447680"/>
    <x v="2"/>
    <x v="0"/>
    <s v="Prestar los servicios profesionales que soporten los procesos administrativos y contractuales requeridos para la ejecución de los proyectos de mejoramiento de vivienda en desarrollo del Plan Terrazas."/>
    <x v="1"/>
    <s v="No aplica"/>
    <n v="0"/>
    <n v="0"/>
    <n v="0"/>
    <s v="NO APLICA"/>
    <s v="NO APLICA"/>
    <s v="NO APLICA"/>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0"/>
    <m/>
    <m/>
    <m/>
    <n v="0"/>
    <m/>
    <m/>
    <m/>
    <n v="0"/>
    <m/>
    <m/>
    <n v="0"/>
    <n v="0"/>
    <m/>
    <m/>
    <m/>
    <m/>
  </r>
  <r>
    <n v="86"/>
    <s v="7680-86"/>
    <s v="O23011601190000007680"/>
    <x v="1"/>
    <x v="1"/>
    <x v="9"/>
    <s v="PM/0208/0106/40010447680"/>
    <x v="4"/>
    <x v="0"/>
    <s v="Prestar servicios profesionales especializados para liderar la estrategia de gestión social y participación ciudadana de los componentes, programas y proyectos que ejecute la Dirección de Mejoramiento de Vivienda, en concordancia con los instrumentos del Plan de Gestión Social y el Manual de gestión social de CVP"/>
    <x v="2"/>
    <n v="93141500"/>
    <n v="8711100"/>
    <n v="12"/>
    <n v="1012889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44"/>
    <d v="2024-02-23T00:00:00"/>
    <n v="34844400"/>
    <n v="66444500"/>
    <n v="166"/>
    <d v="2024-02-26T00:00:00"/>
    <n v="34844400"/>
    <n v="0"/>
    <n v="519"/>
    <d v="2024-03-08T00:00:00"/>
    <n v="34844400"/>
    <n v="0"/>
    <n v="15389610"/>
    <m/>
    <n v="19454790"/>
    <n v="66444500"/>
    <s v="CONTRATO DE PRESTACION DE SERVICIOS PROFESIONALES"/>
    <n v="79"/>
    <s v="CHRISTIAN DAVID OSORIO PIZA"/>
    <s v="GESTIÓN SOCIAL"/>
  </r>
  <r>
    <n v="87"/>
    <s v="7680-87"/>
    <s v="O23011601190000007680"/>
    <x v="1"/>
    <x v="1"/>
    <x v="9"/>
    <s v="PM/0208/0106/40010447680"/>
    <x v="4"/>
    <x v="0"/>
    <s v="Prestar los servicios técnicos para realizar las actividades requeridas en el proceso de implementación del Plan de Gestión Social en el marco del Plan Terrazas, de conformidad con las modalidades de intervención para los programas de mejoramiento de vivienda"/>
    <x v="2"/>
    <n v="80111600"/>
    <n v="3707200"/>
    <n v="12"/>
    <n v="50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45"/>
    <d v="2024-02-23T00:00:00"/>
    <n v="14828800"/>
    <n v="35171200"/>
    <n v="167"/>
    <d v="2024-02-26T00:00:00"/>
    <n v="14828800"/>
    <n v="0"/>
    <n v="1103"/>
    <d v="2024-03-21T00:00:00"/>
    <n v="14828800"/>
    <n v="0"/>
    <n v="3707200"/>
    <m/>
    <n v="11121600"/>
    <n v="35171200"/>
    <s v="CONTRATO DE PRESTACION DE SERVICIOS DE APOYO A LA GESTION"/>
    <n v="210"/>
    <s v="FABIAN DANILO MORALES CASADIEGO"/>
    <s v="GESTIÓN SOCIAL"/>
  </r>
  <r>
    <n v="88"/>
    <s v="7680-88"/>
    <s v="O23011601190000007680"/>
    <x v="1"/>
    <x v="1"/>
    <x v="9"/>
    <s v="PM/0208/0106/40010447680"/>
    <x v="4"/>
    <x v="0"/>
    <s v="Prestar los servicios técnicos para realizar las actividades requeridas en el proceso de implementación del Plan de Gestión Social en el marco del Plan Terrazas, de conformidad con las modalidades de intervención para los programas de mejoramiento de vivienda"/>
    <x v="2"/>
    <n v="80111600"/>
    <n v="3707200"/>
    <n v="12"/>
    <n v="50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46"/>
    <d v="2024-02-23T00:00:00"/>
    <n v="14828800"/>
    <n v="35171200"/>
    <n v="169"/>
    <d v="2024-02-26T00:00:00"/>
    <n v="14828800"/>
    <n v="0"/>
    <n v="1118"/>
    <d v="2024-03-26T00:00:00"/>
    <n v="14828800"/>
    <n v="0"/>
    <n v="3583627"/>
    <m/>
    <n v="11245173"/>
    <n v="35171200"/>
    <s v="CONTRATO DE PRESTACION DE SERVICIOS DE APOYO A LA GESTION"/>
    <n v="226"/>
    <s v="MARTHA JEANNETH AMAYA TORRES"/>
    <s v="GESTIÓN SOCIAL"/>
  </r>
  <r>
    <n v="89"/>
    <s v="7680-89"/>
    <s v="O23011601190000007680"/>
    <x v="1"/>
    <x v="1"/>
    <x v="9"/>
    <s v="PM/0208/0106/40010447680"/>
    <x v="4"/>
    <x v="0"/>
    <s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anual de Gestion Social Caja de la Vivienda Popular"/>
    <x v="2"/>
    <n v="93141500"/>
    <n v="5929900"/>
    <n v="8.4"/>
    <n v="50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47"/>
    <d v="2024-02-23T00:00:00"/>
    <n v="23719600"/>
    <n v="26280400"/>
    <n v="171"/>
    <d v="2024-02-26T00:00:00"/>
    <n v="23719600"/>
    <n v="0"/>
    <n v="936"/>
    <d v="2024-03-18T00:00:00"/>
    <n v="23719600"/>
    <n v="0"/>
    <n v="8301860"/>
    <m/>
    <n v="15417740"/>
    <n v="26280400"/>
    <s v="CONTRATO DE PRESTACION DE SERVICIOS PROFESIONALES"/>
    <n v="185"/>
    <s v="ADRIANA MARCELA BARBOSA CUBILLOS"/>
    <s v="GESTIÓN SOCIAL"/>
  </r>
  <r>
    <n v="90"/>
    <s v="7680-90"/>
    <s v="O23011601190000007680"/>
    <x v="1"/>
    <x v="1"/>
    <x v="9"/>
    <s v="PM/0208/0106/40010447680"/>
    <x v="4"/>
    <x v="0"/>
    <s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anual de Gestion Social Caja de la Vivienda Popular"/>
    <x v="2"/>
    <n v="93141500"/>
    <n v="5929900"/>
    <n v="8.4"/>
    <n v="50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48"/>
    <d v="2024-02-23T00:00:00"/>
    <n v="23719600"/>
    <n v="26280400"/>
    <n v="173"/>
    <d v="2024-02-26T00:00:00"/>
    <n v="23719600"/>
    <n v="0"/>
    <n v="1008"/>
    <d v="2024-03-19T00:00:00"/>
    <n v="23719600"/>
    <n v="0"/>
    <n v="8104197"/>
    <m/>
    <n v="15615403"/>
    <n v="26280400"/>
    <s v="CONTRATO DE PRESTACION DE SERVICIOS PROFESIONALES"/>
    <n v="191"/>
    <s v="IVONN MAYERLLY AMAYA CARDOZO"/>
    <s v="GESTIÓN SOCIAL"/>
  </r>
  <r>
    <n v="91"/>
    <s v="7680-91"/>
    <s v="O23011601190000007680"/>
    <x v="1"/>
    <x v="1"/>
    <x v="9"/>
    <s v="PM/0208/0106/40010447680"/>
    <x v="4"/>
    <x v="0"/>
    <s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anual de Gestion Social Caja de la Vivienda Popular"/>
    <x v="2"/>
    <n v="93141500"/>
    <n v="5929900"/>
    <n v="8.4"/>
    <n v="50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49"/>
    <d v="2024-02-23T00:00:00"/>
    <n v="23719600"/>
    <n v="26280400"/>
    <n v="175"/>
    <d v="2024-02-26T00:00:00"/>
    <n v="23719600"/>
    <n v="0"/>
    <n v="735"/>
    <d v="2024-03-13T00:00:00"/>
    <n v="23719600"/>
    <n v="0"/>
    <n v="9487840"/>
    <m/>
    <n v="14231760"/>
    <n v="26280400"/>
    <s v="CONTRATO DE PRESTACION DE SERVICIOS PROFESIONALES"/>
    <n v="142"/>
    <s v="MONICA MERCEDES ALFONSO CRUZ"/>
    <s v="GESTIÓN SOCIAL"/>
  </r>
  <r>
    <n v="92"/>
    <s v="7680-92"/>
    <s v="O23011601190000007680"/>
    <x v="1"/>
    <x v="1"/>
    <x v="9"/>
    <s v="PM/0208/0106/40010447680"/>
    <x v="4"/>
    <x v="0"/>
    <s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
    <x v="2"/>
    <n v="93141500"/>
    <n v="5000000"/>
    <n v="10"/>
    <n v="41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07T00:00:00"/>
    <n v="202414000029633"/>
    <s v="01 - Viabilización de Línea"/>
    <s v="N/A"/>
    <d v="2024-03-08T00:00:00"/>
    <s v="DMV-072"/>
    <d v="2024-03-08T00:00:00"/>
    <n v="36000000"/>
    <n v="5000000"/>
    <n v="400"/>
    <d v="2024-03-08T00:00:00"/>
    <n v="36000000"/>
    <n v="0"/>
    <n v="642"/>
    <d v="2024-03-12T00:00:00"/>
    <n v="36000000"/>
    <n v="0"/>
    <n v="14700000"/>
    <m/>
    <n v="21300000"/>
    <n v="5000000"/>
    <s v="CONTRATO DE PRESTACION DE SERVICIOS PROFESIONALES"/>
    <n v="131"/>
    <s v="LIGIA EUGENIA PARDO TOQUICA"/>
    <m/>
  </r>
  <r>
    <n v="93"/>
    <s v="7680-93"/>
    <s v="O23011601190000007680"/>
    <x v="1"/>
    <x v="1"/>
    <x v="9"/>
    <s v="PM/0208/0106/40010447680"/>
    <x v="4"/>
    <x v="0"/>
    <s v="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
    <x v="2"/>
    <n v="93141500"/>
    <n v="5000000"/>
    <n v="10"/>
    <n v="50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50000000"/>
    <m/>
    <m/>
    <m/>
    <n v="0"/>
    <m/>
    <m/>
    <m/>
    <n v="0"/>
    <m/>
    <m/>
    <n v="0"/>
    <n v="50000000"/>
    <m/>
    <m/>
    <m/>
    <m/>
  </r>
  <r>
    <n v="94"/>
    <s v="7680-94"/>
    <s v="O23011601190000007680"/>
    <x v="1"/>
    <x v="1"/>
    <x v="9"/>
    <s v="PM/0208/0106/40010447680"/>
    <x v="23"/>
    <x v="0"/>
    <s v="Contratar los servicios integrales de un operador logístico que lleve a cabo las actividades que requiera la Caja de la Vivienda Popular y que permita divulgar los avances de los diferentes programas misionales de la entidad."/>
    <x v="5"/>
    <n v="81141601"/>
    <n v="12000000"/>
    <n v="10"/>
    <n v="120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4T00:00:00"/>
    <n v="202414000050913"/>
    <s v="01 - Viabilización de Línea"/>
    <s v="N/A"/>
    <d v="2024-05-24T00:00:00"/>
    <s v="DMV-150"/>
    <d v="2024-05-24T00:00:00"/>
    <n v="100000000"/>
    <n v="20000000"/>
    <n v="847"/>
    <d v="2024-05-24T00:00:00"/>
    <n v="0"/>
    <n v="100000000"/>
    <m/>
    <m/>
    <m/>
    <n v="0"/>
    <m/>
    <m/>
    <n v="0"/>
    <n v="120000000"/>
    <m/>
    <m/>
    <m/>
    <m/>
  </r>
  <r>
    <n v="95"/>
    <s v="7680-95"/>
    <s v="O23011601190000007680"/>
    <x v="1"/>
    <x v="1"/>
    <x v="8"/>
    <s v="PM/0208/0106/40010447680"/>
    <x v="19"/>
    <x v="1"/>
    <s v="Prestar servicios especializados para la evaluación y revisión de los distintos componentes, programas y proyectos a cargo de la Dirección de Mejoramiento de la Caja de Vivienda Popular, haciendo enfasis en los esquema de operación y financiación de los mismos."/>
    <x v="2"/>
    <n v="80111617"/>
    <n v="12025300"/>
    <n v="9.14"/>
    <n v="521786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50"/>
    <d v="2024-02-23T00:00:00"/>
    <n v="48101200"/>
    <n v="4077400"/>
    <n v="176"/>
    <d v="2024-02-26T00:00:00"/>
    <n v="48101200"/>
    <n v="0"/>
    <n v="1107"/>
    <d v="2024-03-21T00:00:00"/>
    <n v="48101200"/>
    <n v="0"/>
    <n v="16033733"/>
    <m/>
    <n v="32067467"/>
    <n v="4077400"/>
    <s v="CONTRATO DE PRESTACION DE SERVICIOS PROFESIONALES"/>
    <n v="209"/>
    <s v="LUIS ALFONSO OJEDA MEDINA"/>
    <s v="MEJORAMIENTO DE VIVIENDA"/>
  </r>
  <r>
    <n v="96"/>
    <s v="7680-96"/>
    <s v="O23011601190000007680"/>
    <x v="1"/>
    <x v="1"/>
    <x v="8"/>
    <s v="PM/0208/0106/40010447680"/>
    <x v="19"/>
    <x v="1"/>
    <s v="Prestar los servicios profesionales en el componente de fachadas del Plan Terrazas y de los distintos programas y proyectos a cargo de la Dirección de Mejoramiento  de Vivienda de la Caja de Vivienda Popular."/>
    <x v="2"/>
    <n v="80111617"/>
    <n v="9709200"/>
    <n v="8.18"/>
    <n v="79510143"/>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s v="202414000023183_x000a_202414000030683"/>
    <s v="03 - Modificación de Línea"/>
    <s v="N/A"/>
    <s v="23/02/2024_x000a_14/03/24"/>
    <s v="DMV-076"/>
    <d v="2024-03-14T00:00:00"/>
    <n v="38836800"/>
    <n v="40673343"/>
    <n v="443"/>
    <d v="2024-03-14T00:00:00"/>
    <n v="38836800"/>
    <n v="0"/>
    <n v="1022"/>
    <d v="2024-03-20T00:00:00"/>
    <n v="38836800"/>
    <n v="0"/>
    <n v="13269240"/>
    <m/>
    <n v="25567560"/>
    <n v="40673343"/>
    <s v="CONTRATO DE PRESTACION DE SERVICIOS PROFESIONALES"/>
    <n v="198"/>
    <s v="DANIELA  IBAÑEZ ANGARITA"/>
    <s v="DMV-051 Anulada y CDP 230 anuladop por solicitud de la DMV, mediante correo electrónico 13-03-24"/>
  </r>
  <r>
    <n v="97"/>
    <s v="7680-97"/>
    <s v="O23011601190000007680"/>
    <x v="1"/>
    <x v="1"/>
    <x v="8"/>
    <s v="PM/0208/0106/40010447680"/>
    <x v="19"/>
    <x v="1"/>
    <s v="Prestar servicios profesionales especializados a la Dirección de Mejoramiento de vivienda para el seguimiento tecnico de las actividades que se ejecuten en el marco del programa del Plan Terrazas"/>
    <x v="2"/>
    <n v="80111617"/>
    <n v="13388900"/>
    <n v="5.93"/>
    <n v="79510143"/>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s v="22/02/2024_x000a_06/03/2024"/>
    <s v="202414000023183_x000a_202414000029093_x000a_202414000030683"/>
    <s v="03 - Modificación de Línea"/>
    <s v="N/A"/>
    <s v="23/02/2024_x000a_06/03/2024_x000a_14/03/2024"/>
    <s v="DMV-077"/>
    <d v="2024-03-14T00:00:00"/>
    <n v="53555600"/>
    <n v="25954543"/>
    <n v="444"/>
    <d v="2024-03-14T00:00:00"/>
    <n v="53555600"/>
    <n v="0"/>
    <n v="851"/>
    <d v="2024-03-18T00:00:00"/>
    <n v="53555600"/>
    <n v="0"/>
    <n v="19190757"/>
    <m/>
    <n v="34364843"/>
    <n v="25954543"/>
    <s v="CONTRATO DE PRESTACION DE SERVICIOS PROFESIONALES"/>
    <n v="180"/>
    <s v="DIANA CAROLINA GOMEZ ALVAREZ"/>
    <s v="CDP 231 (ANULADA), según la solicitud realizadas por la DMV, mediante correo electrónico 06-03-24_x000a_Vabilidad DMV-074 y CDP 410 (ANULADA), según la solicitud realizadas por la DMV, mediante correo electrónico 13-03-24"/>
  </r>
  <r>
    <n v="98"/>
    <s v="7680-98"/>
    <s v="O23011601190000007680"/>
    <x v="1"/>
    <x v="1"/>
    <x v="8"/>
    <s v="PM/0208/0106/40010447680"/>
    <x v="19"/>
    <x v="1"/>
    <s v="Prestar los servicios profesionales especializados para diseñar e implementar la estrategia de gestión de suelo en el marco de las competencias de la Dirección de Mejoramiento de Vivienda."/>
    <x v="2"/>
    <n v="80111617"/>
    <n v="10744800"/>
    <n v="7.3"/>
    <n v="51510143"/>
    <s v="ABRIL "/>
    <s v="ABRIL "/>
    <s v="ABRIL "/>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s v="202414000023183_x000a_202414000039283"/>
    <s v="01 - Viabilización de Línea"/>
    <s v="N/A"/>
    <s v="23/02/2024_x000a_17/04/24"/>
    <s v="DMV-130"/>
    <d v="2024-04-17T00:00:00"/>
    <n v="30000000"/>
    <n v="21510143"/>
    <n v="662"/>
    <d v="2024-04-17T00:00:00"/>
    <n v="30000000"/>
    <n v="0"/>
    <n v="1784"/>
    <d v="2024-04-19T00:00:00"/>
    <n v="30000000"/>
    <n v="0"/>
    <n v="2250000"/>
    <m/>
    <n v="27750000"/>
    <n v="21510143"/>
    <s v="CONTRATO DE PRESTACION DE SERVICIOS PROFESIONALES"/>
    <n v="386"/>
    <s v="HERNAN  VENEGAS AVELLANEDA"/>
    <s v="CDP 232 (ANULADA)_x000a_DMV-053 ANULADA_x000a_"/>
  </r>
  <r>
    <n v="99"/>
    <s v="7680-99"/>
    <s v="O23011601190000007680"/>
    <x v="1"/>
    <x v="1"/>
    <x v="8"/>
    <s v="PM/0208/0106/40010447680"/>
    <x v="19"/>
    <x v="1"/>
    <s v="Prestar los servicios profesionales en la elaboración de insumos del componente técnico para la estructuración de proyectos potenciales en mejoramiento de vivienda progresiva en el marco del Plan terrazas  y demás programas de mejoramiento de vivienda."/>
    <x v="2"/>
    <n v="80111617"/>
    <n v="4945200"/>
    <n v="12"/>
    <n v="40635043"/>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54"/>
    <d v="2024-02-23T00:00:00"/>
    <n v="19780800"/>
    <n v="20854243"/>
    <n v="233"/>
    <d v="2024-02-27T00:00:00"/>
    <n v="19780800"/>
    <n v="0"/>
    <n v="400"/>
    <d v="2024-03-04T00:00:00"/>
    <n v="19780800"/>
    <n v="0"/>
    <n v="7747480"/>
    <m/>
    <n v="12033320"/>
    <n v="20854243"/>
    <s v="CONTRATO DE PRESTACION DE SERVICIOS PROFESIONALES"/>
    <n v="55"/>
    <s v="BRAYAN DAVID MONTOYA CASAS"/>
    <s v="PREFACTIBILIDAD"/>
  </r>
  <r>
    <n v="100"/>
    <s v="7680-100"/>
    <s v="O23011601190000007680"/>
    <x v="1"/>
    <x v="1"/>
    <x v="8"/>
    <s v="PM/0208/0106/40010447680"/>
    <x v="19"/>
    <x v="1"/>
    <s v="Prestar los servicios profesionales en la estructuración o seguimiento de proyectos que adelante la Dirección de mejoramiento de vivienda en el marco del plan Terrazas"/>
    <x v="2"/>
    <n v="80111617"/>
    <n v="5929900"/>
    <n v="4"/>
    <n v="237196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55"/>
    <d v="2024-02-23T00:00:00"/>
    <n v="23719600"/>
    <n v="0"/>
    <n v="235"/>
    <d v="2024-02-27T00:00:00"/>
    <n v="23719600"/>
    <n v="0"/>
    <n v="631"/>
    <d v="2024-03-12T00:00:00"/>
    <n v="23719600"/>
    <n v="0"/>
    <n v="9487840"/>
    <m/>
    <n v="14231760"/>
    <n v="0"/>
    <s v="CONTRATO DE PRESTACION DE SERVICIOS PROFESIONALES"/>
    <n v="138"/>
    <s v="MARIA CAMILA MEJIA CARDOZO"/>
    <s v="ESTRUCTURACIÓN DE PROYECTOS"/>
  </r>
  <r>
    <n v="101"/>
    <s v="7680-101"/>
    <s v="O23011601190000007680"/>
    <x v="1"/>
    <x v="1"/>
    <x v="8"/>
    <s v="PM/0208/0106/40010447680"/>
    <x v="19"/>
    <x v="1"/>
    <s v="Prestar los servicios profesionales en la estructuración o seguimiento de proyectos que adelante la Dirección de mejoramiento de vivienda en el marco del plan Terrazas"/>
    <x v="2"/>
    <n v="80111617"/>
    <n v="5929900"/>
    <n v="4"/>
    <n v="47087186"/>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56"/>
    <d v="2024-02-23T00:00:00"/>
    <n v="23719600"/>
    <n v="23367586"/>
    <n v="236"/>
    <d v="2024-02-27T00:00:00"/>
    <n v="23719600"/>
    <n v="0"/>
    <n v="399"/>
    <d v="2024-03-04T00:00:00"/>
    <n v="23719600"/>
    <n v="0"/>
    <n v="11069147"/>
    <m/>
    <n v="12650453"/>
    <n v="23367586"/>
    <s v="CONTRATO DE PRESTACION DE SERVICIOS PROFESIONALES"/>
    <n v="54"/>
    <s v="DANIELA  SIABATO JARA"/>
    <s v="ESTRUCTURACIÓN DE PROYECTOS"/>
  </r>
  <r>
    <n v="102"/>
    <s v="7680-102"/>
    <s v="O23011601190000007680"/>
    <x v="1"/>
    <x v="1"/>
    <x v="8"/>
    <s v="PM/0208/0106/40010447680"/>
    <x v="19"/>
    <x v="1"/>
    <s v="Prestar los servicios profesionales en la estructuración o seguimiento de proyectos que adelante la Dirección de mejoramiento de vivienda en el marco del plan Terrazas"/>
    <x v="2"/>
    <n v="80111617"/>
    <n v="5929900"/>
    <n v="12"/>
    <n v="49860642"/>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57"/>
    <d v="2024-02-23T00:00:00"/>
    <n v="23719600"/>
    <n v="26141042"/>
    <n v="237"/>
    <d v="2024-02-27T00:00:00"/>
    <n v="23719600"/>
    <n v="0"/>
    <n v="395"/>
    <d v="2024-03-04T00:00:00"/>
    <n v="23719600"/>
    <n v="0"/>
    <n v="11069147"/>
    <m/>
    <n v="12650453"/>
    <n v="26141042"/>
    <s v="CONTRATO DE PRESTACION DE SERVICIOS PROFESIONALES"/>
    <n v="34"/>
    <s v="SCHERLA ESTEFANIA CORDOVA ZAMBRANO"/>
    <s v="ESTRUCTURACIÓN DE PROYECTOS"/>
  </r>
  <r>
    <n v="103"/>
    <s v="7680-103"/>
    <s v="O23011601190000007680"/>
    <x v="1"/>
    <x v="1"/>
    <x v="8"/>
    <s v="PM/0208/0106/40010447680"/>
    <x v="27"/>
    <x v="0"/>
    <s v="Prestar los servicios profesionales especializados, en el marco de la Norma Sismo Resistente NSR-10 para las viviendas que defina la Dirección de Mejoramiento de Vivienda brindando soporte técnico en cada una de las etapas requeridas para la ejecución en el marco del plan terrazas"/>
    <x v="2"/>
    <n v="81101500"/>
    <n v="8711100"/>
    <n v="9.1"/>
    <n v="485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1T00:00:00"/>
    <n v="202414000022963"/>
    <s v="01 - Viabilización de Línea"/>
    <s v="N/A"/>
    <d v="2024-02-22T00:00:00"/>
    <s v="DMV-016"/>
    <d v="2024-02-22T00:00:00"/>
    <n v="34844400"/>
    <n v="13655600"/>
    <n v="137"/>
    <d v="2024-02-23T00:00:00"/>
    <n v="34844400"/>
    <n v="0"/>
    <n v="1028"/>
    <d v="2024-03-21T00:00:00"/>
    <n v="34844400"/>
    <n v="0"/>
    <n v="11614800"/>
    <m/>
    <n v="23229600"/>
    <n v="13655600"/>
    <s v="CONTRATO DE PRESTACION DE SERVICIOS PROFESIONALES"/>
    <n v="193"/>
    <s v="MARIA INES REYES SUAREZ"/>
    <s v="ESTRUCTURACIÓN DE PROYECTOS"/>
  </r>
  <r>
    <n v="104"/>
    <s v="7680-104"/>
    <s v="O23011601190000007680"/>
    <x v="1"/>
    <x v="1"/>
    <x v="8"/>
    <s v="PM/0208/0106/40010447680"/>
    <x v="27"/>
    <x v="0"/>
    <s v="Prestar los servicios profesionales especializados, en el marco de la Norma Sismo Resistente NSR-10 para las viviendas que defina la Dirección de Mejoramiento de Vivienda brindando soporte técnico en cada una de las etapas requeridas para la ejecución en el marco del plan terrazas"/>
    <x v="2"/>
    <n v="81101500"/>
    <n v="8711100"/>
    <n v="9.1"/>
    <n v="414524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1T00:00:00"/>
    <n v="202414000022963"/>
    <s v="01 - Viabilización de Línea"/>
    <s v="N/A"/>
    <d v="2024-02-22T00:00:00"/>
    <s v="DMV-017"/>
    <d v="2024-02-22T00:00:00"/>
    <n v="34844400"/>
    <n v="6608000"/>
    <n v="138"/>
    <d v="2024-02-23T00:00:00"/>
    <n v="34844400"/>
    <n v="0"/>
    <n v="718"/>
    <d v="2024-03-13T00:00:00"/>
    <n v="34844400"/>
    <n v="0"/>
    <n v="13647390"/>
    <m/>
    <n v="21197010"/>
    <n v="6608000"/>
    <s v="CONTRATO DE PRESTACION DE SERVICIOS PROFESIONALES"/>
    <n v="139"/>
    <s v="CAMILO ESTEBAN MOLINA ESPINOSA"/>
    <s v="ESTRUCTURACIÓN DE PROYECTOS"/>
  </r>
  <r>
    <n v="105"/>
    <s v="7680-105"/>
    <s v="O23011601190000007680"/>
    <x v="1"/>
    <x v="1"/>
    <x v="8"/>
    <s v="PM/0208/0106/40010447680"/>
    <x v="27"/>
    <x v="0"/>
    <s v="Prestar los servicios profesionales especializados, en el marco de la Norma Sismo Resistente NSR-10 para las viviendas que defina la Dirección de Mejoramiento de Vivienda brindando soporte técnico en cada una de las etapas requeridas para la ejecución en el marco del plan terrazas"/>
    <x v="2"/>
    <n v="81101500"/>
    <n v="8711100"/>
    <n v="9.1"/>
    <n v="414524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1T00:00:00"/>
    <n v="202414000022963"/>
    <s v="01 - Viabilización de Línea"/>
    <s v="N/A"/>
    <d v="2024-02-22T00:00:00"/>
    <s v="DMV-018"/>
    <d v="2024-02-22T00:00:00"/>
    <n v="34844400"/>
    <n v="6608000"/>
    <n v="139"/>
    <d v="2024-02-23T00:00:00"/>
    <n v="34844400"/>
    <n v="0"/>
    <n v="525"/>
    <d v="2024-03-08T00:00:00"/>
    <n v="34844400"/>
    <n v="0"/>
    <n v="15389610"/>
    <m/>
    <n v="19454790"/>
    <n v="6608000"/>
    <s v="CONTRATO DE PRESTACION DE SERVICIOS PROFESIONALES"/>
    <n v="89"/>
    <s v="MARTIN AUGUSTO LOPEZ JAIME"/>
    <s v="ESTRUCTURACIÓN DE PROYECTOS"/>
  </r>
  <r>
    <n v="106"/>
    <s v="7680-106"/>
    <s v="O23011601190000007680"/>
    <x v="1"/>
    <x v="1"/>
    <x v="8"/>
    <s v="PM/0208/0106/40010447680"/>
    <x v="27"/>
    <x v="0"/>
    <s v="Prestar los servicios profesionales especializados, en el marco de la Norma Sismo Resistente NSR-10 para las viviendas que defina la Dirección de Mejoramiento de Vivienda brindando soporte técnico en cada una de las etapas requeridas para la ejecución en el marco del plan terrazas"/>
    <x v="2"/>
    <n v="81101500"/>
    <n v="8711100"/>
    <n v="9.1"/>
    <n v="712889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1T00:00:00"/>
    <n v="202414000022963"/>
    <s v="01 - Viabilización de Línea"/>
    <s v="N/A"/>
    <d v="2024-02-22T00:00:00"/>
    <s v="DMV-019"/>
    <d v="2024-02-22T00:00:00"/>
    <n v="34844400"/>
    <n v="36444500"/>
    <n v="140"/>
    <d v="2024-02-23T00:00:00"/>
    <n v="34844400"/>
    <n v="0"/>
    <n v="511"/>
    <d v="2024-03-08T00:00:00"/>
    <n v="34844400"/>
    <n v="0"/>
    <n v="15389610"/>
    <m/>
    <n v="19454790"/>
    <n v="36444500"/>
    <s v="CONTRATO DE PRESTACION DE SERVICIOS PROFESIONALES"/>
    <n v="80"/>
    <s v="EDGAR ANDRES PASTRAN CHAUX"/>
    <s v="ESTRUCTURACIÓN DE PROYECTOS"/>
  </r>
  <r>
    <n v="107"/>
    <s v="7680-107"/>
    <s v="O23011601190000007680"/>
    <x v="1"/>
    <x v="1"/>
    <x v="8"/>
    <s v="PM/0208/0106/40010447680"/>
    <x v="27"/>
    <x v="0"/>
    <s v="Prestar los servicios profesionales especializados, en el marco de la Norma Sismo Resistente NSR-10 para las viviendas que defina la Dirección de Mejoramiento de Vivienda brindando soporte técnico en el marco del plan terazas"/>
    <x v="2"/>
    <n v="81101500"/>
    <n v="8711100"/>
    <n v="9.1"/>
    <n v="80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1T00:00:00"/>
    <n v="202414000022963"/>
    <s v="01 - Viabilización de Línea"/>
    <s v="N/A"/>
    <d v="2024-02-22T00:00:00"/>
    <s v="DMV-020"/>
    <d v="2024-02-22T00:00:00"/>
    <n v="34844400"/>
    <n v="45155600"/>
    <n v="141"/>
    <d v="2024-02-23T00:00:00"/>
    <n v="30488850"/>
    <n v="4355550"/>
    <n v="1318"/>
    <d v="2024-04-08T00:00:00"/>
    <n v="30488850"/>
    <n v="0"/>
    <n v="6678510"/>
    <m/>
    <n v="23810340"/>
    <n v="49511150"/>
    <s v="CONTRATO DE PRESTACION DE SERVICIOS PROFESIONALES"/>
    <n v="292"/>
    <s v="GIOVANNI  QUIROGA BERMUDEZ"/>
    <s v="ESTRUCTURACIÓN DE PROYECTOS"/>
  </r>
  <r>
    <n v="108"/>
    <s v="7680-108"/>
    <s v="O23011601190000007680"/>
    <x v="1"/>
    <x v="1"/>
    <x v="8"/>
    <s v="PM/0208/0106/40010447680"/>
    <x v="27"/>
    <x v="0"/>
    <s v="Prestar los servicios profesionales especializados para apoyar el diseño o seguimiento en obra  de los diseños estructurales y evaluación patológica, aplicando el manual de  evaluación y reforzamiento sísmico para reducción de vulnerabilidad en las viviendas  dentro del marco de la norma sismorresistente NSR-10 e incluidas en el programa_x000a_ plan terrazas y demás programas asociados a la Dirección de Mejoramiento de_x000a_ vivienda"/>
    <x v="2"/>
    <n v="81101500"/>
    <n v="12025300"/>
    <n v="6.6"/>
    <n v="485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58"/>
    <d v="2024-02-23T00:00:00"/>
    <n v="48101200"/>
    <n v="398800"/>
    <n v="651"/>
    <d v="2024-04-12T00:00:00"/>
    <n v="36075900"/>
    <n v="12025300"/>
    <n v="1766"/>
    <d v="2024-04-18T00:00:00"/>
    <n v="36075900"/>
    <n v="0"/>
    <n v="3607590"/>
    <m/>
    <n v="32468310"/>
    <n v="12424100"/>
    <s v="CONTRATO DE PRESTACION DE SERVICIOS PROFESIONALES"/>
    <n v="381"/>
    <s v="DIEGO ALVEIRO NARVAEZ SANCHEZ"/>
    <s v="ESTRUCTURACIÓN DE PROYECTOS"/>
  </r>
  <r>
    <n v="109"/>
    <s v="7680-109"/>
    <s v="O23011601190000007680"/>
    <x v="1"/>
    <x v="1"/>
    <x v="8"/>
    <s v="PM/0208/0106/40010447680"/>
    <x v="27"/>
    <x v="0"/>
    <s v="Prestar los servicios profesionales en la elaboración y administración de bases de datos e información y definir los procesos y procedimientos para el desarrollo de los proyectos de la dirección de mejoramiento de vivienda. "/>
    <x v="2"/>
    <n v="81101500"/>
    <n v="5506800"/>
    <n v="12"/>
    <n v="744932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59"/>
    <d v="2024-02-23T00:00:00"/>
    <n v="22027200"/>
    <n v="52466000"/>
    <n v="238"/>
    <d v="2024-02-27T00:00:00"/>
    <n v="22027200"/>
    <n v="0"/>
    <n v="398"/>
    <d v="2024-03-04T00:00:00"/>
    <n v="22027200"/>
    <n v="0"/>
    <n v="10279360"/>
    <m/>
    <n v="11747840"/>
    <n v="52466000"/>
    <s v="CONTRATO DE PRESTACION DE SERVICIOS PROFESIONALES"/>
    <n v="53"/>
    <s v="DANIEL FELIPE GOMEZ PARRA"/>
    <m/>
  </r>
  <r>
    <n v="110"/>
    <s v="7680-110"/>
    <s v="O23011601190000007680"/>
    <x v="1"/>
    <x v="1"/>
    <x v="8"/>
    <s v="PM/0208/0106/40010447680"/>
    <x v="27"/>
    <x v="0"/>
    <s v="Prestar los servicios profesionales especializados para realizar la presupuestación y análisis de mercado de cada uno de los insumos que componen las diferentes modalidades de intervención de los proyectos del programa plan terrazas en el desarrollo de la misionalidad de la Dirección de Mejoramiento de Vivienda."/>
    <x v="2"/>
    <n v="81101500"/>
    <n v="8711100"/>
    <n v="9.1"/>
    <n v="8000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22T00:00:00"/>
    <n v="202414000023183"/>
    <s v="01 - Viabilización de Línea"/>
    <s v="N/A"/>
    <d v="2024-02-23T00:00:00"/>
    <s v="DMV-060"/>
    <d v="2024-02-23T00:00:00"/>
    <n v="34844400"/>
    <n v="45155600"/>
    <n v="239"/>
    <d v="2024-02-27T00:00:00"/>
    <n v="34844400"/>
    <n v="0"/>
    <n v="935"/>
    <d v="2024-03-18T00:00:00"/>
    <n v="34844400"/>
    <n v="0"/>
    <n v="12195540"/>
    <m/>
    <n v="22648860"/>
    <n v="45155600"/>
    <s v="CONTRATO DE PRESTACION DE SERVICIOS PROFESIONALES"/>
    <n v="179"/>
    <s v="REINALDO  GALINDO HERNANDEZ"/>
    <m/>
  </r>
  <r>
    <n v="111"/>
    <s v="7680-111"/>
    <s v="O23011601190000007680"/>
    <x v="1"/>
    <x v="1"/>
    <x v="8"/>
    <s v="PM/0208/0106/40010447680"/>
    <x v="4"/>
    <x v="0"/>
    <s v="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
    <x v="2"/>
    <n v="93141500"/>
    <n v="5000000"/>
    <n v="10"/>
    <n v="114524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11452400"/>
    <m/>
    <m/>
    <m/>
    <n v="0"/>
    <m/>
    <m/>
    <m/>
    <n v="0"/>
    <m/>
    <m/>
    <n v="0"/>
    <n v="11452400"/>
    <m/>
    <m/>
    <m/>
    <m/>
  </r>
  <r>
    <n v="112"/>
    <s v="7680-112"/>
    <s v="O23011601190000007680"/>
    <x v="1"/>
    <x v="1"/>
    <x v="8"/>
    <s v="PM/0208/0106/40010447680"/>
    <x v="4"/>
    <x v="0"/>
    <s v="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
    <x v="2"/>
    <n v="93141500"/>
    <n v="5000000"/>
    <n v="10"/>
    <n v="114524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11452400"/>
    <m/>
    <m/>
    <m/>
    <n v="0"/>
    <m/>
    <m/>
    <m/>
    <n v="0"/>
    <m/>
    <m/>
    <n v="0"/>
    <n v="11452400"/>
    <m/>
    <m/>
    <m/>
    <m/>
  </r>
  <r>
    <n v="113"/>
    <s v="7680-113"/>
    <s v="O23011601190000007680"/>
    <x v="1"/>
    <x v="1"/>
    <x v="8"/>
    <s v="PM/0208/0106/40010447680"/>
    <x v="4"/>
    <x v="0"/>
    <s v="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
    <x v="2"/>
    <n v="93141500"/>
    <n v="5000000"/>
    <n v="10"/>
    <n v="114524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11452400"/>
    <m/>
    <m/>
    <m/>
    <n v="0"/>
    <m/>
    <m/>
    <m/>
    <n v="0"/>
    <m/>
    <m/>
    <n v="0"/>
    <n v="11452400"/>
    <m/>
    <m/>
    <m/>
    <m/>
  </r>
  <r>
    <n v="114"/>
    <s v="7680-114"/>
    <s v="O23011601190000007680"/>
    <x v="1"/>
    <x v="1"/>
    <x v="8"/>
    <s v="PM/0208/0106/40010447680"/>
    <x v="4"/>
    <x v="0"/>
    <s v="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
    <x v="2"/>
    <n v="93141500"/>
    <n v="5000000"/>
    <n v="10"/>
    <n v="307262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30726200"/>
    <m/>
    <m/>
    <m/>
    <n v="0"/>
    <m/>
    <m/>
    <m/>
    <n v="0"/>
    <m/>
    <m/>
    <n v="0"/>
    <n v="30726200"/>
    <m/>
    <m/>
    <m/>
    <m/>
  </r>
  <r>
    <n v="115"/>
    <s v="7680-115"/>
    <s v="O23011601190000007680"/>
    <x v="1"/>
    <x v="1"/>
    <x v="8"/>
    <s v="PM/0208/0106/40010447680"/>
    <x v="31"/>
    <x v="0"/>
    <s v="Renovar el licenciamiento del software autodesk última versión, para uso de la Caja de la Vivienda Popular"/>
    <x v="6"/>
    <n v="43232100"/>
    <n v="60000000"/>
    <n v="12"/>
    <n v="720000000"/>
    <s v="NOVIEMBRE"/>
    <s v="NOVIEMBRE"/>
    <s v="NOVIEMBRE"/>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m/>
    <m/>
    <m/>
    <m/>
    <m/>
    <m/>
    <m/>
    <m/>
    <n v="720000000"/>
    <m/>
    <m/>
    <m/>
    <n v="0"/>
    <m/>
    <m/>
    <m/>
    <n v="0"/>
    <m/>
    <m/>
    <n v="0"/>
    <n v="720000000"/>
    <m/>
    <m/>
    <m/>
    <m/>
  </r>
  <r>
    <n v="116"/>
    <s v="7680-116"/>
    <s v="O23011601190000007680"/>
    <x v="1"/>
    <x v="1"/>
    <x v="4"/>
    <s v="PM/0208/0106/40010447680"/>
    <x v="22"/>
    <x v="0"/>
    <s v="Comisión Financiera FIDUCIA"/>
    <x v="1"/>
    <s v="No aplica"/>
    <n v="15626543"/>
    <n v="1"/>
    <n v="15626543"/>
    <s v="NO APLICA"/>
    <s v="NO APLICA"/>
    <s v="En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1-15T00:00:00"/>
    <s v="Radicado No.: 202414000002253"/>
    <s v="02 - Creación de Nueva Línea "/>
    <s v="Recursos de línea 37"/>
    <d v="2024-01-19T00:00:00"/>
    <s v="DMV-003"/>
    <d v="2024-01-19T00:00:00"/>
    <n v="15626543"/>
    <n v="0"/>
    <n v="44"/>
    <d v="2024-01-22T00:00:00"/>
    <n v="15626543"/>
    <n v="0"/>
    <n v="107"/>
    <d v="2024-01-25T00:00:00"/>
    <n v="15626543"/>
    <n v="0"/>
    <n v="15626543"/>
    <m/>
    <n v="0"/>
    <n v="0"/>
    <s v="CONTRATO DE FIDUCIA"/>
    <n v="1"/>
    <s v="PATRIMONIOS AUTONOMOS FIDUCIARIA BANCOLOMBIA S A SOCIEDAD FIDUCIARIA"/>
    <m/>
  </r>
  <r>
    <n v="117"/>
    <s v="7680-117"/>
    <s v="O23011601190000007680"/>
    <x v="1"/>
    <x v="1"/>
    <x v="5"/>
    <s v="PM/0208/0106/40010447680"/>
    <x v="2"/>
    <x v="0"/>
    <s v="Ahorro del 10% para la reducción del gasto en contratos de prestación de servicios profesionales y de apoyo a la gestión en cumplimiento del artículo 6 del Decreto 062 de 2024"/>
    <x v="1"/>
    <s v="No aplica"/>
    <n v="440000000"/>
    <n v="1"/>
    <n v="4400000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19T00:00:00"/>
    <s v=" 202414000021553"/>
    <s v="02 - Creación de Nueva Línea "/>
    <s v=" de  las lineas 7680-78 $ 70.000.000 7680-79 $ 70.000.000 7680-80 $ 70.000.000 7680-81 $ 70.000.000 7680-82 $ 70.000.000 7680-84 $ 40.000.000 7680-85 $ 50.000.000"/>
    <d v="2024-02-19T00:00:00"/>
    <s v="DMV-007"/>
    <d v="2024-01-19T00:00:00"/>
    <n v="440000000"/>
    <n v="0"/>
    <n v="103"/>
    <d v="2024-02-19T00:00:00"/>
    <n v="0"/>
    <n v="440000000"/>
    <m/>
    <m/>
    <m/>
    <n v="0"/>
    <m/>
    <m/>
    <n v="0"/>
    <n v="440000000"/>
    <m/>
    <m/>
    <m/>
    <m/>
  </r>
  <r>
    <n v="118"/>
    <s v="7680-118"/>
    <s v="O23011601190000007680"/>
    <x v="1"/>
    <x v="1"/>
    <x v="4"/>
    <s v="PM/0208/0106/40010447680"/>
    <x v="27"/>
    <x v="0"/>
    <s v="Ahorro del 10% para la reducción del gasto en contratos de prestación de servicios profesionales y de apoyo a la gestión en cumplimiento del artículo 6 del Decreto 062 de 2024"/>
    <x v="1"/>
    <s v="No aplica"/>
    <n v="440000000"/>
    <n v="1"/>
    <n v="4400000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19T00:00:00"/>
    <s v=" 202414000021553"/>
    <s v="02 - Creación de Nueva Línea "/>
    <s v="7680-29 $ 85.000.000 7680-30 $ 85.000.000 7680-31 $ 45.000.000 7680-32 $ 45.000.000 7680-33 $ 45.000.000 7680-34 $ 45.000.000 7680-35 $ 45.000.000 7680-36 $ 45.000.000"/>
    <d v="2024-02-19T00:00:00"/>
    <s v="DMV-008"/>
    <d v="2024-01-19T00:00:00"/>
    <n v="440000000"/>
    <n v="0"/>
    <n v="104"/>
    <d v="2024-02-19T00:00:00"/>
    <n v="0"/>
    <n v="440000000"/>
    <m/>
    <m/>
    <m/>
    <n v="0"/>
    <m/>
    <m/>
    <n v="0"/>
    <n v="440000000"/>
    <m/>
    <m/>
    <m/>
    <m/>
  </r>
  <r>
    <n v="119"/>
    <s v="7680-119"/>
    <s v="O23011601190000007680"/>
    <x v="1"/>
    <x v="3"/>
    <x v="7"/>
    <s v="PM/0208/0106/40010447680"/>
    <x v="2"/>
    <x v="0"/>
    <s v="Ahorro del 10% para la reducción del gasto en contratos de prestación de servicios profesionales y de apoyo a la gestión en cumplimiento del artículo 6 del Decreto 062 de 2024"/>
    <x v="1"/>
    <s v="No aplica"/>
    <n v="190000000"/>
    <n v="1"/>
    <n v="1900000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19T00:00:00"/>
    <s v=" 202414000021553"/>
    <s v="02 - Creación de Nueva Línea "/>
    <s v="7680-61 $ 110.000.000 7680-62 $ 80.000.000"/>
    <d v="2024-02-19T00:00:00"/>
    <s v="DMV-009"/>
    <d v="2024-01-19T00:00:00"/>
    <n v="190000000"/>
    <n v="0"/>
    <n v="105"/>
    <d v="2024-02-19T00:00:00"/>
    <n v="0"/>
    <n v="190000000"/>
    <m/>
    <m/>
    <m/>
    <n v="0"/>
    <m/>
    <m/>
    <n v="0"/>
    <n v="190000000"/>
    <m/>
    <m/>
    <m/>
    <m/>
  </r>
  <r>
    <n v="120"/>
    <s v="7680-120"/>
    <s v="O23011601190000007680"/>
    <x v="1"/>
    <x v="1"/>
    <x v="5"/>
    <s v="PM/0208/0106/40010447680"/>
    <x v="2"/>
    <x v="0"/>
    <s v="Ahorro del 10% para la reducción del gasto en contratos de prestación de servicios profesionales y de apoyo a la gestión en cumplimiento del artículo 6 del Decreto 062 de 2024"/>
    <x v="1"/>
    <s v="No aplica"/>
    <n v="32391420"/>
    <n v="1"/>
    <n v="3239142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19T00:00:00"/>
    <s v=" 202414000021553"/>
    <s v="02 - Creación de Nueva Línea "/>
    <s v="7680-77 $ 32.391.420"/>
    <d v="2024-02-19T00:00:00"/>
    <s v="DMV-010"/>
    <d v="2024-01-19T00:00:00"/>
    <n v="32391420"/>
    <n v="0"/>
    <n v="106"/>
    <d v="2024-02-19T00:00:00"/>
    <n v="0"/>
    <n v="32391420"/>
    <m/>
    <m/>
    <m/>
    <n v="0"/>
    <m/>
    <m/>
    <n v="0"/>
    <n v="32391420"/>
    <m/>
    <m/>
    <m/>
    <m/>
  </r>
  <r>
    <n v="121"/>
    <s v="7680-121"/>
    <s v="O23011601190000007680"/>
    <x v="1"/>
    <x v="1"/>
    <x v="8"/>
    <s v="PM/0208/0106/40010447680"/>
    <x v="19"/>
    <x v="1"/>
    <s v="Prestar los servicios profesionales especializados en la estructuración de proyectos de mejoramiento en los territorios definidos en el marco del Plan Terrazas y los programas de mejoramiento de Vivienda"/>
    <x v="2"/>
    <n v="80111617"/>
    <n v="8711100"/>
    <n v="4"/>
    <n v="348444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19T00:00:00"/>
    <s v="202414000021873_x000a_202414000023183"/>
    <s v="02 - Creación de Nueva Línea "/>
    <m/>
    <d v="2024-02-23T00:00:00"/>
    <s v="DMV-061"/>
    <d v="2024-02-23T00:00:00"/>
    <n v="34844400"/>
    <n v="0"/>
    <n v="240"/>
    <d v="2024-02-27T00:00:00"/>
    <n v="34844400"/>
    <n v="0"/>
    <n v="630"/>
    <d v="2024-03-12T00:00:00"/>
    <n v="34844400"/>
    <n v="0"/>
    <n v="5517030"/>
    <m/>
    <n v="29327370"/>
    <n v="0"/>
    <s v="CONTRATO DE PRESTACION DE SERVICIOS PROFESIONALES"/>
    <n v="137"/>
    <s v="WILLIAM  MOLANO RODRIGUEZ"/>
    <m/>
  </r>
  <r>
    <n v="122"/>
    <s v="7680-122"/>
    <s v="O23011601190000007680"/>
    <x v="1"/>
    <x v="1"/>
    <x v="8"/>
    <s v="PM/0208/0106/40010447680"/>
    <x v="19"/>
    <x v="1"/>
    <s v="Prestar los servicios profesionales en la estructuración o seguimiento de proyectos que adelante la Dirección de mejoramiento de vivienda en el marco del plan Terrazas"/>
    <x v="2"/>
    <n v="80111617"/>
    <n v="5929900"/>
    <n v="4"/>
    <n v="237196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19T00:00:00"/>
    <s v="202414000021873_x000a_202414000023183"/>
    <s v="02 - Creación de Nueva Línea "/>
    <m/>
    <d v="2024-02-23T00:00:00"/>
    <s v="DMV-062"/>
    <d v="2024-02-23T00:00:00"/>
    <n v="23719600"/>
    <n v="0"/>
    <n v="241"/>
    <d v="2024-02-27T00:00:00"/>
    <n v="17789700"/>
    <n v="5929900"/>
    <n v="1805"/>
    <d v="2024-04-24T00:00:00"/>
    <n v="17789700"/>
    <n v="0"/>
    <n v="0"/>
    <m/>
    <n v="17789700"/>
    <n v="5929900"/>
    <s v="CONTRATO DE PRESTACION DE SERVICIOS PROFESIONALES"/>
    <n v="398"/>
    <s v="NELSON RAUL RAMOS LEAL"/>
    <m/>
  </r>
  <r>
    <n v="123"/>
    <s v="7680-123"/>
    <s v="O23011601190000007680"/>
    <x v="1"/>
    <x v="1"/>
    <x v="8"/>
    <s v="PM/0208/0106/40010447680"/>
    <x v="19"/>
    <x v="1"/>
    <s v="Prestar los servicios profesionales en la estructuración o seguimiento de proyectos que adelante la Dirección de mejoramiento de vivienda en el marco del plan Terrazas"/>
    <x v="2"/>
    <n v="80111617"/>
    <n v="5929900"/>
    <n v="4"/>
    <n v="237196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19T00:00:00"/>
    <s v="202414000021873_x000a_202414000023183"/>
    <s v="02 - Creación de Nueva Línea "/>
    <m/>
    <d v="2024-02-23T00:00:00"/>
    <s v="DMV-063"/>
    <d v="2024-02-23T00:00:00"/>
    <n v="23719600"/>
    <n v="0"/>
    <n v="242"/>
    <d v="2024-02-27T00:00:00"/>
    <n v="23719600"/>
    <n v="0"/>
    <s v="427"/>
    <d v="2024-03-07T00:00:00"/>
    <n v="23719600"/>
    <n v="0"/>
    <n v="8499523"/>
    <m/>
    <n v="15220077"/>
    <n v="0"/>
    <s v="CONTRATO DE PRESTACION DE SERVICIOS PROFESIONALES"/>
    <n v="48"/>
    <s v="HONNY STEVEN LANDINEZ LEON"/>
    <s v="ESTRUCTURACIÓN DE PROYECTOS"/>
  </r>
  <r>
    <n v="124"/>
    <s v="7680-124"/>
    <s v="O23011601190000007680"/>
    <x v="1"/>
    <x v="1"/>
    <x v="8"/>
    <s v="PM/0208/0106/40010447680"/>
    <x v="10"/>
    <x v="0"/>
    <s v="Prestar servicios profesionales para el trámite de los derechos de petición, PQRS y tutelas así como brindar apoyo jurídico en los temas propios de la Dirección de Mejoramiento de Vivienda en el marco del Plan terrazas"/>
    <x v="2"/>
    <n v="80111607"/>
    <n v="6935000"/>
    <n v="4"/>
    <n v="2774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19T00:00:00"/>
    <s v="202414000021873_x000a_202414000023183"/>
    <s v="02 - Creación de Nueva Línea "/>
    <m/>
    <d v="2024-02-23T00:00:00"/>
    <s v="DMV-064"/>
    <d v="2024-02-23T00:00:00"/>
    <n v="27740000"/>
    <n v="0"/>
    <n v="243"/>
    <d v="2024-02-27T00:00:00"/>
    <n v="27740000"/>
    <n v="0"/>
    <n v="402"/>
    <d v="2024-03-04T00:00:00"/>
    <n v="27740000"/>
    <n v="0"/>
    <n v="12945333"/>
    <m/>
    <n v="14794667"/>
    <n v="0"/>
    <s v="CONTRATO DE PRESTACION DE SERVICIOS PROFESIONALES"/>
    <n v="49"/>
    <s v="LESDY MARIA GIRALDO CASTAÑEDA"/>
    <m/>
  </r>
  <r>
    <n v="125"/>
    <s v="7680-125"/>
    <s v="O23011601190000007680"/>
    <x v="1"/>
    <x v="1"/>
    <x v="8"/>
    <s v="PM/0208/0106/40010447680"/>
    <x v="10"/>
    <x v="0"/>
    <s v="Prestar los servicios profesionales para acompañar jurídicamente a la Dirección de Mejoramiento de Vivienda en la gestión, seguimiento o revisión de las solicitudes que realicen los organos de control sobre la ejecución del Plan Terrazas y los demás programas de mejoramiento de vivienda."/>
    <x v="2"/>
    <n v="80111607"/>
    <n v="6935000"/>
    <n v="4"/>
    <n v="27740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19T00:00:00"/>
    <s v="202414000021873_x000a_202414000023183"/>
    <s v="02 - Creación de Nueva Línea "/>
    <m/>
    <d v="2024-02-23T00:00:00"/>
    <s v="DMV-065"/>
    <d v="2024-02-23T00:00:00"/>
    <n v="27740000"/>
    <n v="0"/>
    <n v="244"/>
    <d v="2024-02-27T00:00:00"/>
    <n v="27740000"/>
    <n v="0"/>
    <n v="951"/>
    <d v="2024-03-19T00:00:00"/>
    <n v="27740000"/>
    <n v="0"/>
    <n v="9477833"/>
    <m/>
    <n v="18262167"/>
    <n v="0"/>
    <s v="CONTRATO DE PRESTACION DE SERVICIOS PROFESIONALES"/>
    <n v="186"/>
    <s v="OSCAR GIOVANNY BALAGUERA MORA"/>
    <m/>
  </r>
  <r>
    <n v="126"/>
    <s v="7680-126"/>
    <s v="O23011601190000007680"/>
    <x v="1"/>
    <x v="1"/>
    <x v="8"/>
    <s v="PM/0208/0106/40010447680"/>
    <x v="10"/>
    <x v="0"/>
    <s v="Prestar servicios profesionales especializados para dirigir y coordinar la formulación, ejecución y seguimiento a los programas y proyectos de mejoramiento de vivienda cargo de la Dirección de Mejoramiento de Vivienda de la Caja de la Vivienda Popular de la Alcaldía de Bogotá."/>
    <x v="2"/>
    <n v="80111607"/>
    <n v="12025300"/>
    <n v="4"/>
    <n v="481012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19T00:00:00"/>
    <s v="202414000021873_x000a_202414000023183"/>
    <s v="02 - Creación de Nueva Línea "/>
    <m/>
    <d v="2024-02-23T00:00:00"/>
    <s v="DMV-066"/>
    <d v="2024-02-23T00:00:00"/>
    <n v="48101200"/>
    <n v="0"/>
    <n v="245"/>
    <d v="2024-02-27T00:00:00"/>
    <n v="48101200"/>
    <n v="0"/>
    <n v="386"/>
    <d v="2024-03-01T00:00:00"/>
    <n v="48101200"/>
    <n v="0"/>
    <n v="24050600"/>
    <m/>
    <n v="24050600"/>
    <n v="0"/>
    <s v="CONTRATO DE PRESTACION DE SERVICIOS DE APOYO A LA GESTION"/>
    <n v="38"/>
    <s v="YIRA ALEXANDRA MORANTE GOMEZ"/>
    <m/>
  </r>
  <r>
    <n v="127"/>
    <s v="7680-127"/>
    <s v="O23011601190000007680"/>
    <x v="1"/>
    <x v="1"/>
    <x v="8"/>
    <s v="PM/0208/0106/40010447680"/>
    <x v="10"/>
    <x v="0"/>
    <s v="Prestar servicios profesionales para realizar la gestión precontractual, seguimiento jurídico y actuaciones contractuales de los procesos que se realicen en el marco del Plan Terrazas y de los programas de mejoramiento que le sean asignados."/>
    <x v="2"/>
    <n v="80111607"/>
    <n v="7767000"/>
    <n v="4"/>
    <n v="310680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19T00:00:00"/>
    <s v="202414000021873_x000a_202414000023183"/>
    <s v="02 - Creación de Nueva Línea "/>
    <m/>
    <d v="2024-02-23T00:00:00"/>
    <s v="DMV-067"/>
    <d v="2024-02-23T00:00:00"/>
    <n v="31068000"/>
    <n v="0"/>
    <n v="246"/>
    <d v="2024-02-27T00:00:00"/>
    <n v="31068000"/>
    <n v="0"/>
    <n v="408"/>
    <d v="2024-03-04T00:00:00"/>
    <n v="31068000"/>
    <n v="0"/>
    <n v="14757300"/>
    <m/>
    <n v="16310700"/>
    <n v="0"/>
    <s v="CONTRATO DE PRESTACION DE SERVICIOS PROFESIONALES"/>
    <n v="62"/>
    <s v="SANDRA STELLA SANCHEZ SANDOVAL"/>
    <m/>
  </r>
  <r>
    <n v="128"/>
    <s v="7680-128"/>
    <s v="O23011601190000007680"/>
    <x v="1"/>
    <x v="1"/>
    <x v="5"/>
    <s v="PM/0208/0106/40010447680"/>
    <x v="2"/>
    <x v="0"/>
    <s v="Prestar los servicios profesionales especializados realizando seguimiento, control y monitoreo del Sistema Integrado de Gestión del proceso de Mejoramiento de Vivienda en el marco del Plan Terrazas."/>
    <x v="2"/>
    <n v="80111600"/>
    <n v="8711100"/>
    <n v="4"/>
    <n v="348444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19T00:00:00"/>
    <s v="202414000021873_x000a_202414000023183"/>
    <s v="02 - Creación de Nueva Línea "/>
    <m/>
    <d v="2024-02-23T00:00:00"/>
    <s v="DMV-068"/>
    <d v="2024-02-23T00:00:00"/>
    <n v="34844400"/>
    <n v="0"/>
    <n v="247"/>
    <d v="2024-02-27T00:00:00"/>
    <n v="34844400"/>
    <n v="0"/>
    <n v="1033"/>
    <d v="2024-03-21T00:00:00"/>
    <n v="34844400"/>
    <n v="0"/>
    <n v="8711100"/>
    <m/>
    <n v="26133300"/>
    <n v="0"/>
    <s v="CONTRATO DE PRESTACION DE SERVICIOS PROFESIONALES"/>
    <n v="213"/>
    <s v="GLADYS  BOJACA BUCHE"/>
    <m/>
  </r>
  <r>
    <n v="129"/>
    <s v="7680-129"/>
    <s v="O23011601190000007680"/>
    <x v="1"/>
    <x v="1"/>
    <x v="8"/>
    <s v="PM/0208/0106/40010447680"/>
    <x v="19"/>
    <x v="1"/>
    <s v="Prestar los servicios profesionales en la estructuración o seguimiento de proyectos que adelante la Dirección de mejoramiento de vivienda en el marco del plan Terrazas"/>
    <x v="2"/>
    <n v="80111617"/>
    <n v="5929900"/>
    <n v="4"/>
    <n v="237196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19T00:00:00"/>
    <s v="202414000021873_x000a_202414000023183"/>
    <s v="02 - Creación de Nueva Línea "/>
    <m/>
    <d v="2024-02-23T00:00:00"/>
    <s v="DMV-069"/>
    <d v="2024-02-23T00:00:00"/>
    <n v="23719600"/>
    <n v="0"/>
    <n v="248"/>
    <d v="2024-02-27T00:00:00"/>
    <n v="23719600"/>
    <n v="0"/>
    <n v="337"/>
    <d v="2024-02-29T00:00:00"/>
    <n v="23719600"/>
    <n v="0"/>
    <n v="11859800"/>
    <m/>
    <n v="11859800"/>
    <n v="0"/>
    <s v="CONTRATO DE PRESTACION DE SERVICIOS DE APOYO A LA GESTION"/>
    <n v="30"/>
    <s v="CRISTIAN FABIAN RAMIREZ MARROQUIN"/>
    <s v="ESTRUCTURACIÓN DE PROYECTOS"/>
  </r>
  <r>
    <n v="130"/>
    <s v="7680-130"/>
    <s v="O23011601190000007680"/>
    <x v="1"/>
    <x v="1"/>
    <x v="5"/>
    <s v="PM/0208/0106/40010447680"/>
    <x v="2"/>
    <x v="0"/>
    <s v="Prestar los servicios profesionales en el proceso de trámite y seguimiento a la ruta de información generada en desarrollo de los proyectos estructurados en el marco del Plan Terrazas y los programas de Mejoramiento de Vivienda."/>
    <x v="2"/>
    <n v="80111600"/>
    <n v="5506800"/>
    <n v="4"/>
    <n v="220272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19T00:00:00"/>
    <s v="202414000021873_x000a_202414000023183"/>
    <s v="02 - Creación de Nueva Línea "/>
    <m/>
    <d v="2024-02-23T00:00:00"/>
    <s v="DMV-070"/>
    <d v="2024-02-23T00:00:00"/>
    <n v="22027200"/>
    <n v="0"/>
    <n v="249"/>
    <d v="2024-02-27T00:00:00"/>
    <n v="22027200"/>
    <n v="0"/>
    <n v="734"/>
    <d v="2024-03-13T00:00:00"/>
    <n v="22027200"/>
    <n v="0"/>
    <n v="8810880"/>
    <m/>
    <n v="13216320"/>
    <n v="0"/>
    <s v="CONTRATO DE PRESTACION DE SERVICIOS PROFESIONALES"/>
    <n v="140"/>
    <s v="JENNY PAOLA RAMIREZ GALVIZ"/>
    <m/>
  </r>
  <r>
    <n v="131"/>
    <s v="7680-131"/>
    <s v="O23011601190000007680"/>
    <x v="1"/>
    <x v="1"/>
    <x v="8"/>
    <s v="PM/0208/0106/40010447680"/>
    <x v="27"/>
    <x v="0"/>
    <s v="Prestar los servicios profesionales para apoyar el análisis espacial y cartográfico de los predios priorizados en las diferentes etapas del proceso de la prefactibilidad dentro del marco del Plan Terrazas  y demás programas de mejoramiento de vivienda de conformidad con los requisitos técnicos establecidos en la estrategia territorial."/>
    <x v="2"/>
    <n v="80111614"/>
    <n v="5929900"/>
    <n v="4"/>
    <n v="23719600"/>
    <s v="FEBRERO"/>
    <s v="FEBRERO"/>
    <s v="Febrer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2-19T00:00:00"/>
    <s v="202414000021873_x000a_202414000023183"/>
    <s v="02 - Creación de Nueva Línea "/>
    <m/>
    <d v="2024-02-23T00:00:00"/>
    <s v="DMV-071"/>
    <d v="2024-02-23T00:00:00"/>
    <n v="23719600"/>
    <n v="0"/>
    <n v="250"/>
    <d v="2024-02-27T00:00:00"/>
    <n v="23719600"/>
    <n v="0"/>
    <n v="1147"/>
    <d v="2024-04-02T00:00:00"/>
    <n v="23719600"/>
    <n v="0"/>
    <n v="5534573"/>
    <m/>
    <n v="18185027"/>
    <n v="0"/>
    <s v="CONTRATO DE PRESTACION DE SERVICIOS PROFESIONALES"/>
    <n v="241"/>
    <s v="KAREN JIMENA SOLANO FERNANDEZ"/>
    <m/>
  </r>
  <r>
    <n v="132"/>
    <s v="7680-132"/>
    <s v="O23011601190000007680"/>
    <x v="1"/>
    <x v="1"/>
    <x v="4"/>
    <s v="PM/0208/0106/40010447680"/>
    <x v="10"/>
    <x v="0"/>
    <s v="Prestar servicios especializados a la Dirección de Mejoramiento de vivienda para el seguimiento jurídico de los contratos que se ejecuten en el marco del programa del Plan Terrazas"/>
    <x v="2"/>
    <n v="80111607"/>
    <n v="8000000"/>
    <n v="3.5"/>
    <n v="28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8 $28,000,000"/>
    <d v="2024-02-13T00:00:00"/>
    <s v="DMV-078"/>
    <d v="2024-03-18T00:00:00"/>
    <n v="28000000"/>
    <n v="0"/>
    <n v="486"/>
    <d v="2024-03-20T00:00:00"/>
    <n v="28000000"/>
    <n v="0"/>
    <n v="1774"/>
    <d v="2024-04-18T00:00:00"/>
    <n v="28000000"/>
    <n v="0"/>
    <n v="2400000"/>
    <m/>
    <n v="25600000"/>
    <n v="0"/>
    <s v="CONTRATO DE PRESTACION DE SERVICIOS PROFESIONALES"/>
    <n v="374"/>
    <s v="JONATHAN ARMANDO HERNANDEZ BARCENAS"/>
    <s v="ALEJANDRO HURTADO"/>
  </r>
  <r>
    <n v="133"/>
    <s v="7680-133"/>
    <s v="O23011601190000007680"/>
    <x v="1"/>
    <x v="1"/>
    <x v="4"/>
    <s v="PM/0208/0106/40010447680"/>
    <x v="10"/>
    <x v="0"/>
    <s v="Prestar servicios especializados a la Dirección de Mejoramiento de vivienda para el seguimiento jurídico de los contratos que se ejecuten en el marco del programa del Plan Terrazas"/>
    <x v="2"/>
    <n v="80111607"/>
    <n v="8000000"/>
    <n v="3.5"/>
    <n v="28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9 $28,000,000"/>
    <d v="2024-02-13T00:00:00"/>
    <s v="DMV-079"/>
    <d v="2024-03-18T00:00:00"/>
    <n v="28000000"/>
    <n v="0"/>
    <n v="487"/>
    <d v="2024-03-20T00:00:00"/>
    <n v="28000000"/>
    <n v="0"/>
    <n v="1308"/>
    <d v="2024-04-08T00:00:00"/>
    <n v="28000000"/>
    <n v="0"/>
    <n v="5866667"/>
    <m/>
    <n v="22133333"/>
    <n v="0"/>
    <s v="CONTRATO DE PRESTACION DE SERVICIOS PROFESIONALES"/>
    <n v="283"/>
    <s v="CIRO ANDRES CASTRO SALGADO"/>
    <s v="CIRO CASTRO"/>
  </r>
  <r>
    <n v="134"/>
    <s v="7680-134"/>
    <s v="O23011601190000007680"/>
    <x v="1"/>
    <x v="1"/>
    <x v="4"/>
    <s v="PM/0208/0106/40010447680"/>
    <x v="10"/>
    <x v="0"/>
    <s v="Prestar servicios especializados a la Dirección de Mejoramiento de vivienda para el seguimiento jurídico de los contratos que se ejecuten en el marco del programa del Plan Terrazas"/>
    <x v="2"/>
    <n v="80111607"/>
    <n v="8000000"/>
    <n v="3.5"/>
    <n v="28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9 $28,000,000"/>
    <d v="2024-02-13T00:00:00"/>
    <s v="DMV-080"/>
    <d v="2024-03-18T00:00:00"/>
    <n v="28000000"/>
    <n v="0"/>
    <n v="488"/>
    <d v="2024-03-20T00:00:00"/>
    <n v="28000000"/>
    <n v="0"/>
    <n v="1306"/>
    <d v="2024-04-08T00:00:00"/>
    <n v="28000000"/>
    <n v="0"/>
    <n v="5866667"/>
    <m/>
    <n v="22133333"/>
    <n v="0"/>
    <s v="CONTRATO DE PRESTACION DE SERVICIOS PROFESIONALES"/>
    <n v="286"/>
    <s v="JUAN DIEGO BOTERO CURE"/>
    <s v="JUAN DIEGO BOTERO CURE"/>
  </r>
  <r>
    <n v="135"/>
    <s v="7680-135"/>
    <s v="O23011601190000007680"/>
    <x v="1"/>
    <x v="1"/>
    <x v="4"/>
    <s v="PM/0208/0106/40010447680"/>
    <x v="10"/>
    <x v="0"/>
    <s v="Prestar servicios especializados a la Dirección de Mejoramiento de vivienda para el seguimiento jurídico de los contratos que se ejecuten en el marco del programa del Plan Terrazas"/>
    <x v="2"/>
    <n v="80111607"/>
    <n v="10000000"/>
    <n v="3"/>
    <n v="30000000"/>
    <s v="ABRIL "/>
    <s v="ABRIL "/>
    <s v="ABRIL "/>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s v="12/03/2024_x000a_02-04-24"/>
    <s v="202414000030683_x000a_202414000036723"/>
    <s v="02 - Creación de Nueva Línea "/>
    <s v="Línea 8 $4,000,000_x000a_Línea 9 $24,000,000_x000a_Linea 10 $2.000.000"/>
    <d v="2024-02-13T00:00:00"/>
    <m/>
    <m/>
    <m/>
    <n v="30000000"/>
    <m/>
    <m/>
    <m/>
    <n v="0"/>
    <m/>
    <m/>
    <m/>
    <n v="0"/>
    <m/>
    <m/>
    <n v="0"/>
    <n v="30000000"/>
    <m/>
    <m/>
    <m/>
    <s v="DMV-081 anulada Y  489 ANULADO"/>
  </r>
  <r>
    <n v="136"/>
    <s v="7680-136"/>
    <s v="O23011601190000007680"/>
    <x v="1"/>
    <x v="1"/>
    <x v="4"/>
    <s v="PM/0208/0106/40010447680"/>
    <x v="10"/>
    <x v="0"/>
    <s v="Prestar servicios especializados a la Dirección de Mejoramiento de vivienda para el seguimiento jurídico de los contratos que se ejecuten en el marco del programa del Plan Terrazas"/>
    <x v="2"/>
    <n v="80111607"/>
    <n v="8000000"/>
    <n v="3.5"/>
    <n v="28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10 $28,000,000"/>
    <d v="2024-02-13T00:00:00"/>
    <s v="DMV-082"/>
    <d v="2024-03-18T00:00:00"/>
    <n v="28000000"/>
    <n v="0"/>
    <n v="490"/>
    <d v="2024-03-20T00:00:00"/>
    <n v="28000000"/>
    <n v="0"/>
    <n v="1355"/>
    <d v="2024-04-10T00:00:00"/>
    <n v="28000000"/>
    <n v="0"/>
    <n v="4266667"/>
    <m/>
    <n v="23733333"/>
    <n v="0"/>
    <s v="CONTRATO DE PRESTACION DE SERVICIOS PROFESIONALES"/>
    <n v="305"/>
    <s v="YEIMY NATHALIA ARIZA BUITRAGO"/>
    <s v="YEIMY NATHALIA ARIZA BUITRAGO"/>
  </r>
  <r>
    <n v="137"/>
    <s v="7680-137"/>
    <s v="O23011601190000007680"/>
    <x v="1"/>
    <x v="1"/>
    <x v="8"/>
    <s v="PM/0208/0106/40010447680"/>
    <x v="10"/>
    <x v="0"/>
    <s v="Prestar servicios profesionales a la Dirección de Mejoramiento de vivienda para brindar apoyo jurídico a las actividades y procesos desarrolladas en el marco del programa del Plan Terrazas"/>
    <x v="2"/>
    <n v="80111607"/>
    <n v="6500000"/>
    <n v="3.5"/>
    <n v="2275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41 $22,750,000"/>
    <d v="2024-02-13T00:00:00"/>
    <s v="DMV-084"/>
    <d v="2024-03-18T00:00:00"/>
    <n v="22750000"/>
    <n v="0"/>
    <n v="491"/>
    <d v="2024-03-20T00:00:00"/>
    <n v="22750000"/>
    <n v="0"/>
    <n v="1307"/>
    <d v="2024-04-08T00:00:00"/>
    <n v="22750000"/>
    <n v="0"/>
    <n v="4766667"/>
    <m/>
    <n v="17983333"/>
    <n v="0"/>
    <s v="CONTRATO DE PRESTACION DE SERVICIOS PROFESIONALES"/>
    <n v="282"/>
    <s v="JOSE VICENTE GUERRERO RAMIREZ"/>
    <s v="JOSÉ VICENTE GUERRERO"/>
  </r>
  <r>
    <n v="138"/>
    <s v="7680-138"/>
    <s v="O23011601190000007680"/>
    <x v="1"/>
    <x v="1"/>
    <x v="8"/>
    <s v="PM/0208/0106/40010447680"/>
    <x v="10"/>
    <x v="0"/>
    <s v="Prestar servicios profesionales a la Dirección de Mejoramiento de vivienda para brindar apoyo jurídico a las actividades y procesos desarrolladas en el marco del programa del Plan Terrazas"/>
    <x v="2"/>
    <n v="80111607"/>
    <n v="8553000"/>
    <n v="3.5"/>
    <n v="299355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s v="12/03/2024_x000a_21-03-2024_x000a_02-04-24"/>
    <s v="202414000030683_x000a_202414000033543_x000a_202414000034013"/>
    <s v="02 - Creación de Nueva Línea "/>
    <s v="Línea 41 $19,273,800_x000a_DE LA LINEA 8 $10,661,700"/>
    <s v="13/02/2024_x000a_21/03/2024"/>
    <s v="DMV-125"/>
    <d v="2024-04-03T00:00:00"/>
    <n v="29935500"/>
    <n v="0"/>
    <n v="620"/>
    <d v="2024-04-08T00:00:00"/>
    <n v="29935500"/>
    <n v="0"/>
    <n v="1749"/>
    <d v="2024-04-17T00:00:00"/>
    <n v="29935500"/>
    <n v="0"/>
    <n v="3991400"/>
    <m/>
    <n v="25944100"/>
    <n v="0"/>
    <s v="CONTRATO DE PRESTACION DE SERVICIOS PROFESIONALES"/>
    <n v="350"/>
    <s v="IVAN RODOLFO OROZCO MONTERO"/>
    <s v="DMV-085 (ANULADA)"/>
  </r>
  <r>
    <n v="139"/>
    <s v="7680-139"/>
    <s v="O23011601190000007680"/>
    <x v="1"/>
    <x v="1"/>
    <x v="8"/>
    <s v="PM/0208/0106/40010447680"/>
    <x v="10"/>
    <x v="0"/>
    <s v="Prestar servicios profesionales a la Dirección de Mejoramiento de vivienda para brindar apoyo jurídico a las actividades y procesos desarrolladas en el marco del programa del Plan Terrazas"/>
    <x v="2"/>
    <n v="80111607"/>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41 $19,273,800"/>
    <d v="2024-02-13T00:00:00"/>
    <s v="DMV-086"/>
    <d v="2024-03-18T00:00:00"/>
    <n v="19273800"/>
    <n v="0"/>
    <n v="492"/>
    <d v="2024-03-20T00:00:00"/>
    <n v="0"/>
    <n v="19273800"/>
    <m/>
    <m/>
    <m/>
    <n v="0"/>
    <m/>
    <m/>
    <n v="0"/>
    <n v="19273800"/>
    <m/>
    <m/>
    <m/>
    <s v="JOSE NELSON JIMENEZ PORRAS  NUEVO  "/>
  </r>
  <r>
    <n v="140"/>
    <s v="7680-140"/>
    <s v="O23011601190000007680"/>
    <x v="1"/>
    <x v="1"/>
    <x v="8"/>
    <s v="PM/0208/0106/40010447680"/>
    <x v="10"/>
    <x v="0"/>
    <s v="Prestar servicios profesionales a la Dirección de Mejoramiento de vivienda para brindar apoyo jurídico a las actividades y procesos desarrolladas en el marco del programa del Plan Terrazas"/>
    <x v="2"/>
    <n v="80111607"/>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41 $19,273,800"/>
    <d v="2024-02-13T00:00:00"/>
    <s v="DMV-087"/>
    <d v="2024-03-18T00:00:00"/>
    <n v="19273800"/>
    <n v="0"/>
    <n v="493"/>
    <d v="2024-03-20T00:00:00"/>
    <n v="19273800"/>
    <n v="0"/>
    <n v="1320"/>
    <d v="2024-04-08T00:00:00"/>
    <n v="19273800"/>
    <n v="0"/>
    <n v="4038320"/>
    <m/>
    <n v="15235480"/>
    <n v="0"/>
    <s v="CONTRATO DE PRESTACION DE SERVICIOS PROFESIONALES"/>
    <n v="288"/>
    <s v="OLGA LUCIA ESPITIA GARZON"/>
    <s v="OLGA LUCIA ESPITIA GARZON"/>
  </r>
  <r>
    <n v="141"/>
    <s v="7680-141"/>
    <s v="O23011601190000007680"/>
    <x v="1"/>
    <x v="1"/>
    <x v="8"/>
    <s v="PM/0208/0106/40010447680"/>
    <x v="4"/>
    <x v="0"/>
    <s v="Prestar servicios profesionales a la Dirección de Mejoramiento de vivienda para brindar acompañamiento social a las actividades y procesos desarrollados en el marco del programa del Plan Terrazas"/>
    <x v="2"/>
    <n v="93141500"/>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111 $19,273,800"/>
    <d v="2024-02-13T00:00:00"/>
    <s v="DMV-088"/>
    <d v="2024-03-18T00:00:00"/>
    <n v="19273800"/>
    <n v="0"/>
    <n v="494"/>
    <d v="2024-03-20T00:00:00"/>
    <n v="19273800"/>
    <n v="0"/>
    <n v="1633"/>
    <d v="2024-04-12T00:00:00"/>
    <n v="19273800"/>
    <n v="0"/>
    <n v="2936960"/>
    <m/>
    <n v="16336840"/>
    <n v="0"/>
    <s v="CONTRATO DE PRESTACION DE SERVICIOS PROFESIONALES"/>
    <n v="326"/>
    <s v="SERGIO ALEJANDRO CASTAÑEDA CAMACHO"/>
    <s v="SERGIO ALEJANDRO CASTAÑEDA CAMACHO - NUEVO"/>
  </r>
  <r>
    <n v="142"/>
    <s v="7680-142"/>
    <s v="O23011601190000007680"/>
    <x v="1"/>
    <x v="1"/>
    <x v="8"/>
    <s v="PM/0208/0106/40010447680"/>
    <x v="4"/>
    <x v="0"/>
    <s v="Prestar servicios profesionales a la Dirección de Mejoramiento de vivienda para brindar acompañamiento social a las actividades y procesos desarrollados en el marco del programa del Plan Terrazas"/>
    <x v="2"/>
    <n v="93141500"/>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111 $19,273,800"/>
    <d v="2024-02-13T00:00:00"/>
    <s v="DMV-089"/>
    <d v="2024-03-18T00:00:00"/>
    <n v="19273800"/>
    <n v="0"/>
    <n v="495"/>
    <d v="2024-03-20T00:00:00"/>
    <n v="0"/>
    <n v="19273800"/>
    <m/>
    <m/>
    <m/>
    <n v="0"/>
    <m/>
    <m/>
    <n v="0"/>
    <n v="19273800"/>
    <m/>
    <m/>
    <m/>
    <s v="VICENTE ANDRÉS TODARO MONTES "/>
  </r>
  <r>
    <n v="143"/>
    <s v="7680-143"/>
    <s v="O23011601190000007680"/>
    <x v="1"/>
    <x v="1"/>
    <x v="8"/>
    <s v="PM/0208/0106/40010447680"/>
    <x v="4"/>
    <x v="0"/>
    <s v="Prestar servicios profesionales a la Dirección de Mejoramiento de vivienda para brindar acompañamiento social a las actividades y procesos desarrollados en el marco del programa del Plan Terrazas"/>
    <x v="2"/>
    <n v="93141500"/>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112 $19,273,800"/>
    <d v="2024-02-13T00:00:00"/>
    <s v="DMV-090"/>
    <d v="2024-03-18T00:00:00"/>
    <n v="19273800"/>
    <n v="0"/>
    <n v="496"/>
    <d v="2024-03-20T00:00:00"/>
    <n v="19273800"/>
    <n v="0"/>
    <n v="1631"/>
    <d v="2024-04-12T00:00:00"/>
    <n v="19273800"/>
    <n v="0"/>
    <n v="2936960"/>
    <m/>
    <n v="16336840"/>
    <n v="0"/>
    <s v="CONTRATO DE PRESTACION DE SERVICIOS PROFESIONALES"/>
    <n v="320"/>
    <s v="MIGUEL LEONARDO MANRIQUE CAMARGO"/>
    <s v="MIGUEL LEONARDO MANRIQUE- NUEVO"/>
  </r>
  <r>
    <n v="144"/>
    <s v="7680-144"/>
    <s v="O23011601190000007680"/>
    <x v="1"/>
    <x v="1"/>
    <x v="8"/>
    <s v="PM/0208/0106/40010447680"/>
    <x v="4"/>
    <x v="0"/>
    <s v="Prestar servicios profesionales a la Dirección de Mejoramiento de vivienda para brindar acompañamiento social a las actividades y procesos desarrollados en el marco del programa del Plan Terrazas"/>
    <x v="2"/>
    <n v="93141500"/>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112 $19,273,800"/>
    <d v="2024-02-13T00:00:00"/>
    <s v="DMV-091"/>
    <d v="2024-03-18T00:00:00"/>
    <n v="19273800"/>
    <n v="0"/>
    <n v="497"/>
    <d v="2024-03-20T00:00:00"/>
    <n v="19273800"/>
    <n v="0"/>
    <n v="1334"/>
    <d v="2024-04-08T00:00:00"/>
    <n v="19273800"/>
    <n v="0"/>
    <n v="3854760"/>
    <m/>
    <n v="15419040"/>
    <n v="0"/>
    <s v="CONTRATO DE PRESTACION DE SERVICIOS PROFESIONALES"/>
    <n v="298"/>
    <s v="HECTOR JULIO CASTAÑEDA PULIDO"/>
    <s v="HECTOR JULIO CASTAÑEDA"/>
  </r>
  <r>
    <n v="145"/>
    <s v="7680-145"/>
    <s v="O23011601190000007680"/>
    <x v="1"/>
    <x v="1"/>
    <x v="8"/>
    <s v="PM/0208/0106/40010447680"/>
    <x v="4"/>
    <x v="0"/>
    <s v="Prestar servicios profesionales a la Dirección de Mejoramiento de vivienda para brindar acompañamiento social a las actividades y procesos desarrollados en el marco del programa del Plan Terrazas"/>
    <x v="2"/>
    <n v="93141500"/>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113 $19,273,800"/>
    <d v="2024-02-13T00:00:00"/>
    <s v="DMV-092"/>
    <d v="2024-03-18T00:00:00"/>
    <n v="19273800"/>
    <n v="0"/>
    <n v="498"/>
    <d v="2024-03-20T00:00:00"/>
    <n v="19273800"/>
    <n v="0"/>
    <n v="1330"/>
    <d v="2024-04-08T00:00:00"/>
    <n v="19273800"/>
    <n v="0"/>
    <n v="4038320"/>
    <m/>
    <n v="15235480"/>
    <n v="0"/>
    <s v="CONTRATO DE PRESTACION DE SERVICIOS PROFESIONALES"/>
    <n v="300"/>
    <s v="JOHANA ALEXANDRA HERRERA SANCHEZ"/>
    <s v="JOHANA ALEXANDRA HERRERA SANCHEZ"/>
  </r>
  <r>
    <n v="146"/>
    <s v="7680-146"/>
    <s v="O23011601190000007680"/>
    <x v="1"/>
    <x v="1"/>
    <x v="8"/>
    <s v="PM/0208/0106/40010447680"/>
    <x v="4"/>
    <x v="0"/>
    <s v="Prestar servicios profesionales a la Dirección de Mejoramiento de vivienda para brindar acompañamiento social a las actividades y procesos desarrollados en el marco del programa del Plan Terrazas"/>
    <x v="2"/>
    <n v="93141500"/>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113 $19,273,800"/>
    <d v="2024-02-13T00:00:00"/>
    <s v="DMV-093"/>
    <d v="2024-03-18T00:00:00"/>
    <n v="19273800"/>
    <n v="0"/>
    <n v="499"/>
    <d v="2024-03-20T00:00:00"/>
    <n v="0"/>
    <n v="19273800"/>
    <m/>
    <m/>
    <m/>
    <n v="0"/>
    <m/>
    <m/>
    <n v="0"/>
    <n v="19273800"/>
    <m/>
    <m/>
    <m/>
    <s v="MARÍA JOSÉ LUQUE GARCÍA"/>
  </r>
  <r>
    <n v="147"/>
    <s v="7680-147"/>
    <s v="O23011601190000007680"/>
    <x v="1"/>
    <x v="1"/>
    <x v="8"/>
    <s v="PM/0208/0106/40010447680"/>
    <x v="4"/>
    <x v="0"/>
    <s v="Prestar servicios profesionales a la Dirección de Mejoramiento de vivienda para brindar acompañamiento social a las actividades y procesos desarrollados en el marco del programa del Plan Terrazas"/>
    <x v="2"/>
    <n v="93141500"/>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114 $19,273,800"/>
    <d v="2024-02-13T00:00:00"/>
    <s v="DMV-094"/>
    <d v="2024-03-18T00:00:00"/>
    <n v="19273800"/>
    <n v="0"/>
    <n v="500"/>
    <d v="2024-03-20T00:00:00"/>
    <n v="19273800"/>
    <n v="0"/>
    <n v="1331"/>
    <d v="2024-04-08T00:00:00"/>
    <n v="19273800"/>
    <n v="0"/>
    <n v="4038320"/>
    <m/>
    <n v="15235480"/>
    <n v="0"/>
    <s v="CONTRATO DE PRESTACION DE SERVICIOS PROFESIONALES"/>
    <n v="294"/>
    <s v="MARITZA  SANCHEZ OCHOA"/>
    <s v="MARITZA SANCHEZ"/>
  </r>
  <r>
    <n v="148"/>
    <s v="7680-148"/>
    <s v="O23011601190000007680"/>
    <x v="1"/>
    <x v="1"/>
    <x v="4"/>
    <s v="PM/0208/0106/40010447680"/>
    <x v="19"/>
    <x v="1"/>
    <s v="Prestar servicios profesionales a la Dirección de Mejoramiento de vivienda para brindar apoyo tecnico como arquitecto para la ejecución de las actividades y procesos desarrollados en el marco del programa del Plan Terrazas"/>
    <x v="2"/>
    <n v="80111617"/>
    <n v="6935090"/>
    <n v="3.5"/>
    <n v="24272815"/>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16 $24,272,815"/>
    <d v="2024-02-13T00:00:00"/>
    <s v="DMV-095"/>
    <d v="2024-03-18T00:00:00"/>
    <n v="24272815"/>
    <n v="0"/>
    <n v="501"/>
    <d v="2024-03-20T00:00:00"/>
    <n v="24272815"/>
    <n v="0"/>
    <n v="1767"/>
    <d v="2024-04-18T00:00:00"/>
    <n v="24272815"/>
    <n v="0"/>
    <n v="2080527"/>
    <m/>
    <n v="22192288"/>
    <n v="0"/>
    <s v="CONTRATO DE PRESTACION DE SERVICIOS PROFESIONALES"/>
    <n v="378"/>
    <s v="ADALIA  SERRANO RODRIGUEZ"/>
    <s v="ADALIA SERRANO RODRIGUEZ"/>
  </r>
  <r>
    <n v="149"/>
    <s v="7680-149"/>
    <s v="O23011601190000007680"/>
    <x v="1"/>
    <x v="1"/>
    <x v="4"/>
    <s v="PM/0208/0106/40010447680"/>
    <x v="19"/>
    <x v="1"/>
    <s v="Prestar servicios profesionales a la Dirección de Mejoramiento de vivienda para brindar apoyo tecnico como arquitecto para la ejecución de las actividades y procesos desarrollados en el marco del programa del Plan Terrazas"/>
    <x v="2"/>
    <n v="80111617"/>
    <n v="6935090"/>
    <n v="3.5"/>
    <n v="24272815"/>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16 $24,272,815"/>
    <d v="2024-02-13T00:00:00"/>
    <s v="DMV-096"/>
    <d v="2024-03-18T00:00:00"/>
    <n v="24272815"/>
    <n v="0"/>
    <n v="502"/>
    <d v="2024-03-20T00:00:00"/>
    <n v="0"/>
    <n v="24272815"/>
    <m/>
    <m/>
    <m/>
    <n v="0"/>
    <m/>
    <m/>
    <n v="0"/>
    <n v="24272815"/>
    <m/>
    <m/>
    <m/>
    <s v="ALBERTO RODRIGUEZ GOMEZ -  NUEVO"/>
  </r>
  <r>
    <n v="150"/>
    <s v="7680-150"/>
    <s v="O23011601190000007680"/>
    <x v="1"/>
    <x v="1"/>
    <x v="4"/>
    <s v="PM/0208/0106/40010447680"/>
    <x v="19"/>
    <x v="1"/>
    <s v="Prestar servicios profesionales a la Dirección de Mejoramiento de vivienda para brindar apoyo tecnico como arquitecto para la ejecución de las actividades y procesos desarrollados en el marco del programa del Plan Terrazas"/>
    <x v="2"/>
    <n v="80111617"/>
    <n v="6935090"/>
    <n v="3.5"/>
    <n v="24272815"/>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16 $24,272,815"/>
    <d v="2024-02-13T00:00:00"/>
    <s v="DMV-097"/>
    <d v="2024-03-18T00:00:00"/>
    <n v="24272815"/>
    <n v="0"/>
    <n v="503"/>
    <d v="2024-03-20T00:00:00"/>
    <n v="24272815"/>
    <n v="0"/>
    <n v="1656"/>
    <d v="2024-04-15T00:00:00"/>
    <n v="24272815"/>
    <n v="0"/>
    <n v="2774036"/>
    <m/>
    <n v="21498779"/>
    <n v="0"/>
    <s v="CONTRATO DE PRESTACION DE SERVICIOS PROFESIONALES"/>
    <n v="339"/>
    <s v="ANGELICA DEL PILAR BUITRAGO REDONDO"/>
    <s v="ANGÉLICA DEL PILAR BUITRAGO "/>
  </r>
  <r>
    <n v="151"/>
    <s v="7680-151"/>
    <s v="O23011601190000007680"/>
    <x v="1"/>
    <x v="1"/>
    <x v="4"/>
    <s v="PM/0208/0106/40010447680"/>
    <x v="19"/>
    <x v="1"/>
    <s v="Prestar servicios profesionales a la Dirección de Mejoramiento de vivienda para brindar apoyo tecnico como arquitecto para la ejecución de las actividades y procesos desarrollados en el marco del programa del Plan Terrazas"/>
    <x v="2"/>
    <n v="80111617"/>
    <n v="6935090"/>
    <n v="3.5"/>
    <n v="24272815"/>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17 $24,272,815"/>
    <d v="2024-02-13T00:00:00"/>
    <s v="DMV-098"/>
    <d v="2024-03-18T00:00:00"/>
    <n v="24272815"/>
    <n v="0"/>
    <n v="504"/>
    <d v="2024-03-20T00:00:00"/>
    <n v="24272815"/>
    <n v="0"/>
    <n v="1753"/>
    <d v="2024-04-17T00:00:00"/>
    <n v="24272815"/>
    <n v="0"/>
    <n v="2774036"/>
    <m/>
    <n v="21498779"/>
    <n v="0"/>
    <s v="CONTRATO DE PRESTACION DE SERVICIOS PROFESIONALES"/>
    <n v="360"/>
    <s v="CARLOS ANDRES LEMUS ACEVEDO"/>
    <s v="CARLOS LEMUS"/>
  </r>
  <r>
    <n v="152"/>
    <s v="7680-152"/>
    <s v="O23011601190000007680"/>
    <x v="1"/>
    <x v="1"/>
    <x v="8"/>
    <s v="PM/0208/0106/40010447680"/>
    <x v="19"/>
    <x v="1"/>
    <s v="Prestar servicios profesionales a la Dirección de Mejoramiento de vivienda para brindar apoyo tecnico en el área de arquitectura de las actividades propias de la ejecución del programa Plan Terrazas"/>
    <x v="2"/>
    <n v="80111617"/>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95 $19,273,800"/>
    <d v="2024-02-13T00:00:00"/>
    <s v="DMV-099"/>
    <d v="2024-03-18T00:00:00"/>
    <n v="19273800"/>
    <n v="0"/>
    <n v="505"/>
    <d v="2024-03-20T00:00:00"/>
    <n v="0"/>
    <n v="19273800"/>
    <m/>
    <m/>
    <m/>
    <n v="0"/>
    <m/>
    <m/>
    <n v="0"/>
    <n v="19273800"/>
    <m/>
    <m/>
    <m/>
    <s v="HERNÁN VENEGAS"/>
  </r>
  <r>
    <n v="153"/>
    <s v="7680-153"/>
    <s v="O23011601190000007680"/>
    <x v="1"/>
    <x v="1"/>
    <x v="8"/>
    <s v="PM/0208/0106/40010447680"/>
    <x v="19"/>
    <x v="1"/>
    <s v="Prestar servicios profesionales a la Dirección de Mejoramiento de vivienda para brindar apoyo tecnico en el área de arquitectura de las actividades propias de la ejecución del programa Plan Terrazas"/>
    <x v="2"/>
    <n v="80111617"/>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95 $19,273,800"/>
    <d v="2024-02-13T00:00:00"/>
    <s v="DMV-100"/>
    <d v="2024-03-18T00:00:00"/>
    <n v="19273800"/>
    <n v="0"/>
    <n v="506"/>
    <d v="2024-03-20T00:00:00"/>
    <n v="19273800"/>
    <n v="0"/>
    <n v="1312"/>
    <d v="2024-04-08T00:00:00"/>
    <n v="19273800"/>
    <n v="0"/>
    <n v="4038320"/>
    <m/>
    <n v="15235480"/>
    <n v="0"/>
    <s v="CONTRATO DE PRESTACION DE SERVICIOS PROFESIONALES"/>
    <n v="284"/>
    <s v="KARINA ANDREA DIAZ LORA"/>
    <s v="KARINA ANDREA DÍAZ LORA - NUEVO"/>
  </r>
  <r>
    <n v="154"/>
    <s v="7680-154"/>
    <s v="O23011601190000007680"/>
    <x v="1"/>
    <x v="1"/>
    <x v="8"/>
    <s v="PM/0208/0106/40010447680"/>
    <x v="19"/>
    <x v="1"/>
    <s v="Prestar servicios profesionales a la Dirección de Mejoramiento de vivienda para brindar apoyo tecnico en el área de arquitectura de las actividades propias de la ejecución del programa Plan Terrazas"/>
    <x v="2"/>
    <n v="80111617"/>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95 $19,273,800"/>
    <d v="2024-02-13T00:00:00"/>
    <s v="DMV-101"/>
    <d v="2024-03-18T00:00:00"/>
    <n v="19273800"/>
    <n v="0"/>
    <n v="507"/>
    <d v="2024-03-20T00:00:00"/>
    <n v="19273800"/>
    <n v="0"/>
    <n v="1326"/>
    <d v="2024-04-08T00:00:00"/>
    <n v="19273800"/>
    <n v="0"/>
    <n v="4038320"/>
    <m/>
    <n v="15235480"/>
    <n v="0"/>
    <s v="CONTRATO DE PRESTACION DE SERVICIOS PROFESIONALES"/>
    <n v="285"/>
    <s v="LIZETH PAOLA ZAMORA ESPITIA"/>
    <s v="LIZETH PAOLA ZAMORA"/>
  </r>
  <r>
    <n v="155"/>
    <s v="7680-155"/>
    <s v="O23011601190000007680"/>
    <x v="1"/>
    <x v="1"/>
    <x v="5"/>
    <s v="PM/0208/0106/40010447680"/>
    <x v="2"/>
    <x v="0"/>
    <s v="Prestar servicios profesionales como comunicador para la producción de información de campo que sirva de base para la divulgación de politicas, programas y proyectos de la Caja de la vivienda popular y del plan terrazas "/>
    <x v="2"/>
    <n v="80111600"/>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75 $19,273,800_x000a_"/>
    <d v="2024-02-13T00:00:00"/>
    <s v="DMV-102"/>
    <d v="2024-03-18T00:00:00"/>
    <n v="19273800"/>
    <n v="0"/>
    <n v="484"/>
    <d v="2024-03-19T00:00:00"/>
    <n v="19273800"/>
    <n v="0"/>
    <n v="1135"/>
    <d v="2024-03-27T00:00:00"/>
    <n v="19273800"/>
    <n v="0"/>
    <n v="6400000"/>
    <m/>
    <n v="12873800"/>
    <n v="0"/>
    <s v="CONTRATO DE PRESTACION DE SERVICIOS PROFESIONALES"/>
    <n v="238"/>
    <s v="PAOLA ANDREA MENDEZ COTRINO"/>
    <s v="PAOLA ANDREA MENDEZ COTRINO"/>
  </r>
  <r>
    <n v="156"/>
    <s v="7680-156"/>
    <s v="O23011601190000007680"/>
    <x v="1"/>
    <x v="1"/>
    <x v="5"/>
    <s v="PM/0208/0106/40010447680"/>
    <x v="2"/>
    <x v="0"/>
    <s v="Prestar servicios profesionales como comunicador para la producción de información de campo que sirva de base para la divulgación de politicas, programas y proyectos de la Caja de la vivienda popular y del plan terrazas "/>
    <x v="2"/>
    <n v="80111600"/>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76 $19,273,800"/>
    <d v="2024-02-13T00:00:00"/>
    <s v="DMV-103"/>
    <d v="2024-03-18T00:00:00"/>
    <n v="19273800"/>
    <n v="0"/>
    <n v="485"/>
    <d v="2024-03-19T00:00:00"/>
    <n v="19273800"/>
    <n v="0"/>
    <n v="1132"/>
    <d v="2024-03-27T00:00:00"/>
    <n v="19273800"/>
    <n v="0"/>
    <n v="5000000"/>
    <m/>
    <n v="14273800"/>
    <n v="0"/>
    <s v="CONTRATO DE PRESTACION DE SERVICIOS PROFESIONALES"/>
    <n v="244"/>
    <s v="EDWIN ALBERTO DIAZ BAEZ"/>
    <s v="ALBERTO DÍAZ"/>
  </r>
  <r>
    <n v="157"/>
    <s v="7680-157"/>
    <s v="O23011601190000007680"/>
    <x v="1"/>
    <x v="1"/>
    <x v="5"/>
    <s v="PM/0208/0106/40010447680"/>
    <x v="2"/>
    <x v="0"/>
    <s v="Prestar servicios profesionales especializados para el seguimiento de los aspectos economicos y_x000a_financieros del Plan Terrazas"/>
    <x v="2"/>
    <n v="80111600"/>
    <n v="8300000"/>
    <n v="3.5"/>
    <n v="24900000"/>
    <s v="ABRIL "/>
    <s v="ABRIL "/>
    <s v="ABRIL "/>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s v="12/03/2024_x000a_08/04/24"/>
    <s v="202414000030683_x000a_202414000036713_x000a_202414000037723"/>
    <s v="02 - Creación de Nueva Línea "/>
    <s v="Línea 73 $29,050,000"/>
    <d v="2024-02-13T00:00:00"/>
    <s v="DMV-128"/>
    <d v="2024-04-10T00:00:00"/>
    <n v="24900000"/>
    <n v="0"/>
    <n v="654"/>
    <d v="2024-04-15T00:00:00"/>
    <n v="24900000"/>
    <n v="0"/>
    <n v="1775"/>
    <d v="2024-04-18T00:00:00"/>
    <n v="24900000"/>
    <n v="0"/>
    <n v="3596667"/>
    <m/>
    <n v="21303333"/>
    <n v="0"/>
    <s v="CONTRATO DE PRESTACION DE SERVICIOS PROFESIONALES"/>
    <n v="369"/>
    <s v="MARTHA PATRICIA TOVAR GONZALEZ"/>
    <s v="CDP 508-anulada según correo electronico 08-04-24"/>
  </r>
  <r>
    <n v="158"/>
    <s v="7680-158"/>
    <s v="O23011601190000007680"/>
    <x v="1"/>
    <x v="1"/>
    <x v="5"/>
    <s v="PM/0208/0106/40010447680"/>
    <x v="2"/>
    <x v="0"/>
    <s v="Prestar servicios profesionales para el seguimiento financiero de la actividades y procesos propios de la ejecución del Plan Terrazas de la Dirección de Mejoramiento de Vivienda"/>
    <x v="2"/>
    <n v="80111600"/>
    <n v="4945300"/>
    <n v="3.5"/>
    <n v="1730855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68 $17,308,550"/>
    <d v="2024-02-13T00:00:00"/>
    <s v="DMV-105"/>
    <d v="2024-03-18T00:00:00"/>
    <n v="17308550"/>
    <n v="0"/>
    <n v="509"/>
    <d v="2024-03-20T00:00:00"/>
    <n v="17308550"/>
    <n v="0"/>
    <n v="1808"/>
    <d v="2024-04-25T00:00:00"/>
    <n v="17308550"/>
    <n v="0"/>
    <n v="0"/>
    <m/>
    <n v="17308550"/>
    <n v="0"/>
    <s v="CONTRATO DE PRESTACION DE SERVICIOS PROFESIONALES"/>
    <n v="397"/>
    <s v="DANIEL OCTAVIO CASTILLO CABEZA"/>
    <s v="DANIEL OCTAVIO CASTILLO -  NUEVO"/>
  </r>
  <r>
    <n v="159"/>
    <s v="7680-159"/>
    <s v="O23011601190000007680"/>
    <x v="1"/>
    <x v="1"/>
    <x v="5"/>
    <s v="PM/0208/0106/40010447680"/>
    <x v="2"/>
    <x v="0"/>
    <s v="Prestar servicios profesionales para el seguimiento financiero de la actividades y procesos propios de la ejecución del Plan Terrazas de la Dirección de Mejoramiento de Vivienda"/>
    <x v="2"/>
    <n v="80111600"/>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83 $19,273,800"/>
    <d v="2024-02-13T00:00:00"/>
    <s v="DMV-106"/>
    <d v="2024-03-18T00:00:00"/>
    <n v="19273800"/>
    <n v="0"/>
    <n v="510"/>
    <d v="2024-03-20T00:00:00"/>
    <n v="19273800"/>
    <n v="0"/>
    <n v="1647"/>
    <d v="2024-04-15T00:00:00"/>
    <n v="19273800"/>
    <n v="0"/>
    <n v="2753400"/>
    <m/>
    <n v="16520400"/>
    <n v="0"/>
    <s v="CONTRATO DE PRESTACION DE SERVICIOS PROFESIONALES"/>
    <n v="332"/>
    <s v="JAIR ARMANDO MORA DIAZ"/>
    <s v="JAIR ARMANDO MORA DÍAZ - NUEVO"/>
  </r>
  <r>
    <n v="160"/>
    <s v="7680-160"/>
    <s v="O23011601190000007680"/>
    <x v="1"/>
    <x v="1"/>
    <x v="5"/>
    <s v="PM/0208/0106/40010447680"/>
    <x v="2"/>
    <x v="0"/>
    <s v="Prestar servicios profesionales para el seguimiento financiero de la actividades y procesos propios de la ejecución del Plan Terrazas de la Dirección de Mejoramiento de Vivienda"/>
    <x v="2"/>
    <n v="80111600"/>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69 $19,273,800"/>
    <d v="2024-02-13T00:00:00"/>
    <s v="DMV-107"/>
    <d v="2024-03-18T00:00:00"/>
    <n v="19273800"/>
    <n v="0"/>
    <n v="514"/>
    <d v="2024-03-20T00:00:00"/>
    <n v="19273800"/>
    <n v="0"/>
    <n v="1747"/>
    <d v="2024-04-17T00:00:00"/>
    <n v="19273800"/>
    <n v="0"/>
    <n v="2202720"/>
    <m/>
    <n v="17071080"/>
    <n v="0"/>
    <s v="CONTRATO DE PRESTACION DE SERVICIOS PROFESIONALES"/>
    <n v="352"/>
    <s v="JHOAN ARLEY OBANDO GUTIERREZ"/>
    <s v="JHOAN OBANDO - NUEVO"/>
  </r>
  <r>
    <n v="161"/>
    <s v="7680-161"/>
    <s v="O23011601190000007680"/>
    <x v="1"/>
    <x v="1"/>
    <x v="5"/>
    <s v="PM/0208/0106/40010447680"/>
    <x v="2"/>
    <x v="0"/>
    <s v="Prestar servicios profesionales para el seguimiento financiero de la actividades y procesos propios de la ejecución del Plan Terrazas de la Dirección de Mejoramiento de Vivienda"/>
    <x v="2"/>
    <n v="80111600"/>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70 $19,273,800"/>
    <d v="2024-02-13T00:00:00"/>
    <s v="DMV-108"/>
    <d v="2024-03-18T00:00:00"/>
    <n v="19273800"/>
    <n v="0"/>
    <n v="515"/>
    <d v="2024-03-20T00:00:00"/>
    <n v="19273800"/>
    <n v="0"/>
    <n v="1773"/>
    <d v="2024-04-18T00:00:00"/>
    <n v="19273800"/>
    <n v="0"/>
    <n v="1652040"/>
    <m/>
    <n v="17621760"/>
    <n v="0"/>
    <s v="CONTRATO DE PRESTACION DE SERVICIOS PROFESIONALES"/>
    <n v="370"/>
    <s v="LUIS ALBERTO RODRIGUEZ PUERTO"/>
    <s v="LUIS ALBERTO RODRIGUEZ PUERTO - NUEVO"/>
  </r>
  <r>
    <n v="162"/>
    <s v="7680-162"/>
    <s v="O23011601190000007680"/>
    <x v="1"/>
    <x v="1"/>
    <x v="8"/>
    <s v="PM/0208/0106/40010447680"/>
    <x v="27"/>
    <x v="0"/>
    <s v="Prestar servicios profesionales especializados para el seguimiento tecnico del Plan Terrazas de la Dirección de Mejoramiento de Vivienda"/>
    <x v="2"/>
    <n v="81101500"/>
    <n v="10000000"/>
    <n v="3.5"/>
    <n v="35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s v="12/03/2024_x000a_02-02-24"/>
    <s v="202414000030683_x000a_202414000033543_x000a_202414000034013"/>
    <s v="02 - Creación de Nueva Línea "/>
    <s v="Línea 108 $31,500,000_x000a_Linea 103 $3.500.000"/>
    <s v="13/02/2024_x000a_21/03/2024"/>
    <s v="DMV-126"/>
    <d v="2024-04-03T00:00:00"/>
    <n v="35000000"/>
    <n v="0"/>
    <n v="621"/>
    <d v="2024-04-08T00:00:00"/>
    <n v="35000000"/>
    <n v="0"/>
    <n v="1752"/>
    <d v="2024-04-17T00:00:00"/>
    <n v="35000000"/>
    <n v="0"/>
    <n v="4000000"/>
    <m/>
    <n v="31000000"/>
    <n v="0"/>
    <s v="CONTRATO DE PRESTACION DE SERVICIOS PROFESIONALES"/>
    <n v="359"/>
    <s v="CARLOS ANDRES CORDOBA PAEZ"/>
    <s v="DMV-109 (ANULADA)"/>
  </r>
  <r>
    <n v="163"/>
    <s v="7680-163"/>
    <s v="O23011601190000007680"/>
    <x v="1"/>
    <x v="1"/>
    <x v="8"/>
    <s v="PM/0208/0106/40010447680"/>
    <x v="27"/>
    <x v="0"/>
    <s v="Prestar servicios profesionales especializados a la Dirección de Mejoramiento de vivienda para brindar apoyo tecnico en el área de ingeniería en las actividades propias de la ejecución del programa Plan Terrazas"/>
    <x v="2"/>
    <n v="81101500"/>
    <n v="8000000"/>
    <n v="3.5"/>
    <n v="28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103 $28,000,000"/>
    <d v="2024-02-13T00:00:00"/>
    <s v="DMV-110"/>
    <d v="2024-03-18T00:00:00"/>
    <n v="28000000"/>
    <n v="0"/>
    <n v="518"/>
    <d v="2024-03-20T00:00:00"/>
    <n v="28000000"/>
    <n v="0"/>
    <n v="1863"/>
    <d v="2024-05-10T00:00:00"/>
    <n v="28000000"/>
    <n v="0"/>
    <n v="0"/>
    <m/>
    <n v="28000000"/>
    <n v="0"/>
    <s v="CONTRATO DE PRESTACION DE SERVICIOS PROFESIONALES"/>
    <n v="421"/>
    <s v="LAURA MARCELA HUERTAS GUERRA"/>
    <m/>
  </r>
  <r>
    <n v="164"/>
    <s v="7680-164"/>
    <s v="O23011601190000007680"/>
    <x v="1"/>
    <x v="1"/>
    <x v="8"/>
    <s v="PM/0208/0106/40010447680"/>
    <x v="27"/>
    <x v="0"/>
    <s v="Prestar servicios profesionales de ingeniería para el seguimiento tecnico de la actividades y procesos propios de la ejecución del Plan Terrazas de la  Dirección de Mejoramiento de vivienda"/>
    <x v="2"/>
    <n v="81101500"/>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104 $19,273,800"/>
    <d v="2024-02-13T00:00:00"/>
    <s v="DMV-111"/>
    <d v="2024-03-18T00:00:00"/>
    <n v="19273800"/>
    <n v="0"/>
    <n v="519"/>
    <d v="2024-03-20T00:00:00"/>
    <n v="19273800"/>
    <n v="0"/>
    <n v="1305"/>
    <d v="2024-04-08T00:00:00"/>
    <n v="19273800"/>
    <n v="0"/>
    <n v="4038320"/>
    <m/>
    <n v="15235480"/>
    <n v="0"/>
    <s v="CONTRATO DE PRESTACION DE SERVICIOS PROFESIONALES"/>
    <n v="287"/>
    <s v="JONATHAN FABRICIO ORTIZ REYES"/>
    <m/>
  </r>
  <r>
    <n v="165"/>
    <s v="7680-165"/>
    <s v="O23011601190000007680"/>
    <x v="1"/>
    <x v="1"/>
    <x v="8"/>
    <s v="PM/0208/0106/40010447680"/>
    <x v="27"/>
    <x v="0"/>
    <s v="Prestar servicios profesionales de ingeniería para el seguimiento tecnico de la actividades y procesos propios de la ejecución del Plan Terrazas de la  Dirección de Mejoramiento de vivienda"/>
    <x v="2"/>
    <n v="81101500"/>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104 $19,273,800"/>
    <d v="2024-02-13T00:00:00"/>
    <s v="DMV-112"/>
    <d v="2024-03-18T00:00:00"/>
    <n v="19273800"/>
    <n v="0"/>
    <n v="520"/>
    <d v="2024-03-20T00:00:00"/>
    <n v="19273800"/>
    <n v="0"/>
    <n v="1353"/>
    <d v="2024-04-10T00:00:00"/>
    <n v="19273800"/>
    <n v="0"/>
    <n v="2936960"/>
    <m/>
    <n v="16336840"/>
    <n v="0"/>
    <s v="CONTRATO DE PRESTACION DE SERVICIOS PROFESIONALES"/>
    <n v="302"/>
    <s v="MONICA CECILIA PISSO PAJOY"/>
    <m/>
  </r>
  <r>
    <n v="166"/>
    <s v="7680-166"/>
    <s v="O23011601190000007680"/>
    <x v="1"/>
    <x v="1"/>
    <x v="8"/>
    <s v="PM/0208/0106/40010447680"/>
    <x v="27"/>
    <x v="0"/>
    <s v="Prestar servicios profesionales de ingeniería para el seguimiento tecnico de la actividades y procesos propios de la ejecución del Plan Terrazas de la  Dirección de Mejoramiento de vivienda"/>
    <x v="2"/>
    <n v="81101500"/>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105 $19,273,800"/>
    <d v="2024-02-13T00:00:00"/>
    <s v="DMV-113"/>
    <d v="2024-03-18T00:00:00"/>
    <n v="19273800"/>
    <n v="0"/>
    <n v="521"/>
    <d v="2024-03-20T00:00:00"/>
    <n v="19273800"/>
    <n v="0"/>
    <n v="1333"/>
    <d v="2024-04-08T00:00:00"/>
    <n v="19273800"/>
    <n v="0"/>
    <n v="4038320"/>
    <m/>
    <n v="15235480"/>
    <n v="0"/>
    <s v="CONTRATO DE PRESTACION DE SERVICIOS PROFESIONALES"/>
    <n v="295"/>
    <s v="YAKSON  LONDOÑO LONDOÑO"/>
    <m/>
  </r>
  <r>
    <n v="167"/>
    <s v="7680-167"/>
    <s v="O23011601190000007680"/>
    <x v="1"/>
    <x v="1"/>
    <x v="8"/>
    <s v="PM/0208/0106/40010447680"/>
    <x v="27"/>
    <x v="0"/>
    <s v="Prestar servicios profesionales de ingeniería para el seguimiento tecnico de la actividades y procesos propios de la ejecución del Plan Terrazas de la  Dirección de Mejoramiento de vivienda"/>
    <x v="2"/>
    <n v="81101500"/>
    <n v="5506800"/>
    <n v="3.5"/>
    <n v="192738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105 $19,273,800"/>
    <d v="2024-02-13T00:00:00"/>
    <s v="DMV-114"/>
    <d v="2024-03-18T00:00:00"/>
    <n v="19273800"/>
    <n v="0"/>
    <n v="522"/>
    <d v="2024-03-20T00:00:00"/>
    <n v="19273800"/>
    <n v="0"/>
    <n v="1770"/>
    <d v="2024-04-18T00:00:00"/>
    <n v="19273800"/>
    <n v="0"/>
    <n v="1652040"/>
    <m/>
    <n v="17621760"/>
    <n v="0"/>
    <s v="CONTRATO DE PRESTACION DE SERVICIOS PROFESIONALES"/>
    <n v="379"/>
    <s v="YENI PAOLA CASTILLO BARRERO"/>
    <m/>
  </r>
  <r>
    <n v="168"/>
    <s v="7680-168"/>
    <s v="O23011601190000007680"/>
    <x v="1"/>
    <x v="1"/>
    <x v="5"/>
    <s v="PM/0208/0106/40010447680"/>
    <x v="26"/>
    <x v="0"/>
    <s v="Prestar servicios de apoyo a la gestión a la Dirección de Mejoramiento de vivienda  para la gestión administrativa de los procesos y actividades propios de la ejecución del Plan Terrazas"/>
    <x v="2"/>
    <n v="80111600"/>
    <n v="3500000"/>
    <n v="3.5"/>
    <n v="1225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3 $12,250,000"/>
    <d v="2024-02-13T00:00:00"/>
    <s v="DMV-115"/>
    <d v="2024-03-18T00:00:00"/>
    <n v="12250000"/>
    <n v="0"/>
    <m/>
    <m/>
    <m/>
    <n v="12250000"/>
    <m/>
    <m/>
    <m/>
    <n v="0"/>
    <m/>
    <m/>
    <n v="0"/>
    <n v="12250000"/>
    <m/>
    <m/>
    <m/>
    <m/>
  </r>
  <r>
    <n v="169"/>
    <s v="7680-169"/>
    <s v="O23011601190000007680"/>
    <x v="1"/>
    <x v="1"/>
    <x v="5"/>
    <s v="PM/0208/0106/40010447680"/>
    <x v="26"/>
    <x v="0"/>
    <s v="Prestar servicios de apoyo a la gestión a la Dirección de Mejoramiento de vivienda  para la gestión administrativa y documental de los procesos y actividades propios de la ejecución del Plan Terrazas"/>
    <x v="2"/>
    <n v="80111600"/>
    <n v="4637417"/>
    <n v="3.5"/>
    <n v="1623096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63 $16,230,960"/>
    <d v="2024-02-13T00:00:00"/>
    <s v="DMV-116"/>
    <d v="2024-03-18T00:00:00"/>
    <n v="16230960"/>
    <n v="0"/>
    <n v="457"/>
    <d v="2024-03-18T00:00:00"/>
    <n v="16230960"/>
    <n v="0"/>
    <n v="1120"/>
    <d v="2024-03-26T00:00:00"/>
    <n v="16230960"/>
    <n v="0"/>
    <n v="4637417"/>
    <m/>
    <n v="11593543"/>
    <n v="0"/>
    <s v="CONTRATO DE PRESTACION DE SERVICIOS DE APOYO A LA GESTION"/>
    <n v="225"/>
    <s v="DANIELA  PEREZ GOMEZ"/>
    <m/>
  </r>
  <r>
    <n v="170"/>
    <s v="7680-170"/>
    <s v="O23011601190000007680"/>
    <x v="1"/>
    <x v="1"/>
    <x v="8"/>
    <s v="PM/0208/0106/40010447680"/>
    <x v="10"/>
    <x v="0"/>
    <s v="Prestar servicios profesionales desde el ámbito jurídico  que contriuyan a que  la Caja de Vivienda Popular  realice actividades de gestión predial en el rol de Operador Urbano en  Bogotá D.C.   y en especial en ámbitos donde se incluyan programas y proyectos de la Dirección de Mejoramiento de Vivienda"/>
    <x v="2"/>
    <n v="80111607"/>
    <n v="8000000"/>
    <n v="3.5"/>
    <n v="28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39 $28,000,000"/>
    <d v="2024-02-13T00:00:00"/>
    <s v="DMV-117"/>
    <d v="2024-03-18T00:00:00"/>
    <n v="28000000"/>
    <n v="0"/>
    <n v="523"/>
    <d v="2024-03-20T00:00:00"/>
    <n v="28000000"/>
    <n v="0"/>
    <n v="1231"/>
    <d v="2024-04-05T00:00:00"/>
    <n v="28000000"/>
    <n v="0"/>
    <n v="6133333"/>
    <m/>
    <n v="21866667"/>
    <n v="0"/>
    <s v="CONTRATO DE PRESTACION DE SERVICIOS PROFESIONALES"/>
    <n v="272"/>
    <s v="YENNY PAOLA NUÑEZ GOMEZ"/>
    <m/>
  </r>
  <r>
    <n v="171"/>
    <s v="7680-171"/>
    <s v="O23011601190000007680"/>
    <x v="1"/>
    <x v="1"/>
    <x v="5"/>
    <s v="PM/0208/0106/40010447680"/>
    <x v="2"/>
    <x v="0"/>
    <s v="Prestar servicios profesionales especializados para apoyar en la estructuración de los requisitos y condiciones para que la Caja de Vivienda Popular ejerza como Operador Urbano en  Bogotá D.C.  y en especial en ámbitos donde se incluyan programas y proyectos de la Dirección de Mejoramiento de Vivienda"/>
    <x v="2"/>
    <n v="80111600"/>
    <n v="14300000"/>
    <n v="3.5"/>
    <n v="5005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74 $50,050,000"/>
    <d v="2024-02-13T00:00:00"/>
    <s v="DMV-118"/>
    <d v="2024-03-18T00:00:00"/>
    <n v="50050000"/>
    <n v="0"/>
    <n v="511"/>
    <d v="2024-03-20T00:00:00"/>
    <n v="50050000"/>
    <n v="0"/>
    <n v="1227"/>
    <d v="2024-04-05T00:00:00"/>
    <n v="50050000"/>
    <n v="0"/>
    <n v="10963333"/>
    <m/>
    <n v="39086667"/>
    <n v="0"/>
    <s v="CONTRATO DE PRESTACION DE SERVICIOS PROFESIONALES"/>
    <n v="271"/>
    <s v="DIANA MARCELA CORREA ACERO"/>
    <m/>
  </r>
  <r>
    <n v="172"/>
    <s v="7680-172"/>
    <s v="O23011601190000007680"/>
    <x v="1"/>
    <x v="1"/>
    <x v="5"/>
    <s v="PM/0208/0106/40010447680"/>
    <x v="2"/>
    <x v="0"/>
    <s v="Prestar de servicios profesionales especializados para apoyar en a estructuración financiera y elaboración de modelos financieros para los proyectos identificados por la Dirección de Mejormaiento de Vivienda y la Caja de Vivienda Popular en donde se decida actuar como Operador Urbano"/>
    <x v="2"/>
    <n v="80111600"/>
    <n v="8000000"/>
    <n v="3.5"/>
    <n v="28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74 $28,000,000"/>
    <d v="2024-02-13T00:00:00"/>
    <s v="DMV-119"/>
    <d v="2024-03-18T00:00:00"/>
    <n v="28000000"/>
    <n v="0"/>
    <n v="524"/>
    <d v="2024-03-20T00:00:00"/>
    <n v="28000000"/>
    <n v="0"/>
    <n v="1484"/>
    <d v="2024-04-11T00:00:00"/>
    <n v="28000000"/>
    <n v="0"/>
    <n v="4266667"/>
    <m/>
    <n v="23733333"/>
    <n v="0"/>
    <s v="CONTRATO DE PRESTACION DE SERVICIOS PROFESIONALES"/>
    <n v="311"/>
    <s v="JEYSON LEONARDO CUBAQUE SARMIENTO"/>
    <m/>
  </r>
  <r>
    <n v="173"/>
    <s v="7680-173"/>
    <s v="O23011601190000007680"/>
    <x v="1"/>
    <x v="1"/>
    <x v="5"/>
    <s v="PM/0208/0106/40010447680"/>
    <x v="2"/>
    <x v="0"/>
    <s v="Prestar de servicios profesionales especializados para apoyar en a estructuración financiera y elaboración de modelos financieros para los proyectos identificados por la Dirección de Mejormaiento de Vivienda y la Caja de Vivienda Popular en donde se decida actuar como Operador Urbano"/>
    <x v="2"/>
    <n v="80111600"/>
    <n v="8000000"/>
    <n v="3.5"/>
    <n v="28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74 $28,000,000"/>
    <d v="2024-02-13T00:00:00"/>
    <s v="DMV-120"/>
    <d v="2024-03-18T00:00:00"/>
    <n v="28000000"/>
    <n v="0"/>
    <n v="525"/>
    <d v="2024-03-20T00:00:00"/>
    <n v="0"/>
    <n v="28000000"/>
    <m/>
    <m/>
    <m/>
    <n v="0"/>
    <m/>
    <m/>
    <n v="0"/>
    <n v="28000000"/>
    <m/>
    <m/>
    <m/>
    <m/>
  </r>
  <r>
    <n v="174"/>
    <s v="7680-174"/>
    <s v="O23011601190000007680"/>
    <x v="1"/>
    <x v="1"/>
    <x v="8"/>
    <s v="PM/0208/0106/40010447680"/>
    <x v="19"/>
    <x v="1"/>
    <s v="Prestar servicios profesionales para apoyar a la Dirección de Mejoramiento de Vivienda y a la Caja de la Vivienda Popular en la elaboración de documentos y en el análisis de la norma urbanística, diseño urbano, cabidas arquitectónicas y modelos de negocio y en ámbitos donde se incluyan programas y proyectos de la Dirección de Mejoramiento de Vivienda"/>
    <x v="2"/>
    <n v="80111617"/>
    <n v="8000000"/>
    <n v="3.5"/>
    <n v="28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98 $28,000,000"/>
    <d v="2024-02-13T00:00:00"/>
    <s v="DMV-121"/>
    <d v="2024-03-18T00:00:00"/>
    <n v="28000000"/>
    <n v="0"/>
    <n v="526"/>
    <d v="2024-03-20T00:00:00"/>
    <n v="28000000"/>
    <n v="0"/>
    <n v="1755"/>
    <d v="2024-04-17T00:00:00"/>
    <n v="28000000"/>
    <n v="0"/>
    <n v="3200000"/>
    <m/>
    <n v="24800000"/>
    <n v="0"/>
    <s v="CONTRATO DE PRESTACION DE SERVICIOS PROFESIONALES"/>
    <n v="363"/>
    <s v="MIGUEL ANGEL CARDENAS PALACIOS"/>
    <m/>
  </r>
  <r>
    <n v="175"/>
    <s v="7680-175"/>
    <s v="O23011601190000007680"/>
    <x v="1"/>
    <x v="1"/>
    <x v="8"/>
    <s v="PM/0208/0106/40010447680"/>
    <x v="19"/>
    <x v="1"/>
    <s v="Prestar servicios profesionales especializados  que sirvan de  apoyo en la elaboración de los documentos y análisis de norma urbanística  y en las modelaciones de capacidad predial y en ámbitos donde se incluyan programas y proyectos de la Dirección de Mejoramiento de Vivienda"/>
    <x v="2"/>
    <n v="80111617"/>
    <n v="8000000"/>
    <n v="3.5"/>
    <n v="28000000"/>
    <s v="MARZO"/>
    <s v="MARZO"/>
    <s v="MARZ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3-12T00:00:00"/>
    <n v="202414000030683"/>
    <s v="02 - Creación de Nueva Línea "/>
    <s v="Línea 99 $28,000,000"/>
    <d v="2024-02-13T00:00:00"/>
    <s v="DMV-122"/>
    <d v="2024-03-18T00:00:00"/>
    <n v="28000000"/>
    <n v="0"/>
    <n v="527"/>
    <d v="2024-03-20T00:00:00"/>
    <n v="0"/>
    <n v="28000000"/>
    <m/>
    <m/>
    <m/>
    <n v="0"/>
    <m/>
    <m/>
    <n v="0"/>
    <n v="28000000"/>
    <m/>
    <m/>
    <m/>
    <m/>
  </r>
  <r>
    <n v="176"/>
    <s v="7680-176"/>
    <s v="O23011601190000007680"/>
    <x v="1"/>
    <x v="1"/>
    <x v="5"/>
    <s v="PM/0208/0106/40010447680"/>
    <x v="30"/>
    <x v="0"/>
    <s v="Apoyo económico a los hogares en proceso de relocalización transitoria por ejecución de obras del plan terrazas"/>
    <x v="1"/>
    <s v="No aplica"/>
    <n v="1049850000"/>
    <n v="1"/>
    <n v="1049850000"/>
    <s v="ABRIL "/>
    <s v="ABRIL "/>
    <s v="ABRIL "/>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4-08T00:00:00"/>
    <s v="202414000036713_x000a_202414000037723"/>
    <s v="02 - Creación de Nueva Línea "/>
    <s v="Línea 74 $1.049.850.000"/>
    <d v="2024-04-10T00:00:00"/>
    <s v="DMV-129"/>
    <d v="2024-04-10T00:00:00"/>
    <n v="1049850000"/>
    <n v="0"/>
    <n v="655"/>
    <d v="2024-04-15T00:00:00"/>
    <n v="384454514"/>
    <n v="665395486"/>
    <s v="MULTIPLES REGISTROS"/>
    <d v="2024-05-24T00:00:00"/>
    <n v="384454514"/>
    <n v="0"/>
    <n v="213850000"/>
    <m/>
    <n v="170604514"/>
    <n v="665395486"/>
    <s v="RESOLUCIÓN"/>
    <s v="MULTIPLES RESOLUCIONES"/>
    <s v="MULTIPLES TERCEROS"/>
    <m/>
  </r>
  <r>
    <n v="177"/>
    <s v="7680-177"/>
    <s v="O23011601190000007680"/>
    <x v="1"/>
    <x v="1"/>
    <x v="8"/>
    <s v="PM/0208/0106/40010447680"/>
    <x v="19"/>
    <x v="1"/>
    <s v="Adición y prorroga al  contrato No.055-2024 cuyo objeto es: Prestar los servicios profesionales en la elaboración de insumos del componente técnico para la estructuración de proyectos potenciales en mejoramiento de vivienda progresiva en el marco del Plan terrazas  y demás programas de mejoramiento de vivienda."/>
    <x v="3"/>
    <n v="80111617"/>
    <n v="4945200"/>
    <n v="1"/>
    <n v="49452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17T00:00:00"/>
    <n v="202414000048073"/>
    <s v="02 - Creación de Nueva Línea "/>
    <m/>
    <d v="2024-05-20T00:00:00"/>
    <s v="DMV-131"/>
    <d v="2024-05-20T00:00:00"/>
    <n v="4945200"/>
    <n v="0"/>
    <n v="799"/>
    <d v="2024-05-22T00:00:00"/>
    <n v="2637440"/>
    <n v="2307760"/>
    <n v="2758"/>
    <d v="2024-05-28T00:00:00"/>
    <n v="2637440"/>
    <n v="0"/>
    <m/>
    <m/>
    <n v="2637440"/>
    <n v="2307760"/>
    <s v="CONTRATO DE PRESTACION DE SERVICIOS PROFESIONALES"/>
    <n v="55"/>
    <s v="BRAYAN DAVID MONTOYA CASAS"/>
    <m/>
  </r>
  <r>
    <n v="178"/>
    <s v="7680-178"/>
    <s v="O23011601190000007680"/>
    <x v="1"/>
    <x v="1"/>
    <x v="9"/>
    <s v="PM/0208/0106/40010447680"/>
    <x v="4"/>
    <x v="0"/>
    <s v="Adición y prorrogora al contrato No. 079-2024 cuyo objeto es: Prestar servicios profesionales especializados para liderar la estrategia de gestión social y participación ciudadana de los componentes, programas y proyectos que ejecute la Dirección de Mejoramiento de Vivienda, en concordancia con los instrumentos del Plan de Gestión Social y el Manual de gestión social de CVP"/>
    <x v="3"/>
    <n v="93141500"/>
    <n v="8711100"/>
    <n v="1"/>
    <n v="87111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17T00:00:00"/>
    <n v="202414000048073"/>
    <s v="02 - Creación de Nueva Línea "/>
    <m/>
    <d v="2024-05-20T00:00:00"/>
    <s v="DMV-132"/>
    <d v="2024-05-20T00:00:00"/>
    <n v="8711100"/>
    <n v="0"/>
    <n v="800"/>
    <d v="2024-05-22T00:00:00"/>
    <n v="6678510"/>
    <n v="2032590"/>
    <n v="2903"/>
    <d v="2024-05-29T00:00:00"/>
    <n v="6678510"/>
    <n v="0"/>
    <m/>
    <m/>
    <n v="6678510"/>
    <n v="2032590"/>
    <s v="CONTRATO DE PRESTACION DE SERVICIOS PROFESIONALES"/>
    <n v="79"/>
    <s v="CHRISTIAN DAVID OSORIO PIZA"/>
    <s v="GESTIÓN SOCIAL"/>
  </r>
  <r>
    <n v="179"/>
    <s v="7680-179"/>
    <s v="O23011601190000007680"/>
    <x v="1"/>
    <x v="1"/>
    <x v="8"/>
    <s v="PM/0208/0106/40010447680"/>
    <x v="19"/>
    <x v="1"/>
    <s v="Adición y prorroga al contrato No. 030-2024 cuyo objeto es: Prestar los servicios profesionales en la estructuración o seguimiento de proyectos que adelante la Dirección de mejoramiento de vivienda en el marco del plan Terrazas"/>
    <x v="3"/>
    <n v="80111617"/>
    <n v="5929900"/>
    <n v="1"/>
    <n v="59299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17T00:00:00"/>
    <n v="202414000048073"/>
    <s v="02 - Creación de Nueva Línea "/>
    <s v="de Línea 99"/>
    <d v="2024-05-20T00:00:00"/>
    <s v="DMV-133"/>
    <d v="2024-05-20T00:00:00"/>
    <n v="5929900"/>
    <n v="0"/>
    <n v="801"/>
    <d v="2024-05-22T00:00:00"/>
    <n v="5929900"/>
    <n v="0"/>
    <n v="2906"/>
    <d v="2024-05-29T00:00:00"/>
    <n v="5929900"/>
    <n v="0"/>
    <m/>
    <m/>
    <n v="5929900"/>
    <n v="0"/>
    <s v="CONTRATO DE PRESTACION DE SERVICIOS PROFESIONALES"/>
    <n v="30"/>
    <s v="CRISTIAN FABIAN RAMIREZ MARROQUIN"/>
    <m/>
  </r>
  <r>
    <n v="180"/>
    <s v="7680-180"/>
    <s v="O23011601190000007680"/>
    <x v="1"/>
    <x v="1"/>
    <x v="8"/>
    <s v="PM/0208/0106/40010447680"/>
    <x v="27"/>
    <x v="0"/>
    <s v="Adición y prorroga al contrato No. 053- 2024 cuyo objeto es: Prestar los servicios profesionales en la elaboración y administración de bases de datos e información y definir los procesos y procedimientos para el desarrollo de los proyectos de la dirección de mejoramiento de vivienda. "/>
    <x v="3"/>
    <n v="81101500"/>
    <n v="5506800"/>
    <n v="1"/>
    <n v="55068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17T00:00:00"/>
    <n v="202414000048073"/>
    <s v="02 - Creación de Nueva Línea "/>
    <s v="$5,506,800 de la linea 109"/>
    <d v="2024-05-20T00:00:00"/>
    <s v="DMV-134"/>
    <d v="2024-05-20T00:00:00"/>
    <n v="5506800"/>
    <n v="0"/>
    <n v="802"/>
    <d v="2024-05-22T00:00:00"/>
    <n v="4772560"/>
    <n v="734240"/>
    <n v="2904"/>
    <d v="2024-05-29T00:00:00"/>
    <n v="4772560"/>
    <n v="0"/>
    <m/>
    <m/>
    <n v="4772560"/>
    <n v="734240"/>
    <s v="CONTRATO DE PRESTACION DE SERVICIOS PROFESIONALES"/>
    <n v="53"/>
    <s v="DANIEL FELIPE GOMEZ PARRA"/>
    <m/>
  </r>
  <r>
    <n v="181"/>
    <s v="7680-181"/>
    <s v="O23011601190000007680"/>
    <x v="1"/>
    <x v="1"/>
    <x v="8"/>
    <s v="PM/0208/0106/40010447680"/>
    <x v="19"/>
    <x v="1"/>
    <s v="Adición y prorroga al contrato No.054-2024 cuyo objeto es: Prestar los servicios profesionales en la estructuración o seguimiento de proyectos que adelante la Dirección de mejoramiento de vivienda en el marco del plan Terrazas"/>
    <x v="3"/>
    <n v="80111617"/>
    <n v="5929900"/>
    <n v="1"/>
    <n v="59299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17T00:00:00"/>
    <n v="202414000048073"/>
    <s v="02 - Creación de Nueva Línea "/>
    <s v="$5,929,900 de la linea 101"/>
    <d v="2024-05-20T00:00:00"/>
    <s v="DMV-135"/>
    <d v="2024-05-20T00:00:00"/>
    <n v="5929900"/>
    <n v="0"/>
    <n v="803"/>
    <d v="2024-05-22T00:00:00"/>
    <n v="5139247"/>
    <n v="790653"/>
    <n v="2905"/>
    <d v="2024-05-29T00:00:00"/>
    <n v="5139247"/>
    <n v="0"/>
    <m/>
    <m/>
    <n v="5139247"/>
    <n v="790653"/>
    <s v="CONTRATO DE PRESTACION DE SERVICIOS PROFESIONALES"/>
    <n v="54"/>
    <s v="DANIELA  SIABATO JARA"/>
    <m/>
  </r>
  <r>
    <n v="182"/>
    <s v="7680-182"/>
    <s v="O23011601190000007680"/>
    <x v="1"/>
    <x v="1"/>
    <x v="8"/>
    <s v="PM/0208/0106/40010447680"/>
    <x v="27"/>
    <x v="0"/>
    <s v="Adición y prorroga al contrato No. 080-2024 cuyo objeto es: Prestar los servicios profesionales especializados, en el marco de la Norma Sismo Resistente NSR-10 para las viviendas que defina la Dirección de Mejoramiento de Vivienda brindando soporte técnico en cada una de las etapas requeridas para la ejecución en el marco del plan terrazas"/>
    <x v="3"/>
    <n v="81101500"/>
    <n v="8711100"/>
    <n v="1"/>
    <n v="87111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17T00:00:00"/>
    <n v="202414000048073"/>
    <s v="02 - Creación de Nueva Línea "/>
    <s v=" $8,711,100 de la linea 106"/>
    <d v="2024-05-20T00:00:00"/>
    <s v="DMV-136"/>
    <d v="2024-05-20T00:00:00"/>
    <n v="8711100"/>
    <n v="0"/>
    <n v="804"/>
    <d v="2024-05-22T00:00:00"/>
    <n v="6678510"/>
    <n v="2032590"/>
    <n v="2907"/>
    <d v="2024-05-29T00:00:00"/>
    <n v="6678510"/>
    <n v="0"/>
    <m/>
    <m/>
    <n v="6678510"/>
    <n v="2032590"/>
    <s v="CONTRATO DE PRESTACION DE SERVICIOS PROFESIONALES"/>
    <n v="80"/>
    <s v="EDGAR ANDRES PASTRAN CHAUX"/>
    <s v="ESTRUCTURACIÓN DE PROYECTOS"/>
  </r>
  <r>
    <n v="183"/>
    <s v="7680-183"/>
    <s v="O23011601190000007680"/>
    <x v="1"/>
    <x v="1"/>
    <x v="4"/>
    <s v="PM/0208/0106/40010447680"/>
    <x v="26"/>
    <x v="0"/>
    <s v="Adición y prorroga al contrato No. 086-2024 cuyo objeto es: Prestar los servicios de apoyo a la gestión para soportar los procesos administrativos y de gestión documental para la ejecución de los contratos de mejoramiento de vivienda en el desarrollo del Plan Terrazas."/>
    <x v="3"/>
    <n v="80111600"/>
    <n v="4637400"/>
    <n v="1"/>
    <n v="46374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17T00:00:00"/>
    <n v="202414000048073"/>
    <s v="02 - Creación de Nueva Línea "/>
    <s v="$4,637,400 de la linea 2"/>
    <d v="2024-05-20T00:00:00"/>
    <s v="DMV-137"/>
    <d v="2024-05-20T00:00:00"/>
    <n v="4637400"/>
    <n v="0"/>
    <n v="805"/>
    <d v="2024-05-22T00:00:00"/>
    <n v="3709920"/>
    <n v="927480"/>
    <n v="2841"/>
    <d v="2024-05-28T00:00:00"/>
    <n v="3709920"/>
    <n v="0"/>
    <m/>
    <m/>
    <n v="3709920"/>
    <n v="927480"/>
    <s v="CONTRATO DE PRESTACION DE SERVICIOS DE APOYO A LA GESTION"/>
    <n v="86"/>
    <s v="LAURA ALEJANDRA ARBELAEZ CANCELADA"/>
    <m/>
  </r>
  <r>
    <n v="184"/>
    <s v="7680-184"/>
    <s v="O23011601190000007680"/>
    <x v="1"/>
    <x v="1"/>
    <x v="8"/>
    <s v="PM/0208/0106/40010447680"/>
    <x v="10"/>
    <x v="0"/>
    <s v="Adición y prorroga al contrato No. 049-2024 cuyo objeto es. Prestar servicios profesionales para el trámite de los derechos de petición, PQRS y tutelas así como brindar apoyo jurídico en los temas propios de la Dirección de Mejoramiento de Vivienda en el marco del Plan terrazas"/>
    <x v="3"/>
    <n v="80111607"/>
    <n v="6935000"/>
    <n v="1"/>
    <n v="69350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17T00:00:00"/>
    <n v="202414000048073"/>
    <s v="02 - Creación de Nueva Línea "/>
    <s v="de la linea 6 "/>
    <d v="2024-05-20T00:00:00"/>
    <s v="DMV-138"/>
    <d v="2024-05-20T00:00:00"/>
    <n v="6935000"/>
    <n v="0"/>
    <n v="806"/>
    <d v="2024-05-22T00:00:00"/>
    <n v="6010333"/>
    <n v="924667"/>
    <n v="2908"/>
    <d v="2024-05-29T00:00:00"/>
    <n v="6010333"/>
    <n v="0"/>
    <m/>
    <m/>
    <n v="6010333"/>
    <n v="924667"/>
    <s v="CONTRATO DE PRESTACION DE SERVICIOS PROFESIONALES"/>
    <n v="49"/>
    <s v="LESDY MARIA GIRALDO CASTAÑEDA"/>
    <m/>
  </r>
  <r>
    <n v="185"/>
    <s v="7680-185"/>
    <s v="O23011601190000007680"/>
    <x v="1"/>
    <x v="1"/>
    <x v="5"/>
    <s v="PM/0208/0106/40010447680"/>
    <x v="26"/>
    <x v="0"/>
    <s v="Adición y porrogra al contrato No. 009-2024 cuyo objeto es: Prestar los servicios de apoyo a la gestión en el trámite de los requerimientos y respuestas a derechos de petición y seguimiento al sistema de gestión documental ORFEO en el marco de la ejecución de los proyectos del Plan Terrazas"/>
    <x v="3"/>
    <n v="80111600"/>
    <n v="3353000"/>
    <n v="1"/>
    <n v="33530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17T00:00:00"/>
    <n v="202414000048073"/>
    <s v="02 - Creación de Nueva Línea "/>
    <m/>
    <d v="2024-05-20T00:00:00"/>
    <s v="DMV-139"/>
    <d v="2024-05-20T00:00:00"/>
    <n v="3353000"/>
    <n v="0"/>
    <n v="807"/>
    <d v="2024-05-22T00:00:00"/>
    <n v="2647300"/>
    <n v="705700"/>
    <n v="2901"/>
    <d v="2024-05-29T00:00:00"/>
    <n v="2647300"/>
    <n v="0"/>
    <m/>
    <m/>
    <n v="2647300"/>
    <n v="705700"/>
    <s v="CONTRATO DE PRESTACION DE SERVICIOS PROFESIONALES"/>
    <n v="9"/>
    <s v="LIZETH OFELIA VARGAS GARCIA"/>
    <m/>
  </r>
  <r>
    <n v="186"/>
    <s v="7680-186"/>
    <s v="O23011601190000007680"/>
    <x v="1"/>
    <x v="1"/>
    <x v="5"/>
    <s v="PM/0208/0106/40010447680"/>
    <x v="2"/>
    <x v="0"/>
    <s v="Adición y prorroga al contrato No. 061-2024 cuyo objeto del contrato es: Prestar los servicios profesionales especializados dirigidos a asesorar y apoyar a la Dirección de Mejoramiento de Vivienda en la evaluación, rediseño y reestructuración del esquema económico, financiero y fiduciario del Plan Terrazas, el diseño financiero de los nuevos programas de mejoramiento de la Dirección de Vivienda y en las actividades que se realicen para convertir a la Caja de la Vivienda Popular en Operador Urbano de acuerdo con los lineamientos del POT y sus decretos reglamentarios"/>
    <x v="3"/>
    <n v="80111600"/>
    <n v="13388900"/>
    <n v="1"/>
    <n v="133889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17T00:00:00"/>
    <n v="202414000048073"/>
    <s v="02 - Creación de Nueva Línea "/>
    <s v="$2,326,200 de la linea 75 . $4.862.200 de la linea 76,  $2.764.180 de la linea 77,  $2.726.200 de la linea 83  1, $710.120 de la linea 157"/>
    <d v="2024-05-20T00:00:00"/>
    <s v="DMV-140"/>
    <d v="2024-05-20T00:00:00"/>
    <n v="13388900"/>
    <n v="0"/>
    <n v="808"/>
    <d v="2024-05-22T00:00:00"/>
    <n v="10264823"/>
    <n v="3124077"/>
    <n v="2844"/>
    <d v="2024-05-28T00:00:00"/>
    <n v="10264823"/>
    <n v="0"/>
    <m/>
    <m/>
    <n v="10264823"/>
    <n v="3124077"/>
    <s v="CONTRATO DE PRESTACION DE SERVICIOS PROFESIONALES"/>
    <n v="61"/>
    <s v="PAULA ANDREA BASTO MONROY"/>
    <m/>
  </r>
  <r>
    <n v="187"/>
    <s v="7680-187"/>
    <s v="O23011601190000007680"/>
    <x v="1"/>
    <x v="1"/>
    <x v="8"/>
    <s v="PM/0208/0106/40010447680"/>
    <x v="10"/>
    <x v="0"/>
    <s v="Adición y prorroga al contrato No. 062-2024 cuyo objeto es: Prestar servicios profesionales para realizar la gestión precontractual, seguimiento jurídico y actuaciones contractuales de los procesos que se realicen en el marco del Plan Terrazas y de los programas de mejoramiento que le sean asignados."/>
    <x v="3"/>
    <n v="80111607"/>
    <n v="7767000"/>
    <n v="1"/>
    <n v="77670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17T00:00:00"/>
    <n v="202414000048073"/>
    <s v="02 - Creación de Nueva Línea "/>
    <s v="de la linea 6 $7,767,000"/>
    <d v="2024-05-20T00:00:00"/>
    <s v="DMV-141"/>
    <d v="2024-05-20T00:00:00"/>
    <n v="7767000"/>
    <n v="0"/>
    <n v="809"/>
    <d v="2024-05-22T00:00:00"/>
    <n v="6990300"/>
    <n v="776700"/>
    <n v="2842"/>
    <d v="2024-05-28T00:00:00"/>
    <n v="6990300"/>
    <n v="0"/>
    <m/>
    <m/>
    <n v="6990300"/>
    <n v="776700"/>
    <s v="CONTRATO DE PRESTACION DE SERVICIOS PROFESIONALES"/>
    <n v="62"/>
    <s v="SANDRA STELLA SANCHEZ SANDOVAL"/>
    <m/>
  </r>
  <r>
    <n v="188"/>
    <s v="7680-188"/>
    <s v="O23011601190000007680"/>
    <x v="1"/>
    <x v="2"/>
    <x v="6"/>
    <s v="PM/0208/0105/40010447680"/>
    <x v="19"/>
    <x v="0"/>
    <s v="Adición y prorroga al contrato No 037-2024 cuyo objeto es: Prestar los servicios profesionales para realizar la revisión, la evaluación y la aprobación de los proyectos postulados a la expedición de los actos de reconocimiento y/o licenciamiento a través de la Curaduría Pública Social desde el componente arquitectónico, mediante los instrumentos normativos vigentes; asimismo apoyar en la viabilidad técnica en el trámite de reconocimiento ante la Curaduría Pública Social, y la ejecución de actividades para el desarrollo del proceso de Asistencia Técnica en el marco del Plan Terrazas."/>
    <x v="3"/>
    <n v="80111617"/>
    <n v="7767000"/>
    <n v="1"/>
    <n v="77670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17T00:00:00"/>
    <n v="202414000048073"/>
    <s v="02 - Creación de Nueva Línea "/>
    <s v="$7,767,000 de la linea 48"/>
    <d v="2024-05-20T00:00:00"/>
    <s v="DMV-142"/>
    <d v="2024-05-20T00:00:00"/>
    <n v="7767000"/>
    <n v="0"/>
    <n v="810"/>
    <d v="2024-05-22T00:00:00"/>
    <n v="6990300"/>
    <n v="776700"/>
    <n v="2755"/>
    <d v="2024-05-28T00:00:00"/>
    <n v="6990300"/>
    <n v="0"/>
    <m/>
    <m/>
    <n v="6990300"/>
    <n v="776700"/>
    <s v="CONTRATO DE PRESTACION DE SERVICIOS PROFESIONALES"/>
    <n v="37"/>
    <s v="SANTIAGO  ARDILA NEIRA"/>
    <s v="CURADURÍA"/>
  </r>
  <r>
    <n v="189"/>
    <s v="7680-189"/>
    <s v="O23011601190000007680"/>
    <x v="1"/>
    <x v="1"/>
    <x v="8"/>
    <s v="PM/0208/0106/40010447680"/>
    <x v="19"/>
    <x v="1"/>
    <s v="Adición y prorroga al contrato No. 034-2024 cuyo obejto es: Prestar los servicios profesionales en la estructuración o seguimiento de proyectos que adelante la Dirección de mejoramiento de vivienda en el marco del plan Terrazas"/>
    <x v="3"/>
    <n v="80111617"/>
    <n v="5929900"/>
    <n v="1"/>
    <n v="59299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17T00:00:00"/>
    <n v="202414000048073"/>
    <s v="02 - Creación de Nueva Línea "/>
    <s v="$5,929,900 de la linea 102"/>
    <d v="2024-05-20T00:00:00"/>
    <s v="DMV-143"/>
    <d v="2024-05-20T00:00:00"/>
    <n v="5929900"/>
    <n v="0"/>
    <n v="811"/>
    <d v="2024-05-22T00:00:00"/>
    <n v="5139247"/>
    <n v="790653"/>
    <n v="2759"/>
    <d v="2024-05-28T00:00:00"/>
    <n v="5139247"/>
    <n v="0"/>
    <m/>
    <m/>
    <n v="5139247"/>
    <n v="790653"/>
    <s v="CONTRATO DE PRESTACION DE SERVICIOS PROFESIONALES"/>
    <n v="34"/>
    <s v="SCHERLA ESTEFANIA CORDOVA ZAMBRANO"/>
    <s v="ESTRUCTURACIÓN DE PROYECTOS"/>
  </r>
  <r>
    <n v="190"/>
    <s v="7680-190"/>
    <s v="O23011601190000007680"/>
    <x v="1"/>
    <x v="1"/>
    <x v="8"/>
    <s v="PM/0208/0106/40010447680"/>
    <x v="10"/>
    <x v="0"/>
    <s v="Adición y prorroga al contrato No. 038-2024 cuyo objeto es: Prestar servicios profesionales especializados para dirigir y coordinar la formulación, ejecución y seguimiento a los programas y proyectos de mejoramiento de vivienda cargo de la Dirección de Mejoramiento de Vivienda de la Caja de la Vivienda Popular de la Alcaldía de Bogotá."/>
    <x v="3"/>
    <n v="80111607"/>
    <n v="12025300"/>
    <n v="1"/>
    <n v="120253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17T00:00:00"/>
    <n v="202414000048073"/>
    <s v="02 - Creación de Nueva Línea "/>
    <s v="$2,713,600 de la linea 6, $4.158.800 de la linea 7, $5.152.900 de la linea 8"/>
    <d v="2024-05-20T00:00:00"/>
    <s v="DMV-144"/>
    <d v="2024-05-20T00:00:00"/>
    <n v="12025300"/>
    <n v="0"/>
    <n v="812"/>
    <d v="2024-05-22T00:00:00"/>
    <n v="12025300"/>
    <n v="0"/>
    <n v="2983"/>
    <d v="2024-05-29T00:00:00"/>
    <n v="12025300"/>
    <n v="0"/>
    <m/>
    <m/>
    <n v="12025300"/>
    <n v="0"/>
    <s v="CONTRATO DE PRESTACION DE SERVICIOS PROFESIONALES"/>
    <n v="38"/>
    <s v="CAMILO ERNESTO QUIROGA MORA"/>
    <m/>
  </r>
  <r>
    <n v="191"/>
    <s v="7680-191"/>
    <s v="O23011601190000007680"/>
    <x v="1"/>
    <x v="1"/>
    <x v="5"/>
    <s v="PM/0208/0106/40010447680"/>
    <x v="2"/>
    <x v="0"/>
    <s v="Adición y prorroga al contrato No. 011--2024 cuyo objeto es: Prestar los servicios profesionales que soporten los procesos administrativos relacionados con el manejo documental requeridos para la ejecución de los proyectos de mejoramiento de vivienda en desarrollo del Plan Terrazas."/>
    <x v="3"/>
    <n v="80111600"/>
    <n v="4000000"/>
    <s v="26 dias"/>
    <n v="343988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17T00:00:00"/>
    <n v="202414000048073"/>
    <s v="02 - Creación de Nueva Línea "/>
    <s v="de la linea 157 por valor de $3.439.880"/>
    <d v="2024-05-20T00:00:00"/>
    <s v="DMV-145"/>
    <d v="2024-05-20T00:00:00"/>
    <n v="3439880"/>
    <n v="0"/>
    <n v="813"/>
    <d v="2024-05-22T00:00:00"/>
    <n v="2800000"/>
    <n v="639880"/>
    <n v="2981"/>
    <d v="2024-05-29T00:00:00"/>
    <n v="2800000"/>
    <n v="0"/>
    <m/>
    <m/>
    <n v="2800000"/>
    <n v="639880"/>
    <s v="CONTRATO DE PRESTACION DE SERVICIOS PROFESIONALES"/>
    <n v="11"/>
    <s v="YULY ALEXANDRA AGUIRRE CASTRILLON"/>
    <m/>
  </r>
  <r>
    <n v="192"/>
    <s v="7680-192"/>
    <s v="O23011601190000007680"/>
    <x v="1"/>
    <x v="1"/>
    <x v="5"/>
    <s v="PM/0208/0106/40010447680"/>
    <x v="10"/>
    <x v="0"/>
    <s v="Adición y prorroga al contrato No. 029-2024 cuyo objeto es: Prestar servicios profesionales especializados en la asesoría, asistencia, acompañamiento, seguimiento, coordinación y diseño del componente jurídico de los programas y proyectos de la Dirección de Mejoramiento de vivienda de la Caja de Vivienda Popular en el marco del Plan Terrazas"/>
    <x v="3"/>
    <n v="80111607"/>
    <n v="14400000"/>
    <s v="29 dias "/>
    <n v="139200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17T00:00:00"/>
    <n v="202414000048073"/>
    <s v="02 - Creación de Nueva Línea "/>
    <s v="$13.920.000 de la linea 66"/>
    <d v="2024-05-20T00:00:00"/>
    <s v="DMV-146"/>
    <d v="2024-05-20T00:00:00"/>
    <n v="13920000"/>
    <n v="0"/>
    <n v="814"/>
    <d v="2024-05-22T00:00:00"/>
    <n v="13920000"/>
    <n v="0"/>
    <n v="2757"/>
    <d v="2024-05-28T00:00:00"/>
    <n v="13920000"/>
    <n v="0"/>
    <m/>
    <m/>
    <n v="13920000"/>
    <n v="0"/>
    <s v="CONTRATO DE PRESTACION DE SERVICIOS PROFESIONALES"/>
    <n v="29"/>
    <s v="JULIAN ALBERTO VASQUEZ GRAJALES"/>
    <m/>
  </r>
  <r>
    <n v="193"/>
    <s v="7680-193"/>
    <s v="O23011601190000007680"/>
    <x v="1"/>
    <x v="1"/>
    <x v="9"/>
    <s v="PM/0208/0106/40010447680"/>
    <x v="4"/>
    <x v="0"/>
    <s v="Adición y prorroga al contrato No. 131-2024, cuyo objeto es: 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
    <x v="3"/>
    <n v="93141500"/>
    <n v="9000000"/>
    <n v="1"/>
    <n v="90000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17T00:00:00"/>
    <n v="202414000048073"/>
    <s v="02 - Creación de Nueva Línea "/>
    <s v="9.000.000 de la linea 92"/>
    <d v="2024-05-20T00:00:00"/>
    <s v="DMV-147"/>
    <d v="2024-05-20T00:00:00"/>
    <n v="9000000"/>
    <n v="0"/>
    <n v="815"/>
    <d v="2024-05-22T00:00:00"/>
    <n v="6000000"/>
    <n v="3000000"/>
    <n v="2984"/>
    <d v="2024-05-29T00:00:00"/>
    <n v="6000000"/>
    <n v="0"/>
    <m/>
    <m/>
    <n v="6000000"/>
    <n v="3000000"/>
    <s v="CONTRATO DE PRESTACION DE SERVICIOS PROFESIONALES"/>
    <n v="131"/>
    <s v="LIGIA EUGENIA PARDO TOQUICA"/>
    <m/>
  </r>
  <r>
    <n v="194"/>
    <s v="7680-194"/>
    <s v="O23011601190000007680"/>
    <x v="1"/>
    <x v="2"/>
    <x v="6"/>
    <s v="PM/0208/0105/40010447680"/>
    <x v="10"/>
    <x v="0"/>
    <s v="Prestar servicios profesionales para realizar actividades relacionadas con el curso  procedimientos administrativos sancionatorios y soporte contractual en proyectos de inversión a cargo la dirección de mejoramiento de vivienda de la caja de vivienda popular"/>
    <x v="2"/>
    <n v="80111607"/>
    <n v="12025000"/>
    <n v="2"/>
    <n v="240500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20T00:00:00"/>
    <n v="202414000048493"/>
    <s v="02 - Creación de Nueva Línea "/>
    <s v="DE LA LINEA 43"/>
    <d v="2024-05-22T00:00:00"/>
    <s v="DMV-148"/>
    <d v="2024-05-22T00:00:00"/>
    <n v="24050000"/>
    <n v="0"/>
    <n v="831"/>
    <d v="2024-05-23T00:00:00"/>
    <n v="20000000"/>
    <n v="4050000"/>
    <n v="2839"/>
    <d v="2024-05-28T00:00:00"/>
    <n v="20000000"/>
    <n v="0"/>
    <m/>
    <m/>
    <n v="20000000"/>
    <n v="4050000"/>
    <s v="CONTRATO DE PRESTACION DE SERVICIOS PROFESIONALES"/>
    <n v="450"/>
    <s v="GUILLERMO ANDRES ALCALA RONDON"/>
    <m/>
  </r>
  <r>
    <n v="195"/>
    <s v="7680-195"/>
    <s v="O23011601190000007680"/>
    <x v="1"/>
    <x v="1"/>
    <x v="5"/>
    <s v="PM/0208/0106/40010447680"/>
    <x v="2"/>
    <x v="0"/>
    <s v="Adición y prorroga al contrato No. 238-2024 cuyo obejto es: Prestar servicios profesionales como comunicador para la producción de información de campo que sirva de base para la divulgación de politicas, programas y proyectos de la Caja de la vivienda popular y del plan terrazas "/>
    <x v="3"/>
    <n v="80111600"/>
    <n v="5506800"/>
    <n v="1"/>
    <n v="55068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LA ADQUISICIÓN Y/O CONSTRUCCIÓN DE VIVIENDA"/>
    <m/>
    <d v="2024-05-21T00:00:00"/>
    <n v="202414000048623"/>
    <s v="02 - Creación de Nueva Línea "/>
    <s v="DE LA LINEA 43"/>
    <d v="2024-05-22T00:00:00"/>
    <s v="DMV-149"/>
    <d v="2024-05-22T00:00:00"/>
    <n v="5506800"/>
    <n v="0"/>
    <n v="832"/>
    <d v="2024-05-23T00:00:00"/>
    <n v="5506800"/>
    <n v="0"/>
    <n v="2770"/>
    <d v="2024-05-28T00:00:00"/>
    <n v="5506800"/>
    <n v="0"/>
    <m/>
    <m/>
    <n v="5506800"/>
    <n v="0"/>
    <s v="CONTRATO DE PRESTACION DE SERVICIOS PROFESIONALES"/>
    <n v="238"/>
    <s v="PAOLA ANDREA MENDEZ COTRINO"/>
    <m/>
  </r>
  <r>
    <n v="196"/>
    <s v="7680-196"/>
    <s v="O23011601190000007680"/>
    <x v="1"/>
    <x v="1"/>
    <x v="5"/>
    <s v="PM/0208/0106/40010447680"/>
    <x v="2"/>
    <x v="0"/>
    <s v="Prestar los servicios profesionales especializados realizando seguimiento, control y monitoreo del Sistema Integrado de Gestión del proceso de Mejoramiento de Vivienda en el marco del Plan Terrazas."/>
    <x v="2"/>
    <n v="80111600"/>
    <n v="8711100"/>
    <n v="2"/>
    <n v="17422200"/>
    <s v="JUNIO"/>
    <s v="JUNIO"/>
    <s v="JUNIO"/>
    <s v="DIRECCIÓN DE MEJORAMIENTO DE VIVIENDA"/>
    <s v="NELSON YOVANI JIMÉNEZ GONZÁLEZ"/>
    <s v="IMPLEMENTACIÓN DEL PLAN TERRAZAS, COMO VEHÍCULO DEL CONTRATO SOCIAL DE LA BOGOTÁ DEL SIGLO XXI, PARA EL MEJORAMIENTO Y LA CONSTRUCCIÓN DE VIVIENDA NUE"/>
    <s v="INVERSIÓN REALIZADA POR LA ENTIDAD TERRITORIAL EN EL  DESARROLLO DE PLANES Y PROYECTOS QUE FACILITAN EL MEJORAMIENTO DE VIVIENDA Y SANEAMIENTO BÁSICO"/>
    <m/>
    <d v="2024-05-27T00:00:00"/>
    <s v="CORREO ELECTRONICO"/>
    <s v="02 - Creación de Nueva Línea "/>
    <s v="DE LA LINEA 5 POR 17.422.200"/>
    <d v="2024-05-27T00:00:00"/>
    <s v="DMV-151"/>
    <d v="2024-05-27T00:00:00"/>
    <n v="17422200"/>
    <n v="0"/>
    <n v="852"/>
    <d v="2024-05-28T00:00:00"/>
    <n v="17422200"/>
    <n v="0"/>
    <n v="3020"/>
    <d v="2024-05-30T00:00:00"/>
    <n v="17422200"/>
    <n v="0"/>
    <n v="0"/>
    <m/>
    <n v="17422200"/>
    <n v="0"/>
    <s v="CONTRATO DE PRESTACION DE SERVICIOS PROFESIONALES"/>
    <n v="454"/>
    <s v="ANDRES FELIPE SUAREZ DURANGO"/>
    <m/>
  </r>
  <r>
    <n v="1"/>
    <s v="7698-1"/>
    <s v="O23011602290000007698"/>
    <x v="2"/>
    <x v="4"/>
    <x v="10"/>
    <s v="PM/0208/0102/40010317698"/>
    <x v="30"/>
    <x v="1"/>
    <s v="Instrumentos financieros para reubicación definitiva de hogares localizados en zonas de alto riesgo no mitigable o los ordenados mediante sentencias judiciales o actos administrativos."/>
    <x v="1"/>
    <s v="No aplica"/>
    <n v="218214250"/>
    <n v="12"/>
    <n v="900000000"/>
    <s v="NO APLICA"/>
    <s v="NO APLICA"/>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15T00:00:00"/>
    <n v="202412000038573"/>
    <s v="01 - Viabilización de Línea"/>
    <s v="NO APLICA"/>
    <d v="2024-04-15T00:00:00"/>
    <s v="REAS-153"/>
    <d v="2024-04-15T00:00:00"/>
    <n v="900000000"/>
    <n v="0"/>
    <n v="657"/>
    <d v="2024-04-16T00:00:00"/>
    <n v="891944580"/>
    <n v="8055420"/>
    <s v="MULTIPLES REG"/>
    <s v="MULTIPLES FECHAS"/>
    <n v="891944580"/>
    <n v="0"/>
    <n v="379367750"/>
    <m/>
    <n v="512576830"/>
    <n v="8055420"/>
    <s v="RESOLUCIÓN"/>
    <s v="MULTIPLES RESOLUCIONES"/>
    <s v="MULTIPLES TERCEROS"/>
    <m/>
  </r>
  <r>
    <n v="2"/>
    <s v="7698-2"/>
    <s v="O23011602290000007698"/>
    <x v="2"/>
    <x v="4"/>
    <x v="10"/>
    <s v="PM/0208/0102/40010317698"/>
    <x v="30"/>
    <x v="0"/>
    <s v="Instrumentos financieros para reubicación definitiva de hogares localizados en zonas de alto riesgo no mitigable o los ordenados mediante sentencias judiciales o actos administrativos."/>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3"/>
    <s v="7698-3"/>
    <s v="O23011602290000007698"/>
    <x v="2"/>
    <x v="4"/>
    <x v="11"/>
    <s v="PM/0208/0102/40010317698"/>
    <x v="30"/>
    <x v="0"/>
    <s v="Instrumentos financieros para la adquisición de predios localizados zonas de alto riesgo no mitigable o los ordenados mediante sentencias judiciales o actos administrativos."/>
    <x v="1"/>
    <s v="No aplica"/>
    <n v="45625000"/>
    <n v="12"/>
    <n v="394746000"/>
    <s v="NO APLICA"/>
    <s v="NO APLICA"/>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5-07T00:00:00"/>
    <n v="202412000043443"/>
    <s v="01 - Viabilización de Línea"/>
    <s v="NO APLICA"/>
    <d v="2024-05-08T00:00:00"/>
    <s v="REAS-157"/>
    <d v="2024-05-08T00:00:00"/>
    <n v="189569450"/>
    <n v="205176550"/>
    <n v="693"/>
    <d v="2024-05-08T00:00:00"/>
    <n v="189569450"/>
    <n v="0"/>
    <s v="MULTIPLES REG"/>
    <s v="MULTIPLES FECHAS"/>
    <n v="189569450"/>
    <n v="0"/>
    <n v="0"/>
    <m/>
    <n v="189569450"/>
    <n v="205176550"/>
    <s v="RESOLUCIÓN"/>
    <s v="MULTIPLES RESOLUCIONES"/>
    <s v="MULTIPLES TERCEROS"/>
    <m/>
  </r>
  <r>
    <n v="4"/>
    <s v="7698-4"/>
    <s v="O23011602290000007698"/>
    <x v="2"/>
    <x v="4"/>
    <x v="12"/>
    <s v="PM/0208/0102/40010317698"/>
    <x v="30"/>
    <x v="0"/>
    <s v="Instrumentos financieros para relocalización transito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5"/>
    <s v="7698-5"/>
    <s v="O23011602290000007698"/>
    <x v="2"/>
    <x v="4"/>
    <x v="12"/>
    <s v="PM/0208/0102/40010317698"/>
    <x v="5"/>
    <x v="0"/>
    <s v="Realizar gestiones documentacion, legalización, gestiones notariales y  certificación juridica en la adjudicación de las viviendas para entrega de los predios a los beneficiarios objeto del programa de reasentamientos. (197 hogares meta 1 y 5 predios meta 2 con tramites realizados)"/>
    <x v="1"/>
    <s v="No aplica"/>
    <n v="19700000"/>
    <n v="12"/>
    <n v="3640000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36400000"/>
    <m/>
    <m/>
    <m/>
    <n v="0"/>
    <m/>
    <m/>
    <m/>
    <n v="0"/>
    <m/>
    <m/>
    <n v="0"/>
    <n v="36400000"/>
    <m/>
    <m/>
    <m/>
    <m/>
  </r>
  <r>
    <n v="6"/>
    <s v="7698-6"/>
    <s v="O23011602290000007698"/>
    <x v="2"/>
    <x v="4"/>
    <x v="12"/>
    <s v="PM/0208/0102/40010317698"/>
    <x v="32"/>
    <x v="0"/>
    <s v="Prestar el servicio público de transporte terrestre automotor especial para la caja de la vivienda popular"/>
    <x v="0"/>
    <n v="78111800"/>
    <n v="8760000"/>
    <n v="12"/>
    <n v="105120000"/>
    <s v="MARZO"/>
    <s v="MARZO"/>
    <s v="ABRIL"/>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105120000"/>
    <m/>
    <m/>
    <m/>
    <n v="0"/>
    <m/>
    <m/>
    <m/>
    <n v="0"/>
    <m/>
    <m/>
    <n v="0"/>
    <n v="105120000"/>
    <m/>
    <m/>
    <m/>
    <m/>
  </r>
  <r>
    <n v="7"/>
    <s v="7698-7"/>
    <s v="O23011602290000007698"/>
    <x v="2"/>
    <x v="4"/>
    <x v="13"/>
    <s v="PM/0208/0102/40010337698"/>
    <x v="30"/>
    <x v="0"/>
    <s v="Instrumentos financieros para relocalización transitoria."/>
    <x v="1"/>
    <s v="No aplica"/>
    <n v="69642000"/>
    <n v="12"/>
    <n v="76245000"/>
    <s v="NO APLICA"/>
    <s v="NO APLICA"/>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76245000"/>
    <m/>
    <m/>
    <m/>
    <n v="0"/>
    <m/>
    <m/>
    <m/>
    <n v="0"/>
    <m/>
    <m/>
    <n v="0"/>
    <n v="76245000"/>
    <m/>
    <m/>
    <m/>
    <m/>
  </r>
  <r>
    <n v="8"/>
    <s v="7698-8"/>
    <s v="O23011602290000007698"/>
    <x v="2"/>
    <x v="4"/>
    <x v="14"/>
    <s v="PM/0208/0102/40010337698"/>
    <x v="30"/>
    <x v="2"/>
    <s v="Instrumentos financieros para relocalización transitoria."/>
    <x v="1"/>
    <s v="No aplica"/>
    <n v="506230917"/>
    <n v="12"/>
    <n v="4074771000"/>
    <s v="NO APLICA"/>
    <s v="NO APLICA"/>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4074771000"/>
    <m/>
    <m/>
    <m/>
    <n v="0"/>
    <m/>
    <m/>
    <m/>
    <n v="0"/>
    <m/>
    <m/>
    <n v="0"/>
    <n v="4074771000"/>
    <m/>
    <m/>
    <m/>
    <m/>
  </r>
  <r>
    <n v="9"/>
    <s v="7698-9"/>
    <s v="O23011602290000007698"/>
    <x v="2"/>
    <x v="4"/>
    <x v="14"/>
    <s v="PM/0208/0102/40010337698"/>
    <x v="30"/>
    <x v="0"/>
    <s v="Instrumentos financieros para relocalización transito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10"/>
    <s v="7698-10"/>
    <s v="O23011602290000007698"/>
    <x v="2"/>
    <x v="4"/>
    <x v="15"/>
    <s v="PM/0208/0102/40010317698"/>
    <x v="2"/>
    <x v="0"/>
    <s v="Prestación de servicios de apoyo  técnico y asistencial a la gestión en la Dirección de Reasentamientos de la Caja de Vivienda Popular en temas de Gestión Documental con especial enfasis en el saneamiento predial."/>
    <x v="2"/>
    <n v="80161504"/>
    <n v="2000000"/>
    <n v="6"/>
    <n v="92727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9272700"/>
    <m/>
    <m/>
    <m/>
    <n v="0"/>
    <m/>
    <m/>
    <m/>
    <n v="0"/>
    <m/>
    <m/>
    <n v="0"/>
    <n v="9272700"/>
    <m/>
    <m/>
    <m/>
    <m/>
  </r>
  <r>
    <n v="11"/>
    <s v="7698-11"/>
    <s v="O23011602290000007698"/>
    <x v="2"/>
    <x v="4"/>
    <x v="15"/>
    <s v="PM/0208/0102/40010317698"/>
    <x v="18"/>
    <x v="0"/>
    <s v="Prestar servicios profesionales a la gestión técnica de la Dirección de Reasentamientos para etapas de ingreso, prefactibilidad,  factibilidad,  ejecución, procesos de depuración predial y financiera, establecidas en el proceso y los procedimientos e instructivos adoptados en la CVP y la normatividad vigente que rige la materia y de los expedientes que le sean asignados."/>
    <x v="2"/>
    <n v="81101508"/>
    <n v="8554000"/>
    <n v="10"/>
    <n v="4307716"/>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4307716"/>
    <m/>
    <m/>
    <m/>
    <n v="0"/>
    <m/>
    <m/>
    <m/>
    <n v="0"/>
    <m/>
    <m/>
    <n v="0"/>
    <n v="4307716"/>
    <m/>
    <m/>
    <m/>
    <m/>
  </r>
  <r>
    <n v="12"/>
    <s v="7698-12"/>
    <s v="O23011602290000007698"/>
    <x v="2"/>
    <x v="4"/>
    <x v="15"/>
    <s v="PM/0208/0102/40010317698"/>
    <x v="33"/>
    <x v="0"/>
    <s v="Prestar servicios profesionales a la gestión técnica de la Dirección de Reasentamientos para etapas de ingreso, prefactibilidad,  factibilidad,  ejecución, procesos de depuración predial y financiera, establecidas en el proceso y los procedimientos e instructivos adoptados en la CVP y la normatividad vigente que rige la materia y de los expedientes que le sean asignados."/>
    <x v="2"/>
    <n v="80131803"/>
    <n v="7484000"/>
    <n v="10"/>
    <n v="440400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44040000"/>
    <m/>
    <m/>
    <m/>
    <n v="0"/>
    <m/>
    <m/>
    <m/>
    <n v="0"/>
    <m/>
    <m/>
    <n v="0"/>
    <n v="44040000"/>
    <m/>
    <m/>
    <m/>
    <m/>
  </r>
  <r>
    <n v="13"/>
    <s v="7698-13"/>
    <s v="O23011602290000007698"/>
    <x v="2"/>
    <x v="4"/>
    <x v="15"/>
    <s v="PM/0208/0102/40010317698"/>
    <x v="10"/>
    <x v="0"/>
    <s v="Prestación de servicios de apoyo profesional, técnico y asistencial a la gestión en la Dirección de Reasentamientos de la Caja de Vivienda Popular en temas Jurídicos con especial enfasis en sanemiento predial y demoliciones."/>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14"/>
    <s v="7698-14"/>
    <s v="O23011602290000007698"/>
    <x v="2"/>
    <x v="4"/>
    <x v="15"/>
    <s v="PM/0208/0102/40010317698"/>
    <x v="11"/>
    <x v="0"/>
    <s v="Contratación de actividades de adecuación preliminar, demarcación y señalización de los predios desocupados en desarrollo del proceso de reasentamientos por alto riesgo no mitigables, acorde a la delegación establecida en el Decreto 520 2023 del POT"/>
    <x v="7"/>
    <s v="72141500;80101500;72102900;22102000"/>
    <n v="250684667"/>
    <n v="3"/>
    <n v="752054000"/>
    <s v="MAYO"/>
    <s v="JUNIO"/>
    <s v="JULI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752054000"/>
    <m/>
    <m/>
    <m/>
    <n v="0"/>
    <m/>
    <m/>
    <m/>
    <n v="0"/>
    <m/>
    <m/>
    <n v="0"/>
    <n v="752054000"/>
    <m/>
    <m/>
    <m/>
    <m/>
  </r>
  <r>
    <n v="15"/>
    <s v="7698-15"/>
    <s v="O23011602290000007698"/>
    <x v="2"/>
    <x v="4"/>
    <x v="16"/>
    <s v="PM/0208/0102/40010317698"/>
    <x v="2"/>
    <x v="0"/>
    <s v="Prestar servicios profesionales a la gestión administrativa documental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
    <x v="2"/>
    <n v="80161504"/>
    <n v="8232400"/>
    <n v="9"/>
    <n v="625900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62590000"/>
    <m/>
    <m/>
    <m/>
    <n v="0"/>
    <m/>
    <m/>
    <m/>
    <n v="0"/>
    <m/>
    <m/>
    <n v="0"/>
    <n v="62590000"/>
    <m/>
    <m/>
    <m/>
    <m/>
  </r>
  <r>
    <n v="16"/>
    <s v="7698-16"/>
    <s v="O23011602290000007698"/>
    <x v="2"/>
    <x v="4"/>
    <x v="16"/>
    <s v="PM/0208/0102/40010317698"/>
    <x v="4"/>
    <x v="0"/>
    <s v="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17"/>
    <s v="7698-17"/>
    <s v="O23011602290000007698"/>
    <x v="2"/>
    <x v="4"/>
    <x v="16"/>
    <s v="PM/0208/0102/40010317698"/>
    <x v="4"/>
    <x v="0"/>
    <s v="Prestación de servicios profesionales a la Direcció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18"/>
    <s v="7698-18"/>
    <s v="O23011602290000007698"/>
    <x v="2"/>
    <x v="4"/>
    <x v="16"/>
    <s v="PM/0208/0102/40010317698"/>
    <x v="4"/>
    <x v="0"/>
    <s v="Prestación de servicios profesionales para la ejecución, seguimiento y acompañamiento de actividades de gestión social de la Direccion de Reasentamientos en las diferentes etapas del programa de reasentamiento para los procesos y/o expedientes que le sean asignados."/>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19"/>
    <s v="7698-19"/>
    <s v="O23011602290000007698"/>
    <x v="2"/>
    <x v="4"/>
    <x v="16"/>
    <s v="PM/0208/0102/40010317698"/>
    <x v="34"/>
    <x v="0"/>
    <s v="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
    <x v="2"/>
    <n v="84111700"/>
    <n v="10500000"/>
    <n v="10"/>
    <n v="2643151"/>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2643151"/>
    <m/>
    <m/>
    <m/>
    <n v="0"/>
    <m/>
    <m/>
    <m/>
    <n v="0"/>
    <m/>
    <m/>
    <n v="0"/>
    <n v="2643151"/>
    <m/>
    <m/>
    <m/>
    <m/>
  </r>
  <r>
    <n v="20"/>
    <s v="7698-20"/>
    <s v="O23011602290000007698"/>
    <x v="2"/>
    <x v="4"/>
    <x v="16"/>
    <s v="PM/0208/0102/40010317698"/>
    <x v="18"/>
    <x v="0"/>
    <s v="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
    <x v="2"/>
    <n v="81101508"/>
    <n v="9409400"/>
    <n v="9"/>
    <n v="855400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85540000"/>
    <m/>
    <m/>
    <m/>
    <n v="0"/>
    <m/>
    <m/>
    <m/>
    <n v="0"/>
    <m/>
    <m/>
    <n v="0"/>
    <n v="85540000"/>
    <m/>
    <m/>
    <m/>
    <m/>
  </r>
  <r>
    <n v="21"/>
    <s v="7698-21"/>
    <s v="O23011602290000007698"/>
    <x v="2"/>
    <x v="4"/>
    <x v="16"/>
    <s v="PM/0208/0102/40010317698"/>
    <x v="10"/>
    <x v="0"/>
    <s v="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22"/>
    <s v="7698-22"/>
    <s v="O23011602290000007698"/>
    <x v="2"/>
    <x v="4"/>
    <x v="16"/>
    <s v="PM/0208/0102/40010317698"/>
    <x v="10"/>
    <x v="0"/>
    <s v="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23"/>
    <s v="7698-23"/>
    <s v="O23011602290000007698"/>
    <x v="2"/>
    <x v="4"/>
    <x v="12"/>
    <s v="PM/0208/0102/40010317698"/>
    <x v="2"/>
    <x v="0"/>
    <s v="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
    <x v="2"/>
    <n v="80161504"/>
    <n v="2000000"/>
    <n v="9"/>
    <n v="32030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3203000"/>
    <m/>
    <m/>
    <m/>
    <n v="0"/>
    <m/>
    <m/>
    <m/>
    <n v="0"/>
    <m/>
    <m/>
    <n v="0"/>
    <n v="3203000"/>
    <m/>
    <m/>
    <m/>
    <m/>
  </r>
  <r>
    <n v="24"/>
    <s v="7698-24"/>
    <s v="O23011602290000007698"/>
    <x v="2"/>
    <x v="4"/>
    <x v="12"/>
    <s v="PM/0208/0102/40010317698"/>
    <x v="2"/>
    <x v="0"/>
    <s v="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 "/>
    <x v="2"/>
    <n v="80161504"/>
    <n v="2822600"/>
    <n v="9"/>
    <n v="6139752"/>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6139752"/>
    <m/>
    <m/>
    <m/>
    <n v="0"/>
    <m/>
    <m/>
    <m/>
    <n v="0"/>
    <m/>
    <m/>
    <n v="0"/>
    <n v="6139752"/>
    <m/>
    <m/>
    <m/>
    <m/>
  </r>
  <r>
    <n v="25"/>
    <s v="7698-25"/>
    <s v="O23011602290000007698"/>
    <x v="2"/>
    <x v="4"/>
    <x v="12"/>
    <s v="PM/0208/0102/40010317698"/>
    <x v="2"/>
    <x v="0"/>
    <s v="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 "/>
    <x v="2"/>
    <n v="80161504"/>
    <n v="2822600"/>
    <n v="9"/>
    <n v="74362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743620"/>
    <m/>
    <m/>
    <m/>
    <n v="0"/>
    <m/>
    <m/>
    <m/>
    <n v="0"/>
    <m/>
    <m/>
    <n v="0"/>
    <n v="743620"/>
    <m/>
    <m/>
    <m/>
    <m/>
  </r>
  <r>
    <n v="26"/>
    <s v="7698-26"/>
    <s v="O23011602290000007698"/>
    <x v="2"/>
    <x v="4"/>
    <x v="12"/>
    <s v="PM/0208/0102/40010317698"/>
    <x v="4"/>
    <x v="0"/>
    <s v="Prestación de servicios profesionales a la gestión social de la Dirección de Reasentamientos, en la gestión de los cierres administrativos de los expedientes que le sean asignados de acuerdo con los procedimientos y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27"/>
    <s v="7698-27"/>
    <s v="O23011602290000007698"/>
    <x v="2"/>
    <x v="4"/>
    <x v="12"/>
    <s v="PM/0208/0102/40010317698"/>
    <x v="4"/>
    <x v="0"/>
    <s v="Prestación de servicios profesionales a la gestión  social de la Direccion de Reasentamientos,  en la gestión de las etapas del programa de Reasentamientos de acuerdo con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28"/>
    <s v="7698-28"/>
    <s v="O23011602290000007698"/>
    <x v="2"/>
    <x v="4"/>
    <x v="12"/>
    <s v="PM/0208/0102/40010317698"/>
    <x v="4"/>
    <x v="0"/>
    <s v="Prestación de servicios profesionales a la gestión social de la Dirección de Reasentamientos, en la gestión de los cierres administrativos de los expedientes que le sean asignados de acuerdo con los procedimientos y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29"/>
    <s v="7698-29"/>
    <s v="O23011602290000007698"/>
    <x v="2"/>
    <x v="4"/>
    <x v="12"/>
    <s v="PM/0208/0102/40010317698"/>
    <x v="4"/>
    <x v="0"/>
    <s v="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30"/>
    <s v="7698-30"/>
    <s v="O23011602290000007698"/>
    <x v="2"/>
    <x v="4"/>
    <x v="12"/>
    <s v="PM/0208/0102/40010317698"/>
    <x v="4"/>
    <x v="0"/>
    <s v="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31"/>
    <s v="7698-31"/>
    <s v="O23011602290000007698"/>
    <x v="2"/>
    <x v="4"/>
    <x v="12"/>
    <s v="PM/0208/0102/40010317698"/>
    <x v="4"/>
    <x v="0"/>
    <s v="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32"/>
    <s v="7698-32"/>
    <s v="O23011602290000007698"/>
    <x v="2"/>
    <x v="4"/>
    <x v="12"/>
    <s v="PM/0208/0102/40010317698"/>
    <x v="4"/>
    <x v="0"/>
    <s v="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33"/>
    <s v="7698-33"/>
    <s v="O23011602290000007698"/>
    <x v="2"/>
    <x v="4"/>
    <x v="12"/>
    <s v="PM/0208/0102/40010317698"/>
    <x v="4"/>
    <x v="0"/>
    <s v="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
    <x v="2"/>
    <n v="93141506"/>
    <n v="5751900"/>
    <n v="9"/>
    <n v="2656289"/>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2656289"/>
    <m/>
    <m/>
    <m/>
    <n v="0"/>
    <m/>
    <m/>
    <m/>
    <n v="0"/>
    <m/>
    <m/>
    <n v="0"/>
    <n v="2656289"/>
    <m/>
    <m/>
    <m/>
    <m/>
  </r>
  <r>
    <n v="34"/>
    <s v="7698-34"/>
    <s v="O23011602290000007698"/>
    <x v="2"/>
    <x v="4"/>
    <x v="12"/>
    <s v="PM/0208/0102/40010317698"/>
    <x v="4"/>
    <x v="0"/>
    <s v="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
    <x v="2"/>
    <n v="93141506"/>
    <n v="5751900"/>
    <n v="9"/>
    <n v="101686"/>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101686"/>
    <m/>
    <m/>
    <m/>
    <n v="0"/>
    <m/>
    <m/>
    <m/>
    <n v="0"/>
    <m/>
    <m/>
    <n v="0"/>
    <n v="101686"/>
    <m/>
    <m/>
    <m/>
    <m/>
  </r>
  <r>
    <n v="35"/>
    <s v="7698-35"/>
    <s v="O23011602290000007698"/>
    <x v="2"/>
    <x v="4"/>
    <x v="12"/>
    <s v="PM/0208/0102/40010317698"/>
    <x v="4"/>
    <x v="0"/>
    <s v="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
    <x v="2"/>
    <n v="93141506"/>
    <n v="5751900"/>
    <n v="9"/>
    <n v="114465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11446500"/>
    <m/>
    <m/>
    <m/>
    <n v="0"/>
    <m/>
    <m/>
    <m/>
    <n v="0"/>
    <m/>
    <m/>
    <n v="0"/>
    <n v="11446500"/>
    <m/>
    <m/>
    <m/>
    <m/>
  </r>
  <r>
    <n v="36"/>
    <s v="7698-36"/>
    <s v="O23011602290000007698"/>
    <x v="2"/>
    <x v="4"/>
    <x v="12"/>
    <s v="PM/0208/0102/40010317698"/>
    <x v="4"/>
    <x v="0"/>
    <s v="Prestación de servicios profesionales a la gestión social de la Dirección de Reasentamientos, en la gestión de los cierres administrativos de los expedientes que le sean asignados  de acuerdo con  los procedimientos y la normatividad vigente que rige la materia."/>
    <x v="2"/>
    <n v="93141506"/>
    <n v="6469100"/>
    <n v="9"/>
    <n v="214885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21488500"/>
    <m/>
    <m/>
    <m/>
    <n v="0"/>
    <m/>
    <m/>
    <m/>
    <n v="0"/>
    <m/>
    <m/>
    <n v="0"/>
    <n v="21488500"/>
    <m/>
    <m/>
    <m/>
    <m/>
  </r>
  <r>
    <n v="37"/>
    <s v="7698-37"/>
    <s v="O23011602290000007698"/>
    <x v="2"/>
    <x v="4"/>
    <x v="12"/>
    <s v="PM/0208/0102/40010317698"/>
    <x v="4"/>
    <x v="0"/>
    <s v="Prestación de servicios profesionales a la gestión social de la Dirección de Reasentamientos, en la gestión de los cierres administrativos de los expedientes que le sean asignados  de acuerdo con  los procedimientos y la normatividad vigente que rige la materia."/>
    <x v="2"/>
    <n v="93141506"/>
    <n v="6600000"/>
    <n v="9"/>
    <n v="510000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51000000"/>
    <m/>
    <m/>
    <m/>
    <n v="0"/>
    <m/>
    <m/>
    <m/>
    <n v="0"/>
    <m/>
    <m/>
    <n v="0"/>
    <n v="51000000"/>
    <m/>
    <m/>
    <m/>
    <m/>
  </r>
  <r>
    <n v="38"/>
    <s v="7698-38"/>
    <s v="O23011602290000007698"/>
    <x v="2"/>
    <x v="4"/>
    <x v="12"/>
    <s v="PM/0208/0102/40010317698"/>
    <x v="4"/>
    <x v="0"/>
    <s v="Prestación de servicios profesionales par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
    <x v="2"/>
    <n v="93141506"/>
    <n v="7056500"/>
    <n v="9"/>
    <n v="54527500"/>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54527500"/>
    <m/>
    <m/>
    <m/>
    <n v="0"/>
    <m/>
    <m/>
    <m/>
    <n v="0"/>
    <m/>
    <m/>
    <n v="0"/>
    <n v="54527500"/>
    <m/>
    <m/>
    <m/>
    <m/>
  </r>
  <r>
    <n v="39"/>
    <s v="7698-39"/>
    <s v="O23011602290000007698"/>
    <x v="2"/>
    <x v="4"/>
    <x v="12"/>
    <s v="PM/0208/0102/40010317698"/>
    <x v="4"/>
    <x v="0"/>
    <s v="Prestación de servicios profesionales a la gestión social de la Dirección de Reasentamientos, en la gestión de los cierres administrativos de los expedientes que le sean asignados  de acuerdo con  los procedimientos y la normatividad vigente que rige la materia."/>
    <x v="2"/>
    <n v="93141506"/>
    <n v="7056500"/>
    <n v="9"/>
    <n v="54527500"/>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54527500"/>
    <m/>
    <m/>
    <m/>
    <n v="0"/>
    <m/>
    <m/>
    <m/>
    <n v="0"/>
    <m/>
    <m/>
    <n v="0"/>
    <n v="54527500"/>
    <m/>
    <m/>
    <m/>
    <m/>
  </r>
  <r>
    <n v="40"/>
    <s v="7698-40"/>
    <s v="O23011602290000007698"/>
    <x v="2"/>
    <x v="4"/>
    <x v="12"/>
    <s v="PM/0208/0102/40010317698"/>
    <x v="10"/>
    <x v="0"/>
    <s v="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 "/>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41"/>
    <s v="7698-41"/>
    <s v="O23011602290000007698"/>
    <x v="2"/>
    <x v="4"/>
    <x v="12"/>
    <s v="PM/0208/0102/40010317698"/>
    <x v="10"/>
    <x v="0"/>
    <s v="Prestación de servicios profesionales de abogado a la Dirección de Reasentamientos para la depuración predial de los expedientes que le sean asignados dentro del proceso de reasentamiento de acuerdo con los procedimientos y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42"/>
    <s v="7698-42"/>
    <s v="O23011602290000007698"/>
    <x v="2"/>
    <x v="4"/>
    <x v="12"/>
    <s v="PM/0208/0102/40010317698"/>
    <x v="10"/>
    <x v="0"/>
    <s v="Prestar servicios profesionales a la gestión técnica de la Dirección de Reasentamientos, para la ejecucion de todas las etapas del programa de relocalizacion transitoria establecidas en el proceso y los procedimientos adoptados en la CVP y la normatividad vigente que rige la materia, de los expedientes que le sean asignados."/>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43"/>
    <s v="7698-43"/>
    <s v="O23011602290000007698"/>
    <x v="2"/>
    <x v="4"/>
    <x v="12"/>
    <s v="PM/0208/0102/40010317698"/>
    <x v="10"/>
    <x v="0"/>
    <s v="Prestar servicios profesionales a la gestión técnica de la Dirección de Reasentamientos, para la ejecucion de todas las etapas del programa de relocalizacion transitoria establecidas en el proceso y los procedimientos adoptados en la CVP y la normatividad vigente que rige la materia, de los expedientes que le sean asignados."/>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44"/>
    <s v="7698-44"/>
    <s v="O23011602290000007698"/>
    <x v="2"/>
    <x v="4"/>
    <x v="12"/>
    <s v="PM/0208/0102/40010317698"/>
    <x v="10"/>
    <x v="0"/>
    <s v="Prestación de servicios profesionales de abogado a la Dirección de Reasentamientos para la depuración predial de los expedientes que le sean asignados dentro del proceso de reasentamiento de acuerdo con  los procedimientos y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45"/>
    <s v="7698-45"/>
    <s v="O23011602290000007698"/>
    <x v="2"/>
    <x v="4"/>
    <x v="12"/>
    <s v="PM/0208/0102/40010317698"/>
    <x v="10"/>
    <x v="0"/>
    <s v="Prestación de servicios profesionales de abogado a la Dirección de Reasentamientos para la depuración predial de los expedientes que le sean asignados dentro del proceso de reasentamiento de acuerdo con los procedimientos y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46"/>
    <s v="7698-46"/>
    <s v="O23011602290000007698"/>
    <x v="2"/>
    <x v="4"/>
    <x v="12"/>
    <s v="PM/0208/0102/40010317698"/>
    <x v="10"/>
    <x v="0"/>
    <s v="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 "/>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47"/>
    <s v="7698-47"/>
    <s v="O23011602290000007698"/>
    <x v="2"/>
    <x v="4"/>
    <x v="12"/>
    <s v="PM/0208/0102/40010317698"/>
    <x v="10"/>
    <x v="0"/>
    <s v="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48"/>
    <s v="7698-48"/>
    <s v="O23011602290000007698"/>
    <x v="2"/>
    <x v="4"/>
    <x v="12"/>
    <s v="PM/0208/0102/40010317698"/>
    <x v="10"/>
    <x v="0"/>
    <s v="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49"/>
    <s v="7698-49"/>
    <s v="O23011602290000007698"/>
    <x v="2"/>
    <x v="4"/>
    <x v="12"/>
    <s v="PM/0208/0102/40010317698"/>
    <x v="10"/>
    <x v="0"/>
    <s v="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
    <x v="2"/>
    <n v="80121703"/>
    <n v="8232400"/>
    <n v="9"/>
    <n v="8988586"/>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8988586"/>
    <m/>
    <m/>
    <m/>
    <n v="0"/>
    <m/>
    <m/>
    <m/>
    <n v="0"/>
    <m/>
    <m/>
    <n v="0"/>
    <n v="8988586"/>
    <m/>
    <m/>
    <m/>
    <m/>
  </r>
  <r>
    <n v="50"/>
    <s v="7698-50"/>
    <s v="O23011602290000007698"/>
    <x v="2"/>
    <x v="4"/>
    <x v="12"/>
    <s v="PM/0208/0102/40010317698"/>
    <x v="10"/>
    <x v="0"/>
    <s v="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_x000a_"/>
    <x v="2"/>
    <n v="80121703"/>
    <n v="8232400"/>
    <n v="9"/>
    <n v="17660306"/>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17660306"/>
    <m/>
    <m/>
    <m/>
    <n v="0"/>
    <m/>
    <m/>
    <m/>
    <n v="0"/>
    <m/>
    <m/>
    <n v="0"/>
    <n v="17660306"/>
    <m/>
    <m/>
    <m/>
    <m/>
  </r>
  <r>
    <n v="51"/>
    <s v="7698-51"/>
    <s v="O23011602290000007698"/>
    <x v="2"/>
    <x v="4"/>
    <x v="12"/>
    <s v="PM/0208/0102/40010317698"/>
    <x v="10"/>
    <x v="0"/>
    <s v="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
    <x v="2"/>
    <n v="80121703"/>
    <n v="8250000"/>
    <n v="9"/>
    <n v="64500000"/>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64500000"/>
    <m/>
    <m/>
    <m/>
    <n v="0"/>
    <m/>
    <m/>
    <m/>
    <n v="0"/>
    <m/>
    <m/>
    <n v="0"/>
    <n v="64500000"/>
    <m/>
    <m/>
    <m/>
    <m/>
  </r>
  <r>
    <n v="52"/>
    <s v="7698-52"/>
    <s v="O23011602290000007698"/>
    <x v="2"/>
    <x v="4"/>
    <x v="12"/>
    <s v="PM/0208/0102/40010317698"/>
    <x v="10"/>
    <x v="0"/>
    <s v="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
    <x v="2"/>
    <n v="80121703"/>
    <n v="9409400"/>
    <n v="9"/>
    <n v="66208717"/>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s v="Para línea 99"/>
    <m/>
    <m/>
    <m/>
    <m/>
    <n v="66208717"/>
    <m/>
    <m/>
    <m/>
    <n v="0"/>
    <m/>
    <m/>
    <m/>
    <n v="0"/>
    <m/>
    <m/>
    <n v="0"/>
    <n v="66208717"/>
    <m/>
    <m/>
    <m/>
    <m/>
  </r>
  <r>
    <n v="53"/>
    <s v="7698-53"/>
    <s v="O23011602290000007698"/>
    <x v="2"/>
    <x v="4"/>
    <x v="12"/>
    <s v="PM/0208/0102/40010317698"/>
    <x v="10"/>
    <x v="0"/>
    <s v="Prestación de servicios profesionales de abogado a la Dirección de Reasentamientos para la depuración predial de los expedientes que le sean asignados dentro del proceso de reasentamiento de acuerdo con los procedimientos y la normatividad vigente que rige la materia."/>
    <x v="2"/>
    <n v="80121703"/>
    <n v="10600000"/>
    <n v="10"/>
    <n v="63896930"/>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63896930"/>
    <m/>
    <m/>
    <m/>
    <n v="0"/>
    <m/>
    <m/>
    <m/>
    <n v="0"/>
    <m/>
    <m/>
    <n v="0"/>
    <n v="63896930"/>
    <m/>
    <m/>
    <m/>
    <m/>
  </r>
  <r>
    <n v="54"/>
    <s v="7698-54"/>
    <s v="O23011602290000007698"/>
    <x v="2"/>
    <x v="4"/>
    <x v="12"/>
    <s v="PM/0208/0102/40010317698"/>
    <x v="34"/>
    <x v="0"/>
    <s v="Prestar servicios profesionales  a la Dirección de Reasentamientos en el área financiera, para realizar el  seguimiento y control a la ejecución de los recursos presupuestales del programa de relocalizacion transitoria de acuerdo con  las etapas establecidas en el proceso de Reasentamiento, atendiendo lo establecido en el proceso y los procedimientos adoptados en la CVP y la normatividad vigente que rige la materia."/>
    <x v="2"/>
    <n v="84111700"/>
    <n v="3881900"/>
    <n v="9"/>
    <n v="10994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1099400"/>
    <m/>
    <m/>
    <m/>
    <n v="0"/>
    <m/>
    <m/>
    <m/>
    <n v="0"/>
    <m/>
    <m/>
    <n v="0"/>
    <n v="1099400"/>
    <m/>
    <m/>
    <m/>
    <m/>
  </r>
  <r>
    <n v="55"/>
    <s v="7698-55"/>
    <s v="O23011602290000007698"/>
    <x v="2"/>
    <x v="4"/>
    <x v="12"/>
    <s v="PM/0208/0102/40010317698"/>
    <x v="34"/>
    <x v="0"/>
    <s v="Prestar servicios profesionales  a la Dirección de Reasentamientos en el área financiera, para realizar el  seguimiento y control a la ejecución de los recursos presupuestales del componente VURES de acuerdo con  las etapas establecidas en el proceso de Reasentamiento, atendiendo lo establecido en el proceso y los procedimientos adoptados en la CVP y la normatividad vigente que rige la materia."/>
    <x v="2"/>
    <n v="84111700"/>
    <n v="4704700"/>
    <n v="9"/>
    <n v="60963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609630"/>
    <m/>
    <m/>
    <m/>
    <n v="0"/>
    <m/>
    <m/>
    <m/>
    <n v="0"/>
    <m/>
    <m/>
    <n v="0"/>
    <n v="609630"/>
    <m/>
    <m/>
    <m/>
    <m/>
  </r>
  <r>
    <n v="56"/>
    <s v="7698-56"/>
    <s v="O23011602290000007698"/>
    <x v="2"/>
    <x v="4"/>
    <x v="12"/>
    <s v="PM/0208/0102/40010317698"/>
    <x v="34"/>
    <x v="0"/>
    <s v="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
    <x v="2"/>
    <n v="84111700"/>
    <n v="4704700"/>
    <n v="9"/>
    <n v="260908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26090800"/>
    <m/>
    <m/>
    <m/>
    <n v="0"/>
    <m/>
    <m/>
    <m/>
    <n v="0"/>
    <m/>
    <m/>
    <n v="0"/>
    <n v="26090800"/>
    <m/>
    <m/>
    <m/>
    <m/>
  </r>
  <r>
    <n v="57"/>
    <s v="7698-57"/>
    <s v="O23011602290000007698"/>
    <x v="2"/>
    <x v="4"/>
    <x v="12"/>
    <s v="PM/0208/0102/40010317698"/>
    <x v="34"/>
    <x v="0"/>
    <s v="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
    <x v="2"/>
    <n v="84111700"/>
    <n v="5751900"/>
    <n v="9"/>
    <n v="5194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519400"/>
    <m/>
    <m/>
    <m/>
    <n v="0"/>
    <m/>
    <m/>
    <m/>
    <n v="0"/>
    <m/>
    <m/>
    <n v="0"/>
    <n v="519400"/>
    <m/>
    <m/>
    <m/>
    <m/>
  </r>
  <r>
    <n v="58"/>
    <s v="7698-58"/>
    <s v="O23011602290000007698"/>
    <x v="2"/>
    <x v="4"/>
    <x v="12"/>
    <s v="PM/0208/0102/40010317698"/>
    <x v="34"/>
    <x v="0"/>
    <s v="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
    <x v="2"/>
    <n v="84111700"/>
    <n v="7056500"/>
    <n v="9"/>
    <n v="12419000"/>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12419000"/>
    <m/>
    <m/>
    <m/>
    <n v="0"/>
    <m/>
    <m/>
    <m/>
    <n v="0"/>
    <m/>
    <m/>
    <n v="0"/>
    <n v="12419000"/>
    <m/>
    <m/>
    <m/>
    <m/>
  </r>
  <r>
    <n v="59"/>
    <s v="7698-59"/>
    <s v="O23011602290000007698"/>
    <x v="2"/>
    <x v="4"/>
    <x v="12"/>
    <s v="PM/0208/0102/40010317698"/>
    <x v="34"/>
    <x v="0"/>
    <s v="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
    <x v="2"/>
    <n v="84111700"/>
    <n v="8232400"/>
    <n v="9"/>
    <n v="37177749"/>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37177749"/>
    <m/>
    <m/>
    <m/>
    <n v="0"/>
    <m/>
    <m/>
    <m/>
    <n v="0"/>
    <m/>
    <m/>
    <n v="0"/>
    <n v="37177749"/>
    <m/>
    <m/>
    <m/>
    <m/>
  </r>
  <r>
    <n v="60"/>
    <s v="7698-60"/>
    <s v="O23011602290000007698"/>
    <x v="2"/>
    <x v="4"/>
    <x v="12"/>
    <s v="PM/0208/0102/40010317698"/>
    <x v="34"/>
    <x v="0"/>
    <s v="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
    <x v="2"/>
    <n v="84111700"/>
    <n v="8232400"/>
    <n v="9"/>
    <n v="30380116"/>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30380116"/>
    <m/>
    <m/>
    <m/>
    <n v="0"/>
    <m/>
    <m/>
    <m/>
    <n v="0"/>
    <m/>
    <m/>
    <n v="0"/>
    <n v="30380116"/>
    <m/>
    <m/>
    <m/>
    <m/>
  </r>
  <r>
    <n v="61"/>
    <s v="7698-61"/>
    <s v="O23011602290000007698"/>
    <x v="2"/>
    <x v="4"/>
    <x v="12"/>
    <s v="PM/0208/0102/40010317698"/>
    <x v="34"/>
    <x v="0"/>
    <s v="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
    <x v="2"/>
    <n v="84111700"/>
    <n v="10500000"/>
    <n v="10"/>
    <n v="75250000"/>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1-29T00:00:00"/>
    <n v="202412000005533"/>
    <s v="01 - Viabilización de Línea"/>
    <s v="A la linea 99"/>
    <d v="2024-01-29T00:00:00"/>
    <m/>
    <m/>
    <m/>
    <n v="75250000"/>
    <m/>
    <m/>
    <m/>
    <n v="0"/>
    <m/>
    <m/>
    <m/>
    <n v="0"/>
    <m/>
    <m/>
    <n v="0"/>
    <n v="75250000"/>
    <m/>
    <m/>
    <m/>
    <m/>
  </r>
  <r>
    <n v="62"/>
    <s v="7698-62"/>
    <s v="O23011602290000007698"/>
    <x v="2"/>
    <x v="4"/>
    <x v="12"/>
    <s v="PM/0208/0102/40010317698"/>
    <x v="35"/>
    <x v="0"/>
    <s v="Prestación de servicios de apoyo profesional, técnico y asistencial a la gestión en la Dirección de Reasentamientos de la Caja de Vivienda Popular en temas Administrativos."/>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63"/>
    <s v="7698-63"/>
    <s v="O23011602290000007698"/>
    <x v="2"/>
    <x v="4"/>
    <x v="12"/>
    <s v="PM/0208/0102/40010317698"/>
    <x v="35"/>
    <x v="0"/>
    <s v="Prestación de servicios de apoyo profesional, técnico y asistencial a la gestión en la Dirección de Reasentamientos de la Caja de Vivienda Popular en temas Administrativos."/>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64"/>
    <s v="7698-64"/>
    <s v="O23011602290000007698"/>
    <x v="2"/>
    <x v="4"/>
    <x v="12"/>
    <s v="PM/0208/0102/40010317698"/>
    <x v="35"/>
    <x v="0"/>
    <s v="Prestar servicios profesionales especializados y de asesoria para apoyar la coordinación, seguimiento y control a la ejecución de los recursos presupuestales y a la gestión financiera de la Dirección de Reasentamientos, así como el seguimiento a las actividades y procesos propios de la Dirección del Reasentamientos de la CVP."/>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65"/>
    <s v="7698-65"/>
    <s v="O23011602290000007698"/>
    <x v="2"/>
    <x v="4"/>
    <x v="12"/>
    <s v="PM/0208/0102/40010317698"/>
    <x v="35"/>
    <x v="0"/>
    <s v="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66"/>
    <s v="7698-66"/>
    <s v="O23011602290000007698"/>
    <x v="2"/>
    <x v="4"/>
    <x v="12"/>
    <s v="PM/0208/0102/40010317698"/>
    <x v="18"/>
    <x v="0"/>
    <s v="Prestar servicios profesionales a la Dirección de Reasentamientos de la Caja de la Vivienda Popular, para  realizar apoyo en la programación de actividades y seguimiento a los planes de acción prioritarios de los grupos de trabajo,  atendiendo lo establecido en el proceso y los procedimientos adoptados en la CVP y la normatividad vigente que rige la materia."/>
    <x v="2"/>
    <n v="81101508"/>
    <n v="9350000"/>
    <n v="9"/>
    <n v="18523744"/>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18523744"/>
    <m/>
    <m/>
    <m/>
    <n v="0"/>
    <m/>
    <m/>
    <m/>
    <n v="0"/>
    <m/>
    <m/>
    <n v="0"/>
    <n v="18523744"/>
    <m/>
    <m/>
    <m/>
    <m/>
  </r>
  <r>
    <n v="67"/>
    <s v="7698-67"/>
    <s v="O23011602290000007698"/>
    <x v="2"/>
    <x v="4"/>
    <x v="12"/>
    <s v="PM/0208/0102/40010317698"/>
    <x v="33"/>
    <x v="0"/>
    <s v="Prestar servicios técnicos de apoyo a la gestión de la Direccion de Reasentamientos, para realizar actividades operativas y de seguimiento a los PQRS, de acuerdo con los procedimientos adoptados en la CVP y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68"/>
    <s v="7698-68"/>
    <s v="O23011602290000007698"/>
    <x v="2"/>
    <x v="4"/>
    <x v="12"/>
    <s v="PM/0208/0102/40010317698"/>
    <x v="33"/>
    <x v="0"/>
    <s v="Prestar servicios técnicos de apoyo a la gestión de la Direccion de Reasentamientos, para realizar actividades operativas y de seguimiento a los PQRS, de acuerdo con los procedimientos adoptados en la CVP y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69"/>
    <s v="7698-69"/>
    <s v="O23011602290000007698"/>
    <x v="2"/>
    <x v="4"/>
    <x v="12"/>
    <s v="PM/0208/0102/40010317698"/>
    <x v="33"/>
    <x v="0"/>
    <s v="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70"/>
    <s v="7698-70"/>
    <s v="O23011602290000007698"/>
    <x v="2"/>
    <x v="4"/>
    <x v="12"/>
    <s v="PM/0208/0102/40010317698"/>
    <x v="33"/>
    <x v="0"/>
    <s v="Prestar servicios profesionales a la gestión juridica  de la Dirección de Reasentamientos, en  las etapas de ingreso, prefactibilidad,  factibilidad y ejecución establecidas en el proceso y los procedimientos adoptados en la CVP y la normatividad vigente que rige la materia, de los expedientes que le sean asignados."/>
    <x v="2"/>
    <n v="80131803"/>
    <n v="3799400.0000000005"/>
    <n v="9"/>
    <n v="2807208"/>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2807208"/>
    <m/>
    <m/>
    <m/>
    <n v="0"/>
    <m/>
    <m/>
    <m/>
    <n v="0"/>
    <m/>
    <m/>
    <n v="0"/>
    <n v="2807208"/>
    <m/>
    <m/>
    <m/>
    <m/>
  </r>
  <r>
    <n v="71"/>
    <s v="7698-71"/>
    <s v="O23011602290000007698"/>
    <x v="2"/>
    <x v="4"/>
    <x v="12"/>
    <s v="PM/0208/0102/40010317698"/>
    <x v="33"/>
    <x v="0"/>
    <s v="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
    <x v="2"/>
    <n v="80131803"/>
    <n v="3799400.0000000005"/>
    <n v="9"/>
    <n v="29590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2959000"/>
    <m/>
    <m/>
    <m/>
    <n v="0"/>
    <m/>
    <m/>
    <m/>
    <n v="0"/>
    <m/>
    <m/>
    <n v="0"/>
    <n v="2959000"/>
    <m/>
    <m/>
    <m/>
    <m/>
  </r>
  <r>
    <n v="72"/>
    <s v="7698-72"/>
    <s v="O23011602290000007698"/>
    <x v="2"/>
    <x v="4"/>
    <x v="12"/>
    <s v="PM/0208/0102/40010317698"/>
    <x v="33"/>
    <x v="0"/>
    <s v="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
    <x v="2"/>
    <n v="80131803"/>
    <n v="3881900.0000000005"/>
    <n v="9"/>
    <n v="14965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1496500"/>
    <m/>
    <m/>
    <m/>
    <n v="0"/>
    <m/>
    <m/>
    <m/>
    <n v="0"/>
    <m/>
    <m/>
    <n v="0"/>
    <n v="1496500"/>
    <m/>
    <m/>
    <m/>
    <m/>
  </r>
  <r>
    <n v="73"/>
    <s v="7698-73"/>
    <s v="O23011602290000007698"/>
    <x v="2"/>
    <x v="4"/>
    <x v="12"/>
    <s v="PM/0208/0102/40010317698"/>
    <x v="33"/>
    <x v="0"/>
    <s v="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74"/>
    <s v="7698-74"/>
    <s v="O23011602290000007698"/>
    <x v="2"/>
    <x v="4"/>
    <x v="12"/>
    <s v="PM/0208/0102/40010317698"/>
    <x v="33"/>
    <x v="0"/>
    <s v="Prestar servicios profesionales a la gestión técnica de la Dirección de Reasentamientos, en las etapas de ingreso, prefactibilidad, factibilidad, saneamiento o cierre establecidas en el proceso y los procedimientos adoptados en la CVP y la normatividad vigente que rige la materia, de los expedientes que le sean asignados"/>
    <x v="2"/>
    <n v="80131803"/>
    <n v="4057900.0000000005"/>
    <n v="9"/>
    <n v="58565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5856500"/>
    <m/>
    <m/>
    <m/>
    <n v="0"/>
    <m/>
    <m/>
    <m/>
    <n v="0"/>
    <m/>
    <m/>
    <n v="0"/>
    <n v="5856500"/>
    <m/>
    <m/>
    <m/>
    <m/>
  </r>
  <r>
    <n v="75"/>
    <s v="7698-75"/>
    <s v="O23011602290000007698"/>
    <x v="2"/>
    <x v="4"/>
    <x v="12"/>
    <s v="PM/0208/0102/40010317698"/>
    <x v="33"/>
    <x v="0"/>
    <s v="Prestar servicios profesionales a la gestión técnica de la Dirección de Reasentamientos, en las etapas de ingreso, prefactibilidad, factibilidad, saneamiento o cierre establecidas en el proceso y los procedimientos adoptados en la CVP y la normatividad vigente que rige la materia, de los expedientes que le sean asignados"/>
    <x v="2"/>
    <n v="80131803"/>
    <n v="4233790"/>
    <n v="9"/>
    <n v="293909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2939090"/>
    <m/>
    <m/>
    <m/>
    <n v="0"/>
    <m/>
    <m/>
    <m/>
    <n v="0"/>
    <m/>
    <m/>
    <n v="0"/>
    <n v="2939090"/>
    <m/>
    <m/>
    <m/>
    <m/>
  </r>
  <r>
    <n v="76"/>
    <s v="7698-76"/>
    <s v="O23011602290000007698"/>
    <x v="2"/>
    <x v="4"/>
    <x v="12"/>
    <s v="PM/0208/0102/40010317698"/>
    <x v="33"/>
    <x v="0"/>
    <s v="Prestar servicios profesionales a la gestión técnica de la Dirección de Reasentamientos, en las etapas de ingreso, prefactibilidad, factibilidad, saneamiento o cierre establecidas en el proceso y los procedimientos adoptados en la CVP y la normatividad vigente que rige la materia, de los expedientes que le sean asignados"/>
    <x v="1"/>
    <s v="No aplica"/>
    <n v="0"/>
    <n v="0"/>
    <n v="0"/>
    <s v="NO APLICA"/>
    <s v="NO APLICA"/>
    <s v="NO APLICA"/>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0"/>
    <m/>
    <m/>
    <m/>
    <n v="0"/>
    <m/>
    <m/>
    <m/>
    <n v="0"/>
    <m/>
    <m/>
    <n v="0"/>
    <n v="0"/>
    <m/>
    <m/>
    <m/>
    <m/>
  </r>
  <r>
    <n v="77"/>
    <s v="7698-77"/>
    <s v="O23011602290000007698"/>
    <x v="2"/>
    <x v="4"/>
    <x v="12"/>
    <s v="PM/0208/0102/40010317698"/>
    <x v="33"/>
    <x v="0"/>
    <s v="Prestar servicios profesionales a la gestión técnica de la Dirección de Reasentamientos, en las etapas de ingreso, prefactibilidad, factibilidad, saneamiento o cierre establecidas en el proceso y los procedimientos adoptados en la CVP y la normatividad vigente que rige la materia, de los expedientes que le sean asignados"/>
    <x v="2"/>
    <n v="80131803"/>
    <n v="5175500"/>
    <n v="9"/>
    <n v="7394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739400"/>
    <m/>
    <m/>
    <m/>
    <n v="0"/>
    <m/>
    <m/>
    <m/>
    <n v="0"/>
    <m/>
    <m/>
    <n v="0"/>
    <n v="739400"/>
    <m/>
    <m/>
    <m/>
    <m/>
  </r>
  <r>
    <n v="78"/>
    <s v="7698-78"/>
    <s v="O23011602290000007698"/>
    <x v="2"/>
    <x v="4"/>
    <x v="12"/>
    <s v="PM/0208/0102/40010317698"/>
    <x v="33"/>
    <x v="0"/>
    <s v="Prestación de servicios de apoyo profesional, técnico y asistencial a la gestión en la Dirección de Reasentamientos de la Caja de Vivienda Popular en temas Inmobiliarios"/>
    <x v="2"/>
    <n v="80131803"/>
    <n v="5175500"/>
    <n v="9"/>
    <n v="399925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39992500"/>
    <m/>
    <m/>
    <m/>
    <n v="0"/>
    <m/>
    <m/>
    <m/>
    <n v="0"/>
    <m/>
    <m/>
    <n v="0"/>
    <n v="39992500"/>
    <m/>
    <m/>
    <m/>
    <m/>
  </r>
  <r>
    <n v="79"/>
    <s v="7698-79"/>
    <s v="O23011602290000007698"/>
    <x v="2"/>
    <x v="4"/>
    <x v="12"/>
    <s v="PM/0208/0102/40010317698"/>
    <x v="33"/>
    <x v="0"/>
    <s v="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
    <x v="2"/>
    <n v="80131803"/>
    <n v="5998300.0000000009"/>
    <n v="9"/>
    <n v="271005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27100500"/>
    <m/>
    <m/>
    <m/>
    <n v="0"/>
    <m/>
    <m/>
    <m/>
    <n v="0"/>
    <m/>
    <m/>
    <n v="0"/>
    <n v="27100500"/>
    <m/>
    <m/>
    <m/>
    <m/>
  </r>
  <r>
    <n v="80"/>
    <s v="7698-80"/>
    <s v="O23011602290000007698"/>
    <x v="2"/>
    <x v="4"/>
    <x v="12"/>
    <s v="PM/0208/0102/40010317698"/>
    <x v="33"/>
    <x v="0"/>
    <s v="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
    <x v="2"/>
    <n v="80131803"/>
    <n v="5998300.0000000009"/>
    <n v="9"/>
    <n v="19165849"/>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19165849"/>
    <m/>
    <m/>
    <m/>
    <n v="0"/>
    <m/>
    <m/>
    <m/>
    <n v="0"/>
    <m/>
    <m/>
    <n v="0"/>
    <n v="19165849"/>
    <m/>
    <m/>
    <m/>
    <m/>
  </r>
  <r>
    <n v="81"/>
    <s v="7698-81"/>
    <s v="O23011602290000007698"/>
    <x v="2"/>
    <x v="4"/>
    <x v="12"/>
    <s v="PM/0208/0102/40010317698"/>
    <x v="33"/>
    <x v="0"/>
    <s v="Prestar servicios profesionales a la gestión técnica de la Dirección de Reasentamientos, en las etapas de ingreso, prefactibilidad, factibilidad, saneamiento o cierre establecidas en el proceso y los procedimientos adoptados en la CVP y la normatividad vigente que rige la materia, de los expedientes que le sean asignados"/>
    <x v="2"/>
    <n v="80131803"/>
    <n v="5998300.0000000009"/>
    <n v="9"/>
    <n v="271005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27100500"/>
    <m/>
    <m/>
    <m/>
    <n v="0"/>
    <m/>
    <m/>
    <m/>
    <n v="0"/>
    <m/>
    <m/>
    <n v="0"/>
    <n v="27100500"/>
    <m/>
    <m/>
    <m/>
    <m/>
  </r>
  <r>
    <n v="82"/>
    <s v="7698-82"/>
    <s v="O23011602290000007698"/>
    <x v="2"/>
    <x v="4"/>
    <x v="12"/>
    <s v="PM/0208/0102/40010317698"/>
    <x v="33"/>
    <x v="0"/>
    <s v="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 "/>
    <x v="2"/>
    <n v="80131803"/>
    <n v="6469100.0000000009"/>
    <n v="9"/>
    <n v="392971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39297100"/>
    <m/>
    <m/>
    <m/>
    <n v="0"/>
    <m/>
    <m/>
    <m/>
    <n v="0"/>
    <m/>
    <m/>
    <n v="0"/>
    <n v="39297100"/>
    <m/>
    <m/>
    <m/>
    <m/>
  </r>
  <r>
    <n v="83"/>
    <s v="7698-83"/>
    <s v="O23011602290000007698"/>
    <x v="2"/>
    <x v="4"/>
    <x v="12"/>
    <s v="PM/0208/0102/40010317698"/>
    <x v="33"/>
    <x v="0"/>
    <s v="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
    <x v="2"/>
    <n v="80131803"/>
    <n v="6469100.0000000009"/>
    <n v="9"/>
    <n v="499885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49988500"/>
    <m/>
    <m/>
    <m/>
    <n v="0"/>
    <m/>
    <m/>
    <m/>
    <n v="0"/>
    <m/>
    <m/>
    <n v="0"/>
    <n v="49988500"/>
    <m/>
    <m/>
    <m/>
    <m/>
  </r>
  <r>
    <n v="84"/>
    <s v="7698-84"/>
    <s v="O23011602290000007698"/>
    <x v="2"/>
    <x v="4"/>
    <x v="12"/>
    <s v="PM/0208/0102/40010317698"/>
    <x v="33"/>
    <x v="0"/>
    <s v="Prestar servicios profesionales para la Planeación Institucional del Programa de Reasentamiento de la Dirección de Reasentamientos de la Caja de la Vivienda Popular, realizando actividades de seguimiento, consolidación y actualización de información a través de las herramientas de seguimiento y gestión previstas por la Entidad. "/>
    <x v="2"/>
    <n v="80131803"/>
    <n v="6600000.0000000009"/>
    <n v="9"/>
    <n v="510000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51000000"/>
    <m/>
    <m/>
    <m/>
    <n v="0"/>
    <m/>
    <m/>
    <m/>
    <n v="0"/>
    <m/>
    <m/>
    <n v="0"/>
    <n v="51000000"/>
    <m/>
    <m/>
    <m/>
    <m/>
  </r>
  <r>
    <n v="85"/>
    <s v="7698-85"/>
    <s v="O23011602290000007698"/>
    <x v="2"/>
    <x v="4"/>
    <x v="12"/>
    <s v="PM/0208/0102/40010317698"/>
    <x v="33"/>
    <x v="0"/>
    <s v="Prestar servicios profesionales a la gestión técnica de la Dirección de Reasentamientos, en las etapas de ingreso, prefactibilidad, factibilidad, saneamiento o cierre establecidas en el proceso y los procedimientos adoptados en la CVP y la normatividad vigente que rige la materia, de los expedientes que le sean asignados"/>
    <x v="2"/>
    <n v="80131803"/>
    <n v="7056500.0000000009"/>
    <n v="9"/>
    <n v="54527500"/>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54527500"/>
    <m/>
    <m/>
    <m/>
    <n v="0"/>
    <m/>
    <m/>
    <m/>
    <n v="0"/>
    <m/>
    <m/>
    <n v="0"/>
    <n v="54527500"/>
    <m/>
    <m/>
    <m/>
    <m/>
  </r>
  <r>
    <n v="86"/>
    <s v="7698-86"/>
    <s v="O23011602290000007698"/>
    <x v="2"/>
    <x v="4"/>
    <x v="12"/>
    <s v="PM/0208/0102/40010317698"/>
    <x v="33"/>
    <x v="0"/>
    <s v="Prestar servicios profesionales a la gestión técnica de la Dirección de Reasentamientos, en las etapas de ingreso, prefactibilidad, factibilidad, saneamiento o cierre establecidas en el proceso y los procedimientos adoptados en la CVP y la normatividad vigente que rige la materia, de los expedientes que le sean asignados"/>
    <x v="2"/>
    <n v="80131803"/>
    <n v="7150000.0000000009"/>
    <n v="9"/>
    <n v="55250000"/>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55250000"/>
    <m/>
    <m/>
    <m/>
    <n v="0"/>
    <m/>
    <m/>
    <m/>
    <n v="0"/>
    <m/>
    <m/>
    <n v="0"/>
    <n v="55250000"/>
    <m/>
    <m/>
    <m/>
    <m/>
  </r>
  <r>
    <n v="87"/>
    <s v="7698-87"/>
    <s v="O23011602290000007698"/>
    <x v="2"/>
    <x v="4"/>
    <x v="12"/>
    <s v="PM/0208/0102/40010317698"/>
    <x v="33"/>
    <x v="0"/>
    <s v="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x v="2"/>
    <n v="80131803"/>
    <n v="8232400.0000000009"/>
    <n v="9"/>
    <n v="63614000"/>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63614000"/>
    <m/>
    <m/>
    <m/>
    <n v="0"/>
    <m/>
    <m/>
    <m/>
    <n v="0"/>
    <m/>
    <m/>
    <n v="0"/>
    <n v="63614000"/>
    <m/>
    <m/>
    <m/>
    <m/>
  </r>
  <r>
    <n v="88"/>
    <s v="7698-88"/>
    <s v="O23011602290000007698"/>
    <x v="2"/>
    <x v="4"/>
    <x v="12"/>
    <s v="PM/0208/0102/40010317698"/>
    <x v="33"/>
    <x v="0"/>
    <s v="Prestar servicios profesionales a la gestión técnica de la Dirección de Reasentamientos, en las etapas de ingreso, prefactibilidad, factibilidad, saneamiento o cierre establecidas en el proceso y los procedimientos adoptados en la CVP y la normatividad vigente que rige la materia, de los expedientes que le sean asignados"/>
    <x v="2"/>
    <n v="80131803"/>
    <n v="8232400.0000000009"/>
    <n v="9"/>
    <n v="63614000"/>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63614000"/>
    <m/>
    <m/>
    <m/>
    <n v="0"/>
    <m/>
    <m/>
    <m/>
    <n v="0"/>
    <m/>
    <m/>
    <n v="0"/>
    <n v="63614000"/>
    <m/>
    <m/>
    <m/>
    <m/>
  </r>
  <r>
    <n v="89"/>
    <s v="7698-89"/>
    <s v="O23011602290000007698"/>
    <x v="2"/>
    <x v="4"/>
    <x v="12"/>
    <s v="PM/0208/0102/40010317698"/>
    <x v="33"/>
    <x v="0"/>
    <s v="Prestar servicios profesionales a la gestión técnica de la Dirección de Reasentamientos, en las etapas de ingreso, prefactibilidad, factibilidad, saneamiento o cierre establecidas en el proceso y los procedimientos adoptados en la CVP y la normatividad vigente que rige la materia, de los expedientes que le sean asignados"/>
    <x v="2"/>
    <n v="80131803"/>
    <n v="9188960"/>
    <n v="9"/>
    <n v="71005600"/>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71005600"/>
    <m/>
    <m/>
    <m/>
    <n v="0"/>
    <m/>
    <m/>
    <m/>
    <n v="0"/>
    <m/>
    <m/>
    <n v="0"/>
    <n v="71005600"/>
    <m/>
    <m/>
    <m/>
    <m/>
  </r>
  <r>
    <n v="90"/>
    <s v="7698-90"/>
    <s v="O23011602290000007698"/>
    <x v="2"/>
    <x v="4"/>
    <x v="12"/>
    <s v="PM/0208/0102/40010317698"/>
    <x v="33"/>
    <x v="3"/>
    <s v="Prestar servicios profesionales a la gestión del componente administrativo del Programa de Reasentamiento de la Dirección de Reasentamientos de la Caja de la Vivienda Popular, para realizar las actividades de asesoria al despacho juridica y contractual y apoyar en la gestión de los cierres administrativos que le sean asignados, atendiendo lo establecido en los procedimientos adoptados en la CVP y la normatividad vigente que rige la materia."/>
    <x v="2"/>
    <n v="80131803"/>
    <n v="8800440"/>
    <n v="9"/>
    <n v="80004000"/>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80004000"/>
    <m/>
    <m/>
    <m/>
    <n v="0"/>
    <m/>
    <m/>
    <m/>
    <n v="0"/>
    <m/>
    <m/>
    <n v="0"/>
    <n v="80004000"/>
    <m/>
    <m/>
    <m/>
    <m/>
  </r>
  <r>
    <n v="91"/>
    <s v="7698-91"/>
    <s v="O23011602290000007698"/>
    <x v="2"/>
    <x v="4"/>
    <x v="12"/>
    <s v="PM/0208/0102/40010317698"/>
    <x v="33"/>
    <x v="3"/>
    <s v="Prestar servicios profesionales a la gestión técnica de la Dirección de Reasentamientos, en las etapas de ingreso, prefactibilidad, factibilidad, saneamiento o cierre establecidas en el proceso y los procedimientos adoptados en la CVP y la normatividad vigente que rige la materia, de los expedientes que le sean asignados"/>
    <x v="2"/>
    <n v="80131803"/>
    <n v="8800000"/>
    <n v="9"/>
    <n v="80000000"/>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80000000"/>
    <m/>
    <m/>
    <m/>
    <n v="0"/>
    <m/>
    <m/>
    <m/>
    <n v="0"/>
    <m/>
    <m/>
    <n v="0"/>
    <n v="80000000"/>
    <m/>
    <m/>
    <m/>
    <m/>
  </r>
  <r>
    <n v="92"/>
    <s v="7698-92"/>
    <s v="O23011602290000007698"/>
    <x v="2"/>
    <x v="4"/>
    <x v="12"/>
    <s v="PM/0208/0102/40010317698"/>
    <x v="6"/>
    <x v="0"/>
    <s v="Prestar servicios profesionales para modelar, planear, desarrollar, implementar y proponer soluciones informáticas que optimice y fortalezca la plataforma tecnológica y el sistema de información misional que soporte el proceso de Reasentamientos de la Entidad"/>
    <x v="2"/>
    <n v="80101700"/>
    <n v="8232400"/>
    <n v="9"/>
    <n v="63614000"/>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63614000"/>
    <m/>
    <m/>
    <m/>
    <n v="0"/>
    <m/>
    <m/>
    <m/>
    <n v="0"/>
    <m/>
    <m/>
    <n v="0"/>
    <n v="63614000"/>
    <m/>
    <m/>
    <m/>
    <m/>
  </r>
  <r>
    <n v="93"/>
    <s v="7698-93"/>
    <s v="O23011602290000007698"/>
    <x v="2"/>
    <x v="4"/>
    <x v="12"/>
    <s v="PM/0208/0102/40010317698"/>
    <x v="6"/>
    <x v="0"/>
    <s v="Prestar servicios profesionales para modelar, planear, desarrollar, implementar y proponer soluciones informáticas que optimice y fortalezca la plataforma tecnológica y el sistema de información misional que soporte el proceso de Reasentamientos de la Entidad"/>
    <x v="2"/>
    <n v="80101700"/>
    <n v="8232400"/>
    <n v="9"/>
    <n v="63614000"/>
    <s v="MARZO"/>
    <s v="MARZO"/>
    <s v="MARZ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m/>
    <m/>
    <m/>
    <m/>
    <m/>
    <n v="63614000"/>
    <m/>
    <m/>
    <m/>
    <n v="0"/>
    <m/>
    <m/>
    <m/>
    <n v="0"/>
    <m/>
    <m/>
    <n v="0"/>
    <n v="63614000"/>
    <m/>
    <m/>
    <m/>
    <m/>
  </r>
  <r>
    <n v="94"/>
    <s v="7698-94"/>
    <s v="O23011602290000007698"/>
    <x v="2"/>
    <x v="4"/>
    <x v="13"/>
    <s v="PM/0208/0102/40010337698"/>
    <x v="30"/>
    <x v="0"/>
    <s v="Instrumentos financieros para relocalización transitoria."/>
    <x v="1"/>
    <s v="No aplica"/>
    <n v="100000000"/>
    <n v="3"/>
    <n v="300000000"/>
    <s v="NO APLICA"/>
    <s v="NO APLICA"/>
    <s v="En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1-11T00:00:00"/>
    <n v="202412000000903"/>
    <s v="01 - Viabilización de Línea"/>
    <s v="Recursos de línea  7"/>
    <d v="2024-01-12T00:00:00"/>
    <s v="REAS-001"/>
    <d v="2024-01-12T00:00:00"/>
    <n v="300000000"/>
    <n v="0"/>
    <n v="26"/>
    <d v="2024-01-15T00:00:00"/>
    <n v="179627620"/>
    <n v="120372380"/>
    <s v="MULTIPLES REG"/>
    <s v="MULTIPLES FECHAS"/>
    <n v="179627620"/>
    <n v="0"/>
    <n v="147687617"/>
    <m/>
    <n v="31940003"/>
    <n v="120372380"/>
    <s v="RESOLUCIÓN"/>
    <s v="MULTIPLES RESOLUCIONES"/>
    <s v="MULTIPLES TERCEROS"/>
    <m/>
  </r>
  <r>
    <n v="95"/>
    <s v="7698-95"/>
    <s v="O23011602290000007698"/>
    <x v="2"/>
    <x v="4"/>
    <x v="14"/>
    <s v="PM/0208/0102/40010337698"/>
    <x v="30"/>
    <x v="2"/>
    <s v="Instrumentos financieros para relocalización transitoria."/>
    <x v="1"/>
    <s v="No aplica"/>
    <n v="83333333"/>
    <n v="12"/>
    <n v="1000000000"/>
    <s v="NO APLICA"/>
    <s v="NO APLICA"/>
    <s v="En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1-11T00:00:00"/>
    <n v="202412000000903"/>
    <s v="01 - Viabilización de Línea"/>
    <s v="Recursos de línea  8"/>
    <d v="2024-01-12T00:00:00"/>
    <s v="REAS-002  ANULADA"/>
    <m/>
    <m/>
    <n v="1000000000"/>
    <s v="27 anulado"/>
    <m/>
    <m/>
    <n v="0"/>
    <m/>
    <m/>
    <m/>
    <n v="0"/>
    <m/>
    <m/>
    <n v="0"/>
    <n v="1000000000"/>
    <m/>
    <m/>
    <m/>
    <m/>
  </r>
  <r>
    <n v="96"/>
    <s v="7698-96"/>
    <s v="O23011602290000007698"/>
    <x v="2"/>
    <x v="4"/>
    <x v="14"/>
    <s v="PM/0208/0102/40010337698"/>
    <x v="30"/>
    <x v="2"/>
    <s v="Instrumentos financieros para relocalización transitoria."/>
    <x v="1"/>
    <s v="No aplica"/>
    <n v="83333333"/>
    <n v="12"/>
    <n v="1000000000"/>
    <s v="NO APLICA"/>
    <s v="NO APLICA"/>
    <s v="En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1-11T00:00:00"/>
    <n v="202412000000903"/>
    <s v="01 - Viabilización de Línea"/>
    <s v="Recursos de línea  8"/>
    <d v="2024-01-12T00:00:00"/>
    <s v="REAS-003 ANULADA"/>
    <m/>
    <m/>
    <n v="1000000000"/>
    <s v="28 anulado"/>
    <m/>
    <m/>
    <n v="0"/>
    <m/>
    <m/>
    <m/>
    <n v="0"/>
    <m/>
    <m/>
    <n v="0"/>
    <n v="1000000000"/>
    <m/>
    <m/>
    <m/>
    <m/>
  </r>
  <r>
    <n v="97"/>
    <s v="7698-97"/>
    <s v="O23011602290000007698"/>
    <x v="2"/>
    <x v="4"/>
    <x v="12"/>
    <s v="PM/0208/0102/40010317698"/>
    <x v="5"/>
    <x v="0"/>
    <s v="Realizar gestiones documentacion, legalización, gestiones notariales y  certificación juridica en la adjudicación de las viviendas para entrega de los predios a los beneficiarios objeto del programa de reasentamientos. (197 hogares meta 1 y 5 predios meta 2 con tramites realizados)"/>
    <x v="1"/>
    <s v="No aplica"/>
    <n v="10000000"/>
    <n v="10"/>
    <n v="100000000"/>
    <s v="NO APLICA"/>
    <s v="NO APLICA"/>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1-23T00:00:00"/>
    <n v="202412000004763"/>
    <s v="01 - Viabilización de Línea"/>
    <s v="RECURSOS DE LINEA 5"/>
    <d v="2024-01-25T00:00:00"/>
    <s v="REAS-004"/>
    <d v="2024-01-25T00:00:00"/>
    <n v="100000000"/>
    <n v="0"/>
    <n v="46"/>
    <d v="2024-01-29T00:00:00"/>
    <n v="62166900"/>
    <n v="37833100"/>
    <s v="MULTIPLES REG"/>
    <s v="MULTIPLES FECHAS"/>
    <n v="62166900"/>
    <n v="0"/>
    <n v="25102645"/>
    <m/>
    <n v="37064255"/>
    <n v="37833100"/>
    <s v="RESOLUCIÓN"/>
    <s v="MULTIPLES RESOLUCIONES"/>
    <s v="MULTIPLES TERCEROS"/>
    <m/>
  </r>
  <r>
    <n v="98"/>
    <s v="7698-98"/>
    <s v="O23011602290000007698"/>
    <x v="2"/>
    <x v="4"/>
    <x v="12"/>
    <s v="PM/0208/0102/40010317698"/>
    <x v="34"/>
    <x v="0"/>
    <s v="Prórroga y adición al Contrato de prestación de servicios No.51/2023 Prestar servicios profesionales especializados financieros a la Dirección de Reasentamientos, apoyando la formulación de estrategi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
    <x v="3"/>
    <n v="84111700"/>
    <n v="10500000"/>
    <s v="1 mes y 20 días"/>
    <n v="17500000"/>
    <s v="FEBRERO"/>
    <s v="FEBRERO"/>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1-29T00:00:00"/>
    <n v="202412000005533"/>
    <s v="02 - Creación de Nueva Línea "/>
    <s v="Recursos de línea  61"/>
    <d v="2024-01-29T00:00:00"/>
    <s v="REAS-005"/>
    <d v="2024-01-29T00:00:00"/>
    <n v="17500000"/>
    <n v="0"/>
    <n v="49"/>
    <d v="2024-01-30T00:00:00"/>
    <n v="17500000"/>
    <n v="0"/>
    <n v="115"/>
    <d v="2024-01-30T00:00:00"/>
    <n v="17500000"/>
    <n v="0"/>
    <n v="17500000"/>
    <m/>
    <n v="0"/>
    <n v="0"/>
    <s v="CONTRATO DE PRESTACION DE SERVICIOS PROFESIONALES"/>
    <n v="51"/>
    <s v="SELENE MILAGROS IBAÑEZ ECHEVERRIA"/>
    <m/>
  </r>
  <r>
    <n v="99"/>
    <s v="7698-99"/>
    <s v="O23011602290000007698"/>
    <x v="2"/>
    <x v="4"/>
    <x v="12"/>
    <s v="PM/0208/0102/40010317698"/>
    <x v="10"/>
    <x v="0"/>
    <s v="Prórroga y adición al Contrato de prestación de servicios No.28/2023 Prestación de servicios profesionales de abogado a la Dirección de Reasentamientos para acompañar la defensa judicial, extrajudicial y administrativa que deba efectuar la Dirección de Reasentamientos y la Caja de la Vivienda Popular, ante las instancias competentes y atenderlas peticiones, quejas, reclamos y requerimientos de los expedientes que le sean asignados dentro del proceso de reasentamiento de acuerdo con los procedimientos y la normatividad vigente que rige la materia."/>
    <x v="3"/>
    <n v="80121703"/>
    <n v="8553120"/>
    <n v="1"/>
    <n v="8553120"/>
    <s v="NO APLICA"/>
    <s v="NO APLICA"/>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02T00:00:00"/>
    <n v="202412000011063"/>
    <s v="01 - Viabilización de Línea"/>
    <s v="De línea 52"/>
    <d v="2024-02-02T00:00:00"/>
    <s v="REAS-006"/>
    <d v="2024-02-02T00:00:00"/>
    <n v="8553120"/>
    <n v="0"/>
    <n v="63"/>
    <d v="2024-02-07T00:00:00"/>
    <n v="8553120"/>
    <n v="0"/>
    <n v="168"/>
    <d v="2024-02-09T00:00:00"/>
    <n v="8553120"/>
    <n v="0"/>
    <n v="8553120"/>
    <m/>
    <n v="0"/>
    <n v="0"/>
    <s v="CONTRATO DE PRESTACION DE SERVICIOS PROFESIONALES"/>
    <n v="28"/>
    <s v="SANDRA JOHANA PAI GOMEZ"/>
    <m/>
  </r>
  <r>
    <n v="100"/>
    <s v="7698-100"/>
    <s v="O23011602290000007698"/>
    <x v="2"/>
    <x v="4"/>
    <x v="12"/>
    <s v="PM/0208/0102/40010317698"/>
    <x v="10"/>
    <x v="0"/>
    <s v="Prórroga y adición al Contrato de prestación de servicios No.32/2023 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
    <x v="3"/>
    <n v="81101508"/>
    <n v="8553120"/>
    <n v="1"/>
    <n v="8553120"/>
    <s v="NO APLICA"/>
    <s v="NO APLICA"/>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02T00:00:00"/>
    <n v="202412000011063"/>
    <s v="01 - Viabilización de Línea"/>
    <s v="De línea 66"/>
    <d v="2024-02-02T00:00:00"/>
    <s v="REAS-007"/>
    <d v="2024-02-02T00:00:00"/>
    <n v="8553120"/>
    <n v="0"/>
    <n v="64"/>
    <d v="2024-02-07T00:00:00"/>
    <n v="8533120"/>
    <n v="20000"/>
    <n v="169"/>
    <d v="2024-02-09T00:00:00"/>
    <n v="8533120"/>
    <n v="0"/>
    <n v="8533120"/>
    <m/>
    <n v="0"/>
    <n v="20000"/>
    <s v="CONTRATO DE PRESTACION DE SERVICIOS PROFESIONALES"/>
    <n v="32"/>
    <s v="KERLY KATHERINE CORTES VALBUENA"/>
    <m/>
  </r>
  <r>
    <n v="101"/>
    <s v="7698-101"/>
    <s v="O23011602290000007698"/>
    <x v="2"/>
    <x v="4"/>
    <x v="12"/>
    <s v="PM/0208/0102/40010317698"/>
    <x v="4"/>
    <x v="0"/>
    <s v="Prórroga y adición al Contrato de prestación de servicios No.41/2023 Prestación de servicios profesionales a la gestión social de la Dirección de Reasentamientos, apoyando la formulación de estrategi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
    <x v="3"/>
    <n v="80121703"/>
    <n v="7483980"/>
    <n v="1"/>
    <n v="7483980"/>
    <s v="NO APLICA"/>
    <s v="NO APLICA"/>
    <s v="Febrero"/>
    <s v="DIRECCIÓN DE REASENTAMIENTOS"/>
    <s v="RICARDO ALBERTO SERRATO PARD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06T00:00:00"/>
    <n v="202412000013113"/>
    <s v="02 - Creación de Nueva Línea "/>
    <s v="Recursos de línea 26"/>
    <d v="2024-02-07T00:00:00"/>
    <s v="REAS-008"/>
    <d v="2024-02-07T00:00:00"/>
    <n v="7483980"/>
    <n v="0"/>
    <n v="68"/>
    <d v="2024-02-08T00:00:00"/>
    <n v="7483980"/>
    <n v="0"/>
    <n v="167"/>
    <d v="2024-02-09T00:00:00"/>
    <n v="7483980"/>
    <n v="0"/>
    <n v="7483980"/>
    <m/>
    <n v="0"/>
    <n v="0"/>
    <s v="CONTRATO DE PRESTACION DE SERVICIOS PROFESIONALES"/>
    <n v="41"/>
    <s v="HASBLEIDY  PUENTES MONTAÑA"/>
    <m/>
  </r>
  <r>
    <n v="102"/>
    <s v="7698-102"/>
    <s v="O23011602290000007698"/>
    <x v="2"/>
    <x v="4"/>
    <x v="12"/>
    <s v="PM/0208/0102/40010317698"/>
    <x v="4"/>
    <x v="0"/>
    <s v="Ahorro del 10% para la reducción del gasto en contratos de prestación de servicios profesionales y de apoyo a la gestión en cumplimiento del artículo 6 del Decreto 062 de 2024. "/>
    <x v="1"/>
    <s v="No aplica"/>
    <n v="107208903"/>
    <n v="1"/>
    <n v="107208903"/>
    <s v="NO APLICA"/>
    <s v="NO APLICA"/>
    <s v="NO APLICA"/>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19T00:00:00"/>
    <n v="202412000021803"/>
    <s v="01 - Viabilización de Línea"/>
    <s v="Recursos de 7698-26;7698-27;7698-28;7698-29;7698-30;7698-31;7698-32;7698-33; 7698-34;7698-35;7698-36;7698-37;7698-38;7698-39."/>
    <d v="2024-02-19T00:00:00"/>
    <s v="REAS-009"/>
    <d v="2024-02-19T00:00:00"/>
    <n v="107208903"/>
    <n v="0"/>
    <n v="96"/>
    <d v="2024-02-19T00:00:00"/>
    <n v="0"/>
    <n v="107208903"/>
    <m/>
    <m/>
    <m/>
    <n v="0"/>
    <m/>
    <m/>
    <n v="0"/>
    <n v="107208903"/>
    <m/>
    <m/>
    <m/>
    <m/>
  </r>
  <r>
    <n v="103"/>
    <s v="7698-103"/>
    <s v="O23011602290000007698"/>
    <x v="2"/>
    <x v="4"/>
    <x v="12"/>
    <s v="PM/0208/0102/40010317698"/>
    <x v="10"/>
    <x v="0"/>
    <s v="Ahorro del 10% para la reducción del gasto en contratos de prestación de servicios profesionales y de apoyo a la gestión en cumplimiento del artículo 6 del Decreto 062 de 2024. "/>
    <x v="1"/>
    <s v="No aplica"/>
    <n v="118807763"/>
    <n v="1"/>
    <n v="118807763"/>
    <s v="NO APLICA"/>
    <s v="NO APLICA"/>
    <s v="NO APLICA"/>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19T00:00:00"/>
    <n v="202412000021803"/>
    <s v="01 - Viabilización de Línea"/>
    <s v="Recursos de: 7698-40;7698-41;7698-42;7698-43;7698-44;7698-45;7698-46, 7698-47;7698-48;7698-49;7698-50;7698-51;7698-52;7698-53"/>
    <d v="2024-02-19T00:00:00"/>
    <s v="REAS-010"/>
    <d v="2024-02-19T00:00:00"/>
    <n v="118807763"/>
    <n v="0"/>
    <n v="97"/>
    <d v="2024-02-19T00:00:00"/>
    <n v="0"/>
    <n v="118807763"/>
    <m/>
    <m/>
    <m/>
    <n v="0"/>
    <m/>
    <m/>
    <n v="0"/>
    <n v="118807763"/>
    <m/>
    <m/>
    <m/>
    <m/>
  </r>
  <r>
    <n v="104"/>
    <s v="7698-104"/>
    <s v="O23011602290000007698"/>
    <x v="2"/>
    <x v="4"/>
    <x v="12"/>
    <s v="PM/0208/0102/40010317698"/>
    <x v="6"/>
    <x v="0"/>
    <s v="Ahorro del 10% para la reducción del gasto en contratos de prestación de servicios profesionales y de apoyo a la gestión en cumplimiento del artículo 6 del Decreto 062 de 2024. "/>
    <x v="1"/>
    <s v="No aplica"/>
    <n v="22452000"/>
    <n v="1"/>
    <n v="22452000"/>
    <s v="NO APLICA"/>
    <s v="NO APLICA"/>
    <s v="NO APLICA"/>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19T00:00:00"/>
    <n v="202412000021803"/>
    <s v="01 - Viabilización de Línea"/>
    <s v="Recursos de 7698-92 y 7698-93"/>
    <d v="2024-02-19T00:00:00"/>
    <s v="REAS-011"/>
    <d v="2024-02-19T00:00:00"/>
    <n v="22452000"/>
    <n v="0"/>
    <n v="98"/>
    <d v="2024-02-19T00:00:00"/>
    <n v="0"/>
    <n v="22452000"/>
    <m/>
    <m/>
    <m/>
    <n v="0"/>
    <m/>
    <m/>
    <n v="0"/>
    <n v="22452000"/>
    <m/>
    <m/>
    <m/>
    <m/>
  </r>
  <r>
    <n v="105"/>
    <s v="7698-105"/>
    <s v="O23011602290000007698"/>
    <x v="2"/>
    <x v="4"/>
    <x v="12"/>
    <s v="PM/0208/0102/40010317698"/>
    <x v="34"/>
    <x v="0"/>
    <s v="Ahorro del 10% para la reducción del gasto en contratos de prestación de servicios profesionales y de apoyo a la gestión en cumplimiento del artículo 6 del Decreto 062 de 2024. "/>
    <x v="1"/>
    <s v="No aplica"/>
    <n v="66423000"/>
    <n v="1"/>
    <n v="66423000"/>
    <s v="NO APLICA"/>
    <s v="NO APLICA"/>
    <s v="NO APLICA"/>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19T00:00:00"/>
    <n v="202412000021803"/>
    <s v="01 - Viabilización de Línea"/>
    <s v="Recursos de: 7698-54,7698-55,7698-56, 7698-57, 7698-58, 7698-59, 7698-60 y 7698-61"/>
    <d v="2024-02-19T00:00:00"/>
    <s v="REAS-012"/>
    <d v="2024-02-19T00:00:00"/>
    <n v="66423000"/>
    <n v="0"/>
    <n v="99"/>
    <d v="2024-02-19T00:00:00"/>
    <n v="0"/>
    <n v="66423000"/>
    <m/>
    <m/>
    <m/>
    <n v="0"/>
    <m/>
    <m/>
    <n v="0"/>
    <n v="66423000"/>
    <m/>
    <m/>
    <m/>
    <m/>
  </r>
  <r>
    <n v="106"/>
    <s v="7698-106"/>
    <s v="O23011602290000007698"/>
    <x v="2"/>
    <x v="4"/>
    <x v="12"/>
    <s v="PM/0208/0102/40010317698"/>
    <x v="35"/>
    <x v="0"/>
    <s v="Ahorro del 10% para la reducción del gasto en contratos de prestación de servicios profesionales y de apoyo a la gestión en cumplimiento del artículo 6 del Decreto 062 de 2024. "/>
    <x v="1"/>
    <s v="No aplica"/>
    <n v="50070500"/>
    <n v="1"/>
    <n v="50070500"/>
    <s v="NO APLICA"/>
    <s v="NO APLICA"/>
    <s v="NO APLICA"/>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19T00:00:00"/>
    <n v="202412000021833"/>
    <s v="01 - Viabilización de Línea"/>
    <s v="Recursos de: 7698-62, 7698-63, 7698-64 y 7698-657698-62, 7698-63, 7698-64 y 7698-65"/>
    <d v="2024-02-19T00:00:00"/>
    <s v="REAS-013"/>
    <d v="2024-02-19T00:00:00"/>
    <n v="50070500"/>
    <n v="0"/>
    <n v="100"/>
    <d v="2024-02-19T00:00:00"/>
    <n v="0"/>
    <n v="50070500"/>
    <m/>
    <m/>
    <m/>
    <n v="0"/>
    <m/>
    <m/>
    <n v="0"/>
    <n v="50070500"/>
    <m/>
    <m/>
    <m/>
    <m/>
  </r>
  <r>
    <n v="107"/>
    <s v="7698-107"/>
    <s v="O23011602290000007698"/>
    <x v="2"/>
    <x v="4"/>
    <x v="12"/>
    <s v="PM/0208/0102/40010317698"/>
    <x v="18"/>
    <x v="0"/>
    <s v="Ahorro del 10% para la reducción del gasto en contratos de prestación de servicios profesionales y de apoyo a la gestión en cumplimiento del artículo 6 del Decreto 062 de 2024. "/>
    <x v="1"/>
    <s v="No aplica"/>
    <n v="11467032"/>
    <n v="1"/>
    <n v="11467032"/>
    <s v="NO APLICA"/>
    <s v="NO APLICA"/>
    <s v="NO APLICA"/>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19T00:00:00"/>
    <n v="202412000021833"/>
    <s v="01 - Viabilización de Línea"/>
    <s v="Recursos de: 7698-66"/>
    <d v="2024-02-19T00:00:00"/>
    <s v="REAS-014"/>
    <d v="2024-02-19T00:00:00"/>
    <n v="11467032"/>
    <n v="0"/>
    <n v="101"/>
    <d v="2024-02-19T00:00:00"/>
    <n v="0"/>
    <n v="11467032"/>
    <m/>
    <m/>
    <m/>
    <n v="0"/>
    <m/>
    <m/>
    <n v="0"/>
    <n v="11467032"/>
    <m/>
    <m/>
    <m/>
    <m/>
  </r>
  <r>
    <n v="108"/>
    <s v="7698-108"/>
    <s v="O23011602290000007698"/>
    <x v="2"/>
    <x v="4"/>
    <x v="12"/>
    <s v="PM/0208/0102/40010317698"/>
    <x v="33"/>
    <x v="0"/>
    <s v="Ahorro del 10% para la reducción del gasto en contratos de prestación de servicios profesionales y de apoyo a la gestión en cumplimiento del artículo 6 del Decreto 062 de 2024. "/>
    <x v="1"/>
    <s v="No aplica"/>
    <n v="173865750"/>
    <n v="1"/>
    <n v="173865750"/>
    <s v="NO APLICA"/>
    <s v="NO APLICA"/>
    <s v="NO APLICA"/>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19T00:00:00"/>
    <n v="202412000021833"/>
    <s v="01 - Viabilización de Línea"/>
    <s v="Recursos de: 7698-67, 7698-68, 7698-69, 7698-70, 7698-71, 7698-72, 7698-73, 7698-74, 7698-75, 7698-76, 7698-77, 7698-78, 7698-79, 7698-80, 7698-81, 7698-82, 7698-83, 7698-84, 7698-85, 7698-86, 7698-87, 7698-88 y 7698-89"/>
    <d v="2024-02-19T00:00:00"/>
    <s v="REAS-015"/>
    <d v="2024-02-19T00:00:00"/>
    <n v="173865750"/>
    <n v="0"/>
    <n v="102"/>
    <d v="2024-02-19T00:00:00"/>
    <n v="0"/>
    <n v="173865750"/>
    <m/>
    <m/>
    <m/>
    <n v="0"/>
    <m/>
    <m/>
    <n v="0"/>
    <n v="173865750"/>
    <m/>
    <m/>
    <m/>
    <m/>
  </r>
  <r>
    <n v="109"/>
    <s v="7698-109"/>
    <s v="O23011602290000007698"/>
    <x v="2"/>
    <x v="4"/>
    <x v="12"/>
    <s v="PM/0208/0102/40010317698"/>
    <x v="2"/>
    <x v="0"/>
    <s v="Ahorro del 10% para la reducción del gasto en contratos de prestación de servicios profesionales y de apoyo a la gestión en cumplimiento del artículo 6 del Decreto 062 de 2024. "/>
    <x v="1"/>
    <s v="No aplica"/>
    <n v="10425054"/>
    <n v="1"/>
    <n v="10425054"/>
    <s v="NO APLICA"/>
    <s v="NO APLICA"/>
    <s v="NO APLICA"/>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19T00:00:00"/>
    <n v="202412000021833"/>
    <s v="01 - Viabilización de Línea"/>
    <s v="Recursos de: 7698-23, 7698-24 y 7698-25"/>
    <d v="2024-02-19T00:00:00"/>
    <s v="REAS-016"/>
    <d v="2024-02-19T00:00:00"/>
    <n v="10425054"/>
    <n v="0"/>
    <n v="95"/>
    <d v="2024-02-19T00:00:00"/>
    <n v="0"/>
    <n v="10425054"/>
    <m/>
    <m/>
    <m/>
    <n v="0"/>
    <m/>
    <m/>
    <n v="0"/>
    <n v="10425054"/>
    <m/>
    <m/>
    <m/>
    <m/>
  </r>
  <r>
    <n v="110"/>
    <s v="7698-110"/>
    <s v="O23011602290000007698"/>
    <x v="2"/>
    <x v="4"/>
    <x v="14"/>
    <s v="PM/0208/0102/40010337698"/>
    <x v="30"/>
    <x v="0"/>
    <s v="Instrumentos financieros para relocalización transitoria."/>
    <x v="1"/>
    <s v="No aplica"/>
    <n v="1740000"/>
    <n v="2"/>
    <n v="690000000"/>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0T00:00:00"/>
    <n v="202412000022193"/>
    <s v="01 - Viabilización de Línea"/>
    <s v="Recursos de línea 4 $312.560.000 y recursos de línea 7 $ 377.440.000"/>
    <d v="2024-02-21T00:00:00"/>
    <s v="REAS-017"/>
    <d v="2024-02-21T00:00:00"/>
    <n v="690000000"/>
    <n v="0"/>
    <n v="339"/>
    <d v="2024-02-29T00:00:00"/>
    <n v="688632624"/>
    <n v="1367376"/>
    <s v="MULTIPLES REG"/>
    <s v="MULTIPLES FECHAS"/>
    <n v="688632624"/>
    <n v="0"/>
    <n v="668122008"/>
    <m/>
    <n v="20510616"/>
    <n v="1367376"/>
    <s v="RESOLUCIÓN"/>
    <s v="MULTIPLES RESOLUCIONES"/>
    <s v="MULTIPLES TERCEROS"/>
    <m/>
  </r>
  <r>
    <n v="111"/>
    <s v="7698-111"/>
    <s v="O23011602290000007698"/>
    <x v="2"/>
    <x v="4"/>
    <x v="12"/>
    <s v="PM/0208/0102/40010317698"/>
    <x v="4"/>
    <x v="0"/>
    <s v="Prórroga y adición al Contrato de prestación de servicios No.409/2023 Prestación de servicios profesionales a la gestión social de la Direccion de Reasentamientos, en la gestión de las etapas del programa de Reasentamientos de acuerdo con la normatividad vigente que rige la materia."/>
    <x v="3"/>
    <s v="No aplica"/>
    <n v="5228095"/>
    <s v="1 MES"/>
    <n v="5228095"/>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30"/>
    <d v="2024-02-27T00:00:00"/>
    <s v="REAS-018"/>
    <d v="2024-02-27T00:00:00"/>
    <n v="5228095"/>
    <n v="0"/>
    <n v="292"/>
    <d v="2024-02-28T00:00:00"/>
    <n v="5228095"/>
    <n v="0"/>
    <n v="327"/>
    <d v="2024-02-28T00:00:00"/>
    <n v="5228095"/>
    <n v="0"/>
    <n v="5228095"/>
    <m/>
    <n v="0"/>
    <n v="0"/>
    <s v="CONTRATO DE PRESTACION DE SERVICIOS PROFESIONALES"/>
    <n v="409"/>
    <s v="DIANA PAOLA CASTIBLANCO VENEGAS"/>
    <m/>
  </r>
  <r>
    <n v="112"/>
    <s v="7698-112"/>
    <s v="O23011602290000007698"/>
    <x v="2"/>
    <x v="4"/>
    <x v="12"/>
    <s v="PM/0208/0102/40010317698"/>
    <x v="4"/>
    <x v="0"/>
    <s v="Prórroga y adición al Contrato de prestación de servicios No.431/2023 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
    <x v="3"/>
    <s v="No aplica"/>
    <n v="5228095"/>
    <s v="1 MES 10 DIAS"/>
    <n v="6970793"/>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31"/>
    <d v="2024-02-27T00:00:00"/>
    <s v="REAS-019"/>
    <d v="2024-02-27T00:00:00"/>
    <n v="6970793"/>
    <n v="0"/>
    <n v="262"/>
    <d v="2024-02-27T00:00:00"/>
    <n v="6970793"/>
    <n v="0"/>
    <n v="307"/>
    <d v="2024-02-27T00:00:00"/>
    <n v="6970793"/>
    <n v="0"/>
    <n v="6970793"/>
    <m/>
    <n v="0"/>
    <n v="0"/>
    <s v="CONTRATO DE PRESTACION DE SERVICIOS PROFESIONALES"/>
    <n v="431"/>
    <s v="DIANA ESTELA MORENO FRANCO"/>
    <m/>
  </r>
  <r>
    <n v="113"/>
    <s v="7698-113"/>
    <s v="O23011602290000007698"/>
    <x v="2"/>
    <x v="4"/>
    <x v="12"/>
    <s v="PM/0208/0102/40010317698"/>
    <x v="4"/>
    <x v="0"/>
    <s v="Prórroga y adición al Contrato de prestación de servicios No.404/2023 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
    <x v="3"/>
    <s v="No aplica"/>
    <n v="6000000"/>
    <s v="1 MES 5 DIAS"/>
    <n v="7000000"/>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32"/>
    <d v="2024-02-27T00:00:00"/>
    <s v="REAS-020"/>
    <d v="2024-02-27T00:00:00"/>
    <n v="7000000"/>
    <n v="0"/>
    <n v="303"/>
    <d v="2024-02-28T00:00:00"/>
    <n v="7000000"/>
    <n v="0"/>
    <n v="352"/>
    <d v="2024-02-29T00:00:00"/>
    <n v="7000000"/>
    <n v="0"/>
    <n v="7000000"/>
    <m/>
    <n v="0"/>
    <n v="0"/>
    <s v="CONTRATO DE PRESTACION DE SERVICIOS PROFESIONALES"/>
    <n v="404"/>
    <s v="PAOLA ANDREA ERAZO YELA"/>
    <m/>
  </r>
  <r>
    <n v="114"/>
    <s v="7698-114"/>
    <s v="O23011602290000007698"/>
    <x v="2"/>
    <x v="4"/>
    <x v="12"/>
    <s v="PM/0208/0102/40010317698"/>
    <x v="10"/>
    <x v="0"/>
    <s v="Prórroga y adición al Contrato de prestación de servicios No.430/2023 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
    <x v="3"/>
    <s v="No aplica"/>
    <n v="4276560"/>
    <s v="1 MES 5 DIAS"/>
    <n v="4989320"/>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44"/>
    <d v="2024-02-27T00:00:00"/>
    <s v="REAS-021"/>
    <d v="2024-02-27T00:00:00"/>
    <n v="4989320"/>
    <n v="0"/>
    <n v="304"/>
    <d v="2024-02-28T00:00:00"/>
    <n v="4989320"/>
    <n v="0"/>
    <n v="358"/>
    <d v="2024-02-29T00:00:00"/>
    <n v="4989320"/>
    <n v="0"/>
    <n v="4419112"/>
    <m/>
    <n v="570208"/>
    <n v="0"/>
    <s v="CONTRATO DE PRESTACION DE SERVICIOS PROFESIONALES"/>
    <n v="430"/>
    <s v="VALENTINA  RODRIGUEZ CAICEDO"/>
    <m/>
  </r>
  <r>
    <n v="115"/>
    <s v="7698-115"/>
    <s v="O23011602290000007698"/>
    <x v="2"/>
    <x v="4"/>
    <x v="12"/>
    <s v="PM/0208/0102/40010317698"/>
    <x v="10"/>
    <x v="0"/>
    <s v="Prórroga y adición al Contrato de prestación de servicios No.300/2023 Prestación de servicios profesionales de abogado a la Dirección de Reasentamientos para la depuración predial de los expedientes que le sean asignados dentro del proceso de reasentamiento de acuerdo con los procedimientos y la normatividad vigente que rige la materia."/>
    <x v="3"/>
    <s v="No aplica"/>
    <n v="7483980"/>
    <s v="2 MES 15 DIAS"/>
    <n v="18709950"/>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53"/>
    <d v="2024-02-27T00:00:00"/>
    <s v="REAS-022"/>
    <d v="2024-02-27T00:00:00"/>
    <n v="18709950"/>
    <n v="0"/>
    <n v="264"/>
    <d v="2024-02-27T00:00:00"/>
    <n v="18709950"/>
    <n v="0"/>
    <n v="311"/>
    <d v="2024-02-27T00:00:00"/>
    <n v="18709950"/>
    <n v="0"/>
    <n v="15716358"/>
    <m/>
    <n v="2993592"/>
    <n v="0"/>
    <s v="CONTRATO DE PRESTACION DE SERVICIOS PROFESIONALES"/>
    <n v="300"/>
    <s v="ADRIAN MAURICIO BENAVIDES LOPEZ DE MESA"/>
    <m/>
  </r>
  <r>
    <n v="116"/>
    <s v="7698-116"/>
    <s v="O23011602290000007698"/>
    <x v="2"/>
    <x v="4"/>
    <x v="12"/>
    <s v="PM/0208/0102/40010317698"/>
    <x v="2"/>
    <x v="0"/>
    <s v="Prórroga y adición al Contrato de prestación de servicios No.403/2023 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
    <x v="3"/>
    <s v="No aplica"/>
    <n v="3453300"/>
    <s v="1 MES"/>
    <n v="3453300"/>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10"/>
    <d v="2024-02-27T00:00:00"/>
    <s v="REAS-023"/>
    <d v="2024-02-27T00:00:00"/>
    <n v="3453300"/>
    <n v="0"/>
    <n v="263"/>
    <d v="2024-02-27T00:00:00"/>
    <n v="3453300"/>
    <n v="0"/>
    <n v="312"/>
    <d v="2024-02-27T00:00:00"/>
    <n v="3453300"/>
    <n v="0"/>
    <n v="3453300"/>
    <m/>
    <n v="0"/>
    <n v="0"/>
    <s v="CONTRATO DE PRESTACION DE SERVICIOS DE APOYO A LA GESTION"/>
    <n v="403"/>
    <s v="SANDRA MIREYA GUTIERREZ LIEVANO"/>
    <m/>
  </r>
  <r>
    <n v="117"/>
    <s v="7698-117"/>
    <s v="O23011602290000007698"/>
    <x v="2"/>
    <x v="4"/>
    <x v="12"/>
    <s v="PM/0208/0102/40010317698"/>
    <x v="2"/>
    <x v="0"/>
    <s v="Prórroga y adición al Contrato de prestación de servicios No.414/2023 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
    <x v="3"/>
    <s v="No aplica"/>
    <n v="2565936"/>
    <s v="1 MES 10 DIAS"/>
    <n v="3421248"/>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24"/>
    <d v="2024-02-27T00:00:00"/>
    <s v="REAS-024"/>
    <d v="2024-02-27T00:00:00"/>
    <n v="3421248"/>
    <n v="0"/>
    <n v="305"/>
    <d v="2024-02-28T00:00:00"/>
    <n v="3421248"/>
    <n v="0"/>
    <n v="321"/>
    <d v="2024-02-28T00:00:00"/>
    <n v="3421248"/>
    <n v="0"/>
    <n v="3421248"/>
    <m/>
    <n v="0"/>
    <n v="0"/>
    <s v="CONTRATO DE APOYO A ACTIVIDADES DE INTERÉS PÚBLICO"/>
    <n v="414"/>
    <s v="ALCIBIADES  CASTRO PARADA"/>
    <m/>
  </r>
  <r>
    <n v="118"/>
    <s v="7698-118"/>
    <s v="O23011602290000007698"/>
    <x v="2"/>
    <x v="4"/>
    <x v="12"/>
    <s v="PM/0208/0102/40010317698"/>
    <x v="34"/>
    <x v="0"/>
    <s v="Prórroga y adición al Contrato de prestación de servicios No.121/2023 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
    <x v="3"/>
    <s v="No aplica"/>
    <n v="4276560"/>
    <s v="2 MES 15 DIAS"/>
    <n v="10691400"/>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56"/>
    <d v="2024-02-27T00:00:00"/>
    <s v="REAS-025"/>
    <d v="2024-02-27T00:00:00"/>
    <n v="10691400"/>
    <n v="0"/>
    <n v="293"/>
    <d v="2024-02-28T00:00:00"/>
    <n v="10691400"/>
    <n v="0"/>
    <n v="322"/>
    <d v="2024-02-28T00:00:00"/>
    <n v="10691400"/>
    <n v="0"/>
    <n v="285104"/>
    <m/>
    <n v="10406296"/>
    <n v="0"/>
    <s v="CONTRATO DE PRESTACION DE SERVICIOS PROFESIONALES"/>
    <n v="121"/>
    <s v="MIREYA  SALCEDO CAMELO"/>
    <m/>
  </r>
  <r>
    <n v="119"/>
    <s v="7698-119"/>
    <s v="O23011602290000007698"/>
    <x v="2"/>
    <x v="4"/>
    <x v="12"/>
    <s v="PM/0208/0102/40010317698"/>
    <x v="34"/>
    <x v="0"/>
    <s v="Prórroga y adición al Contrato de prestación de servicios No.531/2023 Prestar servicios profesionales a la Dirección de Reasentamientos de la Caja de la Vivienda Popular, para el desarrollo de los procesos de orden financiero incluido el cierre administrativo y depuración financiera de los procesos de reasentamiento, atendiendo lo establecido en los procedimientos adoptados en la CVP y la normatividad vigente que rige la materia."/>
    <x v="3"/>
    <s v="No aplica"/>
    <n v="6000000"/>
    <s v="1 MES"/>
    <n v="6000000"/>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58"/>
    <d v="2024-02-27T00:00:00"/>
    <s v="REAS-026"/>
    <d v="2024-02-27T00:00:00"/>
    <n v="6000000"/>
    <n v="0"/>
    <n v="306"/>
    <d v="2024-02-28T00:00:00"/>
    <n v="6000000"/>
    <n v="0"/>
    <n v="331"/>
    <d v="2024-02-28T00:00:00"/>
    <n v="6000000"/>
    <n v="0"/>
    <n v="6000000"/>
    <m/>
    <n v="0"/>
    <n v="0"/>
    <s v="CONTRATO DE PRESTACION DE SERVICIOS PROFESIONALES"/>
    <n v="531"/>
    <s v="DIANA MARCELA PUERTO SALAMANCA"/>
    <m/>
  </r>
  <r>
    <n v="120"/>
    <s v="7698-120"/>
    <s v="O23011602290000007698"/>
    <x v="2"/>
    <x v="4"/>
    <x v="12"/>
    <s v="PM/0208/0102/40010317698"/>
    <x v="4"/>
    <x v="0"/>
    <s v="Prórroga y adición al Contrato de prestación de servicios No.443/2023 Prestación de servicios profesionales para la ejecución, seguimiento y acompañamiento de actividades de gestión social de la Direccion de Reasentamientos en las diferentes etapas del programa de reasentamiento para los procesos y/o expedientes que le sean asignados."/>
    <x v="3"/>
    <s v="No aplica"/>
    <n v="7483930"/>
    <s v="1 MES y 20 DIAS"/>
    <n v="12473300"/>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27"/>
    <d v="2024-02-27T00:00:00"/>
    <s v="REAS-027"/>
    <d v="2024-02-27T00:00:00"/>
    <n v="12473300"/>
    <n v="0"/>
    <n v="265"/>
    <d v="2024-02-27T00:00:00"/>
    <n v="12473300"/>
    <n v="0"/>
    <n v="308"/>
    <d v="2024-02-27T00:00:00"/>
    <n v="12473300"/>
    <n v="0"/>
    <n v="12473300"/>
    <m/>
    <n v="0"/>
    <n v="0"/>
    <s v="CONTRATO DE PRESTACION DE SERVICIOS PROFESIONALES"/>
    <n v="433"/>
    <s v="OLGA LUCIA GODOY OSORIO"/>
    <m/>
  </r>
  <r>
    <n v="121"/>
    <s v="7698-121"/>
    <s v="O23011602290000007698"/>
    <x v="2"/>
    <x v="4"/>
    <x v="12"/>
    <s v="PM/0208/0102/40010317698"/>
    <x v="4"/>
    <x v="0"/>
    <s v="Prórroga y adición al Contrato de prestación de servicios No.381/2023 Prestación de servicios profesionales a la gestión social de la Dirección de Reasentamientos, en la gestión de la depuración predial y otros procesos de la dirección de reasentamientos, de los expedientes que le sean asignados de acuerdo con los procedimientos y la normatividad vigente que rige la materia."/>
    <x v="3"/>
    <s v="No aplica"/>
    <n v="5228095"/>
    <s v="2 MES 5 DIAS"/>
    <n v="11327539"/>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29"/>
    <d v="2024-02-27T00:00:00"/>
    <s v="REAS-028"/>
    <d v="2024-02-27T00:00:00"/>
    <n v="11327539"/>
    <n v="0"/>
    <n v="294"/>
    <d v="2024-02-28T00:00:00"/>
    <n v="11327539"/>
    <n v="0"/>
    <n v="334"/>
    <d v="2024-02-29T00:00:00"/>
    <n v="11327539"/>
    <n v="0"/>
    <n v="10804729"/>
    <m/>
    <n v="522810"/>
    <n v="0"/>
    <s v="CONTRATO DE PRESTACION DE SERVICIOS PROFESIONALES"/>
    <n v="381"/>
    <s v="ANDREA ISLENA ARTEAGA LOZANO"/>
    <m/>
  </r>
  <r>
    <n v="122"/>
    <s v="7698-122"/>
    <s v="O23011602290000007698"/>
    <x v="2"/>
    <x v="4"/>
    <x v="12"/>
    <s v="PM/0208/0102/40010317698"/>
    <x v="33"/>
    <x v="0"/>
    <s v="Prórroga y adición al Contrato de prestación de servicios No.444/2023 Prestar servicios profesionales a la gestión del componente técnico de la Dirección de Reasentamientos, para realizar las actividades del componente técnico requeridas en las diferentes etapas del proceso de reasentamiento para los procesos y/o expedientes que le sean asignados dentro del proceso de reasentamiento de acuerdo con los procedimientos y la normatividad vigente que rige la materia."/>
    <x v="3"/>
    <s v="No aplica"/>
    <n v="4704216"/>
    <s v="1 MES 15 DIAS"/>
    <n v="7056324"/>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76"/>
    <d v="2024-02-27T00:00:00"/>
    <s v="REAS-029"/>
    <d v="2024-02-27T00:00:00"/>
    <n v="7056324"/>
    <n v="0"/>
    <n v="307"/>
    <d v="2024-02-28T00:00:00"/>
    <n v="7056324"/>
    <n v="0"/>
    <n v="325"/>
    <d v="2024-02-28T00:00:00"/>
    <n v="7056324"/>
    <n v="0"/>
    <n v="7056324"/>
    <m/>
    <n v="0"/>
    <n v="0"/>
    <s v="CONTRATO DE PRESTACION DE SERVICIOS PROFESIONALES"/>
    <n v="444"/>
    <s v="MARIA FERNANDA HERRERA VARGAS"/>
    <m/>
  </r>
  <r>
    <n v="123"/>
    <s v="7698-123"/>
    <s v="O23011602290000007698"/>
    <x v="2"/>
    <x v="4"/>
    <x v="12"/>
    <s v="PM/0208/0102/40010317698"/>
    <x v="33"/>
    <x v="0"/>
    <s v="Prórroga y adición al Contrato de prestación de servicios No.523/2023 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
    <x v="3"/>
    <s v="No aplica"/>
    <n v="3528162"/>
    <s v="24 DIAS"/>
    <n v="2822530"/>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69"/>
    <d v="2024-02-27T00:00:00"/>
    <s v="REAS-030"/>
    <d v="2024-02-27T00:00:00"/>
    <n v="2822530"/>
    <n v="0"/>
    <n v="308"/>
    <d v="2024-02-28T00:00:00"/>
    <n v="2822530"/>
    <n v="0"/>
    <n v="324"/>
    <d v="2024-02-28T00:00:00"/>
    <n v="2822530"/>
    <n v="0"/>
    <n v="2822530"/>
    <m/>
    <n v="0"/>
    <n v="0"/>
    <s v="CONTRATO DE PRESTACION DE SERVICIOS PROFESIONALES"/>
    <n v="523"/>
    <s v="VALENTINA  MONTENEGRO JIMENEZ"/>
    <m/>
  </r>
  <r>
    <n v="124"/>
    <s v="7698-124"/>
    <s v="O23011602290000007698"/>
    <x v="2"/>
    <x v="4"/>
    <x v="12"/>
    <s v="PM/0208/0102/40010317698"/>
    <x v="10"/>
    <x v="0"/>
    <s v="Prórroga y adición al Contrato de prestación de servicios No.105/2023 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
    <x v="3"/>
    <s v="No aplica"/>
    <n v="7483980"/>
    <s v="2 MES 20 DIAS"/>
    <n v="19957280"/>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50"/>
    <d v="2024-02-27T00:00:00"/>
    <s v="REAS-031"/>
    <d v="2024-02-27T00:00:00"/>
    <n v="19957280"/>
    <n v="0"/>
    <m/>
    <m/>
    <m/>
    <n v="19957280"/>
    <m/>
    <m/>
    <m/>
    <n v="0"/>
    <m/>
    <m/>
    <n v="0"/>
    <n v="19957280"/>
    <m/>
    <m/>
    <m/>
    <m/>
  </r>
  <r>
    <n v="125"/>
    <s v="7698-125"/>
    <s v="O23011602290000007698"/>
    <x v="2"/>
    <x v="4"/>
    <x v="12"/>
    <s v="PM/0208/0102/40010317698"/>
    <x v="10"/>
    <x v="0"/>
    <s v="Prórroga y adición al Contrato de prestación de servicios No.410/2023 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
    <x v="3"/>
    <s v="No aplica"/>
    <n v="4704216"/>
    <s v="1 MES"/>
    <n v="4704216"/>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47"/>
    <d v="2024-02-27T00:00:00"/>
    <s v="REAS-032"/>
    <d v="2024-02-27T00:00:00"/>
    <n v="4704216"/>
    <n v="0"/>
    <n v="309"/>
    <d v="2024-02-28T00:00:00"/>
    <n v="4704216"/>
    <n v="0"/>
    <n v="340"/>
    <d v="2024-02-29T00:00:00"/>
    <n v="4704216"/>
    <n v="0"/>
    <n v="4704216"/>
    <m/>
    <n v="0"/>
    <n v="0"/>
    <s v="CONTRATO DE PRESTACION DE SERVICIOS PROFESIONALES"/>
    <n v="410"/>
    <s v="BELKYS LEONOR RADA GUTIERREZ"/>
    <m/>
  </r>
  <r>
    <n v="126"/>
    <s v="7698-126"/>
    <s v="O23011602290000007698"/>
    <x v="2"/>
    <x v="4"/>
    <x v="12"/>
    <s v="PM/0208/0102/40010317698"/>
    <x v="10"/>
    <x v="0"/>
    <s v="Prórroga y adición al Contrato de prestación de servicios No.405/2023 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
    <x v="3"/>
    <s v="No aplica"/>
    <n v="3528162"/>
    <s v="1 MES"/>
    <n v="3528162"/>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41"/>
    <d v="2024-02-27T00:00:00"/>
    <s v="REAS-033"/>
    <d v="2024-02-27T00:00:00"/>
    <n v="3528162"/>
    <n v="0"/>
    <n v="310"/>
    <d v="2024-02-28T00:00:00"/>
    <n v="3528162"/>
    <n v="0"/>
    <n v="347"/>
    <d v="2024-02-29T00:00:00"/>
    <n v="3528162"/>
    <n v="0"/>
    <n v="3528162"/>
    <m/>
    <n v="0"/>
    <n v="0"/>
    <s v="CONTRATO DE PRESTACION DE SERVICIOS PROFESIONALES"/>
    <n v="405"/>
    <s v="MARIANA  ZAPATA RESTREPO"/>
    <m/>
  </r>
  <r>
    <n v="127"/>
    <s v="7698-127"/>
    <s v="O23011602290000007698"/>
    <x v="2"/>
    <x v="4"/>
    <x v="12"/>
    <s v="PM/0208/0102/40010317698"/>
    <x v="33"/>
    <x v="0"/>
    <s v="Prórroga y adición al Contrato de prestación de servicios No.534/2023 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
    <x v="3"/>
    <s v="No aplica"/>
    <n v="4276560"/>
    <s v="22 DIAS"/>
    <n v="3136144"/>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77"/>
    <d v="2024-02-27T00:00:00"/>
    <s v="REAS-034"/>
    <d v="2024-02-27T00:00:00"/>
    <n v="3136144"/>
    <n v="0"/>
    <n v="311"/>
    <d v="2024-02-28T00:00:00"/>
    <n v="3136144"/>
    <n v="0"/>
    <n v="363"/>
    <d v="2024-02-29T00:00:00"/>
    <n v="3136144"/>
    <n v="0"/>
    <n v="3136144"/>
    <m/>
    <n v="0"/>
    <n v="0"/>
    <s v="CONTRATO DE PRESTACION DE SERVICIOS PROFESIONALES"/>
    <n v="534"/>
    <s v="IVAN DARIO RIVERA SAENZ"/>
    <m/>
  </r>
  <r>
    <n v="128"/>
    <s v="7698-128"/>
    <s v="O23011602290000007698"/>
    <x v="2"/>
    <x v="4"/>
    <x v="12"/>
    <s v="PM/0208/0102/40010317698"/>
    <x v="4"/>
    <x v="0"/>
    <s v="Prórroga y adición al Contrato de prestación de servicios No.423/2023 Prestación de servicios profesionales a la Direcció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
    <x v="3"/>
    <s v="No aplica"/>
    <n v="7483980"/>
    <s v="1 MES"/>
    <n v="7483980"/>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18"/>
    <d v="2024-02-27T00:00:00"/>
    <s v="REAS-035"/>
    <d v="2024-02-27T00:00:00"/>
    <n v="7483980"/>
    <n v="0"/>
    <n v="312"/>
    <d v="2024-02-28T00:00:00"/>
    <n v="7483980"/>
    <n v="0"/>
    <n v="353"/>
    <d v="2024-02-29T00:00:00"/>
    <n v="7483980"/>
    <n v="0"/>
    <n v="7483980"/>
    <m/>
    <n v="0"/>
    <n v="0"/>
    <s v="CONTRATO DE PRESTACION DE SERVICIOS PROFESIONALES"/>
    <n v="423"/>
    <s v="PAULA TATIANA RAMOS DUQUE"/>
    <m/>
  </r>
  <r>
    <n v="129"/>
    <s v="7698-129"/>
    <s v="O23011602290000007698"/>
    <x v="2"/>
    <x v="4"/>
    <x v="12"/>
    <s v="PM/0208/0102/40010317698"/>
    <x v="4"/>
    <x v="0"/>
    <s v="Prórroga y adición al Contrato de prestación de servicios No.305/2023 Prestación de servicios profesionales a la gestión social de la Dirección de Reasentamientos, en la gestión de los cierres administrativos de los expedientes que le sean asignados de acuerdo con los procedimientos y la normatividad vigente que rige la materia."/>
    <x v="3"/>
    <s v="No aplica"/>
    <n v="5228095"/>
    <s v="2 MES 10 DIAS"/>
    <n v="12198888"/>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33"/>
    <d v="2024-02-27T00:00:00"/>
    <s v="REAS-036"/>
    <d v="2024-02-27T00:00:00"/>
    <n v="12198888"/>
    <n v="0"/>
    <n v="315"/>
    <d v="2024-02-28T00:00:00"/>
    <n v="12198888"/>
    <n v="0"/>
    <n v="351"/>
    <d v="2024-02-29T00:00:00"/>
    <n v="12198888"/>
    <n v="0"/>
    <n v="10630459"/>
    <m/>
    <n v="1568429"/>
    <n v="0"/>
    <s v="CONTRATO DE PRESTACION DE SERVICIOS PROFESIONALES"/>
    <n v="305"/>
    <s v="RICHARD SAMUEL AJALA TITUAÑA"/>
    <m/>
  </r>
  <r>
    <n v="130"/>
    <s v="7698-130"/>
    <s v="O23011602290000007698"/>
    <x v="2"/>
    <x v="4"/>
    <x v="12"/>
    <s v="PM/0208/0102/40010317698"/>
    <x v="33"/>
    <x v="0"/>
    <s v="Prórroga y adición al Contrato de prestación de servicios No.407/2023 Prestar servicios profesionales a la gestión del componente técnico de la Dirección de Reasentamientos, para realizar las actividades del componente técnico requeridas en las diferentes etapas del proceso de reasentamiento para los procesos y/o expedientes que le sean asignados dentro del proceso de reasentamiento de acuerdo con los procedimientos y la normatividad vigente que rige la materia."/>
    <x v="3"/>
    <s v="No aplica"/>
    <n v="4276560"/>
    <s v="1 MES"/>
    <n v="4276560"/>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75"/>
    <d v="2024-02-27T00:00:00"/>
    <s v="REAS-037"/>
    <d v="2024-02-27T00:00:00"/>
    <n v="4276560"/>
    <n v="0"/>
    <n v="313"/>
    <d v="2024-02-28T00:00:00"/>
    <n v="4276560"/>
    <n v="0"/>
    <n v="338"/>
    <d v="2024-02-29T00:00:00"/>
    <n v="4276560"/>
    <n v="0"/>
    <n v="4276560"/>
    <m/>
    <n v="0"/>
    <n v="0"/>
    <s v="CONTRATO DE PRESTACION DE SERVICIOS PROFESIONALES"/>
    <n v="407"/>
    <s v="CLAUDIA DANIELA ROJAS CORTES"/>
    <m/>
  </r>
  <r>
    <n v="131"/>
    <s v="7698-131"/>
    <s v="O23011602290000007698"/>
    <x v="2"/>
    <x v="4"/>
    <x v="12"/>
    <s v="PM/0208/0102/40010317698"/>
    <x v="33"/>
    <x v="0"/>
    <s v="Prórroga y adición al Contrato de prestación de servicios No.427/2023 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
    <x v="3"/>
    <s v="No aplica"/>
    <n v="3453300"/>
    <s v="1 MES"/>
    <n v="3453300"/>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373"/>
    <s v="01 - Viabilización de Línea"/>
    <s v="Recursos de línea 68"/>
    <d v="2024-02-27T00:00:00"/>
    <s v="REAS-038"/>
    <d v="2024-02-27T00:00:00"/>
    <n v="3453300"/>
    <n v="0"/>
    <n v="314"/>
    <d v="2024-02-28T00:00:00"/>
    <n v="3453300"/>
    <n v="0"/>
    <n v="341"/>
    <d v="2024-02-29T00:00:00"/>
    <n v="3453300"/>
    <n v="0"/>
    <n v="3453300"/>
    <m/>
    <n v="0"/>
    <n v="0"/>
    <s v="CONTRATO DE PRESTACION DE SERVICIOS DE APOYO A LA GESTION"/>
    <n v="427"/>
    <s v="JUAN JAIRO HERRERA GUERRERO"/>
    <m/>
  </r>
  <r>
    <n v="132"/>
    <s v="7698-132"/>
    <s v="O23011602290000007698"/>
    <x v="2"/>
    <x v="4"/>
    <x v="12"/>
    <s v="PM/0208/0102/40010317698"/>
    <x v="33"/>
    <x v="0"/>
    <s v="Prorroga y Adición al CTO 406 Prestar servicios técnicos a la gestión del componente administrativo de la Dirección de Reasentamientos, para realizar el levantamiento y actualización de la información de los expedientes que le sean asignados de acuerdo con los procedimientos adoptados en la CVP.."/>
    <x v="3"/>
    <s v="No aplica"/>
    <n v="3453300"/>
    <s v="1 MES 5 DIAS"/>
    <n v="4028850"/>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443"/>
    <s v="01 - Viabilización de Línea"/>
    <s v="Recursos de línea 69"/>
    <d v="2024-02-27T00:00:00"/>
    <s v="REAS-039"/>
    <d v="2024-02-27T00:00:00"/>
    <n v="4028850"/>
    <n v="0"/>
    <n v="267"/>
    <d v="2024-02-27T00:00:00"/>
    <n v="4028850"/>
    <n v="0"/>
    <n v="310"/>
    <d v="2024-02-27T00:00:00"/>
    <n v="4028850"/>
    <n v="0"/>
    <n v="3798630"/>
    <m/>
    <n v="230220"/>
    <n v="0"/>
    <s v="CONTRATO DE PRESTACION DE SERVICIOS PROFESIONALES"/>
    <n v="406"/>
    <s v="GUILLERMO ALBERTO CAICEDO MENDOZA"/>
    <m/>
  </r>
  <r>
    <n v="133"/>
    <s v="7698-133"/>
    <s v="O23011602290000007698"/>
    <x v="2"/>
    <x v="4"/>
    <x v="12"/>
    <s v="PM/0208/0102/40010317698"/>
    <x v="34"/>
    <x v="0"/>
    <s v="Prórroga y adición al Contrato de prestación de servicios No.384/2023 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
    <x v="3"/>
    <s v="No aplica"/>
    <n v="4276560"/>
    <s v="2 MESES 10 DIAS"/>
    <n v="9978640"/>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443"/>
    <s v="01 - Viabilización de Línea"/>
    <s v="Recursos de línea 55"/>
    <d v="2024-02-27T00:00:00"/>
    <s v="REAS-040"/>
    <d v="2024-02-27T00:00:00"/>
    <n v="9978640"/>
    <n v="0"/>
    <n v="266"/>
    <d v="2024-02-27T00:00:00"/>
    <n v="9978640"/>
    <n v="0"/>
    <n v="314"/>
    <d v="2024-02-27T00:00:00"/>
    <n v="9978640"/>
    <n v="0"/>
    <n v="8980776"/>
    <m/>
    <n v="997864"/>
    <n v="0"/>
    <s v="CONTRATO DE PRESTACION DE SERVICIOS PROFESIONALES"/>
    <n v="384"/>
    <s v="WILLIAM FABIAN ANGULO FORERO"/>
    <m/>
  </r>
  <r>
    <n v="134"/>
    <s v="7698-134"/>
    <s v="O23011602290000007698"/>
    <x v="2"/>
    <x v="4"/>
    <x v="12"/>
    <s v="PM/0208/0102/40010317698"/>
    <x v="10"/>
    <x v="0"/>
    <s v="Prórroga y adición al Contrato de prestación de servicios No.447/2023 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
    <x v="3"/>
    <s v="No aplica"/>
    <n v="7483980"/>
    <s v="1 MES 15 DIAS"/>
    <n v="11225970"/>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443"/>
    <s v="01 - Viabilización de Línea"/>
    <s v="Recursos de línea 46"/>
    <d v="2024-02-27T00:00:00"/>
    <s v="REAS-041"/>
    <d v="2024-02-27T00:00:00"/>
    <n v="11225970"/>
    <n v="0"/>
    <n v="295"/>
    <d v="2024-02-28T00:00:00"/>
    <n v="11225970"/>
    <n v="0"/>
    <n v="329"/>
    <d v="2024-02-28T00:00:00"/>
    <n v="11225970"/>
    <n v="0"/>
    <n v="11225970"/>
    <m/>
    <n v="0"/>
    <n v="0"/>
    <s v="CONTRATO DE PRESTACION DE SERVICIOS PROFESIONALES"/>
    <n v="447"/>
    <s v="LUISA FERNANDA RODRIGUEZ PEREZ"/>
    <m/>
  </r>
  <r>
    <n v="135"/>
    <s v="7698-135"/>
    <s v="O23011602290000007698"/>
    <x v="2"/>
    <x v="4"/>
    <x v="12"/>
    <s v="PM/0208/0102/40010317698"/>
    <x v="33"/>
    <x v="0"/>
    <s v="Prórroga y adición al Contrato de prestación de servicios No.445/2023 Prestar servicios profesionales a la gestión técnica de la Dirección de Reasentamientos, en las etapas de ingreso, prefactibilidad, factibilidad y ejecución establecidas en el proceso y los procedimientos adoptados en la CVP y la normatividad vigente que rige la materia, y en la identificación de la oferta de vivienda en el mercado dentro y fuera del Distrito Capital."/>
    <x v="3"/>
    <s v="No aplica"/>
    <n v="6414840"/>
    <s v="1 MES 20 DIAS"/>
    <n v="10691400"/>
    <s v="NO APLICA"/>
    <s v="NO APLICA"/>
    <s v="Febrer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2-26T00:00:00"/>
    <n v="202412000024443"/>
    <s v="01 - Viabilización de Línea"/>
    <s v="Recursos de línea 82"/>
    <d v="2024-02-27T00:00:00"/>
    <s v="REAS-042"/>
    <d v="2024-02-27T00:00:00"/>
    <n v="10691400"/>
    <n v="0"/>
    <n v="302"/>
    <d v="2024-02-28T00:00:00"/>
    <n v="10691400"/>
    <n v="0"/>
    <n v="362"/>
    <d v="2024-02-29T00:00:00"/>
    <n v="10691400"/>
    <n v="0"/>
    <n v="10691400"/>
    <m/>
    <n v="0"/>
    <n v="0"/>
    <s v="CONTRATO DE PRESTACION DE SERVICIOS PROFESIONALES"/>
    <n v="445"/>
    <s v="MILLER MAURICIO PACHON ESPINOSA"/>
    <m/>
  </r>
  <r>
    <n v="136"/>
    <s v="7698-136"/>
    <s v="O23011602290000007698"/>
    <x v="2"/>
    <x v="4"/>
    <x v="12"/>
    <s v="PM/0208/0102/40010317698"/>
    <x v="18"/>
    <x v="0"/>
    <s v="Prestar servicios profesionales especializados a la Dirección de Reasentamientos, apoyando la formulación de estrategias y lineamientos en la gestión técnica en el proceso de Reasentamiento de acuerdo con los procedimientos adoptados en la CVP y la normatividad vigente que rige la materia."/>
    <x v="2"/>
    <n v="81101508"/>
    <n v="9709224"/>
    <n v="3.5"/>
    <n v="33982284"/>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05T00:00:00"/>
    <n v="202412000028912"/>
    <s v="01 - Viabilización de Línea"/>
    <s v="Recursos de línea 11"/>
    <d v="2024-03-06T00:00:00"/>
    <s v="REAS-043"/>
    <d v="2024-03-07T00:00:00"/>
    <n v="33982284"/>
    <n v="0"/>
    <n v="399"/>
    <d v="2024-03-08T00:00:00"/>
    <n v="33982284"/>
    <n v="0"/>
    <n v="835"/>
    <d v="2024-03-15T00:00:00"/>
    <n v="33982284"/>
    <n v="0"/>
    <n v="14887477"/>
    <m/>
    <n v="19094807"/>
    <n v="0"/>
    <s v="CONTRATO DE PRESTACION DE SERVICIOS PROFESIONALES"/>
    <n v="169"/>
    <s v="JULIO CESAR GIRALDO GONZALEZ"/>
    <m/>
  </r>
  <r>
    <n v="137"/>
    <s v="7698-137"/>
    <s v="O23011602290000007698"/>
    <x v="2"/>
    <x v="4"/>
    <x v="12"/>
    <s v="PM/0208/0102/40010317698"/>
    <x v="35"/>
    <x v="0"/>
    <s v="Prestar servicios profesionales a la Dirección de reasentamientos en componente de gestión inmobiliaria, acompañando la recolección y consolidación de la información, que permita la construcción de las bases de datos de los hogares beneficiarios del programa."/>
    <x v="2"/>
    <n v="80111600"/>
    <n v="7767043"/>
    <n v="3.5"/>
    <n v="27184651"/>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05T00:00:00"/>
    <n v="202412000028912"/>
    <s v="01 - Viabilización de Línea"/>
    <s v="Recursos de línea 62"/>
    <d v="2024-03-06T00:00:00"/>
    <s v="REAS-044"/>
    <d v="2024-03-07T00:00:00"/>
    <n v="27184651"/>
    <n v="0"/>
    <n v="414"/>
    <d v="2024-03-11T00:00:00"/>
    <n v="27184651"/>
    <n v="0"/>
    <n v="1023"/>
    <d v="2024-03-20T00:00:00"/>
    <n v="27184651"/>
    <n v="0"/>
    <n v="10614959"/>
    <m/>
    <n v="16569692"/>
    <n v="0"/>
    <s v="CONTRATO DE PRESTACION DE SERVICIOS PROFESIONALES"/>
    <n v="202"/>
    <s v="MONICA ANDREA ALVAREZ FERNANDEZ"/>
    <m/>
  </r>
  <r>
    <n v="138"/>
    <s v="7698-138"/>
    <s v="O23011602290000007698"/>
    <x v="2"/>
    <x v="4"/>
    <x v="12"/>
    <s v="PM/0208/0102/40010317698"/>
    <x v="34"/>
    <x v="0"/>
    <s v="Prestar servicios profesionales para apoyar el seguimiento y control a la ejecución de los recursos presupuestales y a la gestión financieros de la Dirección de Reasentamientos"/>
    <x v="2"/>
    <n v="84111700"/>
    <n v="10744814"/>
    <n v="3.5"/>
    <n v="37606849"/>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1T00:00:00"/>
    <s v="202412000028912 / 202412000032763"/>
    <s v="01 - Viabilización de Línea"/>
    <s v="Recursos de línea 19"/>
    <d v="2024-03-06T00:00:00"/>
    <s v="REAS-118"/>
    <d v="2024-04-03T00:00:00"/>
    <n v="37606849"/>
    <n v="0"/>
    <n v="604"/>
    <d v="2024-04-08T00:00:00"/>
    <n v="37606849"/>
    <n v="0"/>
    <n v="1485"/>
    <d v="2024-04-12T00:00:00"/>
    <n v="37606849"/>
    <n v="0"/>
    <n v="6805049"/>
    <m/>
    <n v="30801800"/>
    <n v="0"/>
    <s v="CONTRATO DE PRESTACION DE SERVICIOS PROFESIONALES"/>
    <n v="314"/>
    <s v="ISAIAS  SANCHEZ RIVERA"/>
    <s v="ANULADA REAS-045"/>
  </r>
  <r>
    <n v="139"/>
    <s v="7698-139"/>
    <s v="O23011602290000007698"/>
    <x v="2"/>
    <x v="4"/>
    <x v="12"/>
    <s v="PM/0208/0102/40010317698"/>
    <x v="10"/>
    <x v="0"/>
    <s v="Prestación de servicios profesionales especializados jurídicos, para brindar asesoría y acompañamiento a la gestión de la Dirección de Reasentamiento"/>
    <x v="2"/>
    <n v="80121703"/>
    <n v="10744814"/>
    <n v="3.5"/>
    <n v="37606849"/>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05T00:00:00"/>
    <n v="202412000028912"/>
    <s v="01 - Viabilización de Línea"/>
    <s v="Recursos de línea 22"/>
    <d v="2024-03-06T00:00:00"/>
    <s v="REAS-046"/>
    <d v="2024-03-07T00:00:00"/>
    <n v="37606849"/>
    <n v="0"/>
    <n v="421"/>
    <d v="2024-03-12T00:00:00"/>
    <n v="37606849"/>
    <n v="0"/>
    <n v="847"/>
    <d v="2024-03-15T00:00:00"/>
    <n v="37606849"/>
    <n v="0"/>
    <n v="16475382"/>
    <m/>
    <n v="21131467"/>
    <n v="0"/>
    <s v="CONTRATO DE PRESTACION DE SERVICIOS PROFESIONALES"/>
    <n v="172"/>
    <s v="JOSE ALEXANDER MORENO PAEZ"/>
    <m/>
  </r>
  <r>
    <n v="140"/>
    <s v="7698-140"/>
    <s v="O23011602290000007698"/>
    <x v="2"/>
    <x v="4"/>
    <x v="12"/>
    <s v="PM/0208/0102/40010317698"/>
    <x v="35"/>
    <x v="0"/>
    <s v="Prestar servicios profesionales a la Dirección de Reasentamientos de la Caja de la Vivienda Popular, para realizar la implementación del Modelo Integrado de Planeación y Gestión, actualización de procesos, procedimientos, seguimiento a metas y demás documentos, requeridos, atendiendo lo establecido en el proceso y los procedimientos adoptados en la CVP y la normatividad vigente que rige la materia"/>
    <x v="2"/>
    <n v="80111600"/>
    <n v="7767043"/>
    <n v="3.5"/>
    <n v="27184651"/>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05T00:00:00"/>
    <n v="202412000028912"/>
    <s v="01 - Viabilización de Línea"/>
    <s v="Recursos de línea 63"/>
    <d v="2024-03-06T00:00:00"/>
    <s v="REAS-047"/>
    <d v="2024-03-07T00:00:00"/>
    <n v="27184651"/>
    <n v="0"/>
    <n v="415"/>
    <d v="2024-03-11T00:00:00"/>
    <n v="27184651"/>
    <n v="0"/>
    <n v="832"/>
    <d v="2024-03-15T00:00:00"/>
    <n v="27184651"/>
    <n v="0"/>
    <n v="11132762"/>
    <m/>
    <n v="16051889"/>
    <n v="0"/>
    <s v="CONTRATO DE PRESTACION DE SERVICIOS PROFESIONALES"/>
    <n v="167"/>
    <s v="PIEDAD ELLIANNA CUERVO ROJAS"/>
    <m/>
  </r>
  <r>
    <n v="141"/>
    <s v="7698-141"/>
    <s v="O23011602290000007698"/>
    <x v="2"/>
    <x v="4"/>
    <x v="12"/>
    <s v="PM/0208/0102/40010317698"/>
    <x v="10"/>
    <x v="0"/>
    <s v="Prestar los servicios profesionales para realizar actividades de gestión, identificación, asesoramientos y consolidación de los distintos proyectos inmobiliarios VIS y VIP a nivel Distrital, pertinentes para el reasentamiento de las familias beneficiarias de la Dirección de Reasentamientos"/>
    <x v="2"/>
    <n v="80121703"/>
    <n v="10744814"/>
    <n v="3.5"/>
    <n v="37606849"/>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05T00:00:00"/>
    <n v="202412000028912"/>
    <s v="01 - Viabilización de Línea"/>
    <s v="Recursos de línea 21"/>
    <d v="2024-03-06T00:00:00"/>
    <s v="REAS-048"/>
    <d v="2024-03-07T00:00:00"/>
    <n v="37606849"/>
    <n v="0"/>
    <n v="402"/>
    <d v="2024-03-08T00:00:00"/>
    <n v="37606849"/>
    <n v="0"/>
    <n v="821"/>
    <d v="2024-03-15T00:00:00"/>
    <n v="37606849"/>
    <n v="0"/>
    <n v="15400900"/>
    <m/>
    <n v="22205949"/>
    <n v="0"/>
    <s v="CONTRATO DE PRESTACION DE SERVICIOS PROFESIONALES"/>
    <n v="162"/>
    <s v="DIANA MARGARITA BELTRAN GOMEZ"/>
    <m/>
  </r>
  <r>
    <n v="142"/>
    <s v="7698-142"/>
    <s v="O23011602290000007698"/>
    <x v="2"/>
    <x v="4"/>
    <x v="12"/>
    <s v="PM/0208/0102/40010317698"/>
    <x v="10"/>
    <x v="0"/>
    <s v="Prestar los servicios profesionales de apoyo en la elaboración y revisión de los documentos necesarios para la contratación de los servicios y bienes de la Dirección de Reasentamientos"/>
    <x v="2"/>
    <n v="80121703"/>
    <n v="6000000"/>
    <n v="3.5"/>
    <n v="210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05T00:00:00"/>
    <n v="202412000028912"/>
    <s v="01 - Viabilización de Línea"/>
    <s v="Recursos de línea 46"/>
    <d v="2024-03-06T00:00:00"/>
    <s v="REAS-049"/>
    <d v="2024-03-07T00:00:00"/>
    <n v="21000000"/>
    <n v="0"/>
    <n v="403"/>
    <d v="2024-03-08T00:00:00"/>
    <n v="21000000"/>
    <n v="0"/>
    <n v="840"/>
    <d v="2024-03-15T00:00:00"/>
    <n v="21000000"/>
    <n v="0"/>
    <n v="9200000"/>
    <m/>
    <n v="11800000"/>
    <n v="0"/>
    <s v="CONTRATO DE PRESTACION DE SERVICIOS PROFESIONALES"/>
    <n v="161"/>
    <s v="HERNAN DAVID SANCHEZ ARIAS"/>
    <m/>
  </r>
  <r>
    <n v="143"/>
    <s v="7698-143"/>
    <s v="O23011602290000007698"/>
    <x v="2"/>
    <x v="4"/>
    <x v="12"/>
    <s v="PM/0208/0102/40010317698"/>
    <x v="2"/>
    <x v="0"/>
    <s v="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
    <x v="2"/>
    <n v="80161504"/>
    <n v="3500000"/>
    <n v="3.5"/>
    <n v="122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05T00:00:00"/>
    <n v="202412000028912"/>
    <s v="01 - Viabilización de Línea"/>
    <s v="Recursos de línea 24"/>
    <d v="2024-03-06T00:00:00"/>
    <s v="REAS-050"/>
    <d v="2024-03-07T00:00:00"/>
    <n v="12250000"/>
    <n v="0"/>
    <n v="404"/>
    <d v="2024-03-08T00:00:00"/>
    <n v="12250000"/>
    <n v="0"/>
    <n v="1116"/>
    <d v="2024-03-26T00:00:00"/>
    <n v="12250000"/>
    <n v="0"/>
    <n v="3500000"/>
    <m/>
    <n v="8750000"/>
    <n v="0"/>
    <s v="CONTRATO DE PRESTACION DE SERVICIOS DE APOYO A LA GESTION"/>
    <n v="222"/>
    <s v="JORGE JAVIER APARICIO CORREDOR"/>
    <m/>
  </r>
  <r>
    <n v="144"/>
    <s v="7698-144"/>
    <s v="O23011602290000007698"/>
    <x v="2"/>
    <x v="4"/>
    <x v="12"/>
    <s v="PM/0208/0102/40010317698"/>
    <x v="2"/>
    <x v="0"/>
    <s v="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
    <x v="2"/>
    <n v="80161504"/>
    <n v="3500000"/>
    <n v="3.5"/>
    <n v="122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05T00:00:00"/>
    <n v="202412000028912"/>
    <s v="01 - Viabilización de Línea"/>
    <s v="Recursos de línea 23"/>
    <d v="2024-03-06T00:00:00"/>
    <s v="REAS-051"/>
    <d v="2024-03-07T00:00:00"/>
    <n v="12250000"/>
    <n v="0"/>
    <n v="405"/>
    <d v="2024-03-08T00:00:00"/>
    <n v="12250000"/>
    <n v="0"/>
    <n v="1804"/>
    <d v="2024-04-24T00:00:00"/>
    <n v="12250000"/>
    <n v="0"/>
    <n v="700000"/>
    <m/>
    <n v="11550000"/>
    <n v="0"/>
    <s v="CONTRATO DE PRESTACION DE SERVICIOS DE APOYO A LA GESTION"/>
    <n v="395"/>
    <s v="LEIDY GISELL RODRIGUEZ MUÑOZ"/>
    <m/>
  </r>
  <r>
    <n v="145"/>
    <s v="7698-145"/>
    <s v="O23011602290000007698"/>
    <x v="2"/>
    <x v="4"/>
    <x v="12"/>
    <s v="PM/0208/0102/40010317698"/>
    <x v="34"/>
    <x v="0"/>
    <s v="Prestar servicios profesionales  a la Dirección de Reasentamientos en el área financiera, para realizar el  seguimiento y control a la ejecución de los recursos presupuestales del programa de relocalización transitoria de acuerdo con  las etapas establecidas en el proceso de Reasentamiento, atendiendo lo establecido en el proceso y los procedimientos adoptados en la CVP y la normatividad vigente que rige la materia."/>
    <x v="2"/>
    <n v="84111700"/>
    <n v="4500000"/>
    <n v="3.5"/>
    <n v="157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05T00:00:00"/>
    <n v="202412000028912"/>
    <s v="01 - Viabilización de Línea"/>
    <s v="Recursos de línea 54"/>
    <d v="2024-03-06T00:00:00"/>
    <s v="REAS-052"/>
    <d v="2024-03-07T00:00:00"/>
    <n v="15750000"/>
    <n v="0"/>
    <n v="406"/>
    <d v="2024-03-08T00:00:00"/>
    <n v="15750000"/>
    <n v="0"/>
    <n v="848"/>
    <d v="2024-03-15T00:00:00"/>
    <n v="15750000"/>
    <n v="0"/>
    <n v="6450000"/>
    <m/>
    <n v="9300000"/>
    <n v="0"/>
    <s v="CONTRATO DE PRESTACION DE SERVICIOS PROFESIONALES"/>
    <n v="178"/>
    <s v="KATERINE SHIRLEY CONTRERAS GUERRERO"/>
    <m/>
  </r>
  <r>
    <n v="146"/>
    <s v="7698-146"/>
    <s v="O23011602290000007698"/>
    <x v="2"/>
    <x v="4"/>
    <x v="12"/>
    <s v="PM/0208/0102/40010317698"/>
    <x v="4"/>
    <x v="0"/>
    <s v="Prestación de servicios profesionales para acompañar la ejecución y seguimiento de la actividades inherentes a la  de gestión social de manera trasversal en las distintas etapas  del programa de reasentamientos  liderado por la Dirección de Reasentamientos."/>
    <x v="2"/>
    <n v="93141506"/>
    <n v="10744814"/>
    <n v="3.5"/>
    <n v="37606849"/>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05T00:00:00"/>
    <n v="202412000028912"/>
    <s v="01 - Viabilización de Línea"/>
    <s v="Recursos de  línea 16"/>
    <d v="2024-03-06T00:00:00"/>
    <s v="REAS-053"/>
    <d v="2024-03-07T00:00:00"/>
    <n v="37606849"/>
    <n v="0"/>
    <n v="407"/>
    <d v="2024-03-08T00:00:00"/>
    <n v="37606849"/>
    <n v="0"/>
    <n v="745"/>
    <d v="2024-03-14T00:00:00"/>
    <n v="37606849"/>
    <n v="0"/>
    <n v="16475382"/>
    <m/>
    <n v="21131467"/>
    <n v="0"/>
    <s v="CONTRATO DE PRESTACION DE SERVICIOS PROFESIONALES"/>
    <n v="159"/>
    <s v="HELBER HUGO MORALES RINCON"/>
    <m/>
  </r>
  <r>
    <n v="147"/>
    <s v="7698-147"/>
    <s v="O23011602290000007698"/>
    <x v="2"/>
    <x v="4"/>
    <x v="14"/>
    <s v="PM/0208/0102/40010337698"/>
    <x v="30"/>
    <x v="1"/>
    <s v="Instrumentos financieros para relocalización transitoria."/>
    <x v="1"/>
    <s v="No aplica"/>
    <n v="300000000"/>
    <n v="2"/>
    <n v="600000000"/>
    <s v="NO APLICA"/>
    <s v="NO APLICA"/>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07T00:00:00"/>
    <n v="202412000029313"/>
    <s v="01 - Viabilización de Línea"/>
    <s v="Recursos de línea 1"/>
    <d v="2024-03-07T00:00:00"/>
    <s v="REAS-054"/>
    <d v="2024-03-07T00:00:00"/>
    <n v="600000000"/>
    <n v="0"/>
    <n v="408"/>
    <d v="2024-03-09T00:00:00"/>
    <n v="598579908"/>
    <n v="1420092"/>
    <s v="MULTIPLES REG"/>
    <s v="MULTIPLES FECHAS"/>
    <n v="598579908"/>
    <n v="0"/>
    <n v="589319907"/>
    <m/>
    <n v="9260001"/>
    <n v="1420092"/>
    <s v="RESOLUCIÓN"/>
    <s v="MULTIPLES RESOLUCIONES"/>
    <s v="MULTIPLES TERCEROS"/>
    <m/>
  </r>
  <r>
    <n v="148"/>
    <s v="7698-148"/>
    <s v="O23011602290000007698"/>
    <x v="2"/>
    <x v="4"/>
    <x v="12"/>
    <s v="PM/0208/0102/40010317698"/>
    <x v="4"/>
    <x v="0"/>
    <s v="Prestación de servicios profesionales en comunicación social, para la producción de información en campo, que sirva de base para la divulgación de las políticas y programas de la caja de la vivienda popular hacia la comunidad y hacia la opinión pública general, con énfasis en los programas y proyectos de la dirección de reasentamientos."/>
    <x v="2"/>
    <n v="93141506"/>
    <n v="6000000"/>
    <n v="4"/>
    <n v="240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07T00:00:00"/>
    <n v="202412000029643"/>
    <s v="01 - Viabilización de Línea"/>
    <s v="Recursos línea 16"/>
    <d v="2024-03-14T00:00:00"/>
    <s v="REAS-055"/>
    <d v="2024-03-14T00:00:00"/>
    <n v="24000000"/>
    <n v="0"/>
    <n v="442"/>
    <d v="2024-03-14T00:00:00"/>
    <n v="24000000"/>
    <n v="0"/>
    <n v="839"/>
    <d v="2024-03-15T00:00:00"/>
    <n v="24000000"/>
    <n v="0"/>
    <n v="3413333"/>
    <m/>
    <n v="20586667"/>
    <n v="0"/>
    <s v="CONTRATO DE PRESTACION DE SERVICIOS PROFESIONALES"/>
    <n v="171"/>
    <s v="SANDRA STELLA PINEDO ARRIETA"/>
    <m/>
  </r>
  <r>
    <n v="149"/>
    <s v="7698-149"/>
    <s v="O23011602290000007698"/>
    <x v="2"/>
    <x v="4"/>
    <x v="12"/>
    <s v="PM/0208/0102/40010317698"/>
    <x v="33"/>
    <x v="0"/>
    <s v="Prestar los servicios profesionales al desarrollo del componente técnico de la Dirección de Reasentamientos, para realizar las actividades requeridas en las diferentes etapas del proceso de reasentamiento que le sean asignados de acuerdo con los procedimientos y la normatividad vigente que rige la materia."/>
    <x v="2"/>
    <n v="80131803"/>
    <n v="5500000"/>
    <n v="3.5"/>
    <n v="192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2T00:00:00"/>
    <n v="202412000030923"/>
    <s v="01 - Viabilización de Línea"/>
    <s v="Recursos de la línea 79"/>
    <d v="2024-03-14T00:00:00"/>
    <s v="REAS-056"/>
    <d v="2024-03-14T00:00:00"/>
    <n v="19250000"/>
    <n v="0"/>
    <n v="456"/>
    <d v="2024-03-18T00:00:00"/>
    <n v="19200000"/>
    <n v="50000"/>
    <n v="1139"/>
    <d v="2024-04-01T00:00:00"/>
    <n v="19200000"/>
    <n v="0"/>
    <n v="5800000"/>
    <m/>
    <n v="13400000"/>
    <n v="50000"/>
    <s v="CONTRATO DE PRESTACION DE SERVICIOS PROFESIONALES"/>
    <n v="236"/>
    <s v="JUAN SEBASTIAN ROMAN HERRERA"/>
    <m/>
  </r>
  <r>
    <n v="150"/>
    <s v="7698-150"/>
    <s v="O23011602290000007698"/>
    <x v="2"/>
    <x v="4"/>
    <x v="12"/>
    <s v="PM/0208/0102/40010317698"/>
    <x v="10"/>
    <x v="0"/>
    <s v="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
    <x v="2"/>
    <n v="80121703"/>
    <n v="7483980"/>
    <n v="3.5"/>
    <n v="2619393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13"/>
    <d v="2024-03-14T00:00:00"/>
    <s v="REAS-057"/>
    <d v="2024-03-14T00:00:00"/>
    <n v="26193930"/>
    <n v="0"/>
    <n v="473"/>
    <d v="2024-03-18T00:00:00"/>
    <n v="26193930"/>
    <n v="0"/>
    <n v="1106"/>
    <d v="2024-03-21T00:00:00"/>
    <n v="26193930"/>
    <n v="0"/>
    <n v="7483980"/>
    <m/>
    <n v="18709950"/>
    <n v="0"/>
    <s v="CONTRATO DE PRESTACION DE SERVICIOS PROFESIONALES"/>
    <n v="215"/>
    <s v="MIGUEL DAVID PERDOMO DURAN"/>
    <m/>
  </r>
  <r>
    <n v="151"/>
    <s v="7698-151"/>
    <s v="O23011602290000007698"/>
    <x v="2"/>
    <x v="4"/>
    <x v="12"/>
    <s v="PM/0208/0102/40010317698"/>
    <x v="10"/>
    <x v="0"/>
    <s v="Prestación de servicios profesionales de abogado a la Dirección de Reasentamientos para la depuración predial de los expedientes que le sean asignados dentro del proceso de reasentamiento de acuerdo con los procedimientos y la normatividad vigente que rige la materia."/>
    <x v="2"/>
    <n v="80121703"/>
    <n v="4704216"/>
    <n v="3.5"/>
    <n v="16464756"/>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43"/>
    <d v="2024-03-14T00:00:00"/>
    <s v="REAS-058"/>
    <d v="2024-03-14T00:00:00"/>
    <n v="16464756"/>
    <n v="0"/>
    <n v="458"/>
    <d v="2024-03-18T00:00:00"/>
    <n v="16464756"/>
    <n v="0"/>
    <n v="1134"/>
    <d v="2024-03-27T00:00:00"/>
    <n v="16464756"/>
    <n v="0"/>
    <n v="4704216"/>
    <m/>
    <n v="11760540"/>
    <n v="0"/>
    <s v="CONTRATO DE PRESTACION DE SERVICIOS PROFESIONALES"/>
    <n v="240"/>
    <s v="ANGIE TATIANA CHAVEZ SANCHEZ"/>
    <m/>
  </r>
  <r>
    <n v="152"/>
    <s v="7698-152"/>
    <s v="O23011602290000007698"/>
    <x v="2"/>
    <x v="4"/>
    <x v="12"/>
    <s v="PM/0208/0102/40010317698"/>
    <x v="4"/>
    <x v="0"/>
    <s v="Prestar servicios de apoyo en la gestión social de las etapas del programa de Reasentamientos de acuerdo con la normatividad vigente que rige la materia."/>
    <x v="2"/>
    <n v="80121703"/>
    <n v="3500000"/>
    <n v="3.5"/>
    <n v="122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26"/>
    <d v="2024-03-14T00:00:00"/>
    <s v="REAS-059"/>
    <d v="2024-03-14T00:00:00"/>
    <n v="12250000"/>
    <n v="0"/>
    <n v="459"/>
    <d v="2024-03-18T00:00:00"/>
    <n v="12250000"/>
    <n v="0"/>
    <n v="1653"/>
    <d v="2024-04-15T00:00:00"/>
    <n v="12250000"/>
    <n v="0"/>
    <n v="1750000"/>
    <m/>
    <n v="10500000"/>
    <n v="0"/>
    <s v="CONTRATO DE PRESTACION DE SERVICIOS DE APOYO A LA GESTION"/>
    <n v="318"/>
    <s v="ANGIE LORENA RINCON AVILA"/>
    <m/>
  </r>
  <r>
    <n v="153"/>
    <s v="7698-153"/>
    <s v="O23011602290000007698"/>
    <x v="2"/>
    <x v="4"/>
    <x v="12"/>
    <s v="PM/0208/0102/40010317698"/>
    <x v="4"/>
    <x v="0"/>
    <s v="Prestar servicios de apoyo en la gestión social de las etapas del programa de Reasentamientos, incluyendo cierres administrativos de los expedientes que le sean asignados, de acuerdo con la normatividad vigente que rige la materia."/>
    <x v="2"/>
    <n v="93141506"/>
    <n v="4000000"/>
    <n v="3.5"/>
    <n v="140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30"/>
    <d v="2024-03-14T00:00:00"/>
    <s v="REAS-060"/>
    <d v="2024-03-14T00:00:00"/>
    <n v="14000000"/>
    <n v="0"/>
    <n v="474"/>
    <d v="2024-03-18T00:00:00"/>
    <n v="14000000"/>
    <n v="0"/>
    <n v="1696"/>
    <d v="2024-04-16T00:00:00"/>
    <n v="14000000"/>
    <n v="0"/>
    <n v="1633333"/>
    <m/>
    <n v="12366667"/>
    <n v="0"/>
    <s v="CONTRATO DE PRESTACION DE SERVICIOS DE APOYO A LA GESTION"/>
    <n v="356"/>
    <s v="LYDA LORENA ACEVEDO SILVA"/>
    <m/>
  </r>
  <r>
    <n v="154"/>
    <s v="7698-154"/>
    <s v="O23011602290000007698"/>
    <x v="2"/>
    <x v="4"/>
    <x v="12"/>
    <s v="PM/0208/0102/40010317698"/>
    <x v="34"/>
    <x v="0"/>
    <s v="Prestar servicios profesionales especializados a la Dirección de Reasentamientos, apoyando la formulación de estrategi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
    <x v="2"/>
    <n v="84111700"/>
    <n v="9709224"/>
    <n v="3.5"/>
    <n v="33982284"/>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60"/>
    <d v="2024-03-14T00:00:00"/>
    <s v="REAS-061"/>
    <d v="2024-03-14T00:00:00"/>
    <n v="33982284"/>
    <n v="0"/>
    <n v="466"/>
    <d v="2024-03-18T00:00:00"/>
    <n v="33982284"/>
    <n v="0"/>
    <n v="1160"/>
    <d v="2024-04-03T00:00:00"/>
    <n v="33982284"/>
    <n v="0"/>
    <n v="8738302"/>
    <m/>
    <n v="25243982"/>
    <n v="0"/>
    <s v="CONTRATO DE PRESTACION DE SERVICIOS PROFESIONALES"/>
    <n v="257"/>
    <s v="FRANCISCO JAVIER GUTIERREZ FORERO"/>
    <m/>
  </r>
  <r>
    <n v="155"/>
    <s v="7698-155"/>
    <s v="O23011602290000007698"/>
    <x v="2"/>
    <x v="4"/>
    <x v="12"/>
    <s v="PM/0208/0102/40010317698"/>
    <x v="35"/>
    <x v="0"/>
    <s v="Prestar servicios de apoyo a la gestión a la Dirección de Reasentamientos, en el desarrollo de actividades de cierre administrativo, atendiendo lo establecido en los procedimientos adoptados en la CVP y la normatividad vigente que rige la materia."/>
    <x v="2"/>
    <n v="80111600"/>
    <n v="2500000"/>
    <n v="3.5"/>
    <n v="87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63"/>
    <d v="2024-03-14T00:00:00"/>
    <s v="REAS-062"/>
    <d v="2024-03-14T00:00:00"/>
    <n v="8750000"/>
    <n v="0"/>
    <n v="463"/>
    <d v="2024-03-18T00:00:00"/>
    <n v="5000000"/>
    <n v="3750000"/>
    <n v="2752"/>
    <d v="2024-05-27T00:00:00"/>
    <n v="5000000"/>
    <n v="0"/>
    <n v="0"/>
    <m/>
    <n v="5000000"/>
    <n v="3750000"/>
    <s v="CONTRATO DE PRESTACION DE SERVICIOS DE APOYO A LA GESTION"/>
    <n v="440"/>
    <s v="JOYCE ALEXANDRA ORTIZ DAZA"/>
    <m/>
  </r>
  <r>
    <n v="156"/>
    <s v="7698-156"/>
    <s v="O23011602290000007698"/>
    <x v="2"/>
    <x v="4"/>
    <x v="12"/>
    <s v="PM/0208/0102/40010317698"/>
    <x v="34"/>
    <x v="0"/>
    <s v="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
    <x v="2"/>
    <n v="84111700"/>
    <n v="5500000"/>
    <n v="3.5"/>
    <n v="192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57"/>
    <d v="2024-03-14T00:00:00"/>
    <s v="REAS-063"/>
    <d v="2024-03-14T00:00:00"/>
    <n v="19250000"/>
    <n v="0"/>
    <n v="460"/>
    <d v="2024-03-18T00:00:00"/>
    <n v="19250000"/>
    <n v="0"/>
    <n v="1105"/>
    <d v="2024-03-21T00:00:00"/>
    <n v="19250000"/>
    <n v="0"/>
    <n v="5500000"/>
    <m/>
    <n v="13750000"/>
    <n v="0"/>
    <s v="CONTRATO DE PRESTACION DE SERVICIOS PROFESIONALES"/>
    <n v="216"/>
    <s v="VICENTE ANDRES TODARO MONTES"/>
    <m/>
  </r>
  <r>
    <n v="157"/>
    <s v="7698-157"/>
    <s v="O23011602290000007698"/>
    <x v="2"/>
    <x v="4"/>
    <x v="12"/>
    <s v="PM/0208/0102/40010317698"/>
    <x v="35"/>
    <x v="0"/>
    <s v="Prestar servicios de apoyo a la gestión a la Dirección de Reasentamientos, en el desarrollo de actividades de cierre administrativo y depuración de los procesos, atendiendo lo establecido en los procedimientos adoptados en la CVP y la normatividad vigente que rige la materia."/>
    <x v="2"/>
    <n v="80111600"/>
    <n v="3153963"/>
    <n v="3.5"/>
    <n v="11038871"/>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63"/>
    <d v="2024-03-14T00:00:00"/>
    <s v="REAS-064"/>
    <d v="2024-03-14T00:00:00"/>
    <n v="11038871"/>
    <n v="0"/>
    <n v="472"/>
    <d v="2024-03-18T00:00:00"/>
    <n v="11038871"/>
    <n v="0"/>
    <n v="1130"/>
    <d v="2024-03-27T00:00:00"/>
    <n v="11038871"/>
    <n v="0"/>
    <n v="3153963"/>
    <m/>
    <n v="7884908"/>
    <n v="0"/>
    <s v="CONTRATO DE PRESTACION DE SERVICIOS DE APOYO A LA GESTION"/>
    <n v="231"/>
    <s v="DANIEL  ROJAS HERNANDEZ"/>
    <m/>
  </r>
  <r>
    <n v="158"/>
    <s v="7698-158"/>
    <s v="O23011602290000007698"/>
    <x v="2"/>
    <x v="4"/>
    <x v="12"/>
    <s v="PM/0208/0102/40010317698"/>
    <x v="4"/>
    <x v="0"/>
    <s v="Prestar servicios de apoyo en la gestión social de las etapas del programa de Reasentamientos de acuerdo con la normatividad vigente que rige la materia."/>
    <x v="2"/>
    <n v="93141506"/>
    <n v="3500000"/>
    <n v="3.5"/>
    <n v="122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28"/>
    <d v="2024-03-14T00:00:00"/>
    <s v="REAS-065"/>
    <d v="2024-03-14T00:00:00"/>
    <n v="12250000"/>
    <n v="0"/>
    <n v="476"/>
    <d v="2024-03-18T00:00:00"/>
    <n v="0"/>
    <n v="12250000"/>
    <m/>
    <m/>
    <m/>
    <n v="0"/>
    <m/>
    <m/>
    <n v="0"/>
    <n v="12250000"/>
    <m/>
    <m/>
    <m/>
    <m/>
  </r>
  <r>
    <n v="159"/>
    <s v="7698-159"/>
    <s v="O23011602290000007698"/>
    <x v="2"/>
    <x v="4"/>
    <x v="12"/>
    <s v="PM/0208/0102/40010317698"/>
    <x v="4"/>
    <x v="0"/>
    <s v="Prestar servicios de apoyo en la gestión social de las etapas del programa de Reasentamientos de acuerdo con la normatividad vigente que rige la materia."/>
    <x v="2"/>
    <n v="93141506"/>
    <n v="3500000"/>
    <n v="3.5"/>
    <n v="122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29"/>
    <d v="2024-03-14T00:00:00"/>
    <s v="REAS-066"/>
    <d v="2024-03-14T00:00:00"/>
    <n v="12250000"/>
    <n v="0"/>
    <n v="475"/>
    <d v="2024-03-18T00:00:00"/>
    <n v="9000000"/>
    <n v="3250000"/>
    <n v="1861"/>
    <d v="2024-05-10T00:00:00"/>
    <n v="9000000"/>
    <n v="0"/>
    <n v="0"/>
    <m/>
    <n v="9000000"/>
    <n v="3250000"/>
    <s v="CONTRATO DE PRESTACION DE SERVICIOS DE APOYO A LA GESTION"/>
    <n v="420"/>
    <s v="JOHAN CAMILO ARJONA MARTINEZ"/>
    <m/>
  </r>
  <r>
    <n v="160"/>
    <s v="7698-160"/>
    <s v="O23011602290000007698"/>
    <x v="2"/>
    <x v="4"/>
    <x v="12"/>
    <s v="PM/0208/0102/40010317698"/>
    <x v="10"/>
    <x v="0"/>
    <s v="Prestación de servicios profesionales de abogado a la Dirección de Reasentamientos para la depuración predial de los expedientes que les sean asignados dentro del proceso de reasentamiento de acuerdo con los procedimientos y la normatividad vigente que rige la materia."/>
    <x v="2"/>
    <n v="80121703"/>
    <n v="7483980"/>
    <n v="3.5"/>
    <n v="2619393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47"/>
    <d v="2024-03-14T00:00:00"/>
    <s v="REAS-067"/>
    <d v="2024-03-14T00:00:00"/>
    <n v="26193930"/>
    <n v="0"/>
    <n v="477"/>
    <d v="2024-03-18T00:00:00"/>
    <n v="26193930"/>
    <n v="0"/>
    <n v="1151"/>
    <d v="2024-04-02T00:00:00"/>
    <n v="26193930"/>
    <n v="0"/>
    <n v="6985048"/>
    <m/>
    <n v="19208882"/>
    <n v="0"/>
    <s v="CONTRATO DE PRESTACION DE SERVICIOS PROFESIONALES"/>
    <n v="247"/>
    <s v="VALERIA ANDREA GAMARRA PENAGOS"/>
    <m/>
  </r>
  <r>
    <n v="161"/>
    <s v="7698-161"/>
    <s v="O23011602290000007698"/>
    <x v="2"/>
    <x v="4"/>
    <x v="12"/>
    <s v="PM/0208/0102/40010317698"/>
    <x v="18"/>
    <x v="0"/>
    <s v="Prestar los servicios profesionales para realizar actividades de gestión, identificación y asesoramientos de los distintos proyectos inmobiliarios a nivel Distrital para el reasentamiento de las familias beneficiarias de la Dirección de Reasentamientos."/>
    <x v="2"/>
    <n v="81101508"/>
    <n v="9000000"/>
    <n v="3.5"/>
    <n v="315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66"/>
    <d v="2024-03-14T00:00:00"/>
    <s v="REAS-068"/>
    <d v="2024-03-14T00:00:00"/>
    <n v="31500000"/>
    <n v="0"/>
    <n v="478"/>
    <d v="2024-03-18T00:00:00"/>
    <n v="31500000"/>
    <n v="0"/>
    <n v="1161"/>
    <d v="2024-04-03T00:00:00"/>
    <n v="31500000"/>
    <n v="0"/>
    <n v="8400000"/>
    <m/>
    <n v="23100000"/>
    <n v="0"/>
    <s v="CONTRATO DE PRESTACION DE SERVICIOS PROFESIONALES"/>
    <n v="237"/>
    <s v="MARIA ALEJANDRA QUIJANO HEMELBERG"/>
    <m/>
  </r>
  <r>
    <n v="162"/>
    <s v="7698-162"/>
    <s v="O23011602290000007698"/>
    <x v="2"/>
    <x v="4"/>
    <x v="12"/>
    <s v="PM/0208/0102/40010317698"/>
    <x v="10"/>
    <x v="0"/>
    <s v="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
    <x v="2"/>
    <n v="80121703"/>
    <n v="4276560"/>
    <n v="3.5"/>
    <n v="1496796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13"/>
    <d v="2024-03-14T00:00:00"/>
    <s v="REAS-069"/>
    <d v="2024-03-14T00:00:00"/>
    <n v="14967960"/>
    <n v="0"/>
    <n v="479"/>
    <d v="2024-03-18T00:00:00"/>
    <n v="14967960"/>
    <n v="0"/>
    <n v="1648"/>
    <d v="2024-04-15T00:00:00"/>
    <n v="14967960"/>
    <n v="0"/>
    <n v="2138280"/>
    <m/>
    <n v="12829680"/>
    <n v="0"/>
    <s v="CONTRATO DE PRESTACION DE SERVICIOS PROFESIONALES"/>
    <n v="333"/>
    <s v="KEVIN ANDRES PIÑEREZ AMELL"/>
    <m/>
  </r>
  <r>
    <n v="163"/>
    <s v="7698-163"/>
    <s v="O23011602290000007698"/>
    <x v="2"/>
    <x v="4"/>
    <x v="12"/>
    <s v="PM/0208/0102/40010317698"/>
    <x v="4"/>
    <x v="0"/>
    <s v="Prestación de servicios profesionales en la gestión de las etapas del programa de Reasentamientos a la Dirección de Reasentamientos, de acuerdo con la normatividad vigente que rige la materia."/>
    <x v="2"/>
    <n v="93141506"/>
    <n v="4200000"/>
    <n v="3.5"/>
    <n v="147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30"/>
    <d v="2024-03-14T00:00:00"/>
    <s v="REAS-070"/>
    <d v="2024-03-14T00:00:00"/>
    <n v="14700000"/>
    <n v="0"/>
    <n v="471"/>
    <d v="2024-03-18T00:00:00"/>
    <n v="14700000"/>
    <n v="0"/>
    <n v="1115"/>
    <d v="2024-03-26T00:00:00"/>
    <n v="14700000"/>
    <n v="0"/>
    <n v="3780000"/>
    <m/>
    <n v="10920000"/>
    <n v="0"/>
    <s v="CONTRATO DE PRESTACION DE SERVICIOS PROFESIONALES"/>
    <n v="223"/>
    <s v="STEFANNY  HERRERA ARRIETA"/>
    <m/>
  </r>
  <r>
    <n v="164"/>
    <s v="7698-164"/>
    <s v="O23011602290000007698"/>
    <x v="2"/>
    <x v="4"/>
    <x v="12"/>
    <s v="PM/0208/0102/40010317698"/>
    <x v="4"/>
    <x v="0"/>
    <s v="Prestación de servicios profesionales en la gestión de las etapas del programa de Reasentamientos a la Dirección de Reasentamientos, de acuerdo con la normatividad vigente que rige la materia."/>
    <x v="2"/>
    <n v="93141506"/>
    <n v="4200000"/>
    <n v="3.5"/>
    <n v="147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31"/>
    <d v="2024-03-14T00:00:00"/>
    <s v="REAS-071"/>
    <d v="2024-03-14T00:00:00"/>
    <n v="14700000"/>
    <n v="0"/>
    <n v="480"/>
    <d v="2024-03-18T00:00:00"/>
    <n v="14700000"/>
    <n v="0"/>
    <n v="1124"/>
    <d v="2024-03-27T00:00:00"/>
    <n v="14700000"/>
    <n v="0"/>
    <n v="4200000"/>
    <m/>
    <n v="10500000"/>
    <n v="0"/>
    <s v="CONTRATO DE PRESTACION DE SERVICIOS PROFESIONALES"/>
    <n v="234"/>
    <s v="JUAN CAMILO UBAQUE BERNAL"/>
    <m/>
  </r>
  <r>
    <n v="165"/>
    <s v="7698-165"/>
    <s v="O23011602290000007698"/>
    <x v="2"/>
    <x v="4"/>
    <x v="12"/>
    <s v="PM/0208/0102/40010317698"/>
    <x v="10"/>
    <x v="0"/>
    <s v="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
    <x v="2"/>
    <n v="80121703"/>
    <n v="8000000"/>
    <n v="3.5"/>
    <n v="280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21"/>
    <d v="2024-03-14T00:00:00"/>
    <s v="REAS-072"/>
    <d v="2024-03-14T00:00:00"/>
    <n v="28000000"/>
    <n v="0"/>
    <n v="468"/>
    <d v="2024-03-18T00:00:00"/>
    <n v="28000000"/>
    <n v="0"/>
    <n v="1121"/>
    <d v="2024-03-26T00:00:00"/>
    <n v="28000000"/>
    <n v="0"/>
    <n v="8000000"/>
    <m/>
    <n v="20000000"/>
    <n v="0"/>
    <s v="CONTRATO DE PRESTACION DE SERVICIOS PROFESIONALES"/>
    <n v="227"/>
    <s v="PAULA JACKELINE SALAZAR ARROYAVE"/>
    <m/>
  </r>
  <r>
    <n v="166"/>
    <s v="7698-166"/>
    <s v="O23011602290000007698"/>
    <x v="2"/>
    <x v="4"/>
    <x v="12"/>
    <s v="PM/0208/0102/40010317698"/>
    <x v="4"/>
    <x v="0"/>
    <s v="Prestar servicios de apoyo en la gestión social de las etapas del programa de Reasentamientos de acuerdo con la normatividad vigente que rige la materia."/>
    <x v="2"/>
    <n v="93141506"/>
    <n v="3500000"/>
    <n v="3.5"/>
    <n v="122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29"/>
    <d v="2024-03-14T00:00:00"/>
    <s v="REAS-073"/>
    <d v="2024-03-14T00:00:00"/>
    <n v="12250000"/>
    <n v="0"/>
    <n v="470"/>
    <d v="2024-03-18T00:00:00"/>
    <n v="9000000"/>
    <n v="3250000"/>
    <n v="3032"/>
    <d v="2024-05-30T00:00:00"/>
    <n v="9000000"/>
    <n v="0"/>
    <n v="0"/>
    <m/>
    <n v="9000000"/>
    <n v="3250000"/>
    <s v="CONTRATO DE PRESTACION DE SERVICIOS DE APOYO A LA GESTION"/>
    <n v="460"/>
    <s v="MARIA ISABEL CASTILLO CAMARGO"/>
    <m/>
  </r>
  <r>
    <n v="167"/>
    <s v="7698-167"/>
    <s v="O23011602290000007698"/>
    <x v="2"/>
    <x v="4"/>
    <x v="12"/>
    <s v="PM/0208/0102/40010317698"/>
    <x v="35"/>
    <x v="0"/>
    <s v="Prestar los servicios profesionales para realizar las actividades de gestión, identificación y asesoramientos de los diferentes procesos que requieran cumplir los beneficiarios de la Dirección de Reasentamientos."/>
    <x v="2"/>
    <n v="80111600"/>
    <n v="8000000"/>
    <n v="3.5"/>
    <n v="280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62 y 63"/>
    <d v="2024-03-14T00:00:00"/>
    <s v="REAS-074"/>
    <d v="2024-03-14T00:00:00"/>
    <n v="28000000"/>
    <n v="0"/>
    <n v="469"/>
    <d v="2024-03-18T00:00:00"/>
    <n v="28000000"/>
    <n v="0"/>
    <n v="1119"/>
    <d v="2024-03-26T00:00:00"/>
    <n v="28000000"/>
    <n v="0"/>
    <n v="8000000"/>
    <m/>
    <n v="20000000"/>
    <n v="0"/>
    <s v="CONTRATO DE PRESTACION DE SERVICIOS PROFESIONALES"/>
    <n v="224"/>
    <s v="JUAN DAVID MORALES BARCO"/>
    <m/>
  </r>
  <r>
    <n v="168"/>
    <s v="7698-168"/>
    <s v="O23011602290000007698"/>
    <x v="2"/>
    <x v="4"/>
    <x v="12"/>
    <s v="PM/0208/0102/40010317698"/>
    <x v="10"/>
    <x v="0"/>
    <s v="Prestación de servicios profesionales a la Dirección de Reasentamientos para la proyección de respuestas a peticiones y solicitudes (PQRS) y acciones legales que reciba la Caja de Vivienda Popular en el cumplimiento de sus funciones."/>
    <x v="2"/>
    <n v="80121703"/>
    <n v="5500000"/>
    <n v="3.5"/>
    <n v="192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44"/>
    <d v="2024-03-14T00:00:00"/>
    <s v="REAS-075"/>
    <d v="2024-03-14T00:00:00"/>
    <n v="19250000"/>
    <n v="0"/>
    <n v="464"/>
    <d v="2024-03-18T00:00:00"/>
    <n v="19250000"/>
    <n v="0"/>
    <n v="1117"/>
    <d v="2024-03-26T00:00:00"/>
    <n v="19250000"/>
    <n v="0"/>
    <n v="5500000"/>
    <m/>
    <n v="13750000"/>
    <n v="0"/>
    <s v="CONTRATO DE PRESTACION DE SERVICIOS PROFESIONALES"/>
    <n v="220"/>
    <s v="HERNANDO JOSE LOPEZ MACEA"/>
    <m/>
  </r>
  <r>
    <n v="169"/>
    <s v="7698-169"/>
    <s v="O23011602290000007698"/>
    <x v="2"/>
    <x v="4"/>
    <x v="12"/>
    <s v="PM/0208/0102/40010317698"/>
    <x v="33"/>
    <x v="0"/>
    <s v="Prestar los servicios profesionales al desarrollo del componente técnico de la Dirección de Reasentamientos, para realizar las actividades requeridas en las diferentes etapas del proceso de reasentamiento que le sean asignados de acuerdo con los procedimientos y la normatividad vigente que rige la materia."/>
    <x v="2"/>
    <n v="80131803"/>
    <n v="5500000"/>
    <n v="3.5"/>
    <n v="192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81"/>
    <d v="2024-03-14T00:00:00"/>
    <s v="REAS-076"/>
    <d v="2024-03-14T00:00:00"/>
    <n v="19250000"/>
    <n v="0"/>
    <n v="461"/>
    <d v="2024-03-18T00:00:00"/>
    <n v="19250000"/>
    <n v="0"/>
    <n v="1127"/>
    <d v="2024-03-27T00:00:00"/>
    <n v="19250000"/>
    <n v="0"/>
    <n v="5500000"/>
    <m/>
    <n v="13750000"/>
    <n v="0"/>
    <s v="CONTRATO DE PRESTACION DE SERVICIOS PROFESIONALES"/>
    <n v="232"/>
    <s v="ADRIANA MILENA FAURA PUENTES"/>
    <m/>
  </r>
  <r>
    <n v="170"/>
    <s v="7698-170"/>
    <s v="O23011602290000007698"/>
    <x v="2"/>
    <x v="4"/>
    <x v="12"/>
    <s v="PM/0208/0102/40010317698"/>
    <x v="10"/>
    <x v="0"/>
    <s v="Prestar servicios profesionales a la Dirección de Reasentamientos, apoyando en la formulación de estrategias y lineamientos, de acuerdo con las etapas establecidas en el proceso de Reasentamiento, los procedimientos adoptados en la CVP y la normatividad vigente que rige la materia."/>
    <x v="2"/>
    <n v="80121703"/>
    <n v="6500000"/>
    <n v="3.5"/>
    <n v="227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13(773419), 21 ($ 9233151) y 46 ($12743430)"/>
    <d v="2024-03-14T00:00:00"/>
    <s v="REAS-077"/>
    <d v="2024-03-14T00:00:00"/>
    <n v="22750000"/>
    <n v="0"/>
    <n v="465"/>
    <d v="2024-03-18T00:00:00"/>
    <n v="19250000"/>
    <n v="3500000"/>
    <n v="1697"/>
    <d v="2024-04-16T00:00:00"/>
    <n v="19250000"/>
    <n v="0"/>
    <n v="2566667"/>
    <m/>
    <n v="16683333"/>
    <n v="3500000"/>
    <s v="CONTRATO DE PRESTACION DE SERVICIOS PROFESIONALES"/>
    <n v="353"/>
    <s v="ANGIE VIVIANA BAUTISTA MORA"/>
    <m/>
  </r>
  <r>
    <n v="171"/>
    <s v="7698-171"/>
    <s v="O23011602290000007698"/>
    <x v="2"/>
    <x v="4"/>
    <x v="12"/>
    <s v="PM/0208/0102/40010317698"/>
    <x v="34"/>
    <x v="0"/>
    <s v="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
    <x v="2"/>
    <n v="84111700"/>
    <n v="6000000"/>
    <n v="3.5"/>
    <n v="210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57"/>
    <d v="2024-03-14T00:00:00"/>
    <s v="REAS-078"/>
    <d v="2024-03-14T00:00:00"/>
    <n v="21000000"/>
    <n v="0"/>
    <n v="467"/>
    <d v="2024-03-18T00:00:00"/>
    <n v="21000000"/>
    <n v="0"/>
    <n v="1626"/>
    <d v="2024-04-12T00:00:00"/>
    <n v="21000000"/>
    <n v="0"/>
    <n v="3200000"/>
    <m/>
    <n v="17800000"/>
    <n v="0"/>
    <s v="CONTRATO DE PRESTACION DE SERVICIOS PROFESIONALES"/>
    <n v="325"/>
    <s v="OSCAR HELI RINCON PEREZ"/>
    <m/>
  </r>
  <r>
    <n v="172"/>
    <s v="7698-172"/>
    <s v="O23011602290000007698"/>
    <x v="2"/>
    <x v="4"/>
    <x v="12"/>
    <s v="PM/0208/0102/40010317698"/>
    <x v="10"/>
    <x v="0"/>
    <s v="Prestación de servicios profesionales a la Dirección de Reasentamientos para la gestión de los cierres administrativos y depuración de los procesos que le sean asignados a tendiendo lo establecido en los procedimientos adoptados en la CVP de acuerdo con la normatividad vigente que rige la materia."/>
    <x v="2"/>
    <n v="80121703"/>
    <n v="5500000"/>
    <n v="3.5"/>
    <n v="192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13T00:00:00"/>
    <n v="202412000030923"/>
    <s v="01 - Viabilización de Línea"/>
    <s v="Recursos de la línea 45"/>
    <d v="2024-03-14T00:00:00"/>
    <s v="REAS-079"/>
    <d v="2024-03-14T00:00:00"/>
    <n v="19250000"/>
    <n v="0"/>
    <n v="462"/>
    <d v="2024-03-18T00:00:00"/>
    <n v="19250000"/>
    <n v="0"/>
    <n v="1113"/>
    <d v="2024-03-22T00:00:00"/>
    <n v="19250000"/>
    <n v="0"/>
    <n v="5316667"/>
    <m/>
    <n v="13933333"/>
    <n v="0"/>
    <s v="CONTRATO DE PRESTACION DE SERVICIOS PROFESIONALES"/>
    <n v="221"/>
    <s v="OSCAR MAURICIO HERNANDEZ BELTRAN"/>
    <m/>
  </r>
  <r>
    <n v="173"/>
    <s v="7698-173"/>
    <s v="O23011602290000007698"/>
    <x v="2"/>
    <x v="4"/>
    <x v="12"/>
    <s v="PM/0208/0102/40010317698"/>
    <x v="10"/>
    <x v="0"/>
    <s v="Prestación de servicios profesionales especializados de abogado a la Dirección de Reasentamientos, apoyando la formulación de estrategias y lineamientos jurídicos, seguimiento y acompañamiento a las actuaciones de las etapas establecidas en el proceso de Reasentamiento y de la depuración predial de acuerdo con el proceso, los procedimientos adoptados y la normatividad vigente que rige la materia."/>
    <x v="2"/>
    <n v="80121703"/>
    <n v="10600000"/>
    <n v="3.5"/>
    <n v="371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22"/>
    <d v="2024-03-22T00:00:00"/>
    <s v="REAS-080"/>
    <d v="2024-03-22T00:00:00"/>
    <n v="37100000"/>
    <n v="0"/>
    <n v="546"/>
    <d v="2024-03-25T00:00:00"/>
    <n v="37100000"/>
    <n v="0"/>
    <n v="1630"/>
    <d v="2024-04-12T00:00:00"/>
    <n v="37100000"/>
    <n v="0"/>
    <n v="5653333"/>
    <m/>
    <n v="31446667"/>
    <n v="0"/>
    <s v="CONTRATO DE PRESTACION DE SERVICIOS PROFESIONALES"/>
    <n v="331"/>
    <s v="MARY MARLEN TOBO PAIPILLA"/>
    <m/>
  </r>
  <r>
    <n v="174"/>
    <s v="7698-174"/>
    <s v="O23011602290000007698"/>
    <x v="2"/>
    <x v="4"/>
    <x v="12"/>
    <s v="PM/0208/0102/40010317698"/>
    <x v="10"/>
    <x v="0"/>
    <s v="Prestación de servicios profesionales de abogado a la Dirección de Reasentamientos para acompañar la defensa judicial, extrajudicial y administrativa que deba efectuar la Dirección de Reasentamientos y la Caja de la Vivienda Popular, ante las instancias competentes y atenderlas peticiones, quejas, reclamos y requerimientos de los expedientes que le sean asignados dentro del proceso de reasentamiento de acuerdo con los procedimientos y la normatividad vigente que rige la materia."/>
    <x v="2"/>
    <n v="80121703"/>
    <n v="8553120"/>
    <n v="3.5"/>
    <n v="2993592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13"/>
    <d v="2024-03-22T00:00:00"/>
    <s v="REAS-081"/>
    <d v="2024-03-22T00:00:00"/>
    <n v="29935920"/>
    <n v="0"/>
    <n v="548"/>
    <d v="2024-03-25T00:00:00"/>
    <n v="29935920"/>
    <n v="0"/>
    <n v="1310"/>
    <d v="2024-04-08T00:00:00"/>
    <n v="29935920"/>
    <n v="0"/>
    <n v="6557392"/>
    <m/>
    <n v="23378528"/>
    <n v="0"/>
    <s v="CONTRATO DE PRESTACION DE SERVICIOS PROFESIONALES"/>
    <n v="274"/>
    <s v="SANDRA JOHANA PAI GOMEZ"/>
    <m/>
  </r>
  <r>
    <n v="175"/>
    <s v="7698-175"/>
    <s v="O23011602290000007698"/>
    <x v="2"/>
    <x v="4"/>
    <x v="12"/>
    <s v="PM/0208/0102/40010317698"/>
    <x v="10"/>
    <x v="0"/>
    <s v="Prestación de servicios profesionales de abogado a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
    <x v="2"/>
    <n v="80121703"/>
    <n v="8553120"/>
    <n v="3.5"/>
    <n v="2993592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42"/>
    <d v="2024-03-22T00:00:00"/>
    <s v="REAS-082"/>
    <d v="2024-03-22T00:00:00"/>
    <n v="29935920"/>
    <n v="0"/>
    <n v="545"/>
    <d v="2024-03-25T00:00:00"/>
    <n v="29935920"/>
    <n v="0"/>
    <n v="1143"/>
    <d v="2024-04-02T00:00:00"/>
    <n v="29935920"/>
    <n v="0"/>
    <n v="7982912"/>
    <m/>
    <n v="21953008"/>
    <n v="0"/>
    <s v="CONTRATO DE PRESTACION DE SERVICIOS PROFESIONALES"/>
    <n v="250"/>
    <s v="ANA ELVIRA PENAGOS LOPEZ"/>
    <m/>
  </r>
  <r>
    <n v="176"/>
    <s v="7698-176"/>
    <s v="O23011602290000007698"/>
    <x v="2"/>
    <x v="4"/>
    <x v="12"/>
    <s v="PM/0208/0102/40010317698"/>
    <x v="10"/>
    <x v="0"/>
    <s v="Prestación de servicios profesionales de abogado a la Dirección de Reasentamientos en la gestión de las etapas de verificación, prefactibilidad, factibilidad y ejecución establecidas en el proceso y los procedimientos del programa de Reasentamientos."/>
    <x v="2"/>
    <n v="80121703"/>
    <n v="7483980"/>
    <n v="3.5"/>
    <n v="2619393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41"/>
    <d v="2024-03-22T00:00:00"/>
    <s v="REAS-083"/>
    <d v="2024-03-22T00:00:00"/>
    <n v="26193930"/>
    <n v="0"/>
    <n v="547"/>
    <d v="2024-03-25T00:00:00"/>
    <n v="26193930"/>
    <n v="0"/>
    <n v="1322"/>
    <d v="2024-04-08T00:00:00"/>
    <n v="26193930"/>
    <n v="0"/>
    <n v="5737718"/>
    <m/>
    <n v="20456212"/>
    <n v="0"/>
    <s v="CONTRATO DE PRESTACION DE SERVICIOS PROFESIONALES"/>
    <n v="289"/>
    <s v="DANIELA ALEJANDRA RUBIANO GOMEZ"/>
    <m/>
  </r>
  <r>
    <n v="177"/>
    <s v="7698-177"/>
    <s v="O23011602290000007698"/>
    <x v="2"/>
    <x v="4"/>
    <x v="16"/>
    <s v="PM/0208/0102/40010317698"/>
    <x v="10"/>
    <x v="0"/>
    <s v="Prestación de servicios profesionales de abogado a la Dirección de Reasentamientos para la depuración predial de los expedientes que le sean asignados dentro del proceso de reasentamiento de acuerdo con los procedimientos y la normatividad vigente que rige la materia."/>
    <x v="2"/>
    <n v="80121703"/>
    <n v="5929985"/>
    <n v="3.5"/>
    <n v="20754948"/>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40"/>
    <d v="2024-03-22T00:00:00"/>
    <s v="REAS-084"/>
    <d v="2024-03-22T00:00:00"/>
    <n v="20754948"/>
    <n v="0"/>
    <n v="573"/>
    <d v="2024-03-26T00:00:00"/>
    <n v="20754948"/>
    <n v="0"/>
    <n v="1218"/>
    <d v="2024-04-03T00:00:00"/>
    <n v="20754948"/>
    <n v="0"/>
    <n v="5139320"/>
    <m/>
    <n v="15615628"/>
    <n v="0"/>
    <s v="CONTRATO DE PRESTACION DE SERVICIOS PROFESIONALES"/>
    <n v="264"/>
    <s v="ADELINA ISABEL GOMEZ GIOVANNETTY"/>
    <m/>
  </r>
  <r>
    <n v="178"/>
    <s v="7698-178"/>
    <s v="O23011602290000007698"/>
    <x v="2"/>
    <x v="4"/>
    <x v="16"/>
    <s v="PM/0208/0102/40010317698"/>
    <x v="4"/>
    <x v="0"/>
    <s v="Prestación de servicios profesionales a la gestión social de la Dirección de Reasentamientos, apoyando la formulación de estrategias y lineamientos sociales, seguimiento y acompañamiento a las actuaciones de las etapas establecidas en el proceso de Reasentamiento, en especial en los cierres administrativos delos expedientes que le sean asignados de acuerdo con los procedimientos y la normatividad vigente que rige la materia."/>
    <x v="2"/>
    <n v="93141506"/>
    <n v="7483980"/>
    <n v="3.5"/>
    <n v="2619393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17"/>
    <d v="2024-03-22T00:00:00"/>
    <s v="REAS-085"/>
    <d v="2024-03-22T00:00:00"/>
    <n v="26193930"/>
    <n v="0"/>
    <n v="571"/>
    <d v="2024-03-26T00:00:00"/>
    <n v="26193930"/>
    <n v="0"/>
    <n v="1223"/>
    <d v="2024-04-03T00:00:00"/>
    <n v="26193930"/>
    <n v="0"/>
    <n v="6735582"/>
    <m/>
    <n v="19458348"/>
    <n v="0"/>
    <s v="CONTRATO DE PRESTACION DE SERVICIOS PROFESIONALES"/>
    <n v="262"/>
    <s v="HASBLEIDY  PUENTES MONTAÑA"/>
    <m/>
  </r>
  <r>
    <n v="179"/>
    <s v="7698-179"/>
    <s v="O23011602290000007698"/>
    <x v="2"/>
    <x v="4"/>
    <x v="16"/>
    <s v="PM/0208/0102/40010317698"/>
    <x v="4"/>
    <x v="0"/>
    <s v="Prestación de servicios profesionales a la gestión social de la Direcció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
    <x v="2"/>
    <n v="93141506"/>
    <n v="5506000"/>
    <n v="3.5"/>
    <n v="19271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17"/>
    <d v="2024-03-22T00:00:00"/>
    <s v="REAS-086"/>
    <d v="2024-03-22T00:00:00"/>
    <n v="19271000"/>
    <n v="0"/>
    <n v="569"/>
    <d v="2024-03-26T00:00:00"/>
    <n v="19271000"/>
    <n v="0"/>
    <n v="1358"/>
    <d v="2024-04-10T00:00:00"/>
    <n v="19271000"/>
    <n v="0"/>
    <n v="3854200"/>
    <m/>
    <n v="15416800"/>
    <n v="0"/>
    <s v="CONTRATO DE PRESTACION DE SERVICIOS PROFESIONALES"/>
    <n v="277"/>
    <s v="DIANA CAROLINA GUEVARA TRIANA"/>
    <m/>
  </r>
  <r>
    <n v="180"/>
    <s v="7698-180"/>
    <s v="O23011602290000007698"/>
    <x v="2"/>
    <x v="4"/>
    <x v="12"/>
    <s v="PM/0208/0102/40010317698"/>
    <x v="4"/>
    <x v="0"/>
    <s v="Prestar servicios de apoyo en la gestión social de las etapas del programa de Reasentamientos de acuerdo con la normatividad vigente que rige la materia."/>
    <x v="2"/>
    <n v="93141506"/>
    <n v="3500000"/>
    <n v="3.5"/>
    <n v="122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17"/>
    <d v="2024-03-22T00:00:00"/>
    <s v="REAS-087"/>
    <d v="2024-03-22T00:00:00"/>
    <n v="12250000"/>
    <n v="0"/>
    <n v="549"/>
    <d v="2024-03-25T00:00:00"/>
    <n v="12250000"/>
    <n v="0"/>
    <n v="1655"/>
    <d v="2024-04-15T00:00:00"/>
    <n v="12250000"/>
    <n v="0"/>
    <n v="0"/>
    <m/>
    <n v="12250000"/>
    <n v="0"/>
    <s v="CONTRATO DE PRESTACION DE SERVICIOS DE APOYO A LA GESTION"/>
    <n v="340"/>
    <s v="ANDRES  RESTREPO TOBON"/>
    <m/>
  </r>
  <r>
    <n v="181"/>
    <s v="7698-181"/>
    <s v="O23011602290000007698"/>
    <x v="2"/>
    <x v="4"/>
    <x v="12"/>
    <s v="PM/0208/0102/40010317698"/>
    <x v="33"/>
    <x v="0"/>
    <s v="Prestar servicios profesionales a la Dirección de Reasentamientos para el seguimiento a los procesos técnicos del área, así como el apoyo técnico en la ejecución de las etapas de ingreso, prefactibilidad, factibilidad y ejecución del programa establecidas en el proceso y los procedimientos adoptados en la CVP para los expedientes que le sean asignados de acuerdo con la normatividad vigente que rige la materia."/>
    <x v="2"/>
    <n v="80131803"/>
    <n v="5000000"/>
    <n v="3.5"/>
    <n v="175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12"/>
    <d v="2024-03-22T00:00:00"/>
    <s v="REAS-088"/>
    <d v="2024-03-22T00:00:00"/>
    <n v="17500000"/>
    <n v="0"/>
    <n v="550"/>
    <d v="2024-03-25T00:00:00"/>
    <n v="17500000"/>
    <n v="0"/>
    <n v="1321"/>
    <d v="2024-04-08T00:00:00"/>
    <n v="17500000"/>
    <n v="0"/>
    <n v="2666667"/>
    <m/>
    <n v="14833333"/>
    <n v="0"/>
    <s v="CONTRATO DE PRESTACION DE SERVICIOS PROFESIONALES"/>
    <n v="290"/>
    <s v="MIGUEL ANGEL FORERO CASTIBLANCO"/>
    <m/>
  </r>
  <r>
    <n v="182"/>
    <s v="7698-182"/>
    <s v="O23011602290000007698"/>
    <x v="2"/>
    <x v="4"/>
    <x v="12"/>
    <s v="PM/0208/0102/40010317698"/>
    <x v="34"/>
    <x v="0"/>
    <s v="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
    <x v="2"/>
    <n v="84111700"/>
    <n v="8000000"/>
    <n v="3.5"/>
    <n v="280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19"/>
    <d v="2024-03-22T00:00:00"/>
    <s v="REAS-089"/>
    <d v="2024-03-22T00:00:00"/>
    <n v="28000000"/>
    <n v="0"/>
    <n v="567"/>
    <d v="2024-03-25T00:00:00"/>
    <n v="28000000"/>
    <n v="0"/>
    <n v="1145"/>
    <d v="2024-04-02T00:00:00"/>
    <n v="28000000"/>
    <n v="0"/>
    <n v="7200000"/>
    <m/>
    <n v="20800000"/>
    <n v="0"/>
    <s v="CONTRATO DE PRESTACION DE SERVICIOS PROFESIONALES"/>
    <n v="252"/>
    <s v="IVONNE ASTRID BUITRAGO BERNAL"/>
    <m/>
  </r>
  <r>
    <n v="183"/>
    <s v="7698-183"/>
    <s v="O23011602290000007698"/>
    <x v="2"/>
    <x v="4"/>
    <x v="12"/>
    <s v="PM/0208/0102/40010317698"/>
    <x v="34"/>
    <x v="0"/>
    <s v="Prestar servicios profesionales especializados a la gestión del componente financiero del Programa de Reasentamiento  en la formulación de estrategias y lineamientos financieros, seguimiento, acompañamiento y orientación de las actividades de cierre administrativo y depuración financiera de los procesos, atendiendo lo establecido en los procedimientos adoptados por la Caja de Vivienda Popular."/>
    <x v="2"/>
    <n v="84111700"/>
    <n v="10500000"/>
    <n v="3.5"/>
    <n v="367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19"/>
    <d v="2024-03-22T00:00:00"/>
    <s v="REAS-090"/>
    <d v="2024-03-22T00:00:00"/>
    <n v="36750000"/>
    <n v="0"/>
    <n v="566"/>
    <d v="2024-03-25T00:00:00"/>
    <n v="36750000"/>
    <n v="0"/>
    <n v="1351"/>
    <d v="2024-04-10T00:00:00"/>
    <n v="36750000"/>
    <n v="0"/>
    <n v="7350000"/>
    <m/>
    <n v="29400000"/>
    <n v="0"/>
    <s v="CONTRATO DE PRESTACION DE SERVICIOS PROFESIONALES"/>
    <n v="276"/>
    <s v="LINA MARIA ARIAS ACUÑA"/>
    <m/>
  </r>
  <r>
    <n v="184"/>
    <s v="7698-184"/>
    <s v="O23011602290000007698"/>
    <x v="2"/>
    <x v="4"/>
    <x v="12"/>
    <s v="PM/0208/0102/40010317698"/>
    <x v="35"/>
    <x v="0"/>
    <s v="Prestar servicios profesionales a la Dirección de Reasentamientos de la Caja de la Vivienda Popular, para realizar apoyo y seguimiento a las actividades que se deriven del seguimiento realizado por Sistema de Control Interno requeridos, proyección o revisión respuestas a entes de control, actualización de procesos, procedimientos, seguimiento a metas y demás documentos, requeridos, atendiendo lo establecido en el proceso y los procedimientos adoptados en la CVP y la normatividad vigente que rige la materia."/>
    <x v="2"/>
    <n v="80111600"/>
    <n v="7767043"/>
    <n v="3.5"/>
    <n v="27184651"/>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65"/>
    <d v="2024-03-22T00:00:00"/>
    <s v="REAS-091"/>
    <d v="2024-03-22T00:00:00"/>
    <n v="27184651"/>
    <n v="0"/>
    <n v="565"/>
    <d v="2024-03-25T00:00:00"/>
    <n v="27184651"/>
    <n v="0"/>
    <n v="1163"/>
    <d v="2024-04-03T00:00:00"/>
    <n v="27184651"/>
    <n v="0"/>
    <n v="6990339"/>
    <m/>
    <n v="20194312"/>
    <n v="0"/>
    <s v="CONTRATO DE PRESTACION DE SERVICIOS PROFESIONALES"/>
    <n v="260"/>
    <s v="ANDRES EMILIO ROJAS GUACANEME"/>
    <m/>
  </r>
  <r>
    <n v="185"/>
    <s v="7698-185"/>
    <s v="O23011602290000007698"/>
    <x v="2"/>
    <x v="4"/>
    <x v="12"/>
    <s v="PM/0208/0102/40010317698"/>
    <x v="35"/>
    <x v="0"/>
    <s v="Prestar servicios profesionales para la planeación Institucional del proyecto de inversión a cargo de la Dirección de Reasentamientos, realizando actividades de seguimiento, consolidación y actualización de información a través de las herramientas de seguimiento a las metas de la Dirección."/>
    <x v="2"/>
    <n v="80111600"/>
    <n v="7767043"/>
    <n v="3.5"/>
    <n v="27184651"/>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65"/>
    <d v="2024-03-22T00:00:00"/>
    <s v="REAS-092"/>
    <d v="2024-03-22T00:00:00"/>
    <n v="27184651"/>
    <n v="0"/>
    <n v="563"/>
    <d v="2024-03-25T00:00:00"/>
    <n v="27184651"/>
    <n v="0"/>
    <n v="1255"/>
    <d v="2024-04-05T00:00:00"/>
    <n v="27184651"/>
    <n v="0"/>
    <n v="6731437"/>
    <m/>
    <n v="20453214"/>
    <n v="0"/>
    <s v="CONTRATO DE PRESTACION DE SERVICIOS PROFESIONALES"/>
    <n v="263"/>
    <s v="MONICA ROCIO ARANDA GUERRERO"/>
    <m/>
  </r>
  <r>
    <n v="186"/>
    <s v="7698-186"/>
    <s v="O23011602290000007698"/>
    <x v="2"/>
    <x v="4"/>
    <x v="12"/>
    <s v="PM/0208/0102/40010317698"/>
    <x v="33"/>
    <x v="0"/>
    <s v="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
    <x v="2"/>
    <n v="80131803"/>
    <n v="7767043"/>
    <n v="3.5"/>
    <n v="27184651"/>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80"/>
    <d v="2024-03-22T00:00:00"/>
    <s v="REAS-093"/>
    <d v="2024-03-22T00:00:00"/>
    <n v="27184651"/>
    <n v="0"/>
    <n v="564"/>
    <d v="2024-03-25T00:00:00"/>
    <n v="27184651"/>
    <n v="0"/>
    <n v="1150"/>
    <d v="2024-04-02T00:00:00"/>
    <n v="27184651"/>
    <n v="0"/>
    <n v="7249240"/>
    <m/>
    <n v="19935411"/>
    <n v="0"/>
    <s v="CONTRATO DE PRESTACION DE SERVICIOS PROFESIONALES"/>
    <n v="256"/>
    <s v="EDNA MARGARITA SANCHEZ CARO"/>
    <m/>
  </r>
  <r>
    <n v="187"/>
    <s v="7698-187"/>
    <s v="O23011602290000007698"/>
    <x v="2"/>
    <x v="4"/>
    <x v="12"/>
    <s v="PM/0208/0102/40010317698"/>
    <x v="10"/>
    <x v="0"/>
    <s v="Prestar servicios profesionales como abogado a la Dirección Jurídica y Dirección de Reasentamientos en los trámites administrativos y jurídicos conforme a las actividades propias de la Caja de la Vivienda Popular"/>
    <x v="2"/>
    <n v="80121703"/>
    <n v="5500000"/>
    <n v="3.5"/>
    <n v="192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43"/>
    <d v="2024-03-22T00:00:00"/>
    <s v="REAS-094"/>
    <d v="2024-03-22T00:00:00"/>
    <n v="19250000"/>
    <n v="0"/>
    <n v="562"/>
    <d v="2024-03-25T00:00:00"/>
    <n v="19200000"/>
    <n v="50000"/>
    <n v="1356"/>
    <d v="2024-04-10T00:00:00"/>
    <n v="19200000"/>
    <n v="0"/>
    <n v="4200000"/>
    <m/>
    <n v="15000000"/>
    <n v="50000"/>
    <s v="CONTRATO DE PRESTACION DE SERVICIOS PROFESIONALES"/>
    <n v="310"/>
    <s v="JUAN SEBASTIAN PINEDA PELAEZ"/>
    <m/>
  </r>
  <r>
    <n v="188"/>
    <s v="7698-188"/>
    <s v="O23011602290000007698"/>
    <x v="2"/>
    <x v="4"/>
    <x v="12"/>
    <s v="PM/0208/0102/40010317698"/>
    <x v="10"/>
    <x v="0"/>
    <s v="Prestar servicios profesionales como abogado a la Dirección Jurídica y Dirección de Reasentamientos en el desarrollo en los trámites administrativos y jurídicos, así como la representación judicial y extrajudicial de la entidad en los procesos que le sean asignados"/>
    <x v="2"/>
    <n v="80121703"/>
    <n v="5500000"/>
    <n v="3.5"/>
    <n v="192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45"/>
    <d v="2024-03-22T00:00:00"/>
    <s v="REAS-095"/>
    <d v="2024-03-22T00:00:00"/>
    <n v="19250000"/>
    <n v="0"/>
    <n v="561"/>
    <d v="2024-03-25T00:00:00"/>
    <n v="19250000"/>
    <n v="0"/>
    <n v="1357"/>
    <d v="2024-04-10T00:00:00"/>
    <n v="19250000"/>
    <n v="0"/>
    <n v="4200000"/>
    <m/>
    <n v="15050000"/>
    <n v="0"/>
    <s v="CONTRATO DE PRESTACION DE SERVICIOS PROFESIONALES"/>
    <n v="309"/>
    <s v="MARIO ANDRES GOMEZ MENDOZA"/>
    <m/>
  </r>
  <r>
    <n v="189"/>
    <s v="7698-189"/>
    <s v="O23011602290000007698"/>
    <x v="2"/>
    <x v="4"/>
    <x v="12"/>
    <s v="PM/0208/0102/40010317698"/>
    <x v="35"/>
    <x v="0"/>
    <s v="Prestar los servicios profesionales para realizar actividades de gestión, identificación, asesoramientos y consolidación de proyectos inmobiliarios VIS y VIP que sean pertinentes para el reasentamiento de las familias beneficiarias de la Dirección de Reasentamientos."/>
    <x v="2"/>
    <n v="80111600"/>
    <n v="8232400"/>
    <n v="3.5"/>
    <n v="288134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65"/>
    <d v="2024-03-22T00:00:00"/>
    <s v="REAS-096"/>
    <d v="2024-03-22T00:00:00"/>
    <n v="28813400"/>
    <n v="0"/>
    <n v="558"/>
    <d v="2024-03-25T00:00:00"/>
    <n v="28813400"/>
    <n v="0"/>
    <n v="1750"/>
    <d v="2024-04-17T00:00:00"/>
    <n v="28813400"/>
    <n v="0"/>
    <n v="3567373"/>
    <m/>
    <n v="25246027"/>
    <n v="0"/>
    <s v="CONTRATO DE PRESTACION DE SERVICIOS PROFESIONALES"/>
    <n v="365"/>
    <s v="DIEGO ALEJANDRO RIOS BARRERO"/>
    <m/>
  </r>
  <r>
    <n v="190"/>
    <s v="7698-190"/>
    <s v="O23011602290000007698"/>
    <x v="2"/>
    <x v="4"/>
    <x v="12"/>
    <s v="PM/0208/0102/40010317698"/>
    <x v="18"/>
    <x v="0"/>
    <s v="Prestar servicios profesionales a la Dirección de Reasentamientos en las actividades del componente técnico requeridas en las diferentes etapas para los procesos y/o expedientes que le sean asignados dentro del proceso de reasentamiento de acuerdo con los procedimientos y la normatividad vigente."/>
    <x v="2"/>
    <n v="81101508"/>
    <n v="5000000"/>
    <n v="3.5"/>
    <n v="175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11"/>
    <d v="2024-03-22T00:00:00"/>
    <s v="REAS-097"/>
    <d v="2024-03-22T00:00:00"/>
    <n v="17500000"/>
    <n v="0"/>
    <n v="555"/>
    <d v="2024-03-25T00:00:00"/>
    <n v="17500000"/>
    <n v="0"/>
    <n v="1329"/>
    <d v="2024-04-08T00:00:00"/>
    <n v="17500000"/>
    <n v="0"/>
    <n v="3500000"/>
    <m/>
    <n v="14000000"/>
    <n v="0"/>
    <s v="CONTRATO DE PRESTACION DE SERVICIOS PROFESIONALES"/>
    <n v="301"/>
    <s v="CLAUDIA DANIELA ROJAS CORTES"/>
    <m/>
  </r>
  <r>
    <n v="191"/>
    <s v="7698-191"/>
    <s v="O23011602290000007698"/>
    <x v="2"/>
    <x v="4"/>
    <x v="12"/>
    <s v="PM/0208/0102/40010317698"/>
    <x v="18"/>
    <x v="0"/>
    <s v="Prestar los servicios profesionales en el Programa de Reasentamiento de la Caja de la Vivienda Popular, para realizar las actividades pertinentes al Sistema de Información Geográfica de la Entidad, atendiendo lo establecido en el proceso y los procedimientos adoptados en la CVP y la normatividad vigente."/>
    <x v="2"/>
    <n v="81101508"/>
    <n v="8500000"/>
    <n v="3.5"/>
    <n v="297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11"/>
    <d v="2024-03-22T00:00:00"/>
    <s v="REAS-098"/>
    <d v="2024-03-22T00:00:00"/>
    <n v="29750000"/>
    <n v="0"/>
    <n v="557"/>
    <d v="2024-03-25T00:00:00"/>
    <n v="29750000"/>
    <n v="0"/>
    <n v="1323"/>
    <d v="2024-04-08T00:00:00"/>
    <n v="29750000"/>
    <n v="0"/>
    <n v="6233333"/>
    <m/>
    <n v="23516667"/>
    <n v="0"/>
    <s v="CONTRATO DE PRESTACION DE SERVICIOS PROFESIONALES"/>
    <n v="278"/>
    <s v="LINA FERNANDA QUENGUAN LOPEZ"/>
    <m/>
  </r>
  <r>
    <n v="192"/>
    <s v="7698-192"/>
    <s v="O23011602290000007698"/>
    <x v="2"/>
    <x v="4"/>
    <x v="12"/>
    <s v="PM/0208/0102/40010317698"/>
    <x v="34"/>
    <x v="0"/>
    <s v="Prestar servicios profesionales  para el desarrollo de procesos y planes propios de la subdirección administrativa."/>
    <x v="2"/>
    <n v="84111700"/>
    <n v="10500000"/>
    <n v="3.5"/>
    <n v="367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33"/>
    <s v="02 - Creación de Nueva Línea "/>
    <s v="Recursos de línea 58"/>
    <d v="2024-03-22T00:00:00"/>
    <s v="REAS-099"/>
    <d v="2024-03-22T00:00:00"/>
    <n v="36750000"/>
    <n v="0"/>
    <n v="556"/>
    <d v="2024-03-25T00:00:00"/>
    <n v="36750000"/>
    <n v="0"/>
    <n v="1654"/>
    <d v="2024-04-15T00:00:00"/>
    <n v="36750000"/>
    <n v="0"/>
    <n v="5250000"/>
    <m/>
    <n v="31500000"/>
    <n v="0"/>
    <s v="CONTRATO DE PRESTACION DE SERVICIOS PROFESIONALES"/>
    <n v="337"/>
    <s v="SELENE MILAGROS IBAÑEZ ECHEVERRIA"/>
    <m/>
  </r>
  <r>
    <n v="193"/>
    <s v="7698-193"/>
    <s v="O23011602290000007698"/>
    <x v="2"/>
    <x v="4"/>
    <x v="16"/>
    <s v="PM/0208/0102/40010317698"/>
    <x v="4"/>
    <x v="0"/>
    <s v="Prestación de servicios profesionales a la gestión social de la Dirección de Reasentamientos, apoyando la formulación de estrategias y lineamientos sociales, seguimiento, acompañamiento y demas actuaciones de las etapas establecidas en el proceso de Reasentamiento que le sean asignados de acuerdo con los procedimientos  de la CVP y la normatividad vigente que rige la materia."/>
    <x v="2"/>
    <n v="93141506"/>
    <n v="7483980"/>
    <n v="3.5"/>
    <n v="2619393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18"/>
    <d v="2024-03-22T00:00:00"/>
    <s v="REAS-100"/>
    <d v="2024-03-22T00:00:00"/>
    <n v="26193930"/>
    <n v="0"/>
    <n v="570"/>
    <d v="2024-03-26T00:00:00"/>
    <n v="26193930"/>
    <n v="0"/>
    <n v="1324"/>
    <d v="2024-04-08T00:00:00"/>
    <n v="26193930"/>
    <n v="0"/>
    <n v="5737718"/>
    <m/>
    <n v="20456212"/>
    <n v="0"/>
    <s v="CONTRATO DE PRESTACION DE SERVICIOS PROFESIONALES"/>
    <n v="279"/>
    <s v="PAULA TATIANA RAMOS DUQUE"/>
    <m/>
  </r>
  <r>
    <n v="194"/>
    <s v="7698-194"/>
    <s v="O23011602290000007698"/>
    <x v="2"/>
    <x v="4"/>
    <x v="12"/>
    <s v="PM/0208/0102/40010317698"/>
    <x v="4"/>
    <x v="0"/>
    <s v="Prestación de servicios a la gestión social de la Dirección de Reasentamientos, en la gestión de las etapas del programa de reasentamientos de acuerdo con la normatividad vigente que rige la materia."/>
    <x v="2"/>
    <n v="93141506"/>
    <n v="3528162"/>
    <n v="3.5"/>
    <n v="12348567"/>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18"/>
    <d v="2024-03-22T00:00:00"/>
    <s v="REAS-101"/>
    <d v="2024-03-22T00:00:00"/>
    <n v="12348567"/>
    <n v="0"/>
    <n v="554"/>
    <d v="2024-03-25T00:00:00"/>
    <n v="0"/>
    <n v="12348567"/>
    <m/>
    <m/>
    <m/>
    <n v="0"/>
    <m/>
    <m/>
    <n v="0"/>
    <n v="12348567"/>
    <m/>
    <m/>
    <m/>
    <m/>
  </r>
  <r>
    <n v="195"/>
    <s v="7698-195"/>
    <s v="O23011602290000007698"/>
    <x v="2"/>
    <x v="4"/>
    <x v="12"/>
    <s v="PM/0208/0102/40010317698"/>
    <x v="10"/>
    <x v="0"/>
    <s v="Prestación de servicios profesionales de abogado a la Dirección de Reasentamientos para la depuración predial y atención de peticiones, quejas, reclamos y requerimientosde los expedientes que le sean asignados dentro del proceso de reasentamiento."/>
    <x v="2"/>
    <n v="80121703"/>
    <n v="8000000"/>
    <n v="3.5"/>
    <n v="280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47"/>
    <d v="2024-03-22T00:00:00"/>
    <s v="REAS-102"/>
    <d v="2024-03-22T00:00:00"/>
    <n v="28000000"/>
    <n v="0"/>
    <n v="553"/>
    <d v="2024-03-25T00:00:00"/>
    <n v="11859970"/>
    <n v="16140030"/>
    <n v="2720"/>
    <d v="2024-05-27T00:00:00"/>
    <n v="11859970"/>
    <n v="0"/>
    <n v="0"/>
    <m/>
    <n v="11859970"/>
    <n v="16140030"/>
    <s v="CONTRATO DE PRESTACION DE SERVICIOS PROFESIONALES"/>
    <n v="437"/>
    <s v="MILTON DAVID BECERRA RAMIREZ"/>
    <m/>
  </r>
  <r>
    <n v="196"/>
    <s v="7698-196"/>
    <s v="O23011602290000007698"/>
    <x v="2"/>
    <x v="4"/>
    <x v="12"/>
    <s v="PM/0208/0102/40010317698"/>
    <x v="10"/>
    <x v="0"/>
    <s v="Prestación de servicios profesionales dentro de las actuaciones requeridas de  depuración predial de las etapas establecidas en el proceso de Reasentamiento,  de acuerdo con el proceso, los procedimientos adoptados y la normatividad vigente que rige la materia."/>
    <x v="2"/>
    <n v="80121703"/>
    <n v="7483980"/>
    <n v="3.5"/>
    <n v="2619393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48"/>
    <d v="2024-03-22T00:00:00"/>
    <s v="REAS-103"/>
    <d v="2024-03-22T00:00:00"/>
    <n v="26193930"/>
    <n v="0"/>
    <n v="552"/>
    <d v="2024-03-25T00:00:00"/>
    <n v="26193930"/>
    <n v="0"/>
    <n v="1228"/>
    <d v="2024-04-05T00:00:00"/>
    <n v="26193930"/>
    <n v="0"/>
    <n v="0"/>
    <m/>
    <n v="26193930"/>
    <n v="0"/>
    <s v="CONTRATO DE PRESTACION DE SERVICIOS PROFESIONALES"/>
    <n v="273"/>
    <s v="ANGELICA MARIA ORTEGA MEDINA"/>
    <m/>
  </r>
  <r>
    <n v="197"/>
    <s v="7698-197"/>
    <s v="O23011602290000007698"/>
    <x v="2"/>
    <x v="4"/>
    <x v="12"/>
    <s v="PM/0208/0102/40010317698"/>
    <x v="10"/>
    <x v="0"/>
    <s v="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
    <x v="2"/>
    <n v="80121703"/>
    <n v="5929985"/>
    <n v="3.5"/>
    <n v="20754948"/>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13 $2.968.771; linea 22 $10.833.151; linea 40 $6.369.452; línea 41 $583.574"/>
    <d v="2024-03-22T00:00:00"/>
    <s v="REAS-104"/>
    <d v="2024-03-22T00:00:00"/>
    <n v="20754948"/>
    <n v="0"/>
    <n v="535"/>
    <d v="2024-03-23T00:00:00"/>
    <n v="20754948"/>
    <n v="0"/>
    <n v="1354"/>
    <d v="2024-04-10T00:00:00"/>
    <n v="20754948"/>
    <n v="0"/>
    <n v="4150990"/>
    <m/>
    <n v="16603958"/>
    <n v="0"/>
    <s v="CONTRATO DE PRESTACION DE SERVICIOS PROFESIONALES"/>
    <n v="307"/>
    <s v="BELKYS LEONOR RADA GUTIERREZ"/>
    <m/>
  </r>
  <r>
    <n v="198"/>
    <s v="7698-198"/>
    <s v="O23011602290000007698"/>
    <x v="2"/>
    <x v="4"/>
    <x v="12"/>
    <s v="PM/0208/0102/40010317698"/>
    <x v="10"/>
    <x v="0"/>
    <s v="Prestación de servicios profesionales de abogado a la Dirección de Reasentamientos, en la verificación, prefactibilidad, factibilidad y ejecución del programa de relocalización transitoria y en los procesos o procedimientos adoptados para el programa de Reasentamientos."/>
    <x v="2"/>
    <n v="80121703"/>
    <n v="4945294"/>
    <n v="3.5"/>
    <n v="17308529"/>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48"/>
    <d v="2024-03-22T00:00:00"/>
    <s v="REAS-105"/>
    <d v="2024-03-22T00:00:00"/>
    <n v="17308529"/>
    <n v="0"/>
    <n v="551"/>
    <d v="2024-03-25T00:00:00"/>
    <n v="17308529"/>
    <n v="0"/>
    <n v="1462"/>
    <d v="2024-04-10T00:00:00"/>
    <n v="17308529"/>
    <n v="0"/>
    <n v="3461706"/>
    <m/>
    <n v="13846823"/>
    <n v="0"/>
    <s v="CONTRATO DE PRESTACION DE SERVICIOS PROFESIONALES"/>
    <n v="308"/>
    <s v="VALENTINA  RODRIGUEZ CAICEDO"/>
    <m/>
  </r>
  <r>
    <n v="199"/>
    <s v="7698-199"/>
    <s v="O23011602290000007698"/>
    <x v="2"/>
    <x v="4"/>
    <x v="12"/>
    <s v="PM/0208/0102/40010317698"/>
    <x v="10"/>
    <x v="0"/>
    <s v="Prestación de servicios profesionales de abogado a la Dirección de Reasentamientos, en la verificación, prefactibilidad, factibilidad y ejecución del programa de relocalización transitoria y en los procesos o procedimientos adoptados para el programa de Reasentamientos."/>
    <x v="2"/>
    <n v="80121703"/>
    <n v="4945294"/>
    <n v="3.5"/>
    <n v="17308529"/>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48"/>
    <d v="2024-03-22T00:00:00"/>
    <s v="REAS-106"/>
    <d v="2024-03-22T00:00:00"/>
    <n v="17308529"/>
    <n v="0"/>
    <n v="536"/>
    <d v="2024-03-23T00:00:00"/>
    <n v="17308529"/>
    <n v="0"/>
    <n v="1149"/>
    <d v="2024-04-02T00:00:00"/>
    <n v="17308529"/>
    <n v="0"/>
    <n v="4615608"/>
    <m/>
    <n v="12692921"/>
    <n v="0"/>
    <s v="CONTRATO DE PRESTACION DE SERVICIOS PROFESIONALES"/>
    <n v="259"/>
    <s v="MARIANA  ZAPATA RESTREPO"/>
    <m/>
  </r>
  <r>
    <n v="200"/>
    <s v="7698-200"/>
    <s v="O23011602290000007698"/>
    <x v="2"/>
    <x v="4"/>
    <x v="16"/>
    <s v="PM/0208/0102/40010317698"/>
    <x v="4"/>
    <x v="0"/>
    <s v="Prestación de servicios profesionales en la gestión de las etapas de verificación, prefactibilidad, factibilidad, ejecución y demas establecidas en el proceso y los procedimientos de la Dirección de Reasentamientos, de acuerdo con la normatividad vigente."/>
    <x v="2"/>
    <n v="93141506"/>
    <n v="5228095.0666666664"/>
    <n v="3.5"/>
    <n v="18298333"/>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18 $ 11.504.994;"/>
    <d v="2024-03-22T00:00:00"/>
    <s v="REAS-107"/>
    <d v="2024-03-22T00:00:00"/>
    <n v="18298333"/>
    <n v="0"/>
    <n v="568"/>
    <d v="2024-03-26T00:00:00"/>
    <n v="18298333"/>
    <n v="0"/>
    <n v="1304"/>
    <d v="2024-04-08T00:00:00"/>
    <n v="18298333"/>
    <n v="0"/>
    <n v="4008206"/>
    <m/>
    <n v="14290127"/>
    <n v="0"/>
    <s v="CONTRATO DE PRESTACION DE SERVICIOS PROFESIONALES"/>
    <n v="275"/>
    <s v="ANDRY MICHELL RUIZ CANDELA"/>
    <m/>
  </r>
  <r>
    <n v="201"/>
    <s v="7698-201"/>
    <s v="O23011602290000007698"/>
    <x v="2"/>
    <x v="4"/>
    <x v="12"/>
    <s v="PM/0208/0102/40010317698"/>
    <x v="4"/>
    <x v="0"/>
    <s v="Prestación de servicios profesionales en la gestión de las etapas de verificación, prefactibilidad, factibilidad, ejecución y demas establecidas en el proceso y los procedimientos de la Dirección de Reasentamientos, de acuerdo con la normatividad vigente."/>
    <x v="2"/>
    <n v="93141506"/>
    <n v="5228095"/>
    <n v="3.5"/>
    <n v="18298333"/>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27"/>
    <d v="2024-03-22T00:00:00"/>
    <s v="REAS-108"/>
    <d v="2024-03-22T00:00:00"/>
    <n v="18298333"/>
    <n v="0"/>
    <n v="537"/>
    <d v="2024-03-23T00:00:00"/>
    <n v="18298333"/>
    <n v="0"/>
    <n v="1229"/>
    <d v="2024-04-05T00:00:00"/>
    <n v="18298333"/>
    <n v="0"/>
    <n v="4531016"/>
    <m/>
    <n v="13767317"/>
    <n v="0"/>
    <s v="CONTRATO DE PRESTACION DE SERVICIOS PROFESIONALES"/>
    <n v="269"/>
    <s v="DIANA PAOLA CASTIBLANCO VENEGAS"/>
    <m/>
  </r>
  <r>
    <n v="202"/>
    <s v="7698-202"/>
    <s v="O23011602290000007698"/>
    <x v="2"/>
    <x v="4"/>
    <x v="12"/>
    <s v="PM/0208/0102/40010317698"/>
    <x v="33"/>
    <x v="0"/>
    <s v="Prestar los servicios profesionales en el Programa de Reasentamiento de la Caja de la Vivienda Popular, para realizar las actividades pertinentes al Sistema de Información Geográfica de la Entidad, atendiendo lo establecido en el proceso y los procedimientos adoptados en la CVP y la normatividad vigente que rige la materia."/>
    <x v="2"/>
    <n v="80131803"/>
    <n v="6000000"/>
    <n v="3.5"/>
    <n v="210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67"/>
    <d v="2024-03-22T00:00:00"/>
    <s v="REAS-109"/>
    <d v="2024-03-22T00:00:00"/>
    <n v="21000000"/>
    <n v="0"/>
    <n v="539"/>
    <d v="2024-03-25T00:00:00"/>
    <n v="21000000"/>
    <n v="0"/>
    <n v="1230"/>
    <d v="2024-04-05T00:00:00"/>
    <n v="21000000"/>
    <n v="0"/>
    <n v="5200000"/>
    <m/>
    <n v="15800000"/>
    <n v="0"/>
    <s v="CONTRATO DE PRESTACION DE SERVICIOS PROFESIONALES"/>
    <n v="270"/>
    <s v="LUIS FERNANDO HOLGUIN SUAREZ"/>
    <m/>
  </r>
  <r>
    <n v="203"/>
    <s v="7698-203"/>
    <s v="O23011602290000007698"/>
    <x v="2"/>
    <x v="4"/>
    <x v="12"/>
    <s v="PM/0208/0102/40010317698"/>
    <x v="33"/>
    <x v="0"/>
    <s v="Prestar servicios a la gestión técnica de la Dirección de Reasentamientos apoyando la verificación en campo de los predios que se encuentren en procesos de reasentamiento y generando depuración predial de los expedientes que le sean asignados de acuerdo con los procedimientos y la normatividad vigente que rige la materia."/>
    <x v="2"/>
    <n v="80131803"/>
    <n v="3800000"/>
    <n v="3.5"/>
    <n v="133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12"/>
    <d v="2024-03-22T00:00:00"/>
    <s v="REAS-110"/>
    <d v="2024-03-22T00:00:00"/>
    <n v="13300000"/>
    <n v="0"/>
    <n v="538"/>
    <d v="2024-03-25T00:00:00"/>
    <n v="13300000"/>
    <n v="0"/>
    <n v="1328"/>
    <d v="2024-04-08T00:00:00"/>
    <n v="13300000"/>
    <n v="0"/>
    <n v="2913333"/>
    <m/>
    <n v="10386667"/>
    <n v="0"/>
    <s v="CONTRATO DE PRESTACION DE SERVICIOS DE APOYO A LA GESTION"/>
    <n v="293"/>
    <s v="JUAN JAIRO HERRERA GUERRERO"/>
    <m/>
  </r>
  <r>
    <n v="204"/>
    <s v="7698-204"/>
    <s v="O23011602290000007698"/>
    <x v="2"/>
    <x v="4"/>
    <x v="12"/>
    <s v="PM/0208/0102/40010317698"/>
    <x v="34"/>
    <x v="0"/>
    <s v="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
    <x v="2"/>
    <n v="84111700"/>
    <n v="7767043"/>
    <n v="3.5"/>
    <n v="27184651"/>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59"/>
    <d v="2024-03-22T00:00:00"/>
    <s v="REAS-111"/>
    <d v="2024-03-22T00:00:00"/>
    <n v="27184651"/>
    <n v="0"/>
    <n v="540"/>
    <d v="2024-03-25T00:00:00"/>
    <n v="27184651"/>
    <n v="0"/>
    <n v="1761"/>
    <d v="2024-04-17T00:00:00"/>
    <n v="27184651"/>
    <n v="0"/>
    <n v="2330113"/>
    <m/>
    <n v="24854538"/>
    <n v="0"/>
    <s v="CONTRATO DE PRESTACION DE SERVICIOS PROFESIONALES"/>
    <n v="364"/>
    <s v="MARIA YENIFER COLORADO GUISAO"/>
    <m/>
  </r>
  <r>
    <n v="205"/>
    <s v="7698-205"/>
    <s v="O23011602290000007698"/>
    <x v="2"/>
    <x v="4"/>
    <x v="12"/>
    <s v="PM/0208/0102/40010317698"/>
    <x v="35"/>
    <x v="0"/>
    <s v="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x v="2"/>
    <n v="80111600"/>
    <n v="8000000"/>
    <n v="3.5"/>
    <n v="280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64"/>
    <d v="2024-03-22T00:00:00"/>
    <s v="REAS-112"/>
    <d v="2024-03-22T00:00:00"/>
    <n v="28000000"/>
    <n v="0"/>
    <n v="541"/>
    <d v="2024-03-25T00:00:00"/>
    <n v="28000000"/>
    <n v="0"/>
    <n v="1225"/>
    <d v="2024-04-03T00:00:00"/>
    <n v="28000000"/>
    <n v="0"/>
    <n v="6533333"/>
    <m/>
    <n v="21466667"/>
    <n v="0"/>
    <s v="CONTRATO DE PRESTACION DE SERVICIOS PROFESIONALES"/>
    <n v="255"/>
    <s v="WILLIAM HERNANDO ROMERO CASTRO"/>
    <m/>
  </r>
  <r>
    <n v="206"/>
    <s v="7698-206"/>
    <s v="O23011602290000007698"/>
    <x v="2"/>
    <x v="4"/>
    <x v="12"/>
    <s v="PM/0208/0102/40010317698"/>
    <x v="2"/>
    <x v="0"/>
    <s v="Prestar servicios de apoyo administrativo en actividades de gestión documental y de bodegaje de los expedientes de la Dirección de Reasentamientos, teniendo en cuenta el proceso y los procedimientos adoptados en la CVP y la normatividad vigente."/>
    <x v="2"/>
    <n v="80161504"/>
    <n v="3500000"/>
    <n v="3.5"/>
    <n v="122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15"/>
    <d v="2024-03-22T00:00:00"/>
    <s v="REAS-113"/>
    <d v="2024-03-22T00:00:00"/>
    <n v="12250000"/>
    <n v="0"/>
    <n v="542"/>
    <d v="2024-03-25T00:00:00"/>
    <n v="12250000"/>
    <n v="0"/>
    <n v="1148"/>
    <d v="2024-04-02T00:00:00"/>
    <n v="12250000"/>
    <n v="0"/>
    <n v="3266667"/>
    <m/>
    <n v="8983333"/>
    <n v="0"/>
    <s v="CONTRATO DE PRESTACION DE SERVICIOS DE APOYO A LA GESTION"/>
    <n v="258"/>
    <s v="SANDRA MIREYA GUTIERREZ LIEVANO"/>
    <m/>
  </r>
  <r>
    <n v="207"/>
    <s v="7698-207"/>
    <s v="O23011602290000007698"/>
    <x v="2"/>
    <x v="4"/>
    <x v="12"/>
    <s v="PM/0208/0102/40010317698"/>
    <x v="4"/>
    <x v="0"/>
    <s v="Prestación de servicios profesionales a la gestión social de la Dirección de Reasentamientos, apoyando la formulación de estrategias y lineamientos sociales, seguimiento, acompañamiento y demas actuaciones de las etapas establecidas en el proceso de Reasentamiento, en especial en los cierres administrativos delos expedientes que le sean asignados de acuerdo con los procedimientos y la normatividad vigente."/>
    <x v="2"/>
    <n v="93141506"/>
    <n v="8000000"/>
    <n v="3.5"/>
    <n v="280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32"/>
    <d v="2024-03-22T00:00:00"/>
    <s v="REAS-114"/>
    <d v="2024-03-22T00:00:00"/>
    <n v="28000000"/>
    <n v="0"/>
    <n v="543"/>
    <d v="2024-03-25T00:00:00"/>
    <n v="0"/>
    <n v="28000000"/>
    <m/>
    <m/>
    <m/>
    <n v="0"/>
    <m/>
    <m/>
    <n v="0"/>
    <n v="28000000"/>
    <m/>
    <m/>
    <m/>
    <m/>
  </r>
  <r>
    <n v="208"/>
    <s v="7698-208"/>
    <s v="O23011602290000007698"/>
    <x v="2"/>
    <x v="4"/>
    <x v="12"/>
    <s v="PM/0208/0102/40010317698"/>
    <x v="33"/>
    <x v="0"/>
    <s v="Prestar servicios profesionales apoyando la elaboración de avalúos y en las actividades técnicas de las etapas de ingreso, prefactibilidad, factibilidad, ejecución y demas que se requieran en el proceso de Reasentamiento de acuerdo con los procedimientos adoptados por la Caja de Vivienda Popular y la normatividad vigente."/>
    <x v="2"/>
    <n v="80131803"/>
    <n v="5500000"/>
    <n v="3.5"/>
    <n v="192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68"/>
    <d v="2024-03-22T00:00:00"/>
    <s v="REAS-115"/>
    <d v="2024-03-22T00:00:00"/>
    <n v="19250000"/>
    <n v="0"/>
    <n v="544"/>
    <d v="2024-03-25T00:00:00"/>
    <n v="19250000"/>
    <n v="0"/>
    <n v="1693"/>
    <d v="2024-04-16T00:00:00"/>
    <n v="19250000"/>
    <n v="0"/>
    <n v="2566667"/>
    <m/>
    <n v="16683333"/>
    <n v="0"/>
    <s v="CONTRATO DE PRESTACION DE SERVICIOS PROFESIONALES"/>
    <n v="324"/>
    <s v="JUAN CARLOS FERNANDEZ CASTILLO"/>
    <m/>
  </r>
  <r>
    <n v="209"/>
    <s v="7698-209"/>
    <s v="O23011602290000007698"/>
    <x v="2"/>
    <x v="4"/>
    <x v="12"/>
    <s v="PM/0208/0102/40010317698"/>
    <x v="4"/>
    <x v="0"/>
    <s v="Prestación de servicios a la gestión social de la Dirección de Reasentamientos, en la gestión de las etapas del programa de reasentamientos de acuerdo con la normatividad vigente que rige la materia."/>
    <x v="2"/>
    <n v="93141506"/>
    <n v="3500000"/>
    <n v="3.5"/>
    <n v="1225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33"/>
    <d v="2024-03-22T00:00:00"/>
    <s v="REAS-116"/>
    <d v="2024-03-22T00:00:00"/>
    <n v="12250000"/>
    <n v="0"/>
    <n v="560"/>
    <d v="2024-03-25T00:00:00"/>
    <n v="0"/>
    <n v="12250000"/>
    <m/>
    <m/>
    <m/>
    <n v="0"/>
    <m/>
    <m/>
    <n v="0"/>
    <n v="12250000"/>
    <m/>
    <m/>
    <m/>
    <m/>
  </r>
  <r>
    <n v="210"/>
    <s v="7698-210"/>
    <s v="O23011602290000007698"/>
    <x v="2"/>
    <x v="4"/>
    <x v="12"/>
    <s v="PM/0208/0102/40010317698"/>
    <x v="35"/>
    <x v="0"/>
    <s v="Prestar servicios profesionales para modelar, planear, desarrollar, implementar y proponer soluciones informáticas que optimice y fortalezca la plataforma tecnológica y el sistema de información misional que soporte el proceso de Reasentamientos de la Entidad"/>
    <x v="2"/>
    <n v="80111600"/>
    <n v="8000000"/>
    <n v="3.5"/>
    <n v="28000000"/>
    <s v="MARZO"/>
    <s v="MARZO"/>
    <s v="MARZ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3-21T00:00:00"/>
    <n v="202412000033843"/>
    <s v="02 - Creación de Nueva Línea "/>
    <s v="Recursos de línea 64"/>
    <d v="2024-03-22T00:00:00"/>
    <s v="REAS-117"/>
    <d v="2024-03-22T00:00:00"/>
    <n v="28000000"/>
    <n v="0"/>
    <n v="559"/>
    <d v="2024-03-25T00:00:00"/>
    <n v="28000000"/>
    <n v="0"/>
    <n v="1645"/>
    <d v="2024-04-15T00:00:00"/>
    <n v="28000000"/>
    <n v="0"/>
    <n v="4000000"/>
    <m/>
    <n v="24000000"/>
    <n v="0"/>
    <s v="CONTRATO DE PRESTACION DE SERVICIOS PROFESIONALES"/>
    <n v="342"/>
    <s v="JHON DIEGO MUÑOZ SANCHEZ"/>
    <m/>
  </r>
  <r>
    <n v="211"/>
    <s v="7698-211"/>
    <s v="O23011602290000007698"/>
    <x v="2"/>
    <x v="4"/>
    <x v="12"/>
    <s v="PM/0208/0102/40010317698"/>
    <x v="10"/>
    <x v="0"/>
    <s v="Prestación de servicios profesionales especializados de abogado a la Dirección de Reasentamientos, apoyando la formulación de estrategias y lineamientos jurídicos, seguimiento y acompañamiento a las actuaciones de las etapas establecidas en el proceso de Reasentamiento y de la depuración predial de acuerdo con el proceso, los procedimientos adoptados y la normatividad vigente que rige la materia."/>
    <x v="2"/>
    <n v="80121703"/>
    <n v="5929985"/>
    <n v="3.5"/>
    <n v="20754948"/>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1T00:00:00"/>
    <n v="202412000034463"/>
    <s v="01 - Viabilización de Línea"/>
    <s v="Recursos de líneas: 41 $43.734, 42 $413.480, 44 $16.223.680, 45 $1.963.000  y 48 $2.111.054 "/>
    <d v="2024-04-03T00:00:00"/>
    <s v="REAS-119"/>
    <d v="2024-04-03T00:00:00"/>
    <n v="20754948"/>
    <n v="0"/>
    <n v="605"/>
    <d v="2024-04-08T00:00:00"/>
    <n v="0"/>
    <n v="20754948"/>
    <m/>
    <m/>
    <m/>
    <n v="0"/>
    <m/>
    <m/>
    <n v="0"/>
    <n v="20754948"/>
    <m/>
    <m/>
    <m/>
    <m/>
  </r>
  <r>
    <n v="212"/>
    <s v="7698-212"/>
    <s v="O23011602290000007698"/>
    <x v="2"/>
    <x v="4"/>
    <x v="12"/>
    <s v="PM/0208/0102/40010317698"/>
    <x v="4"/>
    <x v="0"/>
    <s v="Prestación de servicios profesionales en la gestión de las etapas de verificación, prefactibilidad, factibilidad, ejecución y demás establecidas en el proceso y los procedimientos de la Dirección de Reasentamientos, de acuerdo con la normatividad vigente."/>
    <x v="2"/>
    <n v="93141506"/>
    <n v="5506000"/>
    <n v="3.5"/>
    <n v="19271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1T00:00:00"/>
    <n v="202412000034463"/>
    <s v="01 - Viabilización de Línea"/>
    <s v="Recursos de línea 16 $2.145,930 y linea 17 $17.125.070"/>
    <d v="2024-04-03T00:00:00"/>
    <s v="REAS-120"/>
    <d v="2024-04-03T00:00:00"/>
    <n v="19271000"/>
    <n v="0"/>
    <n v="606"/>
    <d v="2024-04-08T00:00:00"/>
    <n v="19271000"/>
    <n v="0"/>
    <n v="1701"/>
    <d v="2024-04-16T00:00:00"/>
    <n v="19271000"/>
    <n v="0"/>
    <n v="2385933"/>
    <m/>
    <n v="16885067"/>
    <n v="0"/>
    <s v="CONTRATO DE PRESTACION DE SERVICIOS PROFESIONALES"/>
    <n v="357"/>
    <s v="PAOLA ANDREA ERAZO YELA"/>
    <m/>
  </r>
  <r>
    <n v="213"/>
    <s v="7698-213"/>
    <s v="O23011602290000007698"/>
    <x v="2"/>
    <x v="4"/>
    <x v="12"/>
    <s v="PM/0208/0102/40010317698"/>
    <x v="4"/>
    <x v="0"/>
    <s v="Prestación de servicios profesionales en la gestión de las etapas de verificación, prefactibilidad, factibilidad, ejecución y demás establecidas en el proceso y los procedimientos de la Dirección de Reasentamientos, de acuerdo con la normatividad vigente."/>
    <x v="2"/>
    <n v="93141506"/>
    <n v="5228095"/>
    <n v="3.5"/>
    <n v="18298333"/>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1T00:00:00"/>
    <n v="202412000034463"/>
    <s v="01 - Viabilización de Línea"/>
    <s v="Recursos de línea 16 $4.293.882 y línea 18 $ 14,0004,451"/>
    <d v="2024-04-03T00:00:00"/>
    <s v="REAS-121"/>
    <d v="2024-04-03T00:00:00"/>
    <n v="18298333"/>
    <n v="0"/>
    <n v="607"/>
    <d v="2024-04-08T00:00:00"/>
    <n v="18298333"/>
    <n v="0"/>
    <n v="1651"/>
    <d v="2024-04-15T00:00:00"/>
    <n v="18298333"/>
    <n v="0"/>
    <n v="2614048"/>
    <m/>
    <n v="15684285"/>
    <n v="0"/>
    <s v="CONTRATO DE PRESTACION DE SERVICIOS PROFESIONALES"/>
    <n v="343"/>
    <s v="DIANA ESTELA MORENO FRANCO"/>
    <m/>
  </r>
  <r>
    <n v="214"/>
    <s v="7698-214"/>
    <s v="O23011602290000007698"/>
    <x v="2"/>
    <x v="4"/>
    <x v="12"/>
    <s v="PM/0208/0102/40010317698"/>
    <x v="10"/>
    <x v="0"/>
    <s v="Prestación de servicios profesionales de abogado a la Dirección de Reasentamientos en la gestión de las etapas de verificación, prefactibilidad, factibilidad y ejecución establecidas en el proceso y los procedimientos del programa de Reasentamientos."/>
    <x v="2"/>
    <n v="80121703"/>
    <n v="7483980"/>
    <n v="3.5"/>
    <n v="2619393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1T00:00:00"/>
    <n v="202412000034463"/>
    <s v="01 - Viabilización de Línea"/>
    <s v=" Recursos de líneas: 43 $1.067.444,00 _x000a_47 $5.464.254,00 _x000a_48 $1.440.358,00 _x000a_49 $18.221.874,00"/>
    <d v="2024-04-03T00:00:00"/>
    <s v="REAS-122"/>
    <d v="2024-04-03T00:00:00"/>
    <n v="26193930"/>
    <n v="0"/>
    <n v="608"/>
    <d v="2024-04-08T00:00:00"/>
    <n v="26193930"/>
    <n v="0"/>
    <n v="1698"/>
    <d v="2024-04-16T00:00:00"/>
    <n v="26193930"/>
    <n v="0"/>
    <n v="2245194"/>
    <m/>
    <n v="23948736"/>
    <n v="0"/>
    <s v="CONTRATO DE PRESTACION DE SERVICIOS PROFESIONALES"/>
    <n v="354"/>
    <s v="LUISA FERNANDA RODRIGUEZ PEREZ"/>
    <m/>
  </r>
  <r>
    <n v="215"/>
    <s v="7698-215"/>
    <s v="O23011602290000007698"/>
    <x v="2"/>
    <x v="4"/>
    <x v="12"/>
    <s v="PM/0208/0102/40010317698"/>
    <x v="4"/>
    <x v="0"/>
    <s v="Prestación de servicios profesionales en la gestión de las etapas de verificación, prefactibilidad, factibilidad, ejecución y demás establecidas en el proceso y los procedimientos de la Dirección de Reasentamientos, de acuerdo con la normatividad vigente."/>
    <x v="2"/>
    <n v="93141506"/>
    <n v="5228095"/>
    <n v="3.5"/>
    <n v="18298333"/>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1T00:00:00"/>
    <n v="202412000034463"/>
    <s v="01 - Viabilización de Línea"/>
    <s v="Recursos de Linea 29 $8,618,961 y linea 30 $9,679,372"/>
    <d v="2024-04-03T00:00:00"/>
    <s v="REAS-123"/>
    <d v="2024-04-03T00:00:00"/>
    <n v="18298333"/>
    <n v="0"/>
    <n v="609"/>
    <d v="2024-04-08T00:00:00"/>
    <n v="18298333"/>
    <n v="0"/>
    <n v="1849"/>
    <d v="2024-05-09T00:00:00"/>
    <n v="18298333"/>
    <n v="0"/>
    <n v="0"/>
    <m/>
    <n v="18298333"/>
    <n v="0"/>
    <s v="CONTRATO DE PRESTACION DE SERVICIOS PROFESIONALES"/>
    <n v="419"/>
    <s v="ANDREA ISLENA ARTEAGA LOZANO"/>
    <m/>
  </r>
  <r>
    <n v="216"/>
    <s v="7698-216"/>
    <s v="O23011602290000007698"/>
    <x v="2"/>
    <x v="4"/>
    <x v="12"/>
    <s v="PM/0208/0102/40010317698"/>
    <x v="4"/>
    <x v="0"/>
    <s v="Prestación de servicios profesionales en la gestión de las etapas de verificación, prefactibilidad, factibilidad, ejecución y demás establecidas en el proceso y los procedimientos de la Dirección de Reasentamientos, de acuerdo con la normatividad vigente."/>
    <x v="2"/>
    <n v="93141506"/>
    <n v="5228095"/>
    <n v="3.5"/>
    <n v="18298333"/>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1T00:00:00"/>
    <n v="202412000034463"/>
    <s v="01 - Viabilización de Línea"/>
    <s v="Recursos de linea 28"/>
    <d v="2024-04-03T00:00:00"/>
    <s v="REAS-124"/>
    <d v="2024-04-03T00:00:00"/>
    <n v="18298333"/>
    <n v="0"/>
    <n v="610"/>
    <d v="2024-04-08T00:00:00"/>
    <n v="18298333"/>
    <n v="0"/>
    <n v="1901"/>
    <d v="2024-05-15T00:00:00"/>
    <n v="18298333"/>
    <n v="0"/>
    <n v="0"/>
    <m/>
    <n v="18298333"/>
    <n v="0"/>
    <s v="CONTRATO DE PRESTACION DE SERVICIOS PROFESIONALES"/>
    <n v="429"/>
    <s v="RICHARD SAMUEL AJALA TITUAÑA"/>
    <m/>
  </r>
  <r>
    <n v="217"/>
    <s v="7698-217"/>
    <s v="O23011602290000007698"/>
    <x v="2"/>
    <x v="4"/>
    <x v="12"/>
    <s v="PM/0208/0102/40010317698"/>
    <x v="4"/>
    <x v="0"/>
    <s v="Prestación de servicios a la gestión social de la Dirección de Reasentamientos, en la gestión de las etapas del programa de reasentamientos de acuerdo con la normatividad vigente que rige la materia."/>
    <x v="2"/>
    <n v="93141506"/>
    <n v="3528162"/>
    <n v="3.5"/>
    <n v="12348567"/>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1T00:00:00"/>
    <n v="202412000034463"/>
    <s v="01 - Viabilización de Línea"/>
    <s v="Recursos de líneas: 18 $3.304.078, 27 $584.867 , 28_x0009_$808.167, 30  $839.033 y 26 $6.812.422 "/>
    <d v="2024-04-03T00:00:00"/>
    <s v="REAS-125"/>
    <d v="2024-04-03T00:00:00"/>
    <n v="12348567"/>
    <n v="0"/>
    <n v="611"/>
    <d v="2024-04-08T00:00:00"/>
    <n v="12348567"/>
    <n v="0"/>
    <n v="1642"/>
    <d v="2024-04-15T00:00:00"/>
    <n v="12348567"/>
    <n v="0"/>
    <n v="1646476"/>
    <m/>
    <n v="10702091"/>
    <n v="0"/>
    <s v="CONTRATO DE PRESTACION DE SERVICIOS DE APOYO A LA GESTION"/>
    <n v="341"/>
    <s v="ANA VICTORIA BUITRAGO ALVARADO"/>
    <m/>
  </r>
  <r>
    <n v="218"/>
    <s v="7698-218"/>
    <s v="O23011602290000007698"/>
    <x v="2"/>
    <x v="4"/>
    <x v="12"/>
    <s v="PM/0208/0102/40010317698"/>
    <x v="33"/>
    <x v="0"/>
    <s v="Prestar servicios profesionales a la Dirección de Reasentamientos en la identificación de la oferta de vivienda en el mercado dentro y fuera del Distrito Capital y acompañando las etapas de ingreso, prefactibilidad, factibilidad y ejecución establecidas en el proceso y los procedimientos adoptados en la CVP."/>
    <x v="2"/>
    <n v="80131803"/>
    <n v="6800000"/>
    <n v="3.5"/>
    <n v="238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1T00:00:00"/>
    <n v="202412000034463"/>
    <s v="01 - Viabilización de Línea"/>
    <s v="Recursos de línea 70"/>
    <d v="2024-04-03T00:00:00"/>
    <s v="REAS-126"/>
    <d v="2024-04-03T00:00:00"/>
    <n v="23800000"/>
    <n v="0"/>
    <n v="612"/>
    <d v="2024-04-08T00:00:00"/>
    <n v="23800000"/>
    <n v="0"/>
    <n v="1795"/>
    <d v="2024-04-23T00:00:00"/>
    <n v="23800000"/>
    <n v="0"/>
    <n v="1586667"/>
    <m/>
    <n v="22213333"/>
    <n v="0"/>
    <s v="CONTRATO DE PRESTACION DE SERVICIOS PROFESIONALES"/>
    <n v="390"/>
    <s v="MILLER MAURICIO PACHON ESPINOSA"/>
    <m/>
  </r>
  <r>
    <n v="219"/>
    <s v="7698-219"/>
    <s v="O23011602290000007698"/>
    <x v="2"/>
    <x v="4"/>
    <x v="12"/>
    <s v="PM/0208/0102/40010317698"/>
    <x v="33"/>
    <x v="0"/>
    <s v="Prestar servicios profesionales apoyando la elaboración de avalúos y en las actividades técnicas de las etapas de ingreso, prefactibilidad, factibilidad, ejecución y demás que se requieran en el proceso de Reasentamiento de acuerdo con los procedimientos adoptados por la Caja de Vivienda Popular y la normatividad vigente."/>
    <x v="2"/>
    <n v="80131803"/>
    <n v="6000000"/>
    <n v="3.5"/>
    <n v="210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1T00:00:00"/>
    <n v="202412000034463"/>
    <s v="01 - Viabilización de Línea"/>
    <s v="Recursos de línea 69"/>
    <d v="2024-04-03T00:00:00"/>
    <s v="REAS-127"/>
    <d v="2024-04-03T00:00:00"/>
    <n v="21000000"/>
    <n v="0"/>
    <n v="613"/>
    <d v="2024-04-08T00:00:00"/>
    <n v="21000000"/>
    <n v="0"/>
    <n v="1748"/>
    <d v="2024-04-17T00:00:00"/>
    <n v="21000000"/>
    <n v="0"/>
    <n v="2800000"/>
    <m/>
    <n v="18200000"/>
    <n v="0"/>
    <s v="CONTRATO DE PRESTACION DE SERVICIOS PROFESIONALES"/>
    <n v="361"/>
    <s v="EDUARDO  SIERRA ZAMORA"/>
    <m/>
  </r>
  <r>
    <n v="220"/>
    <s v="7698-220"/>
    <s v="O23011602290000007698"/>
    <x v="2"/>
    <x v="4"/>
    <x v="12"/>
    <s v="PM/0208/0102/40010317698"/>
    <x v="33"/>
    <x v="0"/>
    <s v="Prestar servicios profesionales en las actividades del componente técnico requeridas en las diferentes etapas de los procesos y/o expedientes que le sean asignados dentro del proceso de reasentamiento de acuerdo con los procedimientos y la normatividad vigente que rige la materia."/>
    <x v="2"/>
    <n v="80131803"/>
    <n v="5506889"/>
    <n v="3.5"/>
    <n v="19274112"/>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1T00:00:00"/>
    <n v="202412000034463"/>
    <s v="01 - Viabilización de Línea"/>
    <s v="Recursos de líneas: 67 $8.359.000 , 68 $6.655.700 , 69 $1.507.620  y 70 $2.751.792 "/>
    <d v="2024-04-03T00:00:00"/>
    <s v="REAS-128"/>
    <d v="2024-04-03T00:00:00"/>
    <n v="19274112"/>
    <n v="0"/>
    <n v="614"/>
    <d v="2024-04-08T00:00:00"/>
    <n v="19274112"/>
    <n v="0"/>
    <n v="1694"/>
    <d v="2024-04-16T00:00:00"/>
    <n v="19274112"/>
    <n v="0"/>
    <n v="2569882"/>
    <m/>
    <n v="16704230"/>
    <n v="0"/>
    <s v="CONTRATO DE PRESTACION DE SERVICIOS PROFESIONALES"/>
    <n v="349"/>
    <s v="MARIA FERNANDA HERRERA VARGAS"/>
    <m/>
  </r>
  <r>
    <n v="221"/>
    <s v="7698-221"/>
    <s v="O23011602290000007698"/>
    <x v="2"/>
    <x v="4"/>
    <x v="12"/>
    <s v="PM/0208/0102/40010317698"/>
    <x v="34"/>
    <x v="0"/>
    <s v="Prestar servicios profesionales financieros a la Dirección de Reasentamientos ,atendiendo lo establecido en los procedimientos misionales adoptados en por la Caja de la Vivienda Popular y la normatividad vigente que rige la materia"/>
    <x v="2"/>
    <n v="84111700"/>
    <n v="7483980"/>
    <n v="3.5"/>
    <n v="2619393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1T00:00:00"/>
    <n v="202412000034463"/>
    <s v="01 - Viabilización de Línea"/>
    <s v="Recursos de línea 55"/>
    <d v="2024-04-03T00:00:00"/>
    <s v="REAS-129"/>
    <d v="2024-04-03T00:00:00"/>
    <n v="26193930"/>
    <n v="0"/>
    <n v="615"/>
    <d v="2024-04-08T00:00:00"/>
    <n v="26193930"/>
    <n v="0"/>
    <n v="1864"/>
    <d v="2024-05-10T00:00:00"/>
    <n v="26193930"/>
    <n v="0"/>
    <n v="0"/>
    <m/>
    <n v="26193930"/>
    <n v="0"/>
    <s v="CONTRATO DE PRESTACION DE SERVICIOS PROFESIONALES"/>
    <n v="424"/>
    <s v="WILLIAM FABIAN ANGULO FORERO"/>
    <m/>
  </r>
  <r>
    <n v="222"/>
    <s v="7698-222"/>
    <s v="O23011602290000007698"/>
    <x v="2"/>
    <x v="4"/>
    <x v="12"/>
    <s v="PM/0208/0102/40010317698"/>
    <x v="2"/>
    <x v="0"/>
    <s v="Prestar servicios de apoyo administrativo en actividades de gestión documental y de bodegaje de los expedientes de la Dirección de Reasentamientos, teniendo en cuenta el proceso y los procedimientos adoptados en la CVP y la normatividad vigente."/>
    <x v="2"/>
    <n v="80161504"/>
    <n v="2565936"/>
    <n v="3.5"/>
    <n v="8980776"/>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1T00:00:00"/>
    <n v="202412000034463"/>
    <s v="01 - Viabilización de Línea"/>
    <s v="Recursos de linea 25"/>
    <d v="2024-04-03T00:00:00"/>
    <s v="REAS-130"/>
    <d v="2024-04-03T00:00:00"/>
    <n v="8980776"/>
    <n v="0"/>
    <n v="616"/>
    <d v="2024-04-08T00:00:00"/>
    <n v="8980776"/>
    <n v="0"/>
    <n v="1757"/>
    <d v="2024-04-17T00:00:00"/>
    <n v="8980776"/>
    <n v="0"/>
    <n v="1111906"/>
    <m/>
    <n v="7868870"/>
    <n v="0"/>
    <s v="CONTRATO DE PRESTACION DE SERVICIOS DE APOYO A LA GESTION"/>
    <n v="373"/>
    <s v="ALCIBIADES  CASTRO PARADA"/>
    <m/>
  </r>
  <r>
    <n v="223"/>
    <s v="7698-223"/>
    <s v="O23011602290000007698"/>
    <x v="2"/>
    <x v="4"/>
    <x v="12"/>
    <s v="PM/0208/0102/40010317698"/>
    <x v="2"/>
    <x v="0"/>
    <s v="Prestación de servicios de apoyo a la gestión administrativa en el manejo del aplicativo de gestión documental, call center y demás tareas o actividades administrativas que se genere la Dirección de Reasentamiento."/>
    <x v="2"/>
    <n v="80161504"/>
    <n v="3453300"/>
    <n v="3.5"/>
    <n v="1208655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1T00:00:00"/>
    <n v="202412000034463"/>
    <s v="01 - Viabilización de Línea"/>
    <s v="Recursos de linea 25"/>
    <d v="2024-04-03T00:00:00"/>
    <s v="REAS-131"/>
    <d v="2024-04-03T00:00:00"/>
    <n v="12086550"/>
    <n v="0"/>
    <n v="617"/>
    <d v="2024-04-08T00:00:00"/>
    <n v="12086550"/>
    <n v="0"/>
    <n v="1756"/>
    <d v="2024-04-17T00:00:00"/>
    <n v="12086550"/>
    <n v="0"/>
    <n v="1496430"/>
    <m/>
    <n v="10590120"/>
    <n v="0"/>
    <s v="CONTRATO DE PRESTACION DE SERVICIOS DE APOYO A LA GESTION"/>
    <n v="367"/>
    <s v="CLAUDIA PATRICIA QUINTERO DUQUE"/>
    <m/>
  </r>
  <r>
    <n v="224"/>
    <s v="7698-224"/>
    <s v="O23011602290000007698"/>
    <x v="2"/>
    <x v="4"/>
    <x v="12"/>
    <s v="PM/0208/0102/40010317698"/>
    <x v="4"/>
    <x v="0"/>
    <s v="Prestación de servicios profesionales a la gestión social de la Dirección de Reasentamientos, apoyando la formulación de estrategias y lineamientos, seguimiento y acompañamiento a las actuaciones de las etapas establecidas en el proceso de Reasentamiento, en especial en los cierres administrativos de los expedientes que le sean asignados."/>
    <x v="2"/>
    <n v="93141506"/>
    <n v="7483980"/>
    <n v="3"/>
    <n v="2245194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31"/>
    <d v="2024-04-10T00:00:00"/>
    <s v="REAS-132"/>
    <d v="2024-04-10T00:00:00"/>
    <n v="22451940"/>
    <n v="0"/>
    <n v="632"/>
    <d v="2024-04-11T00:00:00"/>
    <n v="22451940"/>
    <n v="0"/>
    <n v="1768"/>
    <d v="2024-04-18T00:00:00"/>
    <n v="22451940"/>
    <n v="0"/>
    <n v="1746262"/>
    <m/>
    <n v="20705678"/>
    <n v="0"/>
    <s v="CONTRATO DE PRESTACION DE SERVICIOS PROFESIONALES"/>
    <n v="380"/>
    <s v="OLGA LUCIA GODOY OSORIO"/>
    <m/>
  </r>
  <r>
    <n v="225"/>
    <s v="7698-225"/>
    <s v="O23011602290000007698"/>
    <x v="2"/>
    <x v="4"/>
    <x v="12"/>
    <s v="PM/0208/0102/40010317698"/>
    <x v="33"/>
    <x v="0"/>
    <s v="Prestar servicios profesionales apoyando la elaboración de avalúos y en las actividades técnicas de las etapas de ingreso, prefactibilidad, factibilidad, ejecución y demas que se requieran en el proceso de Reasentamiento de acuerdo con los procedimientos adoptados por la Caja de Vivienda Popular y la normatividad vigente."/>
    <x v="2"/>
    <n v="80131803"/>
    <n v="6800000"/>
    <n v="3"/>
    <n v="204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71"/>
    <d v="2024-04-10T00:00:00"/>
    <s v="REAS-133"/>
    <d v="2024-04-10T00:00:00"/>
    <n v="20400000"/>
    <n v="0"/>
    <n v="633"/>
    <d v="2024-04-11T00:00:00"/>
    <n v="20400000"/>
    <n v="0"/>
    <n v="1790"/>
    <d v="2024-04-22T00:00:00"/>
    <n v="20400000"/>
    <n v="0"/>
    <n v="1586667"/>
    <m/>
    <n v="18813333"/>
    <n v="0"/>
    <s v="CONTRATO DE PRESTACION DE SERVICIOS PROFESIONALES"/>
    <n v="391"/>
    <s v="NELSON NICANOR DIAZ SOLANO"/>
    <m/>
  </r>
  <r>
    <n v="226"/>
    <s v="7698-226"/>
    <s v="O23011602290000007698"/>
    <x v="2"/>
    <x v="4"/>
    <x v="12"/>
    <s v="PM/0208/0102/40010317698"/>
    <x v="33"/>
    <x v="0"/>
    <s v="Prestar servicios profesionales a la Dirección de Reasentamientos en las actividades del componente técnico requeridas en las diferentes etapas para los procesos y/o expedientes que le sean asignados dentro del proceso de reasentamiento."/>
    <x v="2"/>
    <n v="80131803"/>
    <n v="4500000"/>
    <n v="3"/>
    <n v="135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72"/>
    <d v="2024-04-10T00:00:00"/>
    <s v="REAS-134"/>
    <d v="2024-04-10T00:00:00"/>
    <n v="13500000"/>
    <n v="0"/>
    <n v="631"/>
    <d v="2024-04-11T00:00:00"/>
    <n v="13500000"/>
    <n v="0"/>
    <n v="1789"/>
    <d v="2024-04-22T00:00:00"/>
    <n v="13500000"/>
    <n v="0"/>
    <n v="900000"/>
    <m/>
    <n v="12600000"/>
    <n v="0"/>
    <s v="CONTRATO DE PRESTACION DE SERVICIOS PROFESIONALES"/>
    <n v="384"/>
    <s v="LUISA FERNANDA CRUZ CASTILLO"/>
    <m/>
  </r>
  <r>
    <n v="227"/>
    <s v="7698-227"/>
    <s v="O23011602290000007698"/>
    <x v="2"/>
    <x v="4"/>
    <x v="12"/>
    <s v="PM/0208/0102/40010317698"/>
    <x v="34"/>
    <x v="0"/>
    <s v="Prestar servicios profesionales a la Dirección de Reasentamientos en el área financiera, para realizar el seguimiento y control a la ejecución de los recursos presupuestales del programa de relocalización transitoria de acuerdo con las etapas establecidas en el proceso de Reasentamiento."/>
    <x v="2"/>
    <n v="84111700"/>
    <n v="4500000"/>
    <n v="3"/>
    <n v="135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54"/>
    <d v="2024-04-10T00:00:00"/>
    <s v="REAS-135"/>
    <d v="2024-04-10T00:00:00"/>
    <n v="13500000"/>
    <n v="0"/>
    <n v="630"/>
    <d v="2024-04-11T00:00:00"/>
    <n v="13500000"/>
    <n v="0"/>
    <n v="1900"/>
    <d v="2024-05-15T00:00:00"/>
    <n v="13500000"/>
    <n v="0"/>
    <n v="0"/>
    <m/>
    <n v="13500000"/>
    <n v="0"/>
    <s v="CONTRATO DE PRESTACION DE SERVICIOS PROFESIONALES"/>
    <n v="425"/>
    <s v="LEONARDO  RICAURTE DIAZ"/>
    <m/>
  </r>
  <r>
    <n v="228"/>
    <s v="7698-228"/>
    <s v="O23011602290000007698"/>
    <x v="2"/>
    <x v="4"/>
    <x v="12"/>
    <s v="PM/0208/0102/40010317698"/>
    <x v="35"/>
    <x v="0"/>
    <s v="Prestar servicios profesionales dentro del componente administrativo documental de la Dirección de Reasentamientos para el seguimiento, verificación, ejecución y demás actividades establecidas del programa de Gestión Documental de la Caja de Vivienda Popular, teniendo en cuenta el proceso y los procedimientos adoptados y la normatividad vigente."/>
    <x v="2"/>
    <n v="80111600"/>
    <n v="8000000"/>
    <n v="3"/>
    <n v="240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64"/>
    <d v="2024-04-10T00:00:00"/>
    <s v="REAS-136"/>
    <d v="2024-04-10T00:00:00"/>
    <n v="24000000"/>
    <n v="0"/>
    <n v="634"/>
    <d v="2024-04-12T00:00:00"/>
    <n v="24000000"/>
    <n v="0"/>
    <n v="1812"/>
    <d v="2024-04-26T00:00:00"/>
    <n v="24000000"/>
    <n v="0"/>
    <n v="533333"/>
    <m/>
    <n v="23466667"/>
    <n v="0"/>
    <s v="CONTRATO DE PRESTACION DE SERVICIOS PROFESIONALES"/>
    <n v="402"/>
    <s v="EDWIN ALBEIRO PINZON PINZON"/>
    <m/>
  </r>
  <r>
    <n v="229"/>
    <s v="7698-229"/>
    <s v="O23011602290000007698"/>
    <x v="2"/>
    <x v="4"/>
    <x v="12"/>
    <s v="PM/0208/0102/40010317698"/>
    <x v="33"/>
    <x v="0"/>
    <s v="Prestar servicios profesionales a la Dirección de Reasentamientos para analizar, capacitar, desarrollar y realizar tareas de soporte y mantenimiento de los Sistemas de Información de la Dirección de Reasentamientos."/>
    <x v="2"/>
    <n v="80131803"/>
    <n v="5500000"/>
    <n v="3"/>
    <n v="165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73"/>
    <d v="2024-04-10T00:00:00"/>
    <s v="REAS-137"/>
    <d v="2024-04-10T00:00:00"/>
    <n v="16500000"/>
    <n v="0"/>
    <n v="637"/>
    <d v="2024-04-12T00:00:00"/>
    <n v="16500000"/>
    <n v="0"/>
    <n v="1800"/>
    <d v="2024-04-23T00:00:00"/>
    <n v="16500000"/>
    <n v="0"/>
    <n v="1100000"/>
    <m/>
    <n v="15400000"/>
    <n v="0"/>
    <s v="CONTRATO DE PRESTACION DE SERVICIOS PROFESIONALES"/>
    <n v="394"/>
    <s v="JAIRO  FAJARDO PULIDO"/>
    <m/>
  </r>
  <r>
    <n v="230"/>
    <s v="7698-230"/>
    <s v="O23011602290000007698"/>
    <x v="2"/>
    <x v="4"/>
    <x v="12"/>
    <s v="PM/0208/0102/40010317698"/>
    <x v="33"/>
    <x v="0"/>
    <s v="Prestar servicios profesionales apoyando la creación, mantenimiento, verificación, consolidación e interoperabilidad de las bases de datos y fuentes de consulta interna que requieran los procesos de la dirección de reasentamientos y de la Caja de la Vivienda Popular."/>
    <x v="2"/>
    <n v="80131803"/>
    <n v="8500000"/>
    <n v="3"/>
    <n v="255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74"/>
    <d v="2024-04-10T00:00:00"/>
    <s v="REAS-138"/>
    <d v="2024-04-10T00:00:00"/>
    <n v="25500000"/>
    <n v="0"/>
    <n v="636"/>
    <d v="2024-04-12T00:00:00"/>
    <n v="25500000"/>
    <n v="0"/>
    <n v="1833"/>
    <d v="2024-05-02T00:00:00"/>
    <n v="25500000"/>
    <n v="0"/>
    <n v="0"/>
    <m/>
    <n v="25500000"/>
    <n v="0"/>
    <s v="CONTRATO DE PRESTACION DE SERVICIOS PROFESIONALES"/>
    <n v="412"/>
    <s v="JOHAN MANUEL REDONDO ORTEGON"/>
    <m/>
  </r>
  <r>
    <n v="231"/>
    <s v="7698-231"/>
    <s v="O23011602290000007698"/>
    <x v="2"/>
    <x v="4"/>
    <x v="12"/>
    <s v="PM/0208/0102/40010317698"/>
    <x v="4"/>
    <x v="0"/>
    <s v="Prestación de servicios profesionales en la gestión de las etapas de verificación, prefactibilidad, factibilidad, ejecución y demás establecidas en el proceso y los procedimientos de la Dirección de Reasentamientos, de acuerdo con la normatividad vigente."/>
    <x v="2"/>
    <n v="93141506"/>
    <n v="5228095"/>
    <m/>
    <n v="15684285"/>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33"/>
    <d v="2024-04-10T00:00:00"/>
    <s v="REAS-139"/>
    <d v="2024-04-10T00:00:00"/>
    <n v="15684285"/>
    <n v="0"/>
    <n v="635"/>
    <d v="2024-04-12T00:00:00"/>
    <n v="15684285"/>
    <n v="0"/>
    <n v="1771"/>
    <d v="2024-04-18T00:00:00"/>
    <n v="15684285"/>
    <n v="0"/>
    <n v="1568429"/>
    <m/>
    <n v="14115856"/>
    <n v="0"/>
    <s v="CONTRATO DE PRESTACION DE SERVICIOS PROFESIONALES"/>
    <n v="376"/>
    <s v="KAREN MILENA CONTRERAS GUTIERREZ"/>
    <m/>
  </r>
  <r>
    <n v="232"/>
    <s v="7698-232"/>
    <s v="O23011602290000007698"/>
    <x v="2"/>
    <x v="4"/>
    <x v="12"/>
    <s v="PM/0208/0102/40010317698"/>
    <x v="33"/>
    <x v="0"/>
    <s v="Prestar servicios profesionales especializados a la Dirección de Reasentamientos, apoyando la formulación de estrategias y lineamientos en la gestión técnica en el proceso de Reasentamiento."/>
    <x v="2"/>
    <n v="80131803"/>
    <n v="8500000"/>
    <n v="3"/>
    <n v="255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75"/>
    <d v="2024-04-10T00:00:00"/>
    <s v="REAS-140"/>
    <d v="2024-04-10T00:00:00"/>
    <n v="25500000"/>
    <n v="0"/>
    <n v="638"/>
    <d v="2024-04-12T00:00:00"/>
    <n v="25500000"/>
    <n v="0"/>
    <n v="1792"/>
    <d v="2024-04-22T00:00:00"/>
    <n v="25500000"/>
    <n v="0"/>
    <n v="1983333"/>
    <m/>
    <n v="23516667"/>
    <n v="0"/>
    <s v="CONTRATO DE PRESTACION DE SERVICIOS PROFESIONALES"/>
    <n v="389"/>
    <s v="GERMAN  VARGAS ALVAREZ"/>
    <m/>
  </r>
  <r>
    <n v="233"/>
    <s v="7698-233"/>
    <s v="O23011602290000007698"/>
    <x v="2"/>
    <x v="4"/>
    <x v="12"/>
    <s v="PM/0208/0102/40010317698"/>
    <x v="10"/>
    <x v="0"/>
    <s v="Prestación de servicios profesionales de abogado a la Dirección de Reasentamientos en la gestión de las etapas de verificación, prefactibilidad, factibilidad y ejecución establecidas en el proceso y los procedimientos del programa de Reasentamientos."/>
    <x v="2"/>
    <n v="80121703"/>
    <n v="7483980"/>
    <n v="3"/>
    <n v="2245194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49"/>
    <d v="2024-04-10T00:00:00"/>
    <s v="REAS-141"/>
    <d v="2024-04-10T00:00:00"/>
    <n v="22451940"/>
    <n v="0"/>
    <n v="639"/>
    <d v="2024-04-12T00:00:00"/>
    <n v="22451940"/>
    <n v="0"/>
    <n v="1934"/>
    <d v="2024-05-17T00:00:00"/>
    <n v="22451940"/>
    <n v="0"/>
    <n v="0"/>
    <m/>
    <n v="22451940"/>
    <n v="0"/>
    <s v="CONTRATO DE PRESTACION DE SERVICIOS PROFESIONALES"/>
    <n v="430"/>
    <s v="ADRIAN MAURICIO BENAVIDES LOPEZ DE MESA"/>
    <m/>
  </r>
  <r>
    <n v="234"/>
    <s v="7698-234"/>
    <s v="O23011602290000007698"/>
    <x v="2"/>
    <x v="4"/>
    <x v="12"/>
    <s v="PM/0208/0102/40010317698"/>
    <x v="4"/>
    <x v="0"/>
    <s v="Prestación de servicios profesionales en la gestión de las etapas de verificación, prefactibilidad, factibilidad, ejecución y demás establecidas en el proceso y los procedimientos de la Dirección de Reasentamientos, de acuerdo con la normatividad vigente."/>
    <x v="2"/>
    <n v="93141506"/>
    <n v="6000000"/>
    <n v="3"/>
    <n v="180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34"/>
    <d v="2024-04-10T00:00:00"/>
    <s v="REAS-142"/>
    <d v="2024-04-10T00:00:00"/>
    <n v="18000000"/>
    <n v="0"/>
    <n v="641"/>
    <d v="2024-04-12T00:00:00"/>
    <n v="18000000"/>
    <n v="0"/>
    <n v="1847"/>
    <d v="2024-05-09T00:00:00"/>
    <n v="18000000"/>
    <n v="0"/>
    <n v="0"/>
    <m/>
    <n v="18000000"/>
    <n v="0"/>
    <s v="CONTRATO DE PRESTACION DE SERVICIOS PROFESIONALES"/>
    <n v="417"/>
    <s v="NESTOR ALEJANDRO FORERO QUINTERO"/>
    <m/>
  </r>
  <r>
    <n v="235"/>
    <s v="7698-235"/>
    <s v="O23011602290000007698"/>
    <x v="2"/>
    <x v="4"/>
    <x v="12"/>
    <s v="PM/0208/0102/40010317698"/>
    <x v="33"/>
    <x v="0"/>
    <s v="Prestar servicios profesionales a la Dirección de Reasentamiento para el análisis y construcción de datos que se generen y además, el seguimientos, control y evaluaciones del Plan Anual de Auditorías de la vigencia aprobado de la Caja de la Vivienda Popular."/>
    <x v="1"/>
    <s v="No aplica"/>
    <n v="0"/>
    <n v="0"/>
    <n v="0"/>
    <s v="NO APLICA"/>
    <s v="NO APLICA"/>
    <s v="NO APLICA"/>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4 - Anulación de Línea"/>
    <s v="Recursos de línea 76"/>
    <d v="2024-04-10T00:00:00"/>
    <s v="REAS-143 ANULADA"/>
    <m/>
    <m/>
    <n v="0"/>
    <m/>
    <m/>
    <m/>
    <n v="0"/>
    <m/>
    <m/>
    <m/>
    <n v="0"/>
    <m/>
    <m/>
    <n v="0"/>
    <n v="0"/>
    <m/>
    <m/>
    <m/>
    <m/>
  </r>
  <r>
    <n v="236"/>
    <s v="7698-236"/>
    <s v="O23011602290000007698"/>
    <x v="2"/>
    <x v="4"/>
    <x v="12"/>
    <s v="PM/0208/0102/40010317698"/>
    <x v="4"/>
    <x v="0"/>
    <s v="Prestar servicios de apoyo en la gestión social de las etapas del programa de Reasentamientos de acuerdo con la normatividad vigente que rige la materia."/>
    <x v="2"/>
    <n v="93141506"/>
    <n v="5200000"/>
    <n v="3"/>
    <n v="156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34"/>
    <d v="2024-04-10T00:00:00"/>
    <s v="REAS-144"/>
    <d v="2024-04-10T00:00:00"/>
    <n v="15600000"/>
    <n v="0"/>
    <n v="640"/>
    <d v="2024-04-12T00:00:00"/>
    <n v="15600000"/>
    <n v="0"/>
    <n v="1751"/>
    <d v="2024-04-17T00:00:00"/>
    <n v="15600000"/>
    <n v="0"/>
    <n v="1050000"/>
    <m/>
    <n v="14550000"/>
    <n v="0"/>
    <s v="CONTRATO DE PRESTACION DE SERVICIOS DE APOYO A LA GESTION"/>
    <n v="366"/>
    <s v="YINA ANDREA LOAIZA UMAÑA"/>
    <m/>
  </r>
  <r>
    <n v="237"/>
    <s v="7698-237"/>
    <s v="O23011602290000007698"/>
    <x v="2"/>
    <x v="4"/>
    <x v="12"/>
    <s v="PM/0208/0102/40010317698"/>
    <x v="33"/>
    <x v="0"/>
    <s v="Prestar los servicios profesionales especializados, para adelantar la asesoría a la Dirección General apoyando el seguimiento de los proyectos urbanísticos del proceso de reasentamientos y del proceso de mejoramiento de vivienda adelantados por la Caja de la Vivienda Popular."/>
    <x v="2"/>
    <n v="80131803"/>
    <n v="10000000"/>
    <n v="3"/>
    <n v="300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77"/>
    <d v="2024-04-10T00:00:00"/>
    <s v="REAS-145"/>
    <d v="2024-04-10T00:00:00"/>
    <n v="30000000"/>
    <n v="0"/>
    <n v="644"/>
    <d v="2024-04-12T00:00:00"/>
    <n v="30000000"/>
    <n v="0"/>
    <n v="1695"/>
    <d v="2024-04-16T00:00:00"/>
    <n v="30000000"/>
    <n v="0"/>
    <n v="5000000"/>
    <m/>
    <n v="25000000"/>
    <n v="0"/>
    <s v="CONTRATO DE PRESTACION DE SERVICIOS PROFESIONALES"/>
    <n v="348"/>
    <s v="MARIA ALEXANDRA CORTES RINCON"/>
    <m/>
  </r>
  <r>
    <n v="238"/>
    <s v="7698-238"/>
    <s v="O23011602290000007698"/>
    <x v="2"/>
    <x v="4"/>
    <x v="12"/>
    <s v="PM/0208/0102/40010317698"/>
    <x v="4"/>
    <x v="0"/>
    <s v="Prestar los servicios profesionales al desarrollo del componente técnico de la Dirección de Reasentamientos, para realizar las actividades requeridas en las diferentes etapas del proceso de reasentamiento que le sean asignados de acuerdo con los procedimientos y la normatividad vigente que rige la materia."/>
    <x v="2"/>
    <n v="93141506"/>
    <n v="3500000"/>
    <n v="3"/>
    <n v="105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35"/>
    <d v="2024-04-10T00:00:00"/>
    <s v="REAS-146"/>
    <d v="2024-04-10T00:00:00"/>
    <n v="10500000"/>
    <n v="0"/>
    <n v="643"/>
    <d v="2024-04-12T00:00:00"/>
    <n v="10500000"/>
    <n v="0"/>
    <n v="1817"/>
    <d v="2024-04-30T00:00:00"/>
    <n v="10500000"/>
    <n v="0"/>
    <n v="0"/>
    <m/>
    <n v="10500000"/>
    <n v="0"/>
    <s v="CONTRATO DE PRESTACION DE SERVICIOS PROFESIONALES"/>
    <n v="407"/>
    <s v="JUSTINE NICCOLE CASTIBLANCO GOMEZ"/>
    <m/>
  </r>
  <r>
    <n v="239"/>
    <s v="7698-239"/>
    <s v="O23011602290000007698"/>
    <x v="2"/>
    <x v="4"/>
    <x v="12"/>
    <s v="PM/0208/0102/40010317698"/>
    <x v="10"/>
    <x v="0"/>
    <s v="Prestación de servicios a la gestión social de la Dirección de Reasentamientos, en la gestión de las etapas del programa de reasentamientos de acuerdo con la normatividad vigente que rige la materia."/>
    <x v="2"/>
    <n v="80121703"/>
    <n v="2900000"/>
    <n v="3"/>
    <n v="87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49"/>
    <d v="2024-04-10T00:00:00"/>
    <s v="REAS-147"/>
    <d v="2024-04-10T00:00:00"/>
    <n v="8700000"/>
    <n v="0"/>
    <n v="645"/>
    <d v="2024-04-12T00:00:00"/>
    <n v="8700000"/>
    <n v="0"/>
    <n v="1807"/>
    <d v="2024-04-25T00:00:00"/>
    <n v="8700000"/>
    <n v="0"/>
    <n v="580000"/>
    <m/>
    <n v="8120000"/>
    <n v="0"/>
    <s v="CONTRATO DE PRESTACION DE SERVICIOS DE APOYO A LA GESTION"/>
    <n v="396"/>
    <s v="DANIELA ALEXANDRA BAUTISTA JACOBO"/>
    <m/>
  </r>
  <r>
    <n v="240"/>
    <s v="7698-240"/>
    <s v="O23011602290000007698"/>
    <x v="2"/>
    <x v="4"/>
    <x v="12"/>
    <s v="PM/0208/0102/40010317698"/>
    <x v="4"/>
    <x v="0"/>
    <s v="Prestación de servicios profesionales de abogado a la Dirección de Reasentamientos en la gestión de las etapas de verificación, prefactibilidad, factibilidad y ejecución establecidas en el proceso y los procedimientos del programa de Reasentamientos."/>
    <x v="2"/>
    <n v="93141506"/>
    <n v="7500000"/>
    <n v="3"/>
    <n v="225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35"/>
    <d v="2024-04-10T00:00:00"/>
    <s v="REAS-148"/>
    <d v="2024-04-10T00:00:00"/>
    <n v="22500000"/>
    <n v="0"/>
    <n v="646"/>
    <d v="2024-04-12T00:00:00"/>
    <n v="15000000"/>
    <n v="7500000"/>
    <n v="1896"/>
    <d v="2024-05-15T00:00:00"/>
    <n v="15000000"/>
    <n v="0"/>
    <n v="0"/>
    <m/>
    <n v="15000000"/>
    <n v="7500000"/>
    <s v="CONTRATO DE PRESTACION DE SERVICIOS PROFESIONALES"/>
    <n v="427"/>
    <s v="JUAN MANUEL NOGUERA MARTINEZ"/>
    <m/>
  </r>
  <r>
    <n v="241"/>
    <s v="7698-241"/>
    <s v="O23011602290000007698"/>
    <x v="2"/>
    <x v="4"/>
    <x v="12"/>
    <s v="PM/0208/0102/40010317698"/>
    <x v="33"/>
    <x v="0"/>
    <s v="Prestación de servicios profesionales en la gestión de las etapas de verificación, prefactibilidad, factibilidad, ejecución y demás establecidas en el proceso y los procedimientos de la Dirección de Reasentamientos, de acuerdo con la normatividad vigente."/>
    <x v="2"/>
    <n v="80131803"/>
    <n v="5500000"/>
    <n v="3"/>
    <n v="165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76"/>
    <d v="2024-04-10T00:00:00"/>
    <s v="REAS-149"/>
    <d v="2024-04-10T00:00:00"/>
    <n v="16500000"/>
    <n v="0"/>
    <n v="647"/>
    <d v="2024-04-11T00:00:00"/>
    <n v="16500000"/>
    <n v="0"/>
    <n v="1758"/>
    <d v="2024-04-17T00:00:00"/>
    <n v="16500000"/>
    <n v="0"/>
    <n v="2200000"/>
    <m/>
    <n v="14300000"/>
    <n v="0"/>
    <s v="CONTRATO DE PRESTACION DE SERVICIOS PROFESIONALES"/>
    <n v="362"/>
    <s v="MARIA FERNANDA ROMERO"/>
    <m/>
  </r>
  <r>
    <n v="242"/>
    <s v="7698-242"/>
    <s v="O23011602290000007698"/>
    <x v="2"/>
    <x v="4"/>
    <x v="12"/>
    <s v="PM/0208/0102/40010317698"/>
    <x v="4"/>
    <x v="0"/>
    <s v="Prestar servicios profesionales apoyando la elaboración de avalúos y en las actividades técnicas de las etapas de ingreso, prefactibilidad, factibilidad, ejecución y demás que se requieran en el proceso de Reasentamiento de acuerdo con los procedimientos adoptados por la Caja de Vivienda Popular y la normatividad vigente."/>
    <x v="2"/>
    <n v="93141506"/>
    <n v="6000000"/>
    <n v="3"/>
    <n v="180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36"/>
    <d v="2024-04-10T00:00:00"/>
    <s v="REAS-150"/>
    <d v="2024-04-10T00:00:00"/>
    <n v="18000000"/>
    <n v="0"/>
    <n v="648"/>
    <d v="2024-04-12T00:00:00"/>
    <n v="18000000"/>
    <n v="0"/>
    <n v="1813"/>
    <d v="2024-04-29T00:00:00"/>
    <n v="18000000"/>
    <n v="0"/>
    <n v="0"/>
    <m/>
    <n v="18000000"/>
    <n v="0"/>
    <s v="CONTRATO DE PRESTACION DE SERVICIOS PROFESIONALES"/>
    <n v="405"/>
    <s v="DIEGO ANDRES GARCIA GUERRERO"/>
    <m/>
  </r>
  <r>
    <n v="243"/>
    <s v="7698-243"/>
    <s v="O23011602290000007698"/>
    <x v="2"/>
    <x v="4"/>
    <x v="12"/>
    <s v="PM/0208/0102/40010317698"/>
    <x v="4"/>
    <x v="0"/>
    <s v="Prestar servicios de apoyo en la gestión social de las etapas del programa de Reasentamientos de acuerdo con la normatividad vigente que rige la materia."/>
    <x v="2"/>
    <n v="93141506"/>
    <n v="3500000"/>
    <n v="3"/>
    <n v="105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36"/>
    <d v="2024-04-10T00:00:00"/>
    <s v="REAS-151"/>
    <d v="2024-04-10T00:00:00"/>
    <n v="10500000"/>
    <n v="0"/>
    <n v="649"/>
    <d v="2024-04-12T00:00:00"/>
    <n v="10500000"/>
    <n v="0"/>
    <n v="1899"/>
    <d v="2024-05-15T00:00:00"/>
    <n v="10500000"/>
    <n v="0"/>
    <n v="0"/>
    <m/>
    <n v="10500000"/>
    <n v="0"/>
    <s v="CONTRATO DE PRESTACION DE SERVICIOS DE APOYO A LA GESTION"/>
    <n v="426"/>
    <s v="CRISTIAN CAMILO PULIDO CRUZ"/>
    <m/>
  </r>
  <r>
    <n v="244"/>
    <s v="7698-244"/>
    <s v="O23011602290000007698"/>
    <x v="2"/>
    <x v="4"/>
    <x v="12"/>
    <s v="PM/0208/0102/40010317698"/>
    <x v="33"/>
    <x v="0"/>
    <s v="Prestar los servicios profesionales al desarrollo del componente técnico de la Dirección de Reasentamientos, para realizar las actividades requeridas en las diferentes etapas del proceso de reasentamiento que le sean asignados de acuerdo con los procedimientos y la normatividad vigente que rige la materia."/>
    <x v="2"/>
    <n v="80131803"/>
    <n v="5000000"/>
    <n v="3"/>
    <n v="150000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08T00:00:00"/>
    <n v="202412000036953"/>
    <s v="01 - Viabilización de Línea"/>
    <s v="Recursos de línea 77"/>
    <d v="2024-04-10T00:00:00"/>
    <s v="REAS-152"/>
    <d v="2024-04-10T00:00:00"/>
    <n v="15000000"/>
    <n v="0"/>
    <n v="650"/>
    <d v="2024-04-12T00:00:00"/>
    <n v="15000000"/>
    <n v="0"/>
    <n v="1782"/>
    <d v="2024-04-19T00:00:00"/>
    <n v="15000000"/>
    <n v="0"/>
    <n v="1333333"/>
    <m/>
    <n v="13666667"/>
    <n v="0"/>
    <s v="CONTRATO DE PRESTACION DE SERVICIOS PROFESIONALES"/>
    <n v="383"/>
    <s v="JAVIER MAURICIO DELGADO SABOYA"/>
    <m/>
  </r>
  <r>
    <n v="245"/>
    <s v="7698-245"/>
    <s v="O23011602290000007698"/>
    <x v="2"/>
    <x v="4"/>
    <x v="12"/>
    <s v="PM/0208/0102/40010317698"/>
    <x v="33"/>
    <x v="0"/>
    <s v="Prestar servicios técnicos de apoyo a la gestión de la Dirección de Reasentamientos, para realizar actividades operativas y de seguimiento a los PQRS, de acuerdo con los procedimientos adoptados en la CVP y la normatividad vigente que rige la materia."/>
    <x v="2"/>
    <n v="80131803"/>
    <n v="3453300"/>
    <n v="3"/>
    <n v="1035990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18T00:00:00"/>
    <n v="202412000039883"/>
    <s v="02 - Creación de Nueva Línea "/>
    <s v="Recursos de linea 235"/>
    <d v="2024-04-22T00:00:00"/>
    <s v="REAS-154"/>
    <d v="2024-04-22T00:00:00"/>
    <n v="10359900"/>
    <n v="0"/>
    <n v="672"/>
    <d v="2024-04-22T00:00:00"/>
    <n v="10359900"/>
    <n v="0"/>
    <n v="1834"/>
    <d v="2024-05-02T00:00:00"/>
    <n v="10359900"/>
    <n v="0"/>
    <n v="0"/>
    <m/>
    <n v="10359900"/>
    <n v="0"/>
    <s v="CONTRATO DE PRESTACION DE SERVICIOS DE APOYO A LA GESTION"/>
    <n v="409"/>
    <s v="GUILLERMO ALBERTO CAICEDO MENDOZA"/>
    <m/>
  </r>
  <r>
    <n v="246"/>
    <s v="7698-246"/>
    <s v="O23011602290000007698"/>
    <x v="2"/>
    <x v="4"/>
    <x v="12"/>
    <s v="PM/0208/0102/40010317698"/>
    <x v="33"/>
    <x v="0"/>
    <s v="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
    <x v="2"/>
    <n v="80131803"/>
    <n v="4276560"/>
    <n v="3"/>
    <n v="12829680"/>
    <s v="ABRIL"/>
    <s v="ABRIL"/>
    <s v="ABRIL"/>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18T00:00:00"/>
    <n v="202412000039883"/>
    <s v="02 - Creación de Nueva Línea "/>
    <s v="Recursos de línea 73"/>
    <d v="2024-04-22T00:00:00"/>
    <s v="REAS-155"/>
    <d v="2024-04-22T00:00:00"/>
    <n v="12829680"/>
    <n v="0"/>
    <n v="673"/>
    <d v="2024-04-22T00:00:00"/>
    <n v="12829680"/>
    <n v="0"/>
    <n v="1835"/>
    <d v="2024-05-02T00:00:00"/>
    <n v="12829680"/>
    <n v="0"/>
    <n v="0"/>
    <m/>
    <n v="12829680"/>
    <n v="0"/>
    <s v="CONTRATO DE PRESTACION DE SERVICIOS PROFESIONALES"/>
    <n v="408"/>
    <s v="IVAN DARIO RIVERA SAENZ"/>
    <m/>
  </r>
  <r>
    <n v="247"/>
    <s v="7698-247"/>
    <s v="O23011602290000007698"/>
    <x v="2"/>
    <x v="4"/>
    <x v="12"/>
    <s v="PM/0208/0102/40010317698"/>
    <x v="36"/>
    <x v="0"/>
    <s v="Prestación de servicios profesionales en comunicación social, para la producción de información en campo, que sirva de base para la divulgación de las políticas y programas de la caja de la vivienda popular hacia la comunidad y hacia la opinión pública general, con énfasis en los programas y proyectos de la dirección de reasentamientos."/>
    <x v="2"/>
    <n v="80131803"/>
    <n v="6400000"/>
    <s v="2,5 MESES"/>
    <n v="16000000"/>
    <s v="ABRIL"/>
    <s v="ABRIL"/>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4-23T00:00:00"/>
    <n v="202412000040523"/>
    <s v="02 - Creación de Nueva Línea "/>
    <s v="línea 32 recursos por $9.446.500; 26 $ 4.572.695; 33 $3313767; 34 $1657038_x000a_"/>
    <d v="2024-04-29T00:00:00"/>
    <s v="REAS-156"/>
    <d v="2024-04-29T00:00:00"/>
    <n v="16000000"/>
    <n v="0"/>
    <n v="687"/>
    <d v="2024-05-07T00:00:00"/>
    <n v="16000000"/>
    <n v="0"/>
    <n v="1946"/>
    <d v="2024-05-17T00:00:00"/>
    <n v="16000000"/>
    <n v="0"/>
    <n v="0"/>
    <m/>
    <n v="16000000"/>
    <n v="0"/>
    <s v="CONTRATO DE PRESTACION DE SERVICIOS PROFESIONALES"/>
    <n v="433"/>
    <s v="NOHORA MILENA PORTELA"/>
    <m/>
  </r>
  <r>
    <n v="248"/>
    <s v="7698-248"/>
    <s v="O23011602290000007698"/>
    <x v="2"/>
    <x v="4"/>
    <x v="10"/>
    <s v="PM/0208/0102/40010317698"/>
    <x v="30"/>
    <x v="1"/>
    <s v="Instrumentos financieros para reubicación definitiva de hogares localizados en zonas de alto riesgo no mitigable o los ordenados mediante sentencias judiciales o actos administrativos."/>
    <x v="1"/>
    <s v="No aplica"/>
    <n v="200000000"/>
    <n v="4"/>
    <n v="800000000"/>
    <s v="NO APLICA"/>
    <s v="NO APLICA"/>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5-07T00:00:00"/>
    <n v="202412000043453"/>
    <s v="01 - Viabilización de Línea"/>
    <s v="Recursos de lìnea 1"/>
    <d v="2024-05-08T00:00:00"/>
    <s v="REAS-158"/>
    <d v="2024-05-08T00:00:00"/>
    <n v="800000000"/>
    <n v="0"/>
    <n v="692"/>
    <d v="2024-05-08T00:00:00"/>
    <n v="784162903"/>
    <n v="15837097"/>
    <s v="MULTIPLES REG"/>
    <s v="MULTIPLES FECHAS"/>
    <n v="784162903"/>
    <n v="0"/>
    <n v="0"/>
    <m/>
    <n v="784162903"/>
    <n v="15837097"/>
    <s v="RESOLUCIÓN"/>
    <s v="MULTIPLES RESOLUCIONES"/>
    <s v="MULTIPLES TERCEROS"/>
    <m/>
  </r>
  <r>
    <n v="249"/>
    <s v="7698-249"/>
    <s v="O23011602290000007698"/>
    <x v="2"/>
    <x v="4"/>
    <x v="14"/>
    <s v="PM/0208/0102/40010317698"/>
    <x v="30"/>
    <x v="0"/>
    <s v="Instrumentos financieros para relocalización transitoria."/>
    <x v="1"/>
    <s v="No aplica"/>
    <n v="197500000"/>
    <n v="4"/>
    <n v="790000000"/>
    <s v="NO APLICA"/>
    <s v="NO APLICA"/>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5-07T00:00:00"/>
    <n v="202412000043453"/>
    <s v="01 - Viabilización de Línea"/>
    <s v="Recursos de lìnea 2"/>
    <d v="2024-05-08T00:00:00"/>
    <s v="REAS-159"/>
    <d v="2024-05-08T00:00:00"/>
    <n v="790000000"/>
    <n v="0"/>
    <n v="691"/>
    <d v="2024-05-08T00:00:00"/>
    <n v="784415337"/>
    <n v="5584663"/>
    <s v="MULTIPLES REG"/>
    <s v="MULTIPLES FECHAS"/>
    <n v="784415337"/>
    <n v="0"/>
    <n v="527193640"/>
    <m/>
    <n v="257221697"/>
    <n v="5584663"/>
    <s v="RESOLUCIÓN"/>
    <s v="MULTIPLES RESOLUCIONES"/>
    <s v="MULTIPLES TERCEROS"/>
    <m/>
  </r>
  <r>
    <n v="250"/>
    <s v="7698-250"/>
    <s v="O23011602290000007698"/>
    <x v="2"/>
    <x v="4"/>
    <x v="12"/>
    <s v="PM/0208/0102/40010317698"/>
    <x v="33"/>
    <x v="0"/>
    <s v="Prestar los servicios de apoyo a la gestión, a la Dirección de Reasentamientos conforme a los lineamientos de la Dirección General de la Caja de la Vivienda Popular."/>
    <x v="2"/>
    <n v="80131803"/>
    <n v="3000000"/>
    <n v="2"/>
    <n v="6000000"/>
    <s v="MAYO"/>
    <s v="MAYO"/>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5-14T00:00:00"/>
    <n v="202412000044503"/>
    <s v="02 - Creación de Nueva Línea "/>
    <s v="Recursos de línea 71"/>
    <d v="2024-05-20T00:00:00"/>
    <s v="REAS-169"/>
    <d v="2024-05-22T00:00:00"/>
    <n v="6000000"/>
    <n v="0"/>
    <n v="833"/>
    <d v="2024-05-23T00:00:00"/>
    <n v="5817384"/>
    <n v="182616"/>
    <n v="3021"/>
    <d v="2024-05-30T00:00:00"/>
    <n v="5817384"/>
    <n v="0"/>
    <n v="0"/>
    <m/>
    <n v="5817384"/>
    <n v="182616"/>
    <s v="CONTRATO DE PRESTACION DE SERVICIOS DE APOYO A LA GESTION"/>
    <n v="459"/>
    <s v="MIHAILO  MUANOVIC"/>
    <m/>
  </r>
  <r>
    <n v="251"/>
    <s v="7698-251"/>
    <s v="O23011602290000007698"/>
    <x v="2"/>
    <x v="4"/>
    <x v="12"/>
    <s v="PM/0208/0102/40010317698"/>
    <x v="33"/>
    <x v="0"/>
    <s v="Prestar los servicios de apoyo a la gestión, a la Dirección de Reasentamientos en lo relacionado con proposiciones y requerimientos de Entidades Nacionales y Distritales, conforme los lineamientos de la Dirección General de la Caja de la Vivienda Popular."/>
    <x v="2"/>
    <n v="80131803"/>
    <n v="3000000"/>
    <n v="2"/>
    <n v="6000000"/>
    <s v="MAYO"/>
    <s v="MAYO"/>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5-14T00:00:00"/>
    <n v="202412000044503"/>
    <s v="02 - Creación de Nueva Línea "/>
    <s v="Recursos de línea 77"/>
    <d v="2024-05-20T00:00:00"/>
    <s v="REAS-170"/>
    <d v="2024-05-22T00:00:00"/>
    <n v="6000000"/>
    <n v="0"/>
    <n v="834"/>
    <d v="2024-05-23T00:00:00"/>
    <n v="5817384"/>
    <n v="182616"/>
    <n v="3022"/>
    <d v="2024-05-30T00:00:00"/>
    <n v="5817384"/>
    <n v="0"/>
    <n v="0"/>
    <m/>
    <n v="5817384"/>
    <n v="182616"/>
    <s v="CONTRATO DE PRESTACION DE SERVICIOS DE APOYO A LA GESTION"/>
    <n v="458"/>
    <s v="ANDRES MATEO TAUTIVA IZQUIERDO"/>
    <m/>
  </r>
  <r>
    <n v="252"/>
    <s v="7698-252"/>
    <s v="O23011602290000007698"/>
    <x v="2"/>
    <x v="4"/>
    <x v="14"/>
    <s v="PM/0208/0102/40010337698"/>
    <x v="30"/>
    <x v="0"/>
    <s v="Instrumentos financieros para relocalización transitoria."/>
    <x v="1"/>
    <s v="No aplica"/>
    <n v="14100000"/>
    <n v="10"/>
    <n v="141000000"/>
    <s v="NO APLICA"/>
    <s v="NO APLICA"/>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6-15T00:00:00"/>
    <n v="202412000046483"/>
    <s v="01 - Viabilización de Línea"/>
    <s v="Trasladar de la línea 7 $ 82.019.000 Y LINEA 9 58.981.000 recursos por $141.000.000 a la línea 252"/>
    <d v="2024-05-16T00:00:00"/>
    <s v="REAS-160"/>
    <d v="2024-05-16T00:00:00"/>
    <n v="141000000"/>
    <n v="0"/>
    <n v="701"/>
    <d v="2024-05-20T00:00:00"/>
    <n v="140102422"/>
    <n v="897578"/>
    <s v="MULTIPLES REG"/>
    <s v="MULTIPLES FECHAS"/>
    <n v="140102422"/>
    <n v="0"/>
    <n v="0"/>
    <m/>
    <n v="140102422"/>
    <n v="897578"/>
    <s v="RESOLUCIÓN"/>
    <s v="MULTIPLES RESOLUCIONES"/>
    <s v="MULTIPLES TERCEROS"/>
    <m/>
  </r>
  <r>
    <n v="253"/>
    <s v="7698-253"/>
    <s v="O23011602290000007698"/>
    <x v="2"/>
    <x v="4"/>
    <x v="12"/>
    <s v="PM/0208/0102/40010317698"/>
    <x v="4"/>
    <x v="0"/>
    <s v="Prórroga y adición al Contrato de prestación de servicios No.159/2024 el cual tiene por objeto: Prestación de servicios profesionales para acompañar la ejecución y seguimiento de la actividades inherentes a la  de gestión social de manera trasversal en las distintas etapas  del programa de reasentamientos  liderado por la Dirección de REAS."/>
    <x v="3"/>
    <n v="93141506"/>
    <n v="10744814"/>
    <n v="1"/>
    <n v="10744814"/>
    <s v="MAYO"/>
    <s v="MAYO"/>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5-17T00:00:00"/>
    <n v="202412000047883"/>
    <s v="02 - Creación de Nueva Línea "/>
    <s v="Recursos de linea 34"/>
    <d v="2024-05-20T00:00:00"/>
    <s v="REAS-163"/>
    <d v="2024-05-21T00:00:00"/>
    <n v="10744814"/>
    <n v="0"/>
    <n v="816"/>
    <d v="2024-05-22T00:00:00"/>
    <n v="10744814"/>
    <n v="0"/>
    <n v="2709"/>
    <d v="2024-05-27T00:00:00"/>
    <n v="10744814"/>
    <n v="0"/>
    <n v="0"/>
    <m/>
    <n v="10744814"/>
    <n v="0"/>
    <s v="CONTRATO DE PRESTACION DE SERVICIOS PROFESIONALES"/>
    <n v="159"/>
    <s v="HELBER HUGO MORALES RINCON"/>
    <m/>
  </r>
  <r>
    <n v="254"/>
    <s v="7698-254"/>
    <s v="O23011602290000007698"/>
    <x v="2"/>
    <x v="4"/>
    <x v="12"/>
    <s v="PM/0208/0102/40010317698"/>
    <x v="10"/>
    <x v="0"/>
    <s v="&quot;Prórroga y adición al Contrato de prestación de servicios No.161/2024 el cual tiene por objeto:  Prestar los servicios profesionales de apoyo en la elaboración y revisión de los documentos necesarios para la contratación de los servicios y bienes de la Dirección de Reasentamientos&quot;"/>
    <x v="3"/>
    <n v="80121703"/>
    <n v="6000000"/>
    <n v="1"/>
    <n v="6000000"/>
    <s v="MAYO"/>
    <s v="MAYO"/>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5-17T00:00:00"/>
    <n v="202412000047883"/>
    <s v="02 - Creación de Nueva Línea "/>
    <s v="Recursos de linea 49"/>
    <d v="2024-05-20T00:00:00"/>
    <s v="REAS-164"/>
    <d v="2024-05-21T00:00:00"/>
    <n v="6000000"/>
    <n v="0"/>
    <n v="817"/>
    <d v="2024-05-22T00:00:00"/>
    <n v="6000000"/>
    <n v="0"/>
    <n v="2741"/>
    <d v="2024-05-27T00:00:00"/>
    <n v="6000000"/>
    <n v="0"/>
    <n v="0"/>
    <m/>
    <n v="6000000"/>
    <n v="0"/>
    <s v="CONTRATO DE PRESTACION DE SERVICIOS PROFESIONALES"/>
    <n v="161"/>
    <s v="HERNAN DAVID SANCHEZ ARIAS"/>
    <m/>
  </r>
  <r>
    <n v="255"/>
    <s v="7698-255"/>
    <s v="O23011602290000007698"/>
    <x v="2"/>
    <x v="4"/>
    <x v="12"/>
    <s v="PM/0208/0102/40010317698"/>
    <x v="10"/>
    <x v="0"/>
    <s v="Prórroga y adición al Contrato de prestación de servicios No.172/2024 el cual tiene por objeto:  Prestación de servicios profesionales especializados jurídicos, para brindar asesoría y acompañamiento a la gestión de la Dirección de Reasentamiento"/>
    <x v="3"/>
    <n v="80121703"/>
    <n v="10744814"/>
    <n v="1"/>
    <n v="10744814"/>
    <s v="MAYO"/>
    <s v="MAYO"/>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5-17T00:00:00"/>
    <n v="202412000047883"/>
    <s v="02 - Creación de Nueva Línea "/>
    <s v="Recursos de linea 50"/>
    <d v="2024-05-20T00:00:00"/>
    <s v="REAS-165"/>
    <d v="2024-05-21T00:00:00"/>
    <n v="10744814"/>
    <n v="0"/>
    <n v="818"/>
    <d v="2024-05-22T00:00:00"/>
    <n v="10744814"/>
    <n v="0"/>
    <n v="2704"/>
    <d v="2024-05-27T00:00:00"/>
    <n v="10744814"/>
    <n v="0"/>
    <n v="0"/>
    <m/>
    <n v="10744814"/>
    <n v="0"/>
    <s v="CONTRATO DE PRESTACION DE SERVICIOS PROFESIONALES"/>
    <n v="172"/>
    <s v="JOSE ALEXANDER MORENO PAEZ"/>
    <m/>
  </r>
  <r>
    <n v="256"/>
    <s v="7698-256"/>
    <s v="O23011602290000007698"/>
    <x v="2"/>
    <x v="4"/>
    <x v="12"/>
    <s v="PM/0208/0102/40010317698"/>
    <x v="34"/>
    <x v="0"/>
    <s v="Prórroga y adición al Contrato de prestación de servicios No.178/2024 el cual tiene por objeto:  Prestar servicios profesionales a la Dirección de Reasentamientos en el área financiera, para realizar el seguimiento y control a la ejecución de los recursos presupuestales del programa de relocalización transitoria de acuerdo con las etapas establecidas en el proceso de Reasentamiento, atendiendo lo establecido en el proceso y los procedimientos adoptados en la CVP y la normatividad vigente que rige la materia."/>
    <x v="3"/>
    <n v="84111700"/>
    <n v="4200000"/>
    <n v="1"/>
    <n v="4200000"/>
    <s v="MAYO"/>
    <s v="MAYO"/>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5-17T00:00:00"/>
    <n v="202412000047883"/>
    <s v="02 - Creación de Nueva Línea "/>
    <s v="Recursos de linea 57"/>
    <d v="2024-05-20T00:00:00"/>
    <s v="REAS-166"/>
    <d v="2024-05-21T00:00:00"/>
    <n v="4200000"/>
    <n v="0"/>
    <n v="819"/>
    <d v="2024-05-22T00:00:00"/>
    <n v="4200000"/>
    <n v="0"/>
    <n v="2702"/>
    <d v="2024-05-27T00:00:00"/>
    <n v="4200000"/>
    <n v="0"/>
    <n v="0"/>
    <m/>
    <n v="4200000"/>
    <n v="0"/>
    <s v="CONTRATO DE PRESTACION DE SERVICIOS PROFESIONALES"/>
    <n v="178"/>
    <s v="KATERINE SHIRLEY CONTRERAS GUERRERO"/>
    <m/>
  </r>
  <r>
    <n v="257"/>
    <s v="7698-257"/>
    <s v="O23011602290000007698"/>
    <x v="2"/>
    <x v="4"/>
    <x v="12"/>
    <s v="PM/0208/0102/40010317698"/>
    <x v="35"/>
    <x v="0"/>
    <s v="Prórroga y adición al Contrato de prestación de servicios No.202/2024 el cual tiene por objeto:  Prestar servicios profesionales a la Dirección de reasentamientos en componente de gestión inmobiliaria, acompañando la recolección y consolidación de la informacion, que permita la construcción de las bases de datos de los hogares beneficiarios del programa."/>
    <x v="3"/>
    <n v="80111600"/>
    <n v="6731437"/>
    <n v="1"/>
    <n v="6731437"/>
    <s v="MAYO"/>
    <s v="MAYO"/>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5-17T00:00:00"/>
    <n v="202412000047883"/>
    <s v="02 - Creación de Nueva Línea "/>
    <s v="Recursos de linea 63  $5.086 327 y 65 $1.645.110"/>
    <d v="2024-05-20T00:00:00"/>
    <s v="REAS-167"/>
    <d v="2024-05-21T00:00:00"/>
    <n v="6731437"/>
    <n v="0"/>
    <n v="820"/>
    <d v="2024-05-22T00:00:00"/>
    <n v="6731437"/>
    <n v="0"/>
    <n v="2695"/>
    <d v="2024-05-27T00:00:00"/>
    <n v="6731437"/>
    <n v="0"/>
    <n v="0"/>
    <m/>
    <n v="6731437"/>
    <n v="0"/>
    <s v="CONTRATO DE PRESTACION DE SERVICIOS PROFESIONALES"/>
    <n v="202"/>
    <s v="MONICA ANDREA ALVAREZ FERNANDEZ"/>
    <m/>
  </r>
  <r>
    <n v="258"/>
    <s v="7698-258"/>
    <s v="O23011602290000007698"/>
    <x v="2"/>
    <x v="4"/>
    <x v="12"/>
    <s v="PM/0208/0102/40010317698"/>
    <x v="18"/>
    <x v="0"/>
    <s v="Prórroga y adición al Contrato de prestación de servicios No.169/2024 el cual tiene por objeto:  Prestar servicios profesionales especializados a la Dirección de Reasentamientos, apoyando la formulación de estrategias y lineamientos en la gestión técnica en el proceso de Reasentamiento de acuerdo con los procedimientos adoptados en la CVP y la normatividad vigente que rige la materia."/>
    <x v="3"/>
    <n v="81101508"/>
    <n v="9709224"/>
    <n v="1"/>
    <n v="9709224"/>
    <s v="MAYO"/>
    <s v="MAYO"/>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5-17T00:00:00"/>
    <n v="202412000047883"/>
    <s v="02 - Creación de Nueva Línea "/>
    <s v="Recursos de linea 66"/>
    <d v="2024-05-20T00:00:00"/>
    <s v="REAS-168"/>
    <d v="2024-05-21T00:00:00"/>
    <n v="9709224"/>
    <n v="0"/>
    <n v="821"/>
    <d v="2024-05-22T00:00:00"/>
    <n v="9709224"/>
    <n v="0"/>
    <n v="2705"/>
    <d v="2024-05-27T00:00:00"/>
    <n v="9709224"/>
    <n v="0"/>
    <n v="0"/>
    <m/>
    <n v="9709224"/>
    <n v="0"/>
    <s v="CONTRATO DE PRESTACION DE SERVICIOS PROFESIONALES"/>
    <n v="169"/>
    <s v="JULIO CESAR GIRALDO GONZALEZ"/>
    <m/>
  </r>
  <r>
    <n v="259"/>
    <s v="7698-259"/>
    <s v="O23011602290000007698"/>
    <x v="2"/>
    <x v="4"/>
    <x v="12"/>
    <s v="PM/0208/0102/40010317698"/>
    <x v="10"/>
    <x v="0"/>
    <s v="Prestación de servicios profesionales de abogado a la Dirección de Reasentamientos en la gestión de las etapas de verificación, prefactibilidad, factibilidad y ejecución establecidas en el proceso y los procedimientos del programa de Reasentamientos."/>
    <x v="2"/>
    <n v="80121703"/>
    <n v="16000000"/>
    <n v="1"/>
    <n v="16000000"/>
    <s v="MAYO"/>
    <s v="MAYO"/>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5-17T00:00:00"/>
    <n v="202412000047883"/>
    <s v="02 - Creación de Nueva Línea "/>
    <s v="Recursos de linea 50"/>
    <d v="2024-05-20T00:00:00"/>
    <s v="REAS-171"/>
    <d v="2024-05-22T00:00:00"/>
    <n v="16000000"/>
    <n v="0"/>
    <n v="835"/>
    <d v="2024-05-23T00:00:00"/>
    <n v="16000000"/>
    <n v="0"/>
    <n v="2780"/>
    <d v="2024-05-28T00:00:00"/>
    <n v="16000000"/>
    <n v="0"/>
    <n v="0"/>
    <m/>
    <n v="16000000"/>
    <n v="0"/>
    <s v="CONTRATO DE PRESTACION DE SERVICIOS PROFESIONALES"/>
    <n v="446"/>
    <s v="FRANCISCO ANDRES LONDOÑO VILLARREAL"/>
    <m/>
  </r>
  <r>
    <n v="260"/>
    <s v="7698-260"/>
    <s v="O23011602290000007698"/>
    <x v="2"/>
    <x v="4"/>
    <x v="12"/>
    <s v="PM/0208/0102/40010317698"/>
    <x v="18"/>
    <x v="0"/>
    <s v="Prestar servicios profesionales a la Dirección de Reasentamientos en la identificación de oferta de vivienda en el mercado y acompañando las diferentes etapas establecidas en el proceso y los procedimientos adoptados por la CVP."/>
    <x v="2"/>
    <n v="81101508"/>
    <n v="13800000"/>
    <n v="1"/>
    <n v="13800000"/>
    <s v="MAYO"/>
    <s v="MAYO"/>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5-17T00:00:00"/>
    <n v="202412000047883"/>
    <s v="02 - Creación de Nueva Línea "/>
    <s v="Recursos de linea 66"/>
    <d v="2024-05-20T00:00:00"/>
    <s v="REAS-172"/>
    <d v="2024-05-22T00:00:00"/>
    <n v="13800000"/>
    <n v="0"/>
    <n v="836"/>
    <d v="2024-05-23T00:00:00"/>
    <n v="13800000"/>
    <n v="0"/>
    <n v="2717"/>
    <d v="2024-05-27T00:00:00"/>
    <n v="13800000"/>
    <n v="0"/>
    <n v="0"/>
    <m/>
    <n v="13800000"/>
    <n v="0"/>
    <s v="CONTRATO DE PRESTACION DE SERVICIOS PROFESIONALES"/>
    <n v="441"/>
    <s v="ADRIANA  PINEDA VIVAS"/>
    <m/>
  </r>
  <r>
    <n v="261"/>
    <s v="7698-261"/>
    <s v="O23011602290000007698"/>
    <x v="2"/>
    <x v="4"/>
    <x v="12"/>
    <s v="PM/0208/0102/40010317698"/>
    <x v="35"/>
    <x v="0"/>
    <s v="Prórroga y adición al Contrato de prestación de servicios No.167/2024 el cual tiene por objeto:  Prestar servicios profesionales a la Dirección de Reasentamientos de la Caja de la Vivienda Popular, para realizar la implementación del Modelo Integrado de Planeación y Gestión, actualización de procesos, procedimientos, seguimiento a metas y demás documentos, requeridos, atendiendo lo establecido en el proceso y los procedimientos adoptados en la CVP y la normatividad vigente que rige la materia."/>
    <x v="3"/>
    <n v="80111600"/>
    <n v="7249240"/>
    <n v="1"/>
    <n v="7249240"/>
    <s v="MAYO"/>
    <s v="MAYO"/>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5-17T00:00:00"/>
    <n v="202412000047953"/>
    <s v="02 - Creación de Nueva Línea "/>
    <s v="Trasladar de la línea 64 recursos por $750.000, linea 65 recursos por valor $3.277.188, linea 73 recursos por valor $666.820, linea 76 recursos por valor $2.438.276, linea 77 recursos por valor $116.956, a la línea 261 por valor de $7.249.240"/>
    <d v="2024-05-20T00:00:00"/>
    <s v="REAS-174"/>
    <d v="2024-05-22T00:00:00"/>
    <n v="7249240"/>
    <n v="0"/>
    <n v="838"/>
    <d v="2024-05-23T00:00:00"/>
    <n v="7249240"/>
    <n v="0"/>
    <n v="2719"/>
    <d v="2024-05-27T00:00:00"/>
    <n v="7249240"/>
    <n v="0"/>
    <n v="0"/>
    <m/>
    <n v="7249240"/>
    <n v="0"/>
    <s v="CONTRATO DE PRESTACION DE SERVICIOS PROFESIONALES"/>
    <n v="167"/>
    <s v="PIEDAD ELLIANNA CUERVO ROJAS"/>
    <m/>
  </r>
  <r>
    <n v="262"/>
    <s v="7698-262"/>
    <s v="O23011602290000007698"/>
    <x v="2"/>
    <x v="4"/>
    <x v="10"/>
    <s v="PM/0208/0102/40010317698"/>
    <x v="30"/>
    <x v="0"/>
    <s v="Instrumentos financieros para reubicación definitiva de hogares localizados en zonas de alto riesgo no mitigable o los ordenados mediante sentencias judiciales o actos administrativos."/>
    <x v="1"/>
    <s v="No aplica"/>
    <n v="22678625"/>
    <n v="8"/>
    <n v="181429000"/>
    <s v="NO APLICA"/>
    <s v="NO APLICA"/>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5-17T00:00:00"/>
    <n v="202412000048003"/>
    <s v="01 - Viabilización de Línea"/>
    <s v="Recursos de Lineas 2  y 3"/>
    <d v="2024-05-20T00:00:00"/>
    <s v="REAS-161"/>
    <d v="2024-05-20T00:00:00"/>
    <n v="181429000"/>
    <n v="0"/>
    <n v="707"/>
    <d v="2024-05-20T00:00:00"/>
    <n v="0"/>
    <n v="181429000"/>
    <m/>
    <m/>
    <m/>
    <n v="0"/>
    <m/>
    <m/>
    <n v="0"/>
    <n v="181429000"/>
    <m/>
    <m/>
    <m/>
    <m/>
  </r>
  <r>
    <n v="263"/>
    <s v="7698-263"/>
    <s v="O23011602290000007698"/>
    <x v="2"/>
    <x v="4"/>
    <x v="10"/>
    <s v="PM/0208/0102/40010317698"/>
    <x v="30"/>
    <x v="1"/>
    <s v="Instrumentos financieros para reubicación definitiva de hogares localizados en zonas de alto riesgo no mitigable o los ordenados mediante sentencias judiciales o actos administrativos."/>
    <x v="1"/>
    <s v="No aplica"/>
    <n v="39821375"/>
    <n v="8"/>
    <n v="318571000"/>
    <s v="NO APLICA"/>
    <s v="NO APLICA"/>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5-20T00:00:00"/>
    <n v="202412000048263"/>
    <s v="01 - Viabilización de Línea"/>
    <s v="Recursos de línea 1"/>
    <d v="2024-05-20T00:00:00"/>
    <s v="REAS-162"/>
    <d v="2024-05-20T00:00:00"/>
    <n v="318571000"/>
    <n v="0"/>
    <n v="722"/>
    <d v="2024-05-20T00:00:00"/>
    <n v="185401444"/>
    <n v="133169556"/>
    <s v="MULTIPLES REG"/>
    <s v="MULTIPLES FECHAS"/>
    <n v="185401444"/>
    <n v="0"/>
    <n v="0"/>
    <m/>
    <n v="185401444"/>
    <n v="133169556"/>
    <s v="RESOLUCIÓN"/>
    <s v="MULTIPLES RESOLUCIONES"/>
    <s v="MULTIPLES TERCEROS"/>
    <m/>
  </r>
  <r>
    <n v="264"/>
    <s v="7698-264"/>
    <s v="O23011602290000007698"/>
    <x v="2"/>
    <x v="4"/>
    <x v="12"/>
    <s v="PM/0208/0102/40010317698"/>
    <x v="23"/>
    <x v="0"/>
    <s v="Contratar los servicios integrales de un operador logístico que lleve a cabo las actividades que requiera la caja de la vivienda popular y que permita divulgar los avances de los diferentes programas misionales de la entidad"/>
    <x v="5"/>
    <s v="81141601;80141902;56101600;52161500;45111700;90111600"/>
    <n v="14285714.285714285"/>
    <n v="7"/>
    <n v="100000000"/>
    <s v="MAYO"/>
    <s v="MAYO"/>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d v="2024-05-20T00:00:00"/>
    <n v="202412000048333"/>
    <s v="02 - Creación de Nueva Línea "/>
    <s v="Recursos de línea 5"/>
    <d v="2024-05-21T00:00:00"/>
    <s v="REAS-173"/>
    <d v="2024-05-22T00:00:00"/>
    <n v="100000000"/>
    <n v="0"/>
    <n v="837"/>
    <d v="2024-05-23T00:00:00"/>
    <n v="0"/>
    <n v="100000000"/>
    <m/>
    <m/>
    <m/>
    <n v="0"/>
    <m/>
    <m/>
    <n v="0"/>
    <n v="100000000"/>
    <m/>
    <m/>
    <m/>
    <m/>
  </r>
  <r>
    <n v="265"/>
    <s v="7698-265"/>
    <s v="O23011602290000007698"/>
    <x v="2"/>
    <x v="4"/>
    <x v="12"/>
    <s v="PM/0208/0102/40010317698"/>
    <x v="30"/>
    <x v="4"/>
    <s v="PASIVOS"/>
    <x v="1"/>
    <s v="No aplica"/>
    <n v="95807000"/>
    <m/>
    <n v="95807000"/>
    <s v="NO APLICA"/>
    <s v="NO APLICA"/>
    <s v="MAYO"/>
    <s v="DIRECCIÓN DE REASENTAMIENTOS"/>
    <s v="GERMAN ALBERTO HERNANDEZ PRIETO"/>
    <s v="TRASLADO DE HOGARES LOCALIZADOS EN ZONAS DE ALTO RIESGO NO MITIGABLE O LOS ORDENADOS MEDIANTE SENTENCIAS JUDICIALES O ACTOS ADMINISTRATIVOS. BOGOTÁ."/>
    <s v="PRESTACIÓN PÚBLICA ASISTENCIAL DE CARÁCTER ECONÓMICO Y DE DURACIÓN DETERMINADA PARA PROMOVER Y APOYAR PROGRAMAS DE REUBICACIÓN DE VIVIENDAS UBICADAS EN ZONAS DE ALTO RIESGO ATENDIENDO A CRITERIOS DE F"/>
    <m/>
    <m/>
    <m/>
    <m/>
    <s v="Recursos de línea 3"/>
    <m/>
    <m/>
    <m/>
    <m/>
    <n v="95807000"/>
    <m/>
    <m/>
    <m/>
    <n v="0"/>
    <m/>
    <m/>
    <m/>
    <n v="0"/>
    <m/>
    <m/>
    <n v="0"/>
    <n v="95807000"/>
    <m/>
    <m/>
    <m/>
    <m/>
  </r>
  <r>
    <n v="1"/>
    <s v="7703-1"/>
    <s v="O23011601190000007703"/>
    <x v="3"/>
    <x v="5"/>
    <x v="17"/>
    <s v="PM/0208/0104/40020197703"/>
    <x v="12"/>
    <x v="0"/>
    <s v="Pago de cotización al sistema General de Riesgos Laborales de las personas vinculadas a través de un contrato de prestación de servicios con la Caja de la Vivienda Popular que laboran en actividades de alto riesgo, según en el artículo 13 del Decreto 723 de 2013."/>
    <x v="1"/>
    <n v="72141000"/>
    <n v="6697166.666666667"/>
    <n v="12"/>
    <n v="80366000"/>
    <s v="Enero"/>
    <s v="Enero"/>
    <s v="Enero"/>
    <s v="DIRECCIÓN DE MEJORAMIENTO DE BARRIOS"/>
    <s v="LAURA MARCELA SANGUINO GUTIÉRREZ"/>
    <s v="2.1.03.01.05.03.01.01.98  A Otras Entidades No Financieras Municipales y/o Distritales no consideradas Empresas"/>
    <s v="A.15.10 - Mejoramiento y mantenimiento de zonas verdes, parques, plazas y plazoletas"/>
    <m/>
    <d v="2024-01-10T00:00:00"/>
    <s v="Radicado No.: 202415000000753"/>
    <s v="01 - Viabilización de Línea"/>
    <s v="No aplica"/>
    <d v="2024-01-10T00:00:00"/>
    <s v="DMB-001"/>
    <d v="2024-01-10T00:00:00"/>
    <n v="80366000"/>
    <n v="0"/>
    <n v="19"/>
    <d v="2024-01-10T00:00:00"/>
    <n v="40364200"/>
    <n v="40001800"/>
    <s v="10-157-737-13461892-2692"/>
    <d v="2024-01-15T00:00:00"/>
    <n v="40364200"/>
    <n v="0"/>
    <n v="32649900"/>
    <m/>
    <n v="7714300"/>
    <n v="40001800"/>
    <s v="ORDEN DE PRESTACION DE SERVICIOS"/>
    <n v="18"/>
    <s v="POSITIVA COMPAÑIA DE SEGUROS SA"/>
    <m/>
  </r>
  <r>
    <n v="2"/>
    <s v="7703-2"/>
    <s v="O23011601190000007703"/>
    <x v="3"/>
    <x v="5"/>
    <x v="18"/>
    <s v="PM/0208/0104/40020197703"/>
    <x v="29"/>
    <x v="0"/>
    <s v="Adiciones Obras de Infraestructura a Escala Barrial con participación ciudadana."/>
    <x v="3"/>
    <s v="72141000;72141100;72141600"/>
    <n v="45000000"/>
    <n v="12"/>
    <n v="540000000"/>
    <s v="JUNIO"/>
    <s v="JUNIO"/>
    <s v="JUNI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540000000"/>
    <m/>
    <m/>
    <m/>
    <n v="0"/>
    <m/>
    <m/>
    <m/>
    <n v="0"/>
    <m/>
    <m/>
    <n v="0"/>
    <n v="540000000"/>
    <m/>
    <m/>
    <m/>
    <m/>
  </r>
  <r>
    <n v="3"/>
    <s v="7703-3"/>
    <s v="O23011601190000007703"/>
    <x v="3"/>
    <x v="5"/>
    <x v="18"/>
    <s v="PM/0208/0104/40020197703"/>
    <x v="29"/>
    <x v="0"/>
    <s v="Adiciones Interventoría de Infraestructura a Escala Barrial con participación ciudadana."/>
    <x v="3"/>
    <s v="81101500;81101600;81102200"/>
    <n v="5000000"/>
    <n v="12"/>
    <n v="60000000"/>
    <s v="JUNIO"/>
    <s v="JUNIO"/>
    <s v="JUNI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60000000"/>
    <m/>
    <m/>
    <m/>
    <n v="0"/>
    <m/>
    <m/>
    <m/>
    <n v="0"/>
    <m/>
    <m/>
    <n v="0"/>
    <n v="60000000"/>
    <m/>
    <m/>
    <m/>
    <m/>
  </r>
  <r>
    <n v="4"/>
    <s v="7703-4"/>
    <s v="O23011601190000007703"/>
    <x v="3"/>
    <x v="5"/>
    <x v="18"/>
    <s v="PM/0208/0104/40020197703"/>
    <x v="29"/>
    <x v="0"/>
    <s v="Obras de Infraestructura a Escala Barrial con participación ciudadana."/>
    <x v="7"/>
    <s v="72141000;72141100;72141600"/>
    <n v="262500000"/>
    <n v="12"/>
    <n v="2935538831"/>
    <s v="JUNIO"/>
    <s v="JUNIO"/>
    <s v="JUNI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2935538831"/>
    <m/>
    <m/>
    <m/>
    <n v="0"/>
    <m/>
    <m/>
    <m/>
    <n v="0"/>
    <m/>
    <m/>
    <n v="0"/>
    <n v="2935538831"/>
    <m/>
    <m/>
    <m/>
    <m/>
  </r>
  <r>
    <n v="5"/>
    <s v="7703-5"/>
    <s v="O23011601190000007703"/>
    <x v="3"/>
    <x v="5"/>
    <x v="18"/>
    <s v="PM/0208/0104/40020197703"/>
    <x v="29"/>
    <x v="0"/>
    <s v="Interventoría de Infraestructura a Escala Barrial con participación ciudadana."/>
    <x v="8"/>
    <s v="81101500;81101600;81102200"/>
    <n v="29166666.666666668"/>
    <n v="12"/>
    <n v="190878852"/>
    <s v="JUNIO"/>
    <s v="JUNIO"/>
    <s v="JUNI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190878852"/>
    <m/>
    <m/>
    <m/>
    <n v="0"/>
    <m/>
    <m/>
    <m/>
    <n v="0"/>
    <m/>
    <m/>
    <n v="0"/>
    <n v="190878852"/>
    <m/>
    <m/>
    <m/>
    <m/>
  </r>
  <r>
    <n v="6"/>
    <s v="7703-6"/>
    <s v="O23011601190000007703"/>
    <x v="3"/>
    <x v="5"/>
    <x v="17"/>
    <s v="PM/0208/0104/40020197703"/>
    <x v="0"/>
    <x v="0"/>
    <s v="Prestar el servicio público de transporte terrestre automotor especial para la caja de la vivienda popular"/>
    <x v="0"/>
    <n v="78111800"/>
    <n v="10526315.789473685"/>
    <n v="9"/>
    <n v="100000000"/>
    <s v="MARZO"/>
    <s v="MARZO"/>
    <s v="ABRIL"/>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100000000"/>
    <m/>
    <m/>
    <m/>
    <n v="0"/>
    <m/>
    <m/>
    <m/>
    <n v="0"/>
    <m/>
    <m/>
    <n v="0"/>
    <n v="100000000"/>
    <m/>
    <m/>
    <m/>
    <m/>
  </r>
  <r>
    <n v="7"/>
    <s v="7703-7"/>
    <s v="O23011601190000007703"/>
    <x v="3"/>
    <x v="5"/>
    <x v="17"/>
    <s v="PM/0208/0104/40020197703"/>
    <x v="37"/>
    <x v="0"/>
    <s v="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8"/>
    <s v="7703-8"/>
    <s v="O23011601190000007703"/>
    <x v="3"/>
    <x v="5"/>
    <x v="17"/>
    <s v="PM/0208/0104/40020197703"/>
    <x v="37"/>
    <x v="0"/>
    <s v="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
    <x v="2"/>
    <n v="80111600"/>
    <n v="3253963"/>
    <n v="9"/>
    <n v="22462746"/>
    <s v="MARZO"/>
    <s v="MARZO"/>
    <s v="MARZ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22462746"/>
    <m/>
    <m/>
    <m/>
    <n v="0"/>
    <m/>
    <m/>
    <m/>
    <n v="0"/>
    <m/>
    <m/>
    <n v="0"/>
    <n v="22462746"/>
    <m/>
    <m/>
    <m/>
    <m/>
  </r>
  <r>
    <n v="9"/>
    <s v="7703-9"/>
    <s v="O23011601190000007703"/>
    <x v="3"/>
    <x v="5"/>
    <x v="17"/>
    <s v="PM/0208/0104/40020197703"/>
    <x v="37"/>
    <x v="0"/>
    <s v="Prestar servicios de apoyo a la gestión mediante el equipo administrativo 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_x000a_7703 “mejoramiento integral de barrios con participación ciudadana”"/>
    <x v="2"/>
    <n v="80111600"/>
    <n v="3153963"/>
    <n v="10"/>
    <n v="29963000"/>
    <s v="MARZO"/>
    <s v="MARZO"/>
    <s v="MARZ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29963000"/>
    <m/>
    <m/>
    <m/>
    <n v="0"/>
    <m/>
    <m/>
    <m/>
    <n v="0"/>
    <m/>
    <m/>
    <n v="0"/>
    <n v="29963000"/>
    <m/>
    <m/>
    <m/>
    <m/>
  </r>
  <r>
    <n v="10"/>
    <s v="7703-10"/>
    <s v="O23011601190000007703"/>
    <x v="3"/>
    <x v="5"/>
    <x v="17"/>
    <s v="PM/0208/0104/40020197703"/>
    <x v="29"/>
    <x v="5"/>
    <s v="Pago de pasivo exigible a nombre de GNG Ingeniería"/>
    <x v="1"/>
    <s v="No aplica"/>
    <n v="161404657"/>
    <n v="1"/>
    <n v="107664007"/>
    <s v="ABRIL"/>
    <s v="ABRIL"/>
    <s v="ABRIL"/>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107664007"/>
    <m/>
    <m/>
    <m/>
    <n v="0"/>
    <m/>
    <m/>
    <m/>
    <n v="0"/>
    <m/>
    <m/>
    <n v="0"/>
    <n v="107664007"/>
    <m/>
    <m/>
    <m/>
    <m/>
  </r>
  <r>
    <n v="11"/>
    <s v="7703-11"/>
    <s v="O23011601190000007703"/>
    <x v="3"/>
    <x v="5"/>
    <x v="17"/>
    <s v="PM/0208/0104/40020197703"/>
    <x v="29"/>
    <x v="5"/>
    <s v="Pago de pasivo exigible a nombre de AB 003"/>
    <x v="1"/>
    <s v="No aplica"/>
    <n v="1304520245"/>
    <n v="1"/>
    <n v="328115208"/>
    <s v="ABRIL"/>
    <s v="ABRIL"/>
    <s v="ABRIL"/>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328115208"/>
    <m/>
    <m/>
    <m/>
    <n v="0"/>
    <m/>
    <m/>
    <m/>
    <n v="0"/>
    <m/>
    <m/>
    <n v="0"/>
    <n v="328115208"/>
    <m/>
    <m/>
    <m/>
    <m/>
  </r>
  <r>
    <n v="12"/>
    <s v="7703-12"/>
    <s v="O23011601190000007703"/>
    <x v="3"/>
    <x v="5"/>
    <x v="17"/>
    <s v="PM/0208/0104/40020197703"/>
    <x v="29"/>
    <x v="5"/>
    <s v="Pago de pasivo exigible a nombre de Consorcio SVP-IDF"/>
    <x v="1"/>
    <s v="No aplica"/>
    <n v="649291815"/>
    <n v="1"/>
    <n v="649292000"/>
    <s v="ABRIL"/>
    <s v="ABRIL"/>
    <s v="ABRIL"/>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649292000"/>
    <m/>
    <m/>
    <m/>
    <n v="0"/>
    <m/>
    <m/>
    <m/>
    <n v="0"/>
    <m/>
    <m/>
    <n v="0"/>
    <n v="649292000"/>
    <m/>
    <m/>
    <m/>
    <m/>
  </r>
  <r>
    <n v="13"/>
    <s v="7703-13"/>
    <s v="O23011601190000007703"/>
    <x v="3"/>
    <x v="5"/>
    <x v="17"/>
    <s v="PM/0208/0104/40020197703"/>
    <x v="29"/>
    <x v="5"/>
    <s v="Pago de pasivo exigible a nombre de Compañía de Proyectos Técnicos"/>
    <x v="1"/>
    <s v="No aplica"/>
    <n v="88862412"/>
    <n v="1"/>
    <n v="88860000"/>
    <s v="ABRIL"/>
    <s v="ABRIL"/>
    <s v="ABRIL"/>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88860000"/>
    <m/>
    <m/>
    <m/>
    <n v="0"/>
    <m/>
    <m/>
    <m/>
    <n v="0"/>
    <m/>
    <m/>
    <n v="0"/>
    <n v="88860000"/>
    <m/>
    <m/>
    <m/>
    <m/>
  </r>
  <r>
    <n v="14"/>
    <s v="7703-14"/>
    <s v="O23011601190000007703"/>
    <x v="3"/>
    <x v="5"/>
    <x v="17"/>
    <s v="PM/0208/0104/40020197703"/>
    <x v="29"/>
    <x v="5"/>
    <s v="Pago de pasivo exigible a nombre de Consorcio Aldebarán"/>
    <x v="1"/>
    <s v="No aplica"/>
    <n v="469271953"/>
    <n v="1"/>
    <n v="469272000"/>
    <s v="ABRIL"/>
    <s v="ABRIL"/>
    <s v="ABRIL"/>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469272000"/>
    <m/>
    <m/>
    <m/>
    <n v="0"/>
    <m/>
    <m/>
    <m/>
    <n v="0"/>
    <m/>
    <m/>
    <n v="0"/>
    <n v="469272000"/>
    <m/>
    <m/>
    <m/>
    <m/>
  </r>
  <r>
    <n v="15"/>
    <s v="7703-15"/>
    <s v="O23011601190000007703"/>
    <x v="3"/>
    <x v="5"/>
    <x v="17"/>
    <s v="PM/0208/0104/40020197703"/>
    <x v="29"/>
    <x v="5"/>
    <s v="Pago de pasivo exigible a nombre de Consorcio Pro Caracolí"/>
    <x v="1"/>
    <s v="No aplica"/>
    <n v="5986001680.3000002"/>
    <n v="1"/>
    <n v="4127901137"/>
    <s v="ABRIL"/>
    <s v="ABRIL"/>
    <s v="ABRIL"/>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4127901137"/>
    <m/>
    <m/>
    <m/>
    <n v="0"/>
    <m/>
    <m/>
    <m/>
    <n v="0"/>
    <m/>
    <m/>
    <n v="0"/>
    <n v="4127901137"/>
    <m/>
    <m/>
    <m/>
    <m/>
  </r>
  <r>
    <n v="16"/>
    <s v="7703-16"/>
    <s v="O23011601190000007703"/>
    <x v="3"/>
    <x v="5"/>
    <x v="17"/>
    <s v="PM/0208/0104/40020197703"/>
    <x v="29"/>
    <x v="5"/>
    <s v="Pago de pasivo exigible a nombre de Consorcio Proes"/>
    <x v="1"/>
    <s v="No aplica"/>
    <n v="1056353237.6999999"/>
    <n v="1"/>
    <n v="712665317"/>
    <s v="ABRIL"/>
    <s v="ABRIL"/>
    <s v="ABRIL"/>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712665317"/>
    <m/>
    <m/>
    <m/>
    <n v="0"/>
    <m/>
    <m/>
    <m/>
    <n v="0"/>
    <m/>
    <m/>
    <n v="0"/>
    <n v="712665317"/>
    <m/>
    <m/>
    <m/>
    <m/>
  </r>
  <r>
    <n v="17"/>
    <s v="7703-17"/>
    <s v="O23011601190000007703"/>
    <x v="3"/>
    <x v="5"/>
    <x v="17"/>
    <s v="PM/0208/0104/40020197703"/>
    <x v="27"/>
    <x v="5"/>
    <s v="Pago de pasivo exigible a nombre de Claudia Quiroga"/>
    <x v="1"/>
    <s v="No aplica"/>
    <n v="1561000"/>
    <n v="1"/>
    <n v="156100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4-10T00:00:00"/>
    <s v="Radicado No.: 202415000044153"/>
    <s v="01 - Viabilización de Línea"/>
    <s v="No aplica"/>
    <d v="2024-05-14T00:00:00"/>
    <s v="DMB-108"/>
    <d v="2024-05-14T00:00:00"/>
    <n v="1069140"/>
    <n v="491860"/>
    <n v="696"/>
    <d v="2024-05-15T00:00:00"/>
    <n v="0"/>
    <n v="1069140"/>
    <m/>
    <m/>
    <m/>
    <n v="0"/>
    <m/>
    <m/>
    <n v="0"/>
    <n v="1561000"/>
    <m/>
    <m/>
    <m/>
    <m/>
  </r>
  <r>
    <n v="18"/>
    <s v="7703-18"/>
    <s v="O23011601190000007703"/>
    <x v="3"/>
    <x v="5"/>
    <x v="17"/>
    <s v="PM/0208/0104/40020197703"/>
    <x v="11"/>
    <x v="0"/>
    <s v="Prestar servicios profesionales de ingeniería para brindar acompañamiento en la formulación, evaluación, ejecución y desarrollo de los proyectos constructivos que lea sean asignados por la CVP en el marco del proyecto de inversión 7703 &quot;Mejoramiento integral de Barrios con Participación Ciudadana&quot;."/>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19"/>
    <s v="7703-19"/>
    <s v="O23011601190000007703"/>
    <x v="3"/>
    <x v="5"/>
    <x v="17"/>
    <s v="PM/0208/0104/40020197703"/>
    <x v="11"/>
    <x v="0"/>
    <s v="Prestar los servicios profesionalesde un ingeniero industrial para coordinar los proyectos de valor, en el marco del proyecto de inversión  7703 &quot;Mejoramiento Integral de Barrios con Participación Ciudadana&quot;."/>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20"/>
    <s v="7703-20"/>
    <s v="O23011601190000007703"/>
    <x v="3"/>
    <x v="5"/>
    <x v="17"/>
    <s v="PM/0208/0104/40020197703"/>
    <x v="4"/>
    <x v="0"/>
    <s v="Prestar los servicios profesionales en temas sociales para la gestión del procedimiento de &quot;seguimiento y control a la estabilidad y sostenibilidad de la obra&quot; de la Dirección de Mejoramiento de Barrios de la Caja de Vivienda Popular."/>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21"/>
    <s v="7703-21"/>
    <s v="O23011601190000007703"/>
    <x v="3"/>
    <x v="5"/>
    <x v="17"/>
    <s v="PM/0208/0104/40020197703"/>
    <x v="4"/>
    <x v="0"/>
    <s v="Prestar los servicios profesionales en materia social para apoyar la Dirección de Mejoramiento de Barrios de la Caja de La Vivienda Popular para el desarrollo de los procesos sociales de la Dirección de Mejoramiento de Barrios con Participación Ciudadana."/>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22"/>
    <s v="7703-22"/>
    <s v="O23011601190000007703"/>
    <x v="3"/>
    <x v="5"/>
    <x v="17"/>
    <s v="PM/0208/0104/40020197703"/>
    <x v="4"/>
    <x v="0"/>
    <s v="Prestar los servicios profesionales en materia social apoyando la supervisión de contratos de obra e interventoría suscritos por la Direción de Mejoramiento de Barrios de la Caja de la Vivienda Popular en el marco de la ejecución del proyecto de inversión 7703 &quot;Mejoramiento Integral de Barrios con Participación Ciudadana"/>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23"/>
    <s v="7703-23"/>
    <s v="O23011601190000007703"/>
    <x v="3"/>
    <x v="5"/>
    <x v="17"/>
    <s v="PM/0208/0104/40020197703"/>
    <x v="4"/>
    <x v="0"/>
    <s v="Prestar los servicios profesionales a la Dirección de Mejoramiento de Barrios de la Caja de la Vivienda Popular para realizar la supervisión en materia social de los contratos suscritos por la dirección para desarrollar el componente de Participación Ciudadana."/>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24"/>
    <s v="7703-24"/>
    <s v="O23011601190000007703"/>
    <x v="3"/>
    <x v="5"/>
    <x v="17"/>
    <s v="PM/0208/0104/40020197703"/>
    <x v="4"/>
    <x v="0"/>
    <s v="Prestar los servicios profesionales en materia social a la Dirección de Mejoramiento de Barrios de la Caja de la Vivienda Popular para desarrollar el componente social de participación ciudadana en el marco del proyecto de inversión 7703 &quot;Mejoramiento Integral de Barrios con Participación Ciudadana&quot; para los territorios de los contratos suscritos."/>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25"/>
    <s v="7703-25"/>
    <s v="O23011601190000007703"/>
    <x v="3"/>
    <x v="5"/>
    <x v="17"/>
    <s v="PM/0208/0104/40020197703"/>
    <x v="10"/>
    <x v="5"/>
    <s v="Pago de pasivo exigible a nombre de Chrístian Alexis Valderrama"/>
    <x v="1"/>
    <s v="No aplica"/>
    <n v="1036000"/>
    <n v="1"/>
    <n v="1036000"/>
    <s v="ABRIL"/>
    <s v="ABRIL"/>
    <s v="ABRIL"/>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1036000"/>
    <m/>
    <m/>
    <m/>
    <n v="0"/>
    <m/>
    <m/>
    <m/>
    <n v="0"/>
    <m/>
    <m/>
    <n v="0"/>
    <n v="1036000"/>
    <m/>
    <m/>
    <m/>
    <m/>
  </r>
  <r>
    <n v="26"/>
    <s v="7703-26"/>
    <s v="O23011601190000007703"/>
    <x v="3"/>
    <x v="5"/>
    <x v="17"/>
    <s v="PM/0208/0104/40020197703"/>
    <x v="10"/>
    <x v="0"/>
    <s v="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quot;Mejoramiento Integral de Barrios con Participación Ciudadana&quot;."/>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27"/>
    <s v="7703-27"/>
    <s v="O23011601190000007703"/>
    <x v="3"/>
    <x v="5"/>
    <x v="17"/>
    <s v="PM/0208/0104/40020197703"/>
    <x v="10"/>
    <x v="0"/>
    <s v="Prestar los servicios profesionales jurídicos relacionado con el proceso, trámite de liquidaciones y pago de los contratos interventoria y/o obras a cargo de la direccion de mejoramiento de barrios de la caja de la vivienda popular."/>
    <x v="2"/>
    <n v="80121700"/>
    <n v="8553120"/>
    <n v="9"/>
    <n v="2383520"/>
    <s v="MARZO"/>
    <s v="MARZO"/>
    <s v="MARZ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2383520"/>
    <m/>
    <m/>
    <m/>
    <n v="0"/>
    <m/>
    <m/>
    <m/>
    <n v="0"/>
    <m/>
    <m/>
    <n v="0"/>
    <n v="2383520"/>
    <m/>
    <m/>
    <m/>
    <m/>
  </r>
  <r>
    <n v="28"/>
    <s v="7703-28"/>
    <s v="O23011601190000007703"/>
    <x v="3"/>
    <x v="5"/>
    <x v="17"/>
    <s v="PM/0208/0104/40020197703"/>
    <x v="10"/>
    <x v="0"/>
    <s v="PRESTAR LOS SERVICIOS PROFESIONALES ESPECIALIZADOS EN MATERIA JURÍDICA Y DE GESTIÓN PÚBLICA, A LA DIRECCIÓN DE BARRIOS DE LA CAJA DE LA VIVIENDA POPULAR PARA APOYAR LA GESTIÓN DEL PROYECTO DE INVERSION 7703 &quot;MEJORAMIENTO INTEGRAL DE BARRIOS CON PARTICIPACION CIUDADANA&quot;"/>
    <x v="2"/>
    <n v="80121700"/>
    <n v="8553120"/>
    <n v="9"/>
    <n v="12794272"/>
    <s v="MARZO"/>
    <s v="MARZO"/>
    <s v="MARZ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12794272"/>
    <m/>
    <m/>
    <m/>
    <n v="0"/>
    <m/>
    <m/>
    <m/>
    <n v="0"/>
    <m/>
    <m/>
    <n v="0"/>
    <n v="12794272"/>
    <m/>
    <m/>
    <m/>
    <m/>
  </r>
  <r>
    <n v="29"/>
    <s v="7703-29"/>
    <s v="O23011601190000007703"/>
    <x v="3"/>
    <x v="5"/>
    <x v="17"/>
    <s v="PM/0208/0104/40020197703"/>
    <x v="10"/>
    <x v="0"/>
    <s v="Prestar los servicios profesionales a la Dirección de Mejoramiento de Barrios de la Caja de la Vivienda Popular para apoyar jurídicamente en temas precontractuales y  contractuales para gestionar los contratos que se suscriban en el marco del proyecto de inversión 7703 &quot;Mejoramiento Integral de Barrios con Participación  Ciudadana&quot;"/>
    <x v="2"/>
    <n v="80121700"/>
    <n v="8553120"/>
    <n v="9"/>
    <n v="9254885"/>
    <s v="MARZO"/>
    <s v="MARZO"/>
    <s v="MARZ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9254885"/>
    <m/>
    <m/>
    <m/>
    <n v="0"/>
    <m/>
    <m/>
    <m/>
    <n v="0"/>
    <m/>
    <m/>
    <n v="0"/>
    <n v="9254885"/>
    <m/>
    <m/>
    <m/>
    <m/>
  </r>
  <r>
    <n v="30"/>
    <s v="7703-30"/>
    <s v="O23011601190000007703"/>
    <x v="3"/>
    <x v="5"/>
    <x v="17"/>
    <s v="PM/0208/0104/40020197703"/>
    <x v="38"/>
    <x v="0"/>
    <s v="Prestar los servicios profesionales a la Dirección de Mejoramiento de Barrios de la Caja de la Vivienda Popular para gestionar, en materia financiera, el pago de pasivos y reservas presupuestales constituidos por esta dirección"/>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31"/>
    <s v="7703-31"/>
    <s v="O23011601190000007703"/>
    <x v="3"/>
    <x v="5"/>
    <x v="17"/>
    <s v="PM/0208/0104/40020197703"/>
    <x v="34"/>
    <x v="0"/>
    <s v="Prestar los servicios profesionales en las actividades relacionadas con trámites financieros y de control presupuestal en el marco del proyecto de inversión 7703 “mejoramiento integral de barrios con participación ciudadana”."/>
    <x v="2"/>
    <n v="80111600"/>
    <n v="4276560"/>
    <n v="12"/>
    <n v="13185667"/>
    <s v="MARZO"/>
    <s v="MARZO"/>
    <s v="MARZ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13185667"/>
    <m/>
    <m/>
    <m/>
    <n v="0"/>
    <m/>
    <m/>
    <m/>
    <n v="0"/>
    <m/>
    <m/>
    <n v="0"/>
    <n v="13185667"/>
    <m/>
    <m/>
    <m/>
    <m/>
  </r>
  <r>
    <n v="32"/>
    <s v="7703-32"/>
    <s v="O23011601190000007703"/>
    <x v="3"/>
    <x v="5"/>
    <x v="17"/>
    <s v="PM/0208/0104/40020197703"/>
    <x v="35"/>
    <x v="0"/>
    <s v="Prestar los servicios profesionales en temas administrativos como enlace de planeación y control interno de la dirección de mejoramiento de barrios de la caja de vivienda popular en el marco del proyecto de inversión 7703 &quot;mejoramiento integral de barrios con participación ciudadana&quot;."/>
    <x v="2"/>
    <n v="80111600"/>
    <n v="4276560"/>
    <n v="9"/>
    <n v="4092760"/>
    <s v="MARZO"/>
    <s v="MARZO"/>
    <s v="MARZ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4092760"/>
    <m/>
    <m/>
    <m/>
    <n v="0"/>
    <m/>
    <m/>
    <m/>
    <n v="0"/>
    <m/>
    <m/>
    <n v="0"/>
    <n v="4092760"/>
    <m/>
    <m/>
    <m/>
    <m/>
  </r>
  <r>
    <n v="33"/>
    <s v="7703-33"/>
    <s v="O23011601190000007703"/>
    <x v="3"/>
    <x v="5"/>
    <x v="17"/>
    <s v="PM/0208/0104/40020197703"/>
    <x v="35"/>
    <x v="0"/>
    <s v="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
    <x v="2"/>
    <n v="80111600"/>
    <n v="9000000"/>
    <n v="9"/>
    <n v="2787520"/>
    <s v="MARZO"/>
    <s v="MARZO"/>
    <s v="MARZ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2787520"/>
    <m/>
    <m/>
    <m/>
    <n v="0"/>
    <m/>
    <m/>
    <m/>
    <n v="0"/>
    <m/>
    <m/>
    <n v="0"/>
    <n v="2787520"/>
    <m/>
    <m/>
    <m/>
    <m/>
  </r>
  <r>
    <n v="34"/>
    <s v="7703-34"/>
    <s v="O23011601190000007703"/>
    <x v="3"/>
    <x v="5"/>
    <x v="17"/>
    <s v="PM/0208/0104/40020197703"/>
    <x v="35"/>
    <x v="0"/>
    <s v="Prestar los servicios profesionales administrativos en el proceso de mejoramiento de barrios para la organización de las actividades inherentes al proceso en el marco del proyecto de inversión 7703 &quot;mejoramiento integral de barrios con participación ciudadana&quot;"/>
    <x v="2"/>
    <n v="80111600"/>
    <n v="3788000"/>
    <n v="8"/>
    <n v="17825514"/>
    <s v="MARZO"/>
    <s v="MARZO"/>
    <s v="MARZ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17825514"/>
    <m/>
    <m/>
    <m/>
    <n v="0"/>
    <m/>
    <m/>
    <m/>
    <n v="0"/>
    <m/>
    <m/>
    <n v="0"/>
    <n v="17825514"/>
    <m/>
    <m/>
    <m/>
    <m/>
  </r>
  <r>
    <n v="35"/>
    <s v="7703-35"/>
    <s v="O23011601190000007703"/>
    <x v="3"/>
    <x v="5"/>
    <x v="17"/>
    <s v="PM/0208/0104/40020197703"/>
    <x v="23"/>
    <x v="0"/>
    <s v="Contratar los servicios integrales de un operador logístico que lleve a cabo las actividades que requiera la Caja de la Vivienda Popular y que permita divulgar los avances de los diferentes programas misionales de la entidad."/>
    <x v="5"/>
    <n v="81141601"/>
    <n v="6250000"/>
    <n v="10"/>
    <n v="42500000"/>
    <s v="MARZO"/>
    <s v="MARZO"/>
    <s v="MARZO"/>
    <s v="DIRECCIÓN DE MEJORAMIENTO DE BARRIOS"/>
    <s v="LAURA MARCELA SANGUINO GUTIÉRREZ"/>
    <s v="2.1.03.01.05.03.01.01.98  A Otras Entidades No Financieras Municipales y/o Distritales no consideradas Empresas"/>
    <s v="A.15.10 - Mejoramiento y mantenimiento de zonas verdes, parques, plazas y plazoletas"/>
    <m/>
    <d v="2024-05-17T00:00:00"/>
    <n v="202415000047903"/>
    <s v="01 - Viabilización de Línea"/>
    <s v="No aplica"/>
    <d v="2024-05-20T00:00:00"/>
    <s v="DMB-109"/>
    <d v="2024-05-20T00:00:00"/>
    <n v="20000000"/>
    <n v="22500000"/>
    <n v="756"/>
    <d v="2024-05-21T00:00:00"/>
    <n v="0"/>
    <n v="20000000"/>
    <m/>
    <m/>
    <m/>
    <n v="0"/>
    <m/>
    <m/>
    <n v="0"/>
    <n v="42500000"/>
    <m/>
    <m/>
    <m/>
    <m/>
  </r>
  <r>
    <n v="36"/>
    <s v="7703-36"/>
    <s v="O23011601190000007703"/>
    <x v="3"/>
    <x v="5"/>
    <x v="17"/>
    <s v="PM/0208/0104/40020197703"/>
    <x v="23"/>
    <x v="0"/>
    <s v="Prestación de servicios profesionales a la Dirección de Mejoramiento de Barrios de la Caja de Vivienda Popular para apoyar el componente de comunicaciones del proyecto de inversión 7703 &quot;Mejoramiento Integral de Barrios con Participación Ciudadana&quot;."/>
    <x v="2"/>
    <n v="80111600"/>
    <n v="8553120"/>
    <n v="10"/>
    <n v="31255000"/>
    <s v="MARZO"/>
    <s v="MARZO"/>
    <s v="MARZ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31255000"/>
    <m/>
    <m/>
    <m/>
    <n v="0"/>
    <m/>
    <m/>
    <m/>
    <n v="0"/>
    <m/>
    <m/>
    <n v="0"/>
    <n v="31255000"/>
    <m/>
    <m/>
    <m/>
    <m/>
  </r>
  <r>
    <n v="37"/>
    <s v="7703-37"/>
    <s v="O23011601190000007703"/>
    <x v="3"/>
    <x v="5"/>
    <x v="17"/>
    <s v="PM/0208/0104/40020197703"/>
    <x v="11"/>
    <x v="0"/>
    <s v="Prestar los servicios técnicos  profesionales en materia de ingeniería civil a la Dirección de Mejoramiento de Barrios de la Caja de Vivienda Popular_x000a_para realizar el seguimiento y liquidación a las intervenciones realizadas en el marco del Proyecto de Inversión 7703 “Mejoramiento Integral de Barrios con Participación Ciudadana” San Cristóbal - Santafe."/>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38"/>
    <s v="7703-38"/>
    <s v="O23011601190000007703"/>
    <x v="3"/>
    <x v="5"/>
    <x v="17"/>
    <s v="PM/0208/0104/40020197703"/>
    <x v="11"/>
    <x v="0"/>
    <s v="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39"/>
    <s v="7703-39"/>
    <s v="O23011601190000007703"/>
    <x v="3"/>
    <x v="5"/>
    <x v="17"/>
    <s v="PM/0208/0104/40020197703"/>
    <x v="11"/>
    <x v="0"/>
    <s v="Prestar los servicios profesional para la adminsitración del Banco de Proyectos, Sistema de Información Geográfica, supervisión de los proyectos y tema relacionado con el Plan de Ordenamiento Territorial."/>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40"/>
    <s v="7703-40"/>
    <s v="O23011601190000007703"/>
    <x v="3"/>
    <x v="5"/>
    <x v="17"/>
    <s v="PM/0208/0104/40020197703"/>
    <x v="39"/>
    <x v="0"/>
    <s v="Prestar los servicios profesionales a la Dirección de Mejoramiento de Barrios de la Caja de la Vivienda Popular para gestionar los proyectos de infraestructura en el marco del proyecto de inversión 7703 “Mejoramiento Integral de Barrios con Participación Ciudadana”"/>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41"/>
    <s v="7703-41"/>
    <s v="O23011601190000007703"/>
    <x v="3"/>
    <x v="5"/>
    <x v="17"/>
    <s v="PM/0208/0104/40020197703"/>
    <x v="11"/>
    <x v="0"/>
    <s v=" 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42"/>
    <s v="7703-42"/>
    <s v="O23011601190000007703"/>
    <x v="3"/>
    <x v="5"/>
    <x v="17"/>
    <s v="PM/0208/0104/40020197703"/>
    <x v="11"/>
    <x v="0"/>
    <s v="Prestar los servicios profesionales especializados a la Dirección de Mejoramiento de Barrios como apoyo técnico en el campo de ingeniería de_x000a_estructuras, en presupuestos y seguimiento de obra como equipo transversal de los proyectos en ejecución en marco del proyecto de inversión 7703_x000a_“Mejoramiento Integral de Barrios con Participación Ciudadana” acorde con el Plan de Ordenamiento Territorial"/>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43"/>
    <s v="7703-43"/>
    <s v="O23011601190000007703"/>
    <x v="3"/>
    <x v="5"/>
    <x v="17"/>
    <s v="PM/0208/0104/40020197703"/>
    <x v="11"/>
    <x v="0"/>
    <s v="Prestar los servicios profesionales especializados a la Dirección de Mejoramiento de Barrios de la Caja de Vivienda Popular para apoyar técnicamente en la proyección, revisión de presupuestos de infraestructura para la ejecución del proyecto de Inversión 7703 &quot;Mejoramiento Integral de Barrios Con Participacion Ciudadana&quot;"/>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44"/>
    <s v="7703-44"/>
    <s v="O23011601190000007703"/>
    <x v="3"/>
    <x v="5"/>
    <x v="17"/>
    <s v="PM/0208/0104/40020197703"/>
    <x v="11"/>
    <x v="0"/>
    <s v="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45"/>
    <s v="7703-45"/>
    <s v="O23011601190000007703"/>
    <x v="3"/>
    <x v="5"/>
    <x v="17"/>
    <s v="PM/0208/0104/40020197703"/>
    <x v="11"/>
    <x v="0"/>
    <s v="Prestar los servicios profesionales como Ingeniero Civil, Especialista en geotécnia para desarrollar el apoyo técnico en los proyectos de intervención de la Dirección de Mejoramiento de Barrios y de la Caja de Vivienda Popular "/>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46"/>
    <s v="7703-46"/>
    <s v="O23011601190000007703"/>
    <x v="3"/>
    <x v="5"/>
    <x v="17"/>
    <s v="PM/0208/0104/40020197703"/>
    <x v="39"/>
    <x v="0"/>
    <s v="Prestación de servicios profesionales a la dirección de mejoramiento de barrios de la caja de la vivienda popular en materia técnica, en el proyecto de intervención de los territorios priorizados en el marco del proyecto de inversión 7703 &quot;Mejoramiento Integral de Barrios con Participación Ciudadana&quot;"/>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47"/>
    <s v="7703-47"/>
    <s v="O23011601190000007703"/>
    <x v="3"/>
    <x v="5"/>
    <x v="17"/>
    <s v="PM/0208/0104/40020197703"/>
    <x v="11"/>
    <x v="0"/>
    <s v="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_x000a_"/>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48"/>
    <s v="7703-48"/>
    <s v="O23011601190000007703"/>
    <x v="3"/>
    <x v="5"/>
    <x v="17"/>
    <s v="PM/0208/0104/40020197703"/>
    <x v="11"/>
    <x v="0"/>
    <s v="Prestar los servicios profesionales especializados a la Dirección de Barrios de la Caja de la Vivienda Popular para hacer el seguimiento y control a loscronogramas de los contratos suscritos en el marco de la Ejecución del proyecto de inversión 7703 “Mejoramiento Integral de Barrios con Participación Ciudadana”"/>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49"/>
    <s v="7703-49"/>
    <s v="O23011601190000007703"/>
    <x v="3"/>
    <x v="5"/>
    <x v="17"/>
    <s v="PM/0208/0104/40020197703"/>
    <x v="39"/>
    <x v="0"/>
    <s v="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50"/>
    <s v="7703-50"/>
    <s v="O23011601190000007703"/>
    <x v="3"/>
    <x v="5"/>
    <x v="17"/>
    <s v="PM/0208/0104/40020197703"/>
    <x v="11"/>
    <x v="0"/>
    <s v="Prestar los servicios profesionales en el campo de la ingeniería y especialización eléctrica a la Dirección de Barrios de la Caja de la Vivienda Popular, para apoyar la supervisión de las Intervenciones en el marco de la ejecución del proyecto de inversión 7703 “Mejoramiento Integral de Barrios con Participación Ciudadana”"/>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51"/>
    <s v="7703-51"/>
    <s v="O23011601190000007703"/>
    <x v="3"/>
    <x v="5"/>
    <x v="17"/>
    <s v="PM/0208/0104/40020197703"/>
    <x v="11"/>
    <x v="0"/>
    <s v="Prestar los servicios profesionales a la Dirección de Mejoramiento de Barrios de la Caja de la Vivienda Popular para gestionar en materia técnica y arquitectura de la Caja de Vivienda Popular para proyecto de inversión 7703 “Mejoramiento integral de Barrios con participación ciudadana”"/>
    <x v="2"/>
    <n v="81101500"/>
    <n v="6514840"/>
    <n v="10"/>
    <n v="11956431"/>
    <s v="MARZO"/>
    <s v="MARZO"/>
    <s v="MARZ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11956431"/>
    <m/>
    <m/>
    <m/>
    <n v="0"/>
    <m/>
    <m/>
    <m/>
    <n v="0"/>
    <m/>
    <m/>
    <n v="0"/>
    <n v="11956431"/>
    <m/>
    <m/>
    <m/>
    <m/>
  </r>
  <r>
    <n v="52"/>
    <s v="7703-52"/>
    <s v="O23011601190000007703"/>
    <x v="3"/>
    <x v="5"/>
    <x v="17"/>
    <s v="PM/0208/0104/40020197703"/>
    <x v="39"/>
    <x v="0"/>
    <s v="Prestar los servicios profesionales a la Dirección de Mejoramiento de Barrios de la Caja de la Vivienda Popular para gestionar en materia técnica el procedimiento de estabilidad y sostenibilidad de las obras."/>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53"/>
    <s v="7703-53"/>
    <s v="O23011601190000007703"/>
    <x v="3"/>
    <x v="5"/>
    <x v="17"/>
    <s v="PM/0208/0104/40020197703"/>
    <x v="39"/>
    <x v="0"/>
    <s v="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quot;."/>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54"/>
    <s v="7703-54"/>
    <s v="O23011601190000007703"/>
    <x v="3"/>
    <x v="5"/>
    <x v="17"/>
    <s v="PM/0208/0104/40020197703"/>
    <x v="11"/>
    <x v="0"/>
    <s v="Prestar los servicios profesionales a la Dirección de Mejoramiento de Barrios de la Caja de Vivienda Popular para apoyar la supervisión de las intervenciones que se realicen en el territorio en el marco del proyecto de inversión 7703 &quot;Mejoramiento Integral de Barrios con Participación Ciudadana&quot;"/>
    <x v="2"/>
    <n v="81101500"/>
    <n v="5000000"/>
    <n v="10"/>
    <n v="19059694"/>
    <s v="MARZO"/>
    <s v="MARZO"/>
    <s v="MARZO"/>
    <s v="DIRECCIÓN DE MEJORAMIENTO DE BARRIOS"/>
    <s v="SERGIO ALVENIX FORERO REYES (E)"/>
    <s v="2.1.03.01.05.03.01.01.98  A Otras Entidades No Financieras Municipales y/o Distritales no consideradas Empresas"/>
    <s v="A.15.10 - Mejoramiento y mantenimiento de zonas verdes, parques, plazas y plazoletas"/>
    <m/>
    <m/>
    <m/>
    <m/>
    <m/>
    <m/>
    <m/>
    <m/>
    <m/>
    <n v="19059694"/>
    <m/>
    <m/>
    <m/>
    <n v="0"/>
    <m/>
    <m/>
    <m/>
    <n v="0"/>
    <m/>
    <m/>
    <n v="0"/>
    <n v="19059694"/>
    <m/>
    <m/>
    <m/>
    <m/>
  </r>
  <r>
    <n v="55"/>
    <s v="7703-55"/>
    <s v="O23011601190000007703"/>
    <x v="3"/>
    <x v="5"/>
    <x v="17"/>
    <s v="PM/0208/0104/40020197703"/>
    <x v="39"/>
    <x v="0"/>
    <s v="PRESTAR LOS SERVICIOS PROFESIONALES ESPECIALIADOS  EN MATERIA ARQUITECTÓNICA Y DISEÑO SOSTENIBLE A LA DIRECCIÓN DE BARRIOS DE LA CAJA DE LA VIVIENDA POPULAR PARA EJECUTAR EL PROYECTO DE INVERSIÓN 7703 &quot;MEJORAMIENTO INTEGRAL DE BARRIOS CON PARTICIPACIÓN CIUDADANA&quot;"/>
    <x v="1"/>
    <s v="No aplica"/>
    <n v="0"/>
    <n v="0"/>
    <n v="0"/>
    <s v="NO APLICA"/>
    <s v="NO APLICA"/>
    <s v="NO APLICA"/>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0"/>
    <m/>
    <m/>
    <m/>
    <n v="0"/>
    <m/>
    <m/>
    <m/>
    <n v="0"/>
    <m/>
    <m/>
    <n v="0"/>
    <n v="0"/>
    <m/>
    <m/>
    <m/>
    <m/>
  </r>
  <r>
    <n v="56"/>
    <s v="7703-56"/>
    <s v="O23011601190000007703"/>
    <x v="3"/>
    <x v="5"/>
    <x v="17"/>
    <s v="PM/0208/0104/40020197703"/>
    <x v="1"/>
    <x v="0"/>
    <s v="Prestación de los servicios desde el ámbito de su experiencia para realizar los levantamientos topográficos de los proyectos que requiera la CVP en los territorios a intervenir por la Dirección de Mejoramiento de Barrios de la caja de la Vivienda Popular."/>
    <x v="2"/>
    <n v="81151604"/>
    <n v="6500000"/>
    <n v="10"/>
    <n v="65000000"/>
    <s v="MARZO"/>
    <s v="MARZO"/>
    <s v="MARZ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65000000"/>
    <m/>
    <m/>
    <m/>
    <n v="0"/>
    <m/>
    <m/>
    <m/>
    <n v="0"/>
    <m/>
    <m/>
    <n v="0"/>
    <n v="65000000"/>
    <m/>
    <m/>
    <m/>
    <m/>
  </r>
  <r>
    <n v="57"/>
    <s v="7703-57"/>
    <s v="O23011601190000007703"/>
    <x v="3"/>
    <x v="5"/>
    <x v="17"/>
    <s v="PM/0208/0104/40020197703"/>
    <x v="17"/>
    <x v="0"/>
    <s v="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quot;Mejoramiento Integral de Barrios con Participación Ciudadana&quot;"/>
    <x v="2"/>
    <n v="77101700"/>
    <n v="6414840"/>
    <n v="10"/>
    <n v="427376"/>
    <s v="MARZO"/>
    <s v="MARZO"/>
    <s v="MARZ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427376"/>
    <m/>
    <m/>
    <m/>
    <n v="0"/>
    <m/>
    <m/>
    <m/>
    <n v="0"/>
    <m/>
    <m/>
    <n v="0"/>
    <n v="427376"/>
    <m/>
    <m/>
    <m/>
    <m/>
  </r>
  <r>
    <n v="58"/>
    <s v="7703-58"/>
    <s v="O23011601190000007703"/>
    <x v="3"/>
    <x v="5"/>
    <x v="17"/>
    <s v="PM/0208/0104/40020197703"/>
    <x v="17"/>
    <x v="0"/>
    <s v="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
    <x v="2"/>
    <n v="77101700"/>
    <n v="6414840"/>
    <n v="10"/>
    <n v="720"/>
    <s v="MARZO"/>
    <s v="MARZO"/>
    <s v="MARZ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720"/>
    <m/>
    <m/>
    <m/>
    <n v="0"/>
    <m/>
    <m/>
    <m/>
    <n v="0"/>
    <m/>
    <m/>
    <n v="0"/>
    <n v="720"/>
    <m/>
    <m/>
    <m/>
    <m/>
  </r>
  <r>
    <n v="59"/>
    <s v="7703-59"/>
    <s v="O23011601190000007703"/>
    <x v="3"/>
    <x v="5"/>
    <x v="17"/>
    <s v="PM/0208/0104/40020197703"/>
    <x v="2"/>
    <x v="0"/>
    <s v="Prestar los servicios profesionales  en las actividades administativas y contractuales a cargo de la dirección en el Marco del Proyecto de Inversión 7703 “Mejoramiento Integral de Barrios con Participación Ciudadana”."/>
    <x v="2"/>
    <n v="80111600"/>
    <n v="3688533"/>
    <n v="9"/>
    <n v="13197000"/>
    <s v="MARZO"/>
    <s v="MARZO"/>
    <s v="MARZO"/>
    <s v="DIRECCIÓN DE MEJORAMIENTO DE BARRIOS"/>
    <s v="LAURA MARCELA SANGUINO GUTIÉRREZ"/>
    <s v="2.1.03.01.05.03.01.01.98  A Otras Entidades No Financieras Municipales y/o Distritales no consideradas Empresas"/>
    <s v="A.15.10 - Mejoramiento y mantenimiento de zonas verdes, parques, plazas y plazoletas"/>
    <m/>
    <m/>
    <m/>
    <m/>
    <m/>
    <m/>
    <m/>
    <m/>
    <m/>
    <n v="13197000"/>
    <m/>
    <m/>
    <m/>
    <n v="0"/>
    <m/>
    <m/>
    <m/>
    <n v="0"/>
    <m/>
    <m/>
    <n v="0"/>
    <n v="13197000"/>
    <m/>
    <m/>
    <m/>
    <m/>
  </r>
  <r>
    <n v="60"/>
    <s v="7703-60"/>
    <s v="O23011601190000007703"/>
    <x v="3"/>
    <x v="5"/>
    <x v="17"/>
    <s v="PM/0208/0104/40020197703"/>
    <x v="29"/>
    <x v="5"/>
    <s v="Pago de pasivo exigible a nombre de Consorcio Vial 2021 con NIT 901524351"/>
    <x v="1"/>
    <s v="No aplica"/>
    <n v="27000000"/>
    <n v="1"/>
    <n v="27000000"/>
    <s v="NO APLICA"/>
    <s v="NO APLICA"/>
    <s v="Enero"/>
    <s v="DIRECCIÓN DE MEJORAMIENTO DE BARRIOS"/>
    <s v="LAURA MARCELA SANGUINO GUTIÉRREZ"/>
    <s v="2.1.03.01.05.03.01.01.98  A Otras Entidades No Financieras Municipales y/o Distritales no consideradas Empresas"/>
    <s v="A.15.10 - Mejoramiento y mantenimiento de zonas verdes, parques, plazas y plazoletas"/>
    <m/>
    <d v="2024-01-10T00:00:00"/>
    <s v="Radicado No.: 202415000000813"/>
    <s v="01 - Viabilización de Línea"/>
    <s v="Recursos de línea 11"/>
    <d v="2024-01-11T00:00:00"/>
    <s v="DMB-002"/>
    <d v="2024-01-11T00:00:00"/>
    <n v="27000000"/>
    <n v="0"/>
    <n v="24"/>
    <d v="2024-01-15T00:00:00"/>
    <n v="27000000"/>
    <n v="0"/>
    <n v="738"/>
    <d v="2024-03-13T00:00:00"/>
    <n v="27000000"/>
    <n v="0"/>
    <n v="27000000"/>
    <m/>
    <n v="0"/>
    <n v="0"/>
    <s v="RESOLUCIÓN"/>
    <n v="1843"/>
    <s v="CONSORCIO VIAL 2021"/>
    <m/>
  </r>
  <r>
    <n v="61"/>
    <s v="7703-61"/>
    <s v="O23011601190000007703"/>
    <x v="3"/>
    <x v="5"/>
    <x v="17"/>
    <s v="PM/0208/0104/40020197703"/>
    <x v="29"/>
    <x v="5"/>
    <s v="Pago de pasivo exigible a nombre de Consorcio CVP con NIT 901546273"/>
    <x v="1"/>
    <s v="No aplica"/>
    <n v="94198531"/>
    <n v="1"/>
    <n v="94198531"/>
    <s v="NO APLICA"/>
    <s v="NO APLICA"/>
    <s v="Enero"/>
    <s v="DIRECCIÓN DE MEJORAMIENTO DE BARRIOS"/>
    <s v="LAURA MARCELA SANGUINO GUTIÉRREZ"/>
    <s v="2.1.03.01.05.03.01.01.98  A Otras Entidades No Financieras Municipales y/o Distritales no consideradas Empresas"/>
    <s v="A.15.10 - Mejoramiento y mantenimiento de zonas verdes, parques, plazas y plazoletas"/>
    <m/>
    <d v="2024-01-10T00:00:00"/>
    <s v="Radicado No.: 202415000000813"/>
    <s v="01 - Viabilización de Línea"/>
    <s v="Recursos de línea 11"/>
    <d v="2024-01-11T00:00:00"/>
    <s v="DMB-003"/>
    <d v="2024-01-11T00:00:00"/>
    <n v="94198531"/>
    <n v="0"/>
    <n v="25"/>
    <d v="2024-01-15T00:00:00"/>
    <n v="94198531"/>
    <n v="0"/>
    <n v="843"/>
    <d v="2024-03-15T00:00:00"/>
    <n v="94198531"/>
    <n v="0"/>
    <n v="94198531"/>
    <m/>
    <n v="0"/>
    <n v="0"/>
    <s v="RESOLUCIÓN"/>
    <n v="211"/>
    <s v="CONSORCIO CVP"/>
    <m/>
  </r>
  <r>
    <n v="62"/>
    <s v="7703-62"/>
    <s v="O23011601190000007703"/>
    <x v="3"/>
    <x v="5"/>
    <x v="17"/>
    <s v="PM/0208/0104/40020197703"/>
    <x v="29"/>
    <x v="5"/>
    <s v="Pago de pasivo exigible a nombre de Consorcio Pro Caracolí con NIT 901657498."/>
    <x v="1"/>
    <s v="No aplica"/>
    <n v="94198531"/>
    <n v="1"/>
    <n v="1858100863"/>
    <s v="NO APLICA"/>
    <s v="NO APLICA"/>
    <s v="Enero"/>
    <s v="DIRECCIÓN DE MEJORAMIENTO DE BARRIOS"/>
    <s v="LAURA MARCELA SANGUINO GUTIÉRREZ"/>
    <s v="2.1.03.01.05.03.01.01.98  A Otras Entidades No Financieras Municipales y/o Distritales no consideradas Empresas"/>
    <s v="A.15.10 - Mejoramiento y mantenimiento de zonas verdes, parques, plazas y plazoletas"/>
    <m/>
    <d v="2024-01-15T00:00:00"/>
    <s v="Radicado No.: 202415000002173"/>
    <s v="01 - Viabilización de Línea"/>
    <s v="Recursos de línea 15"/>
    <d v="2024-01-16T00:00:00"/>
    <s v="DMB-004"/>
    <d v="2024-01-16T00:00:00"/>
    <n v="1858100863"/>
    <n v="0"/>
    <n v="29"/>
    <d v="2024-01-16T00:00:00"/>
    <n v="1858100862"/>
    <n v="1"/>
    <n v="99"/>
    <d v="2024-01-22T00:00:00"/>
    <n v="1858100862"/>
    <n v="0"/>
    <n v="1858100862"/>
    <m/>
    <n v="0"/>
    <n v="1"/>
    <s v="RESOLUCIÓN"/>
    <n v="42"/>
    <s v="CONSORCIO PRO CARACOLI"/>
    <m/>
  </r>
  <r>
    <n v="63"/>
    <s v="7703-63"/>
    <s v="O23011601190000007703"/>
    <x v="3"/>
    <x v="5"/>
    <x v="17"/>
    <s v="PM/0208/0104/40020197703"/>
    <x v="29"/>
    <x v="5"/>
    <s v="Pago de pasivo exigible a nombre de Proes Ingeniería SAS con NIT 901286572"/>
    <x v="1"/>
    <s v="No aplica"/>
    <n v="343688683"/>
    <n v="1"/>
    <n v="343688683"/>
    <s v="NO APLICA"/>
    <s v="NO APLICA"/>
    <s v="Enero"/>
    <s v="DIRECCIÓN DE MEJORAMIENTO DE BARRIOS"/>
    <s v="LAURA MARCELA SANGUINO GUTIÉRREZ"/>
    <s v="2.1.03.01.05.03.01.01.98  A Otras Entidades No Financieras Municipales y/o Distritales no consideradas Empresas"/>
    <s v="A.15.10 - Mejoramiento y mantenimiento de zonas verdes, parques, plazas y plazoletas"/>
    <m/>
    <d v="2024-01-15T00:00:00"/>
    <s v="Radicado No.: 202415000002173"/>
    <s v="01 - Viabilización de Línea"/>
    <s v="Recursos de línea 16"/>
    <d v="2024-01-16T00:00:00"/>
    <s v="DMB-005"/>
    <d v="2024-01-16T00:00:00"/>
    <n v="343688683"/>
    <n v="0"/>
    <n v="30"/>
    <d v="2024-01-16T00:00:00"/>
    <n v="343688683"/>
    <n v="0"/>
    <n v="100"/>
    <d v="2024-01-22T00:00:00"/>
    <n v="343688683"/>
    <n v="0"/>
    <n v="343688683"/>
    <m/>
    <n v="0"/>
    <n v="0"/>
    <s v="RESOLUCIÓN"/>
    <n v="43"/>
    <s v="PROES INGENIERIA SAS"/>
    <m/>
  </r>
  <r>
    <n v="64"/>
    <s v="7703-64"/>
    <s v="O23011601190000007703"/>
    <x v="3"/>
    <x v="5"/>
    <x v="17"/>
    <s v="PM/0208/0104/40020197703"/>
    <x v="11"/>
    <x v="0"/>
    <s v="Adición y prórroga al contrato 379-2023 cuyo objeto es: Prestar los servicios profesionales especializados a la Dirección de Barrios de la Caja de la Vivienda Popular para hacer el seguimiento y control a los cronogramas de los contratos suscritos en el marco de la Ejecución del proyecto de inversión 7703 “Mejoramiento Integral de Barrios con Participación Ciudadana”"/>
    <x v="3"/>
    <n v="81101500"/>
    <n v="10000000"/>
    <s v="2 MESES"/>
    <n v="20000000"/>
    <s v="NO APLICA"/>
    <s v="NO APLICA"/>
    <s v="Enero"/>
    <s v="DIRECCIÓN DE MEJORAMIENTO DE BARRIOS"/>
    <s v="LAURA MARCELA SANGUINO GUTIÉRREZ"/>
    <s v="2.1.03.01.05.03.01.01.98  A Otras Entidades No Financieras Municipales y/o Distritales no consideradas Empresas"/>
    <s v="A.15.10 - Mejoramiento y mantenimiento de zonas verdes, parques, plazas y plazoletas"/>
    <m/>
    <d v="2024-01-19T00:00:00"/>
    <s v="Radicado No.: 202415000003973"/>
    <s v="01 - Viabilización de Línea"/>
    <s v="Recursos de línea 18"/>
    <d v="2024-01-19T00:00:00"/>
    <s v="DMB-006"/>
    <d v="2024-01-19T00:00:00"/>
    <n v="20000000"/>
    <n v="0"/>
    <n v="35"/>
    <d v="2024-01-19T00:00:00"/>
    <n v="20000000"/>
    <n v="0"/>
    <n v="97"/>
    <d v="2024-01-19T00:00:00"/>
    <n v="20000000"/>
    <n v="0"/>
    <n v="20000000"/>
    <m/>
    <n v="0"/>
    <n v="0"/>
    <s v="CONTRATO DE PRESTACION DE SERVICIOS PROFESIONALES"/>
    <n v="379"/>
    <s v="JORGE FERNANDO MURILLO HEREDIA"/>
    <m/>
  </r>
  <r>
    <n v="65"/>
    <s v="7703-65"/>
    <s v="O23011601190000007703"/>
    <x v="3"/>
    <x v="5"/>
    <x v="18"/>
    <s v="PM/0208/0104/40020197703"/>
    <x v="29"/>
    <x v="0"/>
    <s v="Liquidación judicial Rad.2020-2017. Contrato 715 de 2017. PROCESO: 1100133430662020021700 DEMANDANTE: CONSORCIO DISEÑOS C&amp;R DEMANDADO: ALCALDIA MAYOR DE BOGOTÁ D.C. Y OTRO ACCIÓN: CONTRACTUAL ACTUACION: SENTENCIA ANTICIPADA"/>
    <x v="1"/>
    <s v="No aplica"/>
    <n v="168420103"/>
    <n v="1"/>
    <n v="168420103"/>
    <s v="FEBRERO"/>
    <s v="FEBRERO"/>
    <s v="Febrero"/>
    <s v="DIRECCIÓN DE MEJORAMIENTO DE BARRIOS"/>
    <s v="LAURA MARCELA SANGUINO GUTIÉRREZ"/>
    <s v="2.1.03.01.05.03.01.01.98  A Otras Entidades No Financieras Municipales y/o Distritales no consideradas Empresas"/>
    <s v="A.15.10 - Mejoramiento y mantenimiento de zonas verdes, parques, plazas y plazoletas"/>
    <m/>
    <d v="2024-01-31T00:00:00"/>
    <n v="202415000009773"/>
    <s v="01 - Viabilización de Línea"/>
    <s v="Recursos de la linea 4"/>
    <d v="2024-02-01T00:00:00"/>
    <s v="DMB-007"/>
    <d v="2024-02-01T00:00:00"/>
    <n v="168420103"/>
    <n v="0"/>
    <n v="59"/>
    <d v="2024-02-02T00:00:00"/>
    <n v="168420103"/>
    <n v="0"/>
    <n v="156"/>
    <d v="2024-02-06T00:00:00"/>
    <n v="168420103"/>
    <n v="0"/>
    <n v="168420103"/>
    <m/>
    <n v="0"/>
    <n v="0"/>
    <s v="CONCILIACIONES JUDICIALES"/>
    <n v="1100133430662020"/>
    <s v="CONSORCIO DISEÑOS C&amp;R"/>
    <m/>
  </r>
  <r>
    <n v="66"/>
    <s v="7703-66"/>
    <s v="O23011601190000007703"/>
    <x v="3"/>
    <x v="5"/>
    <x v="17"/>
    <s v="PM/0208/0104/40020197703"/>
    <x v="11"/>
    <x v="0"/>
    <s v="Prestar los servicios profesionales en materia de ingeniería civil a la dirección de mejoramiento de barrios de la Caja de Vivienda Popular para apoyar la supervisión de la ejecución y liquidación de contratos suscritos en el marco de la ejecución del proyecto de infraestructura Caracolí."/>
    <x v="2"/>
    <n v="81101500"/>
    <n v="4100000"/>
    <n v="4"/>
    <n v="164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07T00:00:00"/>
    <s v="202415000009863_x000a_202415000021263_x000a_ 202415000022163"/>
    <s v="03 - Modificación de Línea"/>
    <s v="Recursos de la linea 18"/>
    <s v="12/02/2024_x000a_19/02/24"/>
    <s v="DMB-010"/>
    <d v="2024-02-21T00:00:00"/>
    <n v="16400000"/>
    <n v="0"/>
    <n v="123"/>
    <d v="2024-02-21T00:00:00"/>
    <n v="16400000"/>
    <n v="0"/>
    <n v="304"/>
    <d v="2024-02-27T00:00:00"/>
    <n v="16400000"/>
    <n v="0"/>
    <n v="8200000"/>
    <m/>
    <n v="8200000"/>
    <n v="0"/>
    <s v="CONTRATO DE PRESTACION DE SERVICIOS PROFESIONALES"/>
    <n v="23"/>
    <s v="SERGIO ALEJANDRO GOMEZ SOSA"/>
    <s v="Viabilidad dmb-008 anulada , por informacion de enlace de la DMB"/>
  </r>
  <r>
    <n v="67"/>
    <s v="7703-67"/>
    <s v="O23011601190000007703"/>
    <x v="3"/>
    <x v="5"/>
    <x v="17"/>
    <s v="PM/0208/0104/40020197703"/>
    <x v="39"/>
    <x v="0"/>
    <s v="Prestar los servicios profesionales especializados para apoyar a la Dirección de Mejoramiento de Barrios de la Caja de Vivienda Popular en la coordinación técnica relacionada con las actividades derivadas de la ejecución de proyectos de infraestructura a escala barrial, en el marco de la ejecución del proyecto de inversión 7703 &quot;Mejoramiento Integral de Barrios con Participación Ciudadana&quot;"/>
    <x v="2"/>
    <n v="81101500"/>
    <n v="14400000"/>
    <n v="4"/>
    <n v="576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16T00:00:00"/>
    <s v="202415000021263_x000a_ 202415000022163"/>
    <s v="02 - Creación de Nueva Línea "/>
    <s v="de la línea 7703-40 $71.400.000"/>
    <d v="2024-02-19T00:00:00"/>
    <s v="DMB-011"/>
    <d v="2024-02-21T00:00:00"/>
    <n v="57600000"/>
    <n v="0"/>
    <n v="124"/>
    <d v="2024-02-21T00:00:00"/>
    <n v="57600000"/>
    <n v="0"/>
    <n v="335"/>
    <d v="2024-02-29T00:00:00"/>
    <n v="57600000"/>
    <n v="0"/>
    <n v="28800000"/>
    <m/>
    <n v="28800000"/>
    <n v="0"/>
    <s v="CONTRATO DE PRESTACION DE SERVICIOS PROFESIONALES"/>
    <n v="26"/>
    <s v="OMAR REINALDO ACEVEDO CASTRO"/>
    <m/>
  </r>
  <r>
    <n v="68"/>
    <s v="7703-68"/>
    <s v="O23011601190000007703"/>
    <x v="3"/>
    <x v="5"/>
    <x v="17"/>
    <s v="PM/0208/0104/40020197703"/>
    <x v="39"/>
    <x v="0"/>
    <s v="Prestar los servicios profesionales para apoyar técnicamente a la Dirección de Mejoramiento de Barrios de la Caja de Vivienda Popular en la supervisión y seguimiento de los proyectos a cargo de la dependencia, en el marco del proyecto de inversión 7703 &quot;Mejoramiento Integral de Barrios con Participación Ciudadana&quot;, y en los asuntos administrativos que le sean solicitados."/>
    <x v="2"/>
    <n v="81101500"/>
    <n v="6935092"/>
    <n v="4"/>
    <n v="27740368"/>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16T00:00:00"/>
    <s v="202415000021263_x000a_ 202415000022163"/>
    <s v="02 - Creación de Nueva Línea "/>
    <s v="de la línea 7703-40 $3.440.000  y  de la línea 7703-46 $24.300.368 "/>
    <d v="2024-02-19T00:00:00"/>
    <s v="DMB-012"/>
    <d v="2024-02-21T00:00:00"/>
    <n v="27740368"/>
    <n v="0"/>
    <n v="125"/>
    <d v="2024-02-21T00:00:00"/>
    <n v="27740368"/>
    <n v="0"/>
    <n v="306"/>
    <d v="2024-02-27T00:00:00"/>
    <n v="27740368"/>
    <n v="0"/>
    <n v="13870184"/>
    <m/>
    <n v="13870184"/>
    <n v="0"/>
    <s v="CONTRATO DE PRESTACION DE SERVICIOS PROFESIONALES"/>
    <n v="25"/>
    <s v="DIANA ALEXANDRA LUENGAS LUNA"/>
    <m/>
  </r>
  <r>
    <n v="69"/>
    <s v="7703-69"/>
    <s v="O23011601190000007703"/>
    <x v="3"/>
    <x v="5"/>
    <x v="17"/>
    <s v="PM/0208/0104/40020197703"/>
    <x v="38"/>
    <x v="0"/>
    <s v="Prestar los servicios profesionales a la Dirección de Mejoramiento de Barrios de la Caja de Vivienda Popular para realizar el seguimiento financiero y contable de los proyectos de infraestructura que se desarrollan en el marco del proyecto de inversión 7703 &quot;Mejoramiento Integral de Barrios con Participación Ciudadana&quot; y en los asuntos administrativos que le sean solicitados."/>
    <x v="2"/>
    <n v="80111600"/>
    <n v="6935092"/>
    <n v="4"/>
    <n v="27740368"/>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16T00:00:00"/>
    <s v="202415000021263_x000a_ 202415000022163"/>
    <s v="02 - Creación de Nueva Línea "/>
    <s v=" de la línea 7703-30 $27.740.368"/>
    <d v="2024-02-19T00:00:00"/>
    <s v="DMB-013"/>
    <d v="2024-02-21T00:00:00"/>
    <n v="27740368"/>
    <n v="0"/>
    <n v="122"/>
    <d v="2024-02-21T00:00:00"/>
    <n v="27740368"/>
    <n v="0"/>
    <n v="315"/>
    <d v="2024-02-27T00:00:00"/>
    <n v="27740368"/>
    <n v="0"/>
    <n v="13870184"/>
    <m/>
    <n v="13870184"/>
    <n v="0"/>
    <s v="CONTRATO DE PRESTACION DE SERVICIOS PROFESIONALES"/>
    <n v="24"/>
    <s v="ANDREA DEL PILAR AGUIRRE JAIMES"/>
    <m/>
  </r>
  <r>
    <n v="70"/>
    <s v="7703-70"/>
    <s v="O23011601190000007703"/>
    <x v="3"/>
    <x v="5"/>
    <x v="17"/>
    <s v="PM/0208/0104/40020197703"/>
    <x v="10"/>
    <x v="0"/>
    <s v="Prestar los servicios profesionales especializados para asesorar jurídicamente sobre asuntos solicitados por la Dirección de Mejoramiento de Barrios de la Caja de Vivienda Popular, en materia de derecho administrativo, contratación estatal y demás asuntos de especial complejidad que requiera dicha dependencia, en el marco de la ejecución del proyecto de inversión 7703 &quot;Mejoramiento Integral de Barrios con Participación Ciudadana&quot;. "/>
    <x v="2"/>
    <n v="80121700"/>
    <n v="14400000"/>
    <n v="4"/>
    <n v="576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16T00:00:00"/>
    <s v="202415000021263_x000a_ 202415000022163"/>
    <s v="02 - Creación de Nueva Línea "/>
    <s v="de la línea 7703-27 $71.400.000"/>
    <d v="2024-02-19T00:00:00"/>
    <s v="DMB-014"/>
    <d v="2024-02-21T00:00:00"/>
    <n v="57600000"/>
    <n v="0"/>
    <n v="126"/>
    <d v="2024-02-21T00:00:00"/>
    <n v="57600000"/>
    <n v="0"/>
    <n v="319"/>
    <d v="2024-02-28T00:00:00"/>
    <n v="57600000"/>
    <n v="0"/>
    <n v="28800000"/>
    <m/>
    <n v="28800000"/>
    <n v="0"/>
    <s v="CONTRATO DE PRESTACION DE SERVICIOS PROFESIONALES"/>
    <n v="28"/>
    <s v="CLAUDIA MARITZA DUEÑAS VALDERRAMA"/>
    <m/>
  </r>
  <r>
    <n v="71"/>
    <s v="7703-71"/>
    <s v="O23011601190000007703"/>
    <x v="3"/>
    <x v="5"/>
    <x v="17"/>
    <s v="PM/0208/0104/40020197703"/>
    <x v="11"/>
    <x v="0"/>
    <s v="Ahorro del 10% para la reducción del gasto en contratos de prestación de servicios profesionales y de apoyo a la gestión en cumplimiento del artículo 6 del Decreto 062 de 2024."/>
    <x v="1"/>
    <s v="No aplica"/>
    <n v="500948475"/>
    <n v="1"/>
    <n v="500948475"/>
    <s v="JUNIO"/>
    <s v="JUNIO"/>
    <s v="JUNIO"/>
    <s v="DIRECCIÓN DE MEJORAMIENTO DE BARRIOS"/>
    <s v="LAURA MARCELA SANGUINO GUTIÉRREZ"/>
    <s v="2.1.03.01.05.03.01.01.98  A Otras Entidades No Financieras Municipales y/o Distritales no consideradas Empresas"/>
    <s v="A.15.10 - Mejoramiento y mantenimiento de zonas verdes, parques, plazas y plazoletas"/>
    <m/>
    <d v="2024-02-19T00:00:00"/>
    <n v="202415000021543"/>
    <s v="02 - Creación de Nueva Línea "/>
    <s v="de la línea 7703-18 $28.624.087, de la línea 7703-19 $62.315.000 7703-71, de la línea 7703-37 $54.000.000, de la línea 7703-38 $47.042.000 ,de la línea 7703-39 $74.839.000, de la línea 7703-41 $74.840.000, de la línea 7703-42 $89.000.000, de la línea 7703-43 $70.288.388"/>
    <d v="2024-02-19T00:00:00"/>
    <s v="DMB-009"/>
    <d v="2024-02-19T00:00:00"/>
    <n v="500948475"/>
    <n v="0"/>
    <n v="90"/>
    <d v="2024-02-19T00:00:00"/>
    <n v="0"/>
    <n v="500948475"/>
    <m/>
    <m/>
    <m/>
    <n v="0"/>
    <m/>
    <m/>
    <n v="0"/>
    <n v="500948475"/>
    <m/>
    <m/>
    <m/>
    <m/>
  </r>
  <r>
    <n v="72"/>
    <s v="7703-72"/>
    <s v="O23011601190000007703"/>
    <x v="3"/>
    <x v="5"/>
    <x v="17"/>
    <s v="PM/0208/0104/40020197703"/>
    <x v="37"/>
    <x v="0"/>
    <s v="Adición y prórroga al contrato 297-2023 cuyo objeto es: 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
    <x v="3"/>
    <n v="80111600"/>
    <n v="3253963"/>
    <n v="28"/>
    <n v="3037032"/>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7 $3.037.032 "/>
    <d v="2024-02-22T00:00:00"/>
    <s v="DMB-015"/>
    <d v="2024-02-22T00:00:00"/>
    <n v="3037032"/>
    <n v="0"/>
    <n v="204"/>
    <d v="2024-02-27T00:00:00"/>
    <n v="3037032"/>
    <n v="0"/>
    <n v="328"/>
    <d v="2024-02-28T00:00:00"/>
    <n v="3037032"/>
    <n v="0"/>
    <n v="3037032"/>
    <m/>
    <n v="0"/>
    <n v="0"/>
    <s v="CONTRATO DE PRESTACION DE SERVICIOS PROFESIONALES"/>
    <n v="297"/>
    <s v="DEIBY ALEJANDRO MARTINEZ"/>
    <m/>
  </r>
  <r>
    <n v="73"/>
    <s v="7703-73"/>
    <s v="O23011601190000007703"/>
    <x v="3"/>
    <x v="5"/>
    <x v="17"/>
    <s v="PM/0208/0104/40020197703"/>
    <x v="35"/>
    <x v="0"/>
    <s v="Adición y prórroga al contrato 319-2023 cuyo objeto es: Prestar los servicios profesionales en temas administrativos como enlace de planeación y control interno de la dirección de Mejoramiento de Barrios de la Caja de Vivienda Popular en el marco del proyecto de inversión 7703 &quot;mejoramiento integral de barrios con participación ciudadana&quot;."/>
    <x v="3"/>
    <n v="80111600"/>
    <n v="4276560"/>
    <n v="1"/>
    <n v="4276560"/>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32 $4.276.560 "/>
    <d v="2024-02-22T00:00:00"/>
    <s v="DMB-016"/>
    <d v="2024-02-22T00:00:00"/>
    <n v="4276560"/>
    <n v="0"/>
    <n v="205"/>
    <d v="2024-02-27T00:00:00"/>
    <n v="4276560"/>
    <n v="0"/>
    <n v="326"/>
    <d v="2024-02-28T00:00:00"/>
    <n v="4276560"/>
    <n v="0"/>
    <n v="4276560"/>
    <m/>
    <n v="0"/>
    <n v="0"/>
    <s v="CONTRATO DE PRESTACION DE SERVICIOS PROFESIONALES"/>
    <n v="319"/>
    <s v="ERIKA JULIETH BELTRAN SILVA"/>
    <m/>
  </r>
  <r>
    <n v="74"/>
    <s v="7703-74"/>
    <s v="O23011601190000007703"/>
    <x v="3"/>
    <x v="5"/>
    <x v="17"/>
    <s v="PM/0208/0104/40020197703"/>
    <x v="38"/>
    <x v="0"/>
    <s v="Adición y prórroga al contrato 368-2023 cuyo objeto es: Prestar los servicios profesionales a la Dirección de Mejoramiento de Barrios de la Caja de la Vivienda Popular para gestionar, en materia financiera, el pago de pasivos y reservas presupuestales constituidos por esta dirección."/>
    <x v="3"/>
    <n v="80111600"/>
    <n v="6949410"/>
    <n v="1"/>
    <n v="6949410"/>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e la línea 7703-55 $6.949.410"/>
    <d v="2024-02-22T00:00:00"/>
    <s v="DMB-017"/>
    <d v="2024-02-22T00:00:00"/>
    <n v="6949410"/>
    <n v="0"/>
    <n v="206"/>
    <d v="2024-02-27T00:00:00"/>
    <n v="6949410"/>
    <n v="0"/>
    <n v="342"/>
    <d v="2024-02-29T00:00:00"/>
    <n v="6949410"/>
    <n v="0"/>
    <n v="6949410"/>
    <m/>
    <n v="0"/>
    <n v="0"/>
    <s v="CONTRATO DE PRESTACION DE SERVICIOS PROFESIONALES"/>
    <n v="368"/>
    <s v="OSCAR ABIMELEC BALLESTEROS CARRILLO"/>
    <m/>
  </r>
  <r>
    <n v="75"/>
    <s v="7703-75"/>
    <s v="O23011601190000007703"/>
    <x v="3"/>
    <x v="5"/>
    <x v="17"/>
    <s v="PM/0208/0104/40020197703"/>
    <x v="39"/>
    <x v="0"/>
    <s v="Adición y prórroga al contrato 704-2023 cuyo objeto es: Prestar los servicios profesionales especializados para el apoyo a la supervisión desde el campo de la arquitectura para apoyar técnicamente a la dirección de mejoramiento de barrios de la caja de la vivienda popular en el proyecto de infraestructura Ecobarrios en el marco de la ejecución del  proyecto de inversión 7703 “Mejoramiento integral de barrios con participación ciudadana”"/>
    <x v="3"/>
    <n v="81101500"/>
    <n v="7483980"/>
    <n v="1"/>
    <n v="14967960"/>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55 $7.483.980"/>
    <d v="2024-02-22T00:00:00"/>
    <s v="DMB-018"/>
    <d v="2024-02-22T00:00:00"/>
    <n v="7483980"/>
    <n v="7483980"/>
    <n v="207"/>
    <d v="2024-02-27T00:00:00"/>
    <n v="7483980"/>
    <n v="0"/>
    <n v="355"/>
    <d v="2024-02-29T00:00:00"/>
    <n v="7483980"/>
    <n v="0"/>
    <n v="7483980"/>
    <m/>
    <n v="0"/>
    <n v="7483980"/>
    <s v="CONTRATO DE PRESTACION DE SERVICIOS PROFESIONALES"/>
    <n v="704"/>
    <s v="JOSE DAVID CUBILLOS PARRA"/>
    <m/>
  </r>
  <r>
    <n v="76"/>
    <s v="7703-76"/>
    <s v="O23011601190000007703"/>
    <x v="3"/>
    <x v="5"/>
    <x v="17"/>
    <s v="PM/0208/0104/40020197703"/>
    <x v="17"/>
    <x v="0"/>
    <s v="Adición y prórroga al contrato 370-2023 cuyo objeto es: Prestar los servicios profesionales para desarrollar el seguimiento de las actividades en materia ambiental, de seguridad y salud en el trabajo, del proyecto de inversión 7703 “Mejoramiento Integral de Barrios con Participación Ciudadana” de la Dirección de Mejoramiento de Barrios de la Caja de la Vivienda Popul"/>
    <x v="3"/>
    <n v="77101700"/>
    <n v="6414840"/>
    <n v="1"/>
    <n v="6414840"/>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57 $6.414.840 "/>
    <d v="2024-02-22T00:00:00"/>
    <s v="DMB-019"/>
    <d v="2024-02-22T00:00:00"/>
    <n v="6414840"/>
    <n v="0"/>
    <n v="208"/>
    <d v="2024-02-27T00:00:00"/>
    <n v="6414840"/>
    <n v="0"/>
    <n v="356"/>
    <d v="2024-02-29T00:00:00"/>
    <n v="6414840"/>
    <n v="0"/>
    <n v="3207420"/>
    <m/>
    <n v="3207420"/>
    <n v="0"/>
    <s v="CONTRATO DE PRESTACION DE SERVICIOS PROFESIONALES"/>
    <n v="370"/>
    <s v="NUBIA VIVIANA ORDOÑEZ ESPINEL"/>
    <m/>
  </r>
  <r>
    <n v="77"/>
    <s v="7703-77"/>
    <s v="O23011601190000007703"/>
    <x v="3"/>
    <x v="5"/>
    <x v="17"/>
    <s v="PM/0208/0104/40020197703"/>
    <x v="4"/>
    <x v="0"/>
    <s v="Adición y prórroga al contrato 433-2023 cuyo objeto es: Prestar los servicios profesionales para apoyar en materia social a la Dirección de Mejoramiento de Barrios de la Caja de Vivienda Popular en procedimiento de liquidaciones en el marco del proyecto de inversión 7703 &quot;Mejoramiento Integral de Barrios con Participación Ciudadana&quot;. Proyecto de infraestructura Usme."/>
    <x v="3"/>
    <n v="93141500"/>
    <n v="3788000"/>
    <n v="1"/>
    <n v="1364984"/>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20 $3.788.000"/>
    <d v="2024-02-22T00:00:00"/>
    <s v="DMB-020 (Anulado  correo electrónico  23-04-2024)"/>
    <d v="2024-02-22T00:00:00"/>
    <n v="0"/>
    <n v="1364984"/>
    <n v="209"/>
    <d v="2024-02-27T00:00:00"/>
    <n v="0"/>
    <n v="0"/>
    <m/>
    <m/>
    <m/>
    <n v="0"/>
    <m/>
    <m/>
    <n v="0"/>
    <n v="1364984"/>
    <m/>
    <m/>
    <m/>
    <s v="209 ( Anulado  correo electrónico  23-04-2024)"/>
  </r>
  <r>
    <n v="78"/>
    <s v="7703-78"/>
    <s v="O23011601190000007703"/>
    <x v="3"/>
    <x v="5"/>
    <x v="17"/>
    <s v="PM/0208/0104/40020197703"/>
    <x v="11"/>
    <x v="0"/>
    <s v="Adición y prórroga al contrato 481-2023 cuyo objeto es: 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 en la zona norte"/>
    <x v="3"/>
    <n v="81101500"/>
    <n v="4704216"/>
    <n v="1"/>
    <n v="4704216"/>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e la línea 7703-47 $4.704.216"/>
    <d v="2024-02-22T00:00:00"/>
    <s v="DMB-021"/>
    <d v="2024-02-22T00:00:00"/>
    <n v="4704216"/>
    <n v="0"/>
    <n v="210"/>
    <d v="2024-02-27T00:00:00"/>
    <n v="4704216"/>
    <n v="0"/>
    <n v="332"/>
    <d v="2024-02-28T00:00:00"/>
    <n v="4704216"/>
    <n v="0"/>
    <n v="4704216"/>
    <m/>
    <n v="0"/>
    <n v="0"/>
    <s v="CONTRATO DE PRESTACION DE SERVICIOS PROFESIONALES"/>
    <n v="481"/>
    <s v="NIKOLAY MAURICIO SUAREZ KOZOV"/>
    <n v="210"/>
  </r>
  <r>
    <n v="79"/>
    <s v="7703-79"/>
    <s v="O23011601190000007703"/>
    <x v="3"/>
    <x v="5"/>
    <x v="17"/>
    <s v="PM/0208/0104/40020197703"/>
    <x v="17"/>
    <x v="0"/>
    <s v="Adición y prórroga al contrato 713-2023 cuyo objeto es: Prestar los servicios profesionales especializados en materia ambiental y SSTMA para desarrollar el seguimiento de ejecución y liquidación del proyecto de infraestructura Suba 2023 y Suba Usaquén - 2021, en el marco de la Ejecución del proyecto de inversión 7703 “Mejoramiento Integral de Barrios con Participación Ciudadana”"/>
    <x v="3"/>
    <n v="77101700"/>
    <n v="6414840"/>
    <n v="28"/>
    <n v="5987184"/>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57 $5.987.184"/>
    <d v="2024-02-22T00:00:00"/>
    <s v="DMB-022"/>
    <d v="2024-02-22T00:00:00"/>
    <n v="5987184"/>
    <n v="0"/>
    <n v="211"/>
    <d v="2024-02-27T00:00:00"/>
    <n v="5987184"/>
    <n v="0"/>
    <n v="360"/>
    <d v="2024-02-29T00:00:00"/>
    <n v="5987184"/>
    <n v="0"/>
    <n v="5987184"/>
    <m/>
    <n v="0"/>
    <n v="0"/>
    <s v="CONTRATO DE PRESTACION DE SERVICIOS PROFESIONALES"/>
    <n v="713"/>
    <s v="LUNA LIZETH NIÑO REINA"/>
    <n v="211"/>
  </r>
  <r>
    <n v="80"/>
    <s v="7703-80"/>
    <s v="O23011601190000007703"/>
    <x v="3"/>
    <x v="5"/>
    <x v="17"/>
    <s v="PM/0208/0104/40020197703"/>
    <x v="4"/>
    <x v="0"/>
    <s v="Adición y prórroga al contrato 703-2023 cuyo objeto es: Prestar los servicios profesionales en materia social para desarrollar el seguimiento a la ejecución y liquidación de los proyecto de infraestructura Suba 2023 y suba Usaquén 2021, en el marco de la Ejecución del proyecto de inversión 7703 “Mejoramiento Integral de Barrios con Participación Ciudadana”."/>
    <x v="3"/>
    <n v="93141500"/>
    <n v="4000000"/>
    <n v="29"/>
    <n v="3866667"/>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20 $3.866.667"/>
    <d v="2024-02-22T00:00:00"/>
    <s v="DMB-023"/>
    <d v="2024-02-22T00:00:00"/>
    <n v="3866667"/>
    <n v="0"/>
    <n v="212"/>
    <d v="2024-02-27T00:00:00"/>
    <n v="3866667"/>
    <n v="0"/>
    <n v="333"/>
    <d v="2024-02-28T00:00:00"/>
    <n v="3866667"/>
    <n v="0"/>
    <n v="3866667"/>
    <m/>
    <n v="0"/>
    <n v="0"/>
    <s v="CONTRATO DE PRESTACION DE SERVICIOS PROFESIONALES"/>
    <n v="703"/>
    <s v="KAREN NATHALY MUÑOZ SANCHEZ"/>
    <n v="212"/>
  </r>
  <r>
    <n v="81"/>
    <s v="7703-81"/>
    <s v="O23011601190000007703"/>
    <x v="3"/>
    <x v="5"/>
    <x v="17"/>
    <s v="PM/0208/0104/40020197703"/>
    <x v="39"/>
    <x v="0"/>
    <s v="Adición y prórroga al contrato 376-2023 cuyo objeto es: Prestar los servicios profesionales a la Dirección de Mejoramiento de Barrios de la Caja de la Vivienda Popular para gestionar en materia técnica el procedimiento de estabilidad y sostenibilidad de las obras."/>
    <x v="3"/>
    <n v="81101500"/>
    <n v="6514840"/>
    <n v="1"/>
    <n v="6514840"/>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46 $6.514.840"/>
    <d v="2024-02-22T00:00:00"/>
    <s v="DMB-024"/>
    <d v="2024-02-22T00:00:00"/>
    <n v="6514840"/>
    <n v="0"/>
    <n v="213"/>
    <d v="2024-02-27T00:00:00"/>
    <n v="6514840"/>
    <n v="0"/>
    <n v="323"/>
    <d v="2024-02-28T00:00:00"/>
    <n v="6514840"/>
    <n v="0"/>
    <n v="6514840"/>
    <m/>
    <n v="0"/>
    <n v="0"/>
    <s v="CONTRATO DE PRESTACION DE SERVICIOS PROFESIONALES"/>
    <n v="376"/>
    <s v="ANA YANET LEGUIZAMON FANDIÑO"/>
    <n v="213"/>
  </r>
  <r>
    <n v="82"/>
    <s v="7703-82"/>
    <s v="O23011601190000007703"/>
    <x v="3"/>
    <x v="5"/>
    <x v="17"/>
    <s v="PM/0208/0104/40020197703"/>
    <x v="4"/>
    <x v="0"/>
    <s v="Adición y prórroga al contrato 367-2023 cuyo objeto es: Prestar los servicios profesionales en materia social apoyando la supervisión de contratos de obra e interventoría suscritos por la Direción de Mejoramiento de Barrios de la Caja de la Vivienda Popular en el marco de la ejecución del proyecto de inversión 7703 &quot;Mejoramiento Integral de Barrios con Participación Ciudadana&quot;"/>
    <x v="1"/>
    <s v="No aplica"/>
    <n v="0"/>
    <n v="0"/>
    <n v="0"/>
    <s v="NO APLICA"/>
    <s v="NO APLICA"/>
    <s v="NO APLICA"/>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21 $3.688.533"/>
    <d v="2024-02-22T00:00:00"/>
    <s v="DMB-025 ANULADA "/>
    <d v="2024-02-22T00:00:00"/>
    <n v="0"/>
    <n v="0"/>
    <m/>
    <m/>
    <m/>
    <n v="0"/>
    <m/>
    <m/>
    <m/>
    <n v="0"/>
    <m/>
    <m/>
    <n v="0"/>
    <n v="0"/>
    <m/>
    <m/>
    <m/>
    <m/>
  </r>
  <r>
    <n v="83"/>
    <s v="7703-83"/>
    <s v="O23011601190000007703"/>
    <x v="3"/>
    <x v="5"/>
    <x v="17"/>
    <s v="PM/0208/0104/40020197703"/>
    <x v="17"/>
    <x v="0"/>
    <s v="Adición y prórroga al contrato 714-2023 cuyo objeto es: Prestar los servicios profesionales especializados en materia ambiental y SSTMA para desarrollar el seguimiento de ejecución y liquidación del proyecto de infraestructura Caracolí y Alto Fucha, en el marco de la Ejecución del proyecto de inversión 7703 “Mejoramiento Integral de Barrios con Participación Ciudadana”."/>
    <x v="3"/>
    <n v="77101700"/>
    <n v="6414840"/>
    <n v="1"/>
    <n v="6414840"/>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 la línea 7703-57 $6.414.840"/>
    <d v="2024-02-22T00:00:00"/>
    <s v="DMB-026"/>
    <d v="2024-02-22T00:00:00"/>
    <n v="6414840"/>
    <n v="0"/>
    <n v="215"/>
    <d v="2024-02-27T00:00:00"/>
    <n v="6414840"/>
    <n v="0"/>
    <n v="361"/>
    <d v="2024-02-29T00:00:00"/>
    <n v="6414840"/>
    <n v="0"/>
    <n v="6414840"/>
    <m/>
    <n v="0"/>
    <n v="0"/>
    <s v="CONTRATO DE PRESTACION DE SERVICIOS PROFESIONALES"/>
    <n v="714"/>
    <s v="ANA MARIA BERMUDEZ ANDRADE"/>
    <n v="215"/>
  </r>
  <r>
    <n v="84"/>
    <s v="7703-84"/>
    <s v="O23011601190000007703"/>
    <x v="3"/>
    <x v="5"/>
    <x v="17"/>
    <s v="PM/0208/0104/40020197703"/>
    <x v="11"/>
    <x v="0"/>
    <s v="Adición y prórroga al contrato 705-2023 cuyo objeto es: Prestar los servicios profesionales a la Dirección de Mejoramiento de Barrios de la Caja de la Vivienda Popular para apoyar la supervisión de los contratos suscritos en el marco de la ejecución del proyecto de infraestructura María Cano."/>
    <x v="3"/>
    <n v="81101500"/>
    <n v="7483980"/>
    <n v="29"/>
    <n v="7234514"/>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48 $7.234.514 "/>
    <d v="2024-02-22T00:00:00"/>
    <s v="DMB-027"/>
    <d v="2024-02-22T00:00:00"/>
    <n v="7234514"/>
    <n v="0"/>
    <n v="216"/>
    <d v="2024-02-27T00:00:00"/>
    <n v="7234514"/>
    <n v="0"/>
    <n v="345"/>
    <d v="2024-02-29T00:00:00"/>
    <n v="7234514"/>
    <n v="0"/>
    <n v="7234514"/>
    <m/>
    <n v="0"/>
    <n v="0"/>
    <s v="CONTRATO DE PRESTACION DE SERVICIOS PROFESIONALES"/>
    <n v="705"/>
    <s v="JAIRO ISAAC GAMEZ BARRERO"/>
    <n v="216"/>
  </r>
  <r>
    <n v="85"/>
    <s v="7703-85"/>
    <s v="O23011601190000007703"/>
    <x v="3"/>
    <x v="5"/>
    <x v="17"/>
    <s v="PM/0208/0104/40020197703"/>
    <x v="11"/>
    <x v="0"/>
    <s v="Adición y prórroga al contrato 392-2023 cuyo objeto es: Prestar los servicios profesionales para desarrollar actividades desde el campo del diseño industrial como parte del componente social enmarcado en el proyecto de inversion 7703 &quot;Mejoramiento Integral de Barrios con Participacion Ciudadana&quot; de la Direccion de Barrios de la Caja de la Vivienda Popular."/>
    <x v="3"/>
    <n v="81101500"/>
    <n v="5452614"/>
    <n v="1"/>
    <n v="5452614"/>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48 $5.452.614"/>
    <d v="2024-02-22T00:00:00"/>
    <s v="DMB-028"/>
    <d v="2024-02-22T00:00:00"/>
    <n v="5452614"/>
    <n v="0"/>
    <n v="218"/>
    <d v="2024-02-27T00:00:00"/>
    <n v="5452614"/>
    <n v="0"/>
    <n v="339"/>
    <d v="2024-02-29T00:00:00"/>
    <n v="5452614"/>
    <n v="0"/>
    <n v="5452614"/>
    <m/>
    <n v="0"/>
    <n v="0"/>
    <s v="CONTRATO DE PRESTACION DE SERVICIOS PROFESIONALES"/>
    <n v="392"/>
    <s v="MARIO ORLANDO CUECA GONZALEZ"/>
    <n v="218"/>
  </r>
  <r>
    <n v="86"/>
    <s v="7703-86"/>
    <s v="O23011601190000007703"/>
    <x v="3"/>
    <x v="5"/>
    <x v="17"/>
    <s v="PM/0208/0104/40020197703"/>
    <x v="4"/>
    <x v="0"/>
    <s v="Adición y prórroga al contrato 707-2023 cuyo objeto es: 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
    <x v="3"/>
    <n v="93141500"/>
    <n v="2565936"/>
    <n v="29"/>
    <n v="2480405"/>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21 $2.480.405"/>
    <d v="2024-02-22T00:00:00"/>
    <s v="DMB-029"/>
    <d v="2024-02-22T00:00:00"/>
    <n v="2480405"/>
    <n v="0"/>
    <n v="219"/>
    <d v="2024-02-27T00:00:00"/>
    <n v="2480405"/>
    <n v="0"/>
    <n v="349"/>
    <d v="2024-02-29T00:00:00"/>
    <n v="2480405"/>
    <n v="0"/>
    <n v="2480405"/>
    <m/>
    <n v="0"/>
    <n v="0"/>
    <s v="CONTRATO DE PRESTACION DE SERVICIOS DE APOYO A LA GESTION"/>
    <n v="707"/>
    <s v="DENNIS GABRIEL ABELLO AGUDELO"/>
    <n v="219"/>
  </r>
  <r>
    <n v="87"/>
    <s v="7703-87"/>
    <s v="O23011601190000007703"/>
    <x v="3"/>
    <x v="5"/>
    <x v="17"/>
    <s v="PM/0208/0104/40020197703"/>
    <x v="39"/>
    <x v="0"/>
    <s v="Adición y prórroga al contrato 709-2023 cuyo objeto es: Prestar los servicios profesionales en materia técnica a la Dirección de Mejoramiento de Barrios de la Caja de la Vivienda Popular, para la formulación estudios y diseños del banco de proyectos."/>
    <x v="3"/>
    <n v="81101500"/>
    <n v="6414840"/>
    <n v="29"/>
    <n v="5987184"/>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46 $5.987.184"/>
    <d v="2024-02-22T00:00:00"/>
    <s v="DMB-030"/>
    <d v="2024-02-22T00:00:00"/>
    <n v="5987184"/>
    <n v="0"/>
    <n v="221"/>
    <d v="2024-02-27T00:00:00"/>
    <n v="5987184"/>
    <n v="0"/>
    <n v="320"/>
    <d v="2024-02-28T00:00:00"/>
    <n v="5987184"/>
    <n v="0"/>
    <n v="4276560"/>
    <m/>
    <n v="1710624"/>
    <n v="0"/>
    <s v="CONTRATO DE PRESTACION DE SERVICIOS PROFESIONALES"/>
    <n v="709"/>
    <s v="NATHALIA DEL PILAR CAMARGO CASALLAS"/>
    <n v="221"/>
  </r>
  <r>
    <n v="88"/>
    <s v="7703-88"/>
    <s v="O23011601190000007703"/>
    <x v="3"/>
    <x v="5"/>
    <x v="17"/>
    <s v="PM/0208/0104/40020197703"/>
    <x v="35"/>
    <x v="0"/>
    <s v="Adición y prórroga al contrato 318-2023 cuyo objeto es: PRESTAR LOS SERVICIOS PROFESIONALES ADMINISTRATIVOS EN EL PROCESO DE MEJORAMIENTO DE BARRIOS PARA LA ORGANIZACIÓN DE LAS ACTIVIDADES INHERENTES AL PROCESO EN EL MARCO DEL PROYECTO DE INVERSIÓN 7703 &quot;MEJORAMIENTO INTEGRAL DE BARRIOS CON PARTICIPACIÓN CIUDADANA&quot;"/>
    <x v="3"/>
    <n v="80111600"/>
    <n v="3788000"/>
    <n v="1"/>
    <n v="3788000"/>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32 $3.788.000 "/>
    <d v="2024-02-22T00:00:00"/>
    <s v="DMB-031"/>
    <d v="2024-02-22T00:00:00"/>
    <n v="3788000"/>
    <n v="0"/>
    <n v="223"/>
    <d v="2024-02-27T00:00:00"/>
    <n v="3788000"/>
    <n v="0"/>
    <n v="313"/>
    <d v="2024-02-27T00:00:00"/>
    <n v="3788000"/>
    <n v="0"/>
    <n v="3661733"/>
    <m/>
    <n v="126267"/>
    <n v="0"/>
    <s v="CONTRATO DE PRESTACION DE SERVICIOS PROFESIONALES"/>
    <n v="318"/>
    <s v="ANA VICTORIA GOMEZ SUSA"/>
    <n v="223"/>
  </r>
  <r>
    <n v="89"/>
    <s v="7703-89"/>
    <s v="O23011601190000007703"/>
    <x v="3"/>
    <x v="5"/>
    <x v="17"/>
    <s v="PM/0208/0104/40020197703"/>
    <x v="4"/>
    <x v="0"/>
    <s v="Adición y prórroga al contrato 497-2023 cuyo objeto es: Prestar los servicios profesionales en materia social apoyando la supervisión de contratos de obra e interventoría suscritos por la Direción de Mejoramiento de Barrios de la Caja de la Vivienda Popular en el marco de la ejecución del proyecto de inversión 7703 &quot;Mejoramiento Integral de Barrios con Participación Ciudadana&quot;"/>
    <x v="3"/>
    <n v="93141500"/>
    <n v="4000000"/>
    <n v="10"/>
    <n v="4000000"/>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21 $4.000.000"/>
    <d v="2024-02-22T00:00:00"/>
    <s v="DMB-032"/>
    <d v="2024-02-22T00:00:00"/>
    <n v="4000000"/>
    <n v="0"/>
    <n v="224"/>
    <d v="2024-02-27T00:00:00"/>
    <n v="4000000"/>
    <n v="0"/>
    <n v="330"/>
    <d v="2024-02-28T00:00:00"/>
    <n v="4000000"/>
    <n v="0"/>
    <n v="4000000"/>
    <m/>
    <n v="0"/>
    <n v="0"/>
    <s v="CONTRATO DE PRESTACION DE SERVICIOS PROFESIONALES"/>
    <n v="497"/>
    <s v="CAROL ANDREA SANTOS CASTRO"/>
    <n v="224"/>
  </r>
  <r>
    <n v="90"/>
    <s v="7703-90"/>
    <s v="O23011601190000007703"/>
    <x v="3"/>
    <x v="5"/>
    <x v="17"/>
    <s v="PM/0208/0104/40020197703"/>
    <x v="10"/>
    <x v="0"/>
    <s v="Prestar los servicios profesionales para apoyar jurídicamente la supervisión y liquidación de contratos de consultoría, obra e interventoría suscritos en el marco de la ejecución del proyecto de inversión 7703 &quot;Mejoramiento Integral de Barrios con Participación Ciudadana&quot;."/>
    <x v="2"/>
    <n v="80121700"/>
    <n v="8553120"/>
    <n v="4"/>
    <n v="3421248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e la línea 7703-26 $34.212.480"/>
    <d v="2024-02-22T00:00:00"/>
    <s v="DMB-033"/>
    <d v="2024-02-26T00:00:00"/>
    <n v="34212480"/>
    <n v="0"/>
    <n v="252"/>
    <d v="2024-02-27T00:00:00"/>
    <n v="34212480"/>
    <n v="0"/>
    <s v="608"/>
    <d v="2024-03-08T00:00:00"/>
    <n v="34212480"/>
    <n v="0"/>
    <n v="15110475"/>
    <m/>
    <n v="19102005"/>
    <n v="0"/>
    <s v="CONTRATO DE PRESTACION DE SERVICIOS PROFESIONALES"/>
    <n v="110"/>
    <s v="LAURA DIOCITA ALEJANDRA SANCHEZ FORERO"/>
    <n v="252"/>
  </r>
  <r>
    <n v="91"/>
    <s v="7703-91"/>
    <s v="O23011601190000007703"/>
    <x v="3"/>
    <x v="5"/>
    <x v="17"/>
    <s v="PM/0208/0104/40020197703"/>
    <x v="35"/>
    <x v="0"/>
    <s v="Prestar los servicios profesionales para apoyar en materia jurídica y administrativa a la Dirección de Mejoramiento de Barrios de la Caja de Vivienda Popular, para la planeación, seguimiento y control de la ejecución del proyecto de inversión 7703 “Mejoramiento Integral de Barrios con Participación Ciudadana&quot;."/>
    <x v="2"/>
    <n v="80111600"/>
    <n v="11000000"/>
    <n v="4"/>
    <n v="440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 de la línea 7703-33 $44.000.000 "/>
    <d v="2024-02-22T00:00:00"/>
    <s v="DMB-034"/>
    <d v="2024-02-26T00:00:00"/>
    <n v="44000000"/>
    <n v="0"/>
    <n v="253"/>
    <d v="2024-02-27T00:00:00"/>
    <n v="44000000"/>
    <n v="0"/>
    <n v="617"/>
    <d v="2024-03-11T00:00:00"/>
    <n v="44000000"/>
    <n v="0"/>
    <n v="18333333"/>
    <m/>
    <n v="25666667"/>
    <n v="0"/>
    <s v="CONTRATO DE PRESTACION DE SERVICIOS PROFESIONALES"/>
    <n v="119"/>
    <s v="JUAN CARLOS GARCIA DIAZ"/>
    <n v="253"/>
  </r>
  <r>
    <n v="92"/>
    <s v="7703-92"/>
    <s v="O23011601190000007703"/>
    <x v="3"/>
    <x v="5"/>
    <x v="17"/>
    <s v="PM/0208/0104/40020197703"/>
    <x v="11"/>
    <x v="0"/>
    <s v="Prestar los servicios profesionales para apoyar técnicamente la supervisión y liquidación de contratos de obra, consultoría e interventoría a cargo de la Dirección de Mejoramiento de Barrios, en el marco de la ejecución del proyecto de inversión 7703 “Mejoramiento Integral de Barrios con Participación Ciudadana&quot;."/>
    <x v="2"/>
    <n v="81101500"/>
    <n v="8000000"/>
    <n v="4"/>
    <n v="320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44 $32.000.000 "/>
    <d v="2024-02-22T00:00:00"/>
    <s v="DMB-035"/>
    <d v="2024-02-26T00:00:00"/>
    <n v="32000000"/>
    <n v="0"/>
    <n v="254"/>
    <d v="2024-02-27T00:00:00"/>
    <n v="32000000"/>
    <n v="0"/>
    <n v="628"/>
    <d v="2024-03-11T00:00:00"/>
    <n v="32000000"/>
    <n v="0"/>
    <n v="13333333"/>
    <m/>
    <n v="18666667"/>
    <n v="0"/>
    <s v="CONTRATO DE PRESTACION DE SERVICIOS PROFESIONALES"/>
    <n v="116"/>
    <s v="DARIO FERNANDO ALBA RODRIGUEZ"/>
    <n v="254"/>
  </r>
  <r>
    <n v="93"/>
    <s v="7703-93"/>
    <s v="O23011601190000007703"/>
    <x v="3"/>
    <x v="5"/>
    <x v="17"/>
    <s v="PM/0208/0104/40020197703"/>
    <x v="11"/>
    <x v="0"/>
    <s v="Prestar los servicios profesionales para administrar el sistema de información geográfica, localización y clasificación poblacional para los proyectos de infraestructura a cargo de la Dirección de Mejoramiento de Barrios."/>
    <x v="2"/>
    <n v="81101500"/>
    <n v="7483980"/>
    <n v="4"/>
    <n v="2993592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s v="202415000022533_x000a_202415000029453"/>
    <s v="02 - Creación de Nueva Línea "/>
    <s v="de la línea 7703-44 $ 29.935.920"/>
    <d v="2024-03-07T00:00:00"/>
    <s v="DMB-069"/>
    <d v="2024-03-08T00:00:00"/>
    <n v="29935920"/>
    <n v="0"/>
    <n v="412"/>
    <d v="2024-03-11T00:00:00"/>
    <n v="29935920"/>
    <n v="0"/>
    <n v="827"/>
    <d v="2024-03-15T00:00:00"/>
    <n v="29935920"/>
    <n v="0"/>
    <n v="11475436"/>
    <m/>
    <n v="18460484"/>
    <n v="0"/>
    <s v="CONTRATO DE PRESTACION DE SERVICIOS PROFESIONALES"/>
    <n v="163"/>
    <s v="CLAUDIA TATIANA ROJAS MOLINA"/>
    <n v="412"/>
  </r>
  <r>
    <n v="94"/>
    <s v="7703-94"/>
    <s v="O23011601190000007703"/>
    <x v="3"/>
    <x v="5"/>
    <x v="17"/>
    <s v="PM/0208/0104/40020197703"/>
    <x v="11"/>
    <x v="0"/>
    <s v="Prestar los servicios profesionales para apoyar técnicamente la ejecución de los proyectos a cargo de la Dirección de Mejoramiento de Barrios de la Caja de Vivienda Popular, en el marco de la ejecución del proyecto de inversión 7703 “Mejoramiento Integral de Barrios con Participación Ciudadana&quot;."/>
    <x v="2"/>
    <n v="81101500"/>
    <n v="4276560"/>
    <n v="4"/>
    <n v="1710624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44 $ 17.106.240"/>
    <d v="2024-02-22T00:00:00"/>
    <s v="DMB-037"/>
    <d v="2024-02-26T00:00:00"/>
    <n v="17106240"/>
    <n v="0"/>
    <n v="256"/>
    <d v="2024-02-27T00:00:00"/>
    <n v="17106240"/>
    <n v="0"/>
    <n v="541"/>
    <d v="2024-03-08T00:00:00"/>
    <n v="17106240"/>
    <n v="0"/>
    <n v="7127600"/>
    <m/>
    <n v="9978640"/>
    <n v="0"/>
    <s v="CONTRATO DE PRESTACION DE SERVICIOS PROFESIONALES"/>
    <n v="115"/>
    <s v="ANGELA MARCELA TOVAR BETANCOURT"/>
    <n v="256"/>
  </r>
  <r>
    <n v="95"/>
    <s v="7703-95"/>
    <s v="O23011601190000007703"/>
    <x v="3"/>
    <x v="5"/>
    <x v="17"/>
    <s v="PM/0208/0104/40020197703"/>
    <x v="11"/>
    <x v="0"/>
    <s v="Prestar servicios profesionales desde el campo de la ingeniería eléctrica para apoyar a la Dirección de Mejoramiento de Barrios en la formulación, evaluación, ejecución y desarrollo de los proyectos constructivos que le sean asignados en el marco de la ejecución del proyecto de inversión 7703 “Mejoramiento Integral de Barrios con Participación Ciudadana&quot;."/>
    <x v="2"/>
    <n v="81101500"/>
    <n v="6414840"/>
    <n v="4"/>
    <n v="2565936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45 $25.659.360 "/>
    <d v="2024-02-22T00:00:00"/>
    <s v="DMB-038"/>
    <d v="2024-02-26T00:00:00"/>
    <n v="25659360"/>
    <n v="0"/>
    <n v="257"/>
    <d v="2024-02-27T00:00:00"/>
    <n v="25659360"/>
    <n v="0"/>
    <n v="521"/>
    <d v="2024-03-08T00:00:00"/>
    <n v="25659360"/>
    <n v="0"/>
    <n v="10691400"/>
    <m/>
    <n v="14967960"/>
    <n v="0"/>
    <s v="CONTRATO DE PRESTACION DE SERVICIOS PROFESIONALES"/>
    <n v="97"/>
    <s v="JHOLMAN ALEXIS ULLOA AVILA"/>
    <n v="257"/>
  </r>
  <r>
    <n v="96"/>
    <s v="7703-96"/>
    <s v="O23011601190000007703"/>
    <x v="3"/>
    <x v="5"/>
    <x v="17"/>
    <s v="PM/0208/0104/40020197703"/>
    <x v="11"/>
    <x v="0"/>
    <s v="Prestar los servicios profesionales para apoyar técnicamente a la Dirección de Mejoramiento de Barrios desde el componente geotécnico, como ingeniero civil especialista en geotecnia para brindar el acompañamiento en la formulación, evaluación, ejecución y desarrollo de los proyectos constructivos que le sean asignados, en el marco de la ejecución del proyecto de inversión 7703 “Mejoramiento Integral de Barrios con Participación Ciudadana&quot;."/>
    <x v="2"/>
    <n v="81101500"/>
    <n v="9500000"/>
    <n v="4"/>
    <n v="380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43 $15.242.612 y de la línea 7703-48 $22.757.388 "/>
    <d v="2024-02-22T00:00:00"/>
    <s v="DMB-039"/>
    <d v="2024-02-26T00:00:00"/>
    <n v="38000000"/>
    <n v="0"/>
    <n v="258"/>
    <d v="2024-02-27T00:00:00"/>
    <n v="38000000"/>
    <n v="0"/>
    <n v="736"/>
    <d v="2024-03-13T00:00:00"/>
    <n v="38000000"/>
    <n v="0"/>
    <n v="14883333"/>
    <m/>
    <n v="23116667"/>
    <n v="0"/>
    <s v="CONTRATO DE PRESTACION DE SERVICIOS PROFESIONALES"/>
    <n v="148"/>
    <s v="ALVARO CAMILO BRAVO LOPEZ"/>
    <n v="258"/>
  </r>
  <r>
    <n v="97"/>
    <s v="7703-97"/>
    <s v="O23011601190000007703"/>
    <x v="3"/>
    <x v="5"/>
    <x v="17"/>
    <s v="PM/0208/0104/40020197703"/>
    <x v="11"/>
    <x v="0"/>
    <s v="Prestar los servicios profesionales especializados para implementar el laboratorio de la innovación de la Caja de la Vivienda Popular, construyendo la Caja de herramientas en temas como: la sostenibilidad, la transformación digital, herramientas 4RI, desarrollo social y económico, en el marco de la ejecución del proyecto de inversión 7703 “Mejoramiento Integral de Barrios con Participación Ciudadana”."/>
    <x v="2"/>
    <n v="81101500"/>
    <n v="8000000"/>
    <n v="4"/>
    <n v="320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e la línea 7703-44 $1.306.692 y de la línea 7703-45 $30.693.308 "/>
    <d v="2024-02-22T00:00:00"/>
    <s v="DMB-040"/>
    <d v="2024-02-26T00:00:00"/>
    <n v="32000000"/>
    <n v="0"/>
    <n v="259"/>
    <d v="2024-02-27T00:00:00"/>
    <n v="32000000"/>
    <n v="0"/>
    <n v="618"/>
    <d v="2024-03-11T00:00:00"/>
    <n v="32000000"/>
    <n v="0"/>
    <n v="13066667"/>
    <m/>
    <n v="18933333"/>
    <n v="0"/>
    <s v="CONTRATO DE PRESTACION DE SERVICIOS PROFESIONALES"/>
    <n v="111"/>
    <s v="SANTIAGO  ORTEGA GONZALEZ"/>
    <n v="259"/>
  </r>
  <r>
    <n v="98"/>
    <s v="7703-98"/>
    <s v="O23011601190000007703"/>
    <x v="3"/>
    <x v="5"/>
    <x v="17"/>
    <s v="PM/0208/0104/40020197703"/>
    <x v="11"/>
    <x v="0"/>
    <s v="Prestar los servicios profesionales para apoyar técnicamente a la Dirección de Mejoramiento de Barrios en materia de hidrología e hidráulica, para la formulación, evaluación, ejecución y desarrollo de los proyectos constructivos que le sean asignados, en el marco de la ejecución del proyecto de inversión 7703 “Mejoramiento Integral de Barrios con Participación Ciudadana&quot;."/>
    <x v="2"/>
    <n v="81101500"/>
    <n v="8600000"/>
    <n v="4"/>
    <n v="344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45 $34.400.000"/>
    <d v="2024-02-22T00:00:00"/>
    <s v="DMB-041"/>
    <d v="2024-02-26T00:00:00"/>
    <n v="34400000"/>
    <n v="0"/>
    <n v="260"/>
    <d v="2024-02-27T00:00:00"/>
    <n v="34400000"/>
    <n v="0"/>
    <n v="615"/>
    <d v="2024-03-11T00:00:00"/>
    <n v="34400000"/>
    <n v="0"/>
    <n v="14333333"/>
    <m/>
    <n v="20066667"/>
    <n v="0"/>
    <s v="CONTRATO DE PRESTACION DE SERVICIOS PROFESIONALES"/>
    <n v="108"/>
    <s v="HECTOR ALFONSO ESCOBAR FLOREZ"/>
    <n v="260"/>
  </r>
  <r>
    <n v="99"/>
    <s v="7703-99"/>
    <s v="O23011601190000007703"/>
    <x v="3"/>
    <x v="5"/>
    <x v="17"/>
    <s v="PM/0208/0104/40020197703"/>
    <x v="11"/>
    <x v="0"/>
    <s v="Prestar los servicios profesionales para apoyar técnicamente a la Dirección de Mejoramiento de Barrios en el campo de ingeniería de estructuras, en la formulación, evaluación, ejecución y desarrollo de los proyectos constructivos que le sean asignados en el marco de la ejecución del proyecto de inversión 7703 “Mejoramiento Integral de Barrios con Participación Ciudadana&quot;."/>
    <x v="2"/>
    <n v="81101500"/>
    <n v="8900000"/>
    <n v="4"/>
    <n v="356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e la línea 7703-47 $35.600.000"/>
    <d v="2024-02-22T00:00:00"/>
    <s v="DMB-042"/>
    <d v="2024-02-26T00:00:00"/>
    <n v="35600000"/>
    <n v="0"/>
    <n v="261"/>
    <d v="2024-02-27T00:00:00"/>
    <n v="35600000"/>
    <n v="0"/>
    <n v="522"/>
    <d v="2024-03-08T00:00:00"/>
    <n v="35600000"/>
    <n v="0"/>
    <n v="14833333"/>
    <m/>
    <n v="20766667"/>
    <n v="0"/>
    <s v="CONTRATO DE PRESTACION DE SERVICIOS PROFESIONALES"/>
    <n v="107"/>
    <s v="SILFREDO  MERCADO CORREA"/>
    <n v="261"/>
  </r>
  <r>
    <n v="100"/>
    <s v="7703-100"/>
    <s v="O23011601190000007703"/>
    <x v="3"/>
    <x v="5"/>
    <x v="17"/>
    <s v="PM/0208/0104/40020197703"/>
    <x v="11"/>
    <x v="0"/>
    <s v="Prestar los servicios profesionales para apoyar a la Dirección de Mejoramiento de Barrios como ingeniero civil especializado en infraestructura vial,   en la formulación, evaluación, ejecución y desarrollo de los proyectos constructivos que le sean asignados en el marco de la ejecución del proyecto de inversión 7703 “Mejoramiento Integral de Barrios con Participación Ciudadana&quot;."/>
    <x v="2"/>
    <n v="81101500"/>
    <n v="7483980"/>
    <n v="4"/>
    <n v="2993592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e la línea 7703-47 $35.600.000"/>
    <d v="2024-02-22T00:00:00"/>
    <s v="DMB-043"/>
    <d v="2024-02-26T00:00:00"/>
    <n v="29935920"/>
    <n v="0"/>
    <n v="272"/>
    <d v="2024-02-28T00:00:00"/>
    <n v="29935920"/>
    <n v="0"/>
    <n v="613"/>
    <d v="2024-03-11T00:00:00"/>
    <n v="29935920"/>
    <n v="0"/>
    <n v="12223834"/>
    <m/>
    <n v="17712086"/>
    <n v="0"/>
    <s v="CONTRATO DE PRESTACION DE SERVICIOS PROFESIONALES"/>
    <n v="128"/>
    <s v="SEBASTIAN  BURGOS SANCHEZ"/>
    <n v="272"/>
  </r>
  <r>
    <n v="101"/>
    <s v="7703-101"/>
    <s v="O23011601190000007703"/>
    <x v="3"/>
    <x v="5"/>
    <x v="17"/>
    <s v="PM/0208/0104/40020197703"/>
    <x v="17"/>
    <x v="0"/>
    <s v="Prestar los servicios profesionales para apoyar técnicamente a la Dirección de Mejoramiento de Barrios desde el componente ambiental y de seguridad y salud, en la formulación, evaluación, ejecución y desarrollo de los proyectos constructivos que lea sean asignados en el marco de la ejecución del proyecto de inversión 7703 “Mejoramiento Integral de Barrios con Participación Ciudadana&quot;"/>
    <x v="2"/>
    <n v="77101700"/>
    <n v="6414810"/>
    <n v="4"/>
    <n v="2565924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57 $25.659.240"/>
    <d v="2024-02-22T00:00:00"/>
    <s v="DMB-044"/>
    <d v="2024-02-26T00:00:00"/>
    <n v="25659240"/>
    <n v="0"/>
    <n v="274"/>
    <d v="2024-02-28T00:00:00"/>
    <n v="0"/>
    <n v="25659240"/>
    <m/>
    <m/>
    <m/>
    <n v="0"/>
    <m/>
    <m/>
    <n v="0"/>
    <n v="25659240"/>
    <m/>
    <m/>
    <m/>
    <n v="274"/>
  </r>
  <r>
    <n v="102"/>
    <s v="7703-102"/>
    <s v="O23011601190000007703"/>
    <x v="3"/>
    <x v="5"/>
    <x v="17"/>
    <s v="PM/0208/0104/40020197703"/>
    <x v="34"/>
    <x v="0"/>
    <s v="Prestar los servicios profesionales para apoyar a la Dirección de Mejoramiento de Barrios en la gestión, seguimiento y control de la ejecución presupuestal y financiera de los recursos asignados para los proyectos y programas a su cago,  en el marco del proyecto de inversión 7703 “Mejoramiento Integral de Barrios con Participación Ciudadana”"/>
    <x v="2"/>
    <n v="80111600"/>
    <n v="8000000"/>
    <n v="4"/>
    <n v="320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e la línea 7703-31 $32.000.000 "/>
    <d v="2024-02-22T00:00:00"/>
    <s v="DMB-045"/>
    <d v="2024-02-26T00:00:00"/>
    <n v="32000000"/>
    <n v="0"/>
    <n v="275"/>
    <d v="2024-02-28T00:00:00"/>
    <n v="32000000"/>
    <n v="0"/>
    <n v="645"/>
    <d v="2024-03-12T00:00:00"/>
    <n v="32000000"/>
    <n v="0"/>
    <n v="14133333"/>
    <m/>
    <n v="17866667"/>
    <n v="0"/>
    <s v="CONTRATO DE PRESTACION DE SERVICIOS PROFESIONALES"/>
    <n v="95"/>
    <s v="JOAQUIN EDUARDO PERDOMO ARTUNDUAGA"/>
    <n v="275"/>
  </r>
  <r>
    <n v="103"/>
    <s v="7703-103"/>
    <s v="O23011601190000007703"/>
    <x v="3"/>
    <x v="5"/>
    <x v="17"/>
    <s v="PM/0208/0104/40020197703"/>
    <x v="2"/>
    <x v="0"/>
    <s v="Prestar los servicios profesionales para apoyar a la Dirección de Mejoramiento de Barrios en las actividades administrativas y de gestión e impulso de los asuntos contractuales y de los cierres administrativos que le sean asignados, atendiendo lo establecido en los procedimientos adoptados en la CVP en el marco del Proyecto de Inversión 7703 &quot; Mejoramiento Integral de Barrios con Participación Ciudadana&quot;."/>
    <x v="2"/>
    <n v="80111600"/>
    <n v="5000000"/>
    <n v="4"/>
    <n v="200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59 $20.000.000"/>
    <d v="2024-02-22T00:00:00"/>
    <s v="DMB-046"/>
    <d v="2024-02-26T00:00:00"/>
    <n v="20000000"/>
    <n v="0"/>
    <n v="276"/>
    <d v="2024-02-28T00:00:00"/>
    <n v="20000000"/>
    <n v="0"/>
    <n v="669"/>
    <d v="2024-03-12T00:00:00"/>
    <n v="20000000"/>
    <n v="0"/>
    <n v="8000000"/>
    <m/>
    <n v="12000000"/>
    <n v="0"/>
    <s v="CONTRATO DE PRESTACION DE SERVICIOS PROFESIONALES"/>
    <n v="143"/>
    <s v="JEIMY TATIANA CRUZ BEJARANO"/>
    <n v="276"/>
  </r>
  <r>
    <n v="104"/>
    <s v="7703-104"/>
    <s v="O23011601190000007703"/>
    <x v="3"/>
    <x v="5"/>
    <x v="17"/>
    <s v="PM/0208/0104/40020197703"/>
    <x v="4"/>
    <x v="0"/>
    <s v="Prestar los servicios profesionales para apoyar a la Dirección de Mejoramiento de Barrios en la implementación de la estrategia social en los proyectos de intervención física a escala barrial, en el marco del proyecto de inversión 7703 &quot;Mejoramiento Integral de Barrios con Participación Ciudadana&quot;"/>
    <x v="2"/>
    <n v="93141500"/>
    <n v="3688533"/>
    <n v="3.5"/>
    <n v="12909866"/>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20 $12.909.866 "/>
    <d v="2024-02-22T00:00:00"/>
    <s v="DMB-047"/>
    <d v="2024-02-26T00:00:00"/>
    <n v="12909866"/>
    <n v="0"/>
    <n v="277"/>
    <d v="2024-02-28T00:00:00"/>
    <n v="12909866"/>
    <n v="0"/>
    <n v="740"/>
    <d v="2024-03-14T00:00:00"/>
    <n v="12909866"/>
    <n v="0"/>
    <n v="5778702"/>
    <m/>
    <n v="7131164"/>
    <n v="0"/>
    <s v="CONTRATO DE PRESTACION DE SERVICIOS PROFESIONALES"/>
    <n v="144"/>
    <s v="NORMA TATIANA PATIÑO MARTINEZ"/>
    <n v="277"/>
  </r>
  <r>
    <n v="105"/>
    <s v="7703-105"/>
    <s v="O23011601190000007703"/>
    <x v="3"/>
    <x v="5"/>
    <x v="17"/>
    <s v="PM/0208/0104/40020197703"/>
    <x v="39"/>
    <x v="0"/>
    <s v="Prestar los servicios profesionales desde el campo de la arquitectura para estructurar e implementar la estrategia de Gobierno Abierto de la Caja de la Vivienda Popular en las líneas de: innovación pública, participación ciudadana y gobierno colaborativo, en el marco de la ejecución del proyecto de inversión 7703 “Mejoramiento Integral de Barrios con Participación Ciudadana”."/>
    <x v="2"/>
    <n v="81101500"/>
    <n v="8000000"/>
    <n v="3"/>
    <n v="240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46 $24.000.000"/>
    <d v="2024-02-22T00:00:00"/>
    <s v="DMB-048"/>
    <d v="2024-02-26T00:00:00"/>
    <n v="24000000"/>
    <n v="0"/>
    <n v="279"/>
    <d v="2024-02-28T00:00:00"/>
    <n v="24000000"/>
    <n v="0"/>
    <n v="1791"/>
    <d v="2024-04-22T00:00:00"/>
    <n v="24000000"/>
    <n v="0"/>
    <n v="2400000"/>
    <m/>
    <n v="21600000"/>
    <n v="0"/>
    <s v="CONTRATO DE PRESTACION DE SERVICIOS PROFESIONALES"/>
    <n v="382"/>
    <s v="IVONNE CRISTINA GIL VENEGAS"/>
    <n v="279"/>
  </r>
  <r>
    <n v="106"/>
    <s v="7703-106"/>
    <s v="O23011601190000007703"/>
    <x v="3"/>
    <x v="5"/>
    <x v="17"/>
    <s v="PM/0208/0104/40020197703"/>
    <x v="23"/>
    <x v="0"/>
    <s v="Prestación de servicios profesionales para apoyar a la Dirección de Mejoramiento de Barrios de la Caja de la Vivienda Popular en la implementación de la estrategia de comunicaciones, en el marco de la ejecución del proyecto de inversión 7703 &quot;Mejoramiento Integral de Barrios con Participación Ciudadana&quot;"/>
    <x v="2"/>
    <n v="80111600"/>
    <n v="7500000"/>
    <n v="4"/>
    <n v="300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 de la línea 7703-36 $30.000.000 "/>
    <d v="2024-02-22T00:00:00"/>
    <s v="DMB-049"/>
    <d v="2024-02-26T00:00:00"/>
    <n v="30000000"/>
    <n v="0"/>
    <n v="281"/>
    <d v="2024-02-28T00:00:00"/>
    <n v="30000000"/>
    <n v="0"/>
    <n v="373"/>
    <d v="2024-03-01T00:00:00"/>
    <n v="30000000"/>
    <n v="0"/>
    <n v="15000000"/>
    <m/>
    <n v="15000000"/>
    <n v="0"/>
    <s v="CONTRATO DE PRESTACION DE SERVICIOS PROFESIONALES"/>
    <n v="42"/>
    <s v="NELLY CECILIA FABRA GUTIERREZ"/>
    <n v="281"/>
  </r>
  <r>
    <n v="107"/>
    <s v="7703-107"/>
    <s v="O23011601190000007703"/>
    <x v="3"/>
    <x v="5"/>
    <x v="17"/>
    <s v="PM/0208/0104/40020197703"/>
    <x v="4"/>
    <x v="0"/>
    <s v="Prestar los servicios profesionales a la Dirección de Mejoramiento de Barrios para apoyar desde el componente social la supervisión de los contratos a cargo de la dependencia, en el marco de la ejecución del proyecto de inversión 7703 &quot;Mejoramiento Integral de Barrios con Participación Ciudadana."/>
    <x v="2"/>
    <n v="93141500"/>
    <n v="4000000"/>
    <n v="4"/>
    <n v="160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20 $16.000.000"/>
    <d v="2024-02-22T00:00:00"/>
    <s v="DMB-050"/>
    <d v="2024-02-26T00:00:00"/>
    <n v="16000000"/>
    <n v="0"/>
    <n v="283"/>
    <d v="2024-02-28T00:00:00"/>
    <n v="16000000"/>
    <n v="0"/>
    <n v="510"/>
    <d v="2024-03-08T00:00:00"/>
    <n v="16000000"/>
    <n v="0"/>
    <n v="6666667"/>
    <m/>
    <n v="9333333"/>
    <n v="0"/>
    <s v="CONTRATO DE PRESTACION DE SERVICIOS PROFESIONALES"/>
    <n v="90"/>
    <s v="VALERIA  BENAVIDES PEDRAZA"/>
    <n v="283"/>
  </r>
  <r>
    <n v="108"/>
    <s v="7703-108"/>
    <s v="O23011601190000007703"/>
    <x v="3"/>
    <x v="5"/>
    <x v="17"/>
    <s v="PM/0208/0104/40020197703"/>
    <x v="4"/>
    <x v="0"/>
    <s v="Prestar los servicios profesionales para apoyar a la Dirección de Mejoramiento de Barrios en la implementación  del componente social de participación ciudadana para los territorios objeto de las intervenciones, en el marco del proyecto de inversión 7703 &quot;Mejoramiento Integral de Barrios con Participación Ciudadana&quot; suscritos"/>
    <x v="2"/>
    <n v="93141500"/>
    <n v="3788000"/>
    <n v="4"/>
    <n v="15152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e la línea 7703-21 $15.152.000"/>
    <d v="2024-02-22T00:00:00"/>
    <s v="DMB-051"/>
    <d v="2024-02-26T00:00:00"/>
    <n v="15152000"/>
    <n v="0"/>
    <n v="285"/>
    <d v="2024-02-28T00:00:00"/>
    <n v="15152000"/>
    <n v="0"/>
    <n v="728"/>
    <d v="2024-03-13T00:00:00"/>
    <n v="15152000"/>
    <n v="0"/>
    <n v="6060800"/>
    <m/>
    <n v="9091200"/>
    <n v="0"/>
    <s v="CONTRATO DE PRESTACION DE SERVICIOS PROFESIONALES"/>
    <n v="153"/>
    <s v="INGRID PAOLA MARTIN CASTILLO"/>
    <n v="285"/>
  </r>
  <r>
    <n v="109"/>
    <s v="7703-109"/>
    <s v="O23011601190000007703"/>
    <x v="3"/>
    <x v="5"/>
    <x v="17"/>
    <s v="PM/0208/0104/40020197703"/>
    <x v="23"/>
    <x v="0"/>
    <s v="Prestar de servicios profesionales para desarrollar las actividades de la estrategia de comunicación estratégica de la Dirección de Barrios, en el marco de la ejecución del proyecto de inversión 7703 &quot;Mejoramiento Integral de Barrios con Participación Ciudadana&quot; en los territorios de los contratos suscritos."/>
    <x v="1"/>
    <s v="No aplica"/>
    <n v="0"/>
    <n v="0"/>
    <n v="0"/>
    <s v="NO APLICA"/>
    <s v="NO APLICA"/>
    <s v="NO APLICA"/>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e la línea 7703-36 $20.000.000"/>
    <d v="2024-02-22T00:00:00"/>
    <s v="DMB-052 ANULADA"/>
    <d v="2024-02-26T00:00:00"/>
    <n v="0"/>
    <n v="0"/>
    <m/>
    <m/>
    <m/>
    <n v="0"/>
    <m/>
    <m/>
    <m/>
    <n v="0"/>
    <m/>
    <m/>
    <n v="0"/>
    <n v="0"/>
    <m/>
    <m/>
    <m/>
    <m/>
  </r>
  <r>
    <n v="110"/>
    <s v="7703-110"/>
    <s v="O23011601190000007703"/>
    <x v="3"/>
    <x v="5"/>
    <x v="17"/>
    <s v="PM/0208/0104/40020197703"/>
    <x v="37"/>
    <x v="0"/>
    <s v="Prestar los servicios de apoyo a la gestión para ejecutar las actividades de gestión documental y apoyo administrativo para realizar la compilación, seguimiento y actualización de inventario y administración de los expedientes en medio físico y digital, de los contratos que se encuentran a cargo de la Dirección de Mejoramiento de Barrios en el marco del proyecto de inversión 7703 &quot;Mejoramiento Integral de Barrios con Participación Ciudadana&quot;."/>
    <x v="2"/>
    <n v="80111600"/>
    <n v="3500000"/>
    <n v="4"/>
    <n v="140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7 $14.000.000 "/>
    <d v="2024-02-22T00:00:00"/>
    <s v="DMB-053"/>
    <d v="2024-02-26T00:00:00"/>
    <n v="14000000"/>
    <n v="0"/>
    <n v="287"/>
    <d v="2024-02-28T00:00:00"/>
    <n v="14000000"/>
    <n v="0"/>
    <n v="529"/>
    <d v="2024-03-08T00:00:00"/>
    <n v="14000000"/>
    <n v="0"/>
    <n v="6183333"/>
    <m/>
    <n v="7816667"/>
    <n v="0"/>
    <s v="CONTRATO DE PRESTACION DE SERVICIOS PROFESIONALES"/>
    <n v="122"/>
    <s v="LINA MARIA HERNANDEZ IBAÑEZ"/>
    <n v="287"/>
  </r>
  <r>
    <n v="111"/>
    <s v="7703-111"/>
    <s v="O23011601190000007703"/>
    <x v="3"/>
    <x v="5"/>
    <x v="17"/>
    <s v="PM/0208/0104/40020197703"/>
    <x v="10"/>
    <x v="0"/>
    <s v="Prestar los servicios profesionales jurídicos especializados, para apoyar jurídicamente a la Dirección de Mejoramiento de Barrios en la supervisión de los contratos de consultoría, obra e interventoría suscritos en el marco de la ejecución del proyecto de inversión 7703 &quot;Mejoramiento Integral de Barrios con Participación Ciudadana&quot;."/>
    <x v="1"/>
    <s v="No aplica"/>
    <n v="0"/>
    <n v="0"/>
    <n v="0"/>
    <s v="NO APLICA"/>
    <s v="NO APLICA"/>
    <s v="NO APLICA"/>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26 $26.728.520  y de la línea 7703-27 $21.271.480"/>
    <d v="2024-02-22T00:00:00"/>
    <s v="DMB-054 ANULADA"/>
    <d v="2024-02-26T00:00:00"/>
    <n v="0"/>
    <n v="0"/>
    <m/>
    <m/>
    <m/>
    <n v="0"/>
    <m/>
    <m/>
    <m/>
    <n v="0"/>
    <m/>
    <m/>
    <n v="0"/>
    <n v="0"/>
    <m/>
    <m/>
    <m/>
    <m/>
  </r>
  <r>
    <n v="112"/>
    <s v="7703-112"/>
    <s v="O23011601190000007703"/>
    <x v="3"/>
    <x v="5"/>
    <x v="17"/>
    <s v="PM/0208/0104/40020197703"/>
    <x v="38"/>
    <x v="0"/>
    <s v="Prestar los servicios profesionales en materia financiera a la Dirección de Mejoramiento de Barrios para realizar el seguimiento financiero y presupuestal de los proyectos de infraestructura desarrollados en el marco de la ejecución del proyecto de inversión 7703 &quot;Mejoramiento Integral de Barrios con Participación Ciudadana&quot;."/>
    <x v="2"/>
    <n v="80111600"/>
    <n v="9000000"/>
    <s v="3 meses , 20 dias"/>
    <n v="330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30 $33.000.000 "/>
    <d v="2024-02-22T00:00:00"/>
    <s v="DMB-055"/>
    <d v="2024-02-26T00:00:00"/>
    <n v="33000000"/>
    <n v="0"/>
    <n v="289"/>
    <d v="2024-02-28T00:00:00"/>
    <n v="33000000"/>
    <n v="0"/>
    <n v="739"/>
    <d v="2024-03-14T00:00:00"/>
    <n v="33000000"/>
    <n v="0"/>
    <n v="12925000"/>
    <m/>
    <n v="20075000"/>
    <n v="0"/>
    <s v="CONTRATO DE PRESTACION DE SERVICIOS PROFESIONALES"/>
    <n v="150"/>
    <s v="CAROLINA  LOPEZ PALACIO"/>
    <n v="289"/>
  </r>
  <r>
    <n v="113"/>
    <s v="7703-113"/>
    <s v="O23011601190000007703"/>
    <x v="3"/>
    <x v="5"/>
    <x v="17"/>
    <s v="PM/0208/0104/40020197703"/>
    <x v="4"/>
    <x v="0"/>
    <s v="Prestar los servicios de apoyo a la gestión de la Dirección de Barrios mediante el acompañamiento al procedimiento &quot;seguimiento y control a la estabilidad y sostenibilidad de la obra”, en el marco del proyecto de inversión 7703 &quot;Mejoramiento Integral de Barrios con Participación Ciudadana&quot;"/>
    <x v="2"/>
    <n v="93141500"/>
    <n v="3153963"/>
    <n v="3"/>
    <n v="9461889"/>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21 $9.461.889 "/>
    <d v="2024-02-22T00:00:00"/>
    <s v="DMB-056"/>
    <d v="2024-02-26T00:00:00"/>
    <n v="9461889"/>
    <n v="0"/>
    <n v="290"/>
    <d v="2024-02-28T00:00:00"/>
    <n v="9461889"/>
    <n v="0"/>
    <n v="1700"/>
    <d v="2024-04-16T00:00:00"/>
    <n v="9461889"/>
    <n v="0"/>
    <n v="1471849"/>
    <m/>
    <n v="7990040"/>
    <n v="0"/>
    <s v="CONTRATO DE PRESTACION DE SERVICIOS DE APOYO A LA GESTION"/>
    <n v="355"/>
    <s v="ERIKA YANETH CASTRO PEREZ"/>
    <n v="290"/>
  </r>
  <r>
    <n v="114"/>
    <s v="7703-114"/>
    <s v="O23011601190000007703"/>
    <x v="3"/>
    <x v="5"/>
    <x v="17"/>
    <s v="PM/0208/0104/40020197703"/>
    <x v="10"/>
    <x v="0"/>
    <s v="Prestar servicios profesionales desde el componente jurídico para brindar apoyo en las actuaciones que se adelanten en el proceso de gestión contractual para la Dirección de mejoramiento de barrios."/>
    <x v="2"/>
    <n v="80121700"/>
    <n v="10000000"/>
    <n v="4"/>
    <n v="400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1T00:00:00"/>
    <n v="202415000022533"/>
    <s v="02 - Creación de Nueva Línea "/>
    <s v="de la línea 7703-28 $40.000.000"/>
    <d v="2024-02-22T00:00:00"/>
    <s v="DMB-057"/>
    <d v="2024-02-26T00:00:00"/>
    <n v="40000000"/>
    <n v="0"/>
    <n v="291"/>
    <d v="2024-02-28T00:00:00"/>
    <n v="40000000"/>
    <n v="0"/>
    <n v="382"/>
    <d v="2024-03-01T00:00:00"/>
    <n v="40000000"/>
    <n v="0"/>
    <n v="20000000"/>
    <m/>
    <n v="20000000"/>
    <n v="0"/>
    <s v="CONTRATO DE PRESTACION DE SERVICIOS PROFESIONALES"/>
    <n v="41"/>
    <s v="GUILLERMO ALFONSO AGUANCHA BAUTE"/>
    <n v="291"/>
  </r>
  <r>
    <n v="115"/>
    <s v="7703-115"/>
    <s v="O23011601190000007703"/>
    <x v="3"/>
    <x v="5"/>
    <x v="17"/>
    <s v="PM/0208/0104/40020197703"/>
    <x v="4"/>
    <x v="0"/>
    <s v="Adición y prórroga al contrato 367-2023 cuyo objeto es: Prestar los servicios profesionales en materia social a la Dirección de Mejoramiento de Barrios de la Caja de la Vivienda Popular para gestionar el componente social del territorio Caracolí en el marco de la ejecución del proyecto de Inversión 7703 “Mejoramiento Integral de Barrios con ParticipaciónCiudadana”"/>
    <x v="3"/>
    <n v="93141500"/>
    <n v="3688533"/>
    <n v="1"/>
    <n v="3688533"/>
    <s v="FEBRERO"/>
    <s v="FEBRERO"/>
    <s v="Febrero"/>
    <s v="DIRECCIÓN DE MEJORAMIENTO DE BARRIOS"/>
    <s v="MARIA MERCEDES MOLINA RENGIFO"/>
    <s v="2.1.03.01.05.03.01.01.98  A Otras Entidades No Financieras Municipales y/o Distritales no consideradas Empresas"/>
    <s v="A.15.10 - Mejoramiento y mantenimiento de zonas verdes, parques, plazas y plazoletas"/>
    <m/>
    <d v="2024-02-28T00:00:00"/>
    <n v="202415000025563"/>
    <s v="02 - Creación de Nueva Línea "/>
    <s v="de la línea 7703-82 $3.688.533"/>
    <d v="2024-02-28T00:00:00"/>
    <s v="DMB-058"/>
    <d v="2024-02-28T00:00:00"/>
    <n v="3688533"/>
    <n v="0"/>
    <n v="329"/>
    <d v="2024-02-28T00:00:00"/>
    <n v="3688533"/>
    <n v="0"/>
    <n v="359"/>
    <d v="2024-02-29T00:00:00"/>
    <n v="3688533"/>
    <n v="0"/>
    <n v="3688533"/>
    <m/>
    <n v="0"/>
    <n v="0"/>
    <s v="CONTRATO DE PRESTACION DE SERVICIOS PROFESIONALES"/>
    <n v="367"/>
    <s v="MARIA CAMILA RAMOS PRIETO"/>
    <n v="329"/>
  </r>
  <r>
    <n v="116"/>
    <s v="7703-116"/>
    <s v="O23011601190000007703"/>
    <x v="3"/>
    <x v="5"/>
    <x v="17"/>
    <s v="PM/0208/0104/40020197703"/>
    <x v="23"/>
    <x v="0"/>
    <s v="Prestar de servicios profesionales para desarrollar las actividades de la estrategia de comunicación de la Dirección de Mejoramiento de Barrios, en el marco de la ejecución del proyecto de inversión 7703 &quot;Mejoramiento Integral de Barrios con Participación Ciudadana&quot; en los territorios de los contratos suscritos."/>
    <x v="2"/>
    <n v="80111600"/>
    <n v="5000000"/>
    <n v="4"/>
    <n v="200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8T00:00:00"/>
    <n v="202415000025823"/>
    <s v="02 - Creación de Nueva Línea "/>
    <s v="de la línea 7703-109 $20.000.000"/>
    <d v="2024-03-01T00:00:00"/>
    <s v="DMB-063"/>
    <d v="2024-03-01T00:00:00"/>
    <n v="20000000"/>
    <n v="0"/>
    <n v="382"/>
    <d v="2024-03-04T00:00:00"/>
    <n v="20000000"/>
    <n v="0"/>
    <n v="626"/>
    <d v="2024-03-11T00:00:00"/>
    <n v="20000000"/>
    <n v="0"/>
    <n v="8333333"/>
    <m/>
    <n v="11666667"/>
    <n v="0"/>
    <s v="CONTRATO DE PRESTACION DE SERVICIOS PROFESIONALES"/>
    <n v="134"/>
    <s v="ELKIN ESNEIDER CORTES NIÑO"/>
    <n v="382"/>
  </r>
  <r>
    <n v="117"/>
    <s v="7703-117"/>
    <s v="O23011601190000007703"/>
    <x v="3"/>
    <x v="5"/>
    <x v="17"/>
    <s v="PM/0208/0104/40020197703"/>
    <x v="10"/>
    <x v="0"/>
    <s v="Prestar los servicios profesionales para apoyar jurídicamente a la Dirección de Mejoramiento de Barrios en las diferentes etapas de los procesos de selección y en la supervisión de los contratos de infraestructura suscritos en el marco de la ejecución del proyecto de inversión 7703 &quot;Mejoramiento Integral de Barrios con Participación Ciudadana&quot;"/>
    <x v="2"/>
    <n v="80121700"/>
    <n v="12000000"/>
    <n v="4"/>
    <n v="480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8T00:00:00"/>
    <n v="202415000025823"/>
    <s v="02 - Creación de Nueva Línea "/>
    <s v="de la línea 7703-111 $48.000.000"/>
    <d v="2024-03-01T00:00:00"/>
    <s v="DMB-064"/>
    <d v="2024-03-01T00:00:00"/>
    <n v="48000000"/>
    <n v="0"/>
    <n v="383"/>
    <d v="2024-03-04T00:00:00"/>
    <n v="48000000"/>
    <n v="0"/>
    <n v="741"/>
    <d v="2024-03-14T00:00:00"/>
    <n v="48000000"/>
    <n v="0"/>
    <n v="18800000"/>
    <m/>
    <n v="29200000"/>
    <n v="0"/>
    <s v="CONTRATO DE PRESTACION DE SERVICIOS PROFESIONALES"/>
    <n v="147"/>
    <s v="PAOLA ANDREA ROJAS MESA"/>
    <n v="383"/>
  </r>
  <r>
    <n v="118"/>
    <s v="7703-118"/>
    <s v="O23011601190000007703"/>
    <x v="3"/>
    <x v="5"/>
    <x v="17"/>
    <s v="PM/0208/0104/40020197703"/>
    <x v="35"/>
    <x v="0"/>
    <s v="Prestar los servicios profesionales para apoyar a la Dirección General de la Caja de la Vivienda Popular en el seguimiento y acompañamiento a la ejecución de la política, planes, programas y proyectos en materia de mejoramiento de barrios y de vivienda, titulación y reasentamiento, en el marco de la ejecución del Plan Distrital de Desarrollo."/>
    <x v="2"/>
    <n v="80111600"/>
    <n v="8553120"/>
    <n v="4"/>
    <n v="3421248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8T00:00:00"/>
    <n v="202415000025823"/>
    <s v="02 - Creación de Nueva Línea "/>
    <s v="de la línea 7703-33 $34.212.480"/>
    <d v="2024-03-01T00:00:00"/>
    <s v="DMB-065"/>
    <d v="2024-03-01T00:00:00"/>
    <n v="34212480"/>
    <n v="0"/>
    <n v="391"/>
    <d v="2024-03-04T00:00:00"/>
    <n v="34212480"/>
    <n v="0"/>
    <n v="716"/>
    <d v="2024-03-13T00:00:00"/>
    <n v="34212480"/>
    <n v="0"/>
    <n v="13114784"/>
    <m/>
    <n v="21097696"/>
    <n v="0"/>
    <s v="CONTRATO DE PRESTACION DE SERVICIOS PROFESIONALES"/>
    <n v="133"/>
    <s v="GUSTAVO ADOLFO ROSAS SUAREZ"/>
    <n v="391"/>
  </r>
  <r>
    <n v="119"/>
    <s v="7703-119"/>
    <s v="O23011601190000007703"/>
    <x v="3"/>
    <x v="5"/>
    <x v="17"/>
    <s v="PM/0208/0104/40020197703"/>
    <x v="4"/>
    <x v="0"/>
    <s v="Prestar los servicios profesionales para apoyar el seguimiento a la estrategia social dentro de los contratos de infraestructura a cargo de la Dirección de Mejoramiento de Barrios para los proyectos de intervención física a escala barrial, en el marco del proyecto de inversión 7703 &quot;Mejoramiento Integral de Barrios con Participación Ciudadana&quot;"/>
    <x v="2"/>
    <n v="93141500"/>
    <n v="10000000"/>
    <n v="4"/>
    <n v="400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8T00:00:00"/>
    <n v="202415000025823"/>
    <s v="02 - Creación de Nueva Línea "/>
    <s v="de la línea 7703-22$ 40.000.000"/>
    <d v="2024-03-01T00:00:00"/>
    <s v="DMB-066"/>
    <d v="2024-03-01T00:00:00"/>
    <n v="40000000"/>
    <n v="0"/>
    <n v="371"/>
    <d v="2024-03-01T00:00:00"/>
    <n v="40000000"/>
    <n v="0"/>
    <n v="644"/>
    <d v="2024-03-12T00:00:00"/>
    <n v="40000000"/>
    <n v="0"/>
    <n v="16333333"/>
    <m/>
    <n v="23666667"/>
    <n v="0"/>
    <s v="CONTRATO DE PRESTACION DE SERVICIOS PROFESIONALES"/>
    <n v="114"/>
    <s v="IVAN  PERDOMO LONDOÑO"/>
    <n v="371"/>
  </r>
  <r>
    <n v="120"/>
    <s v="7703-120"/>
    <s v="O23011601190000007703"/>
    <x v="3"/>
    <x v="5"/>
    <x v="17"/>
    <s v="PM/0208/0104/40020197703"/>
    <x v="39"/>
    <x v="0"/>
    <s v="Prestar los servicios profesionales para apoyar la implementación de la estrategia de Gobierno Abierto de la Caja de la Vivienda Popular, en asuntos relacionados con innovación pública, participación ciudadana y gobierno colaborativo, en el marco de la ejecución del proyecto de inversión 7703 “Mejoramiento Integral de Barrios con Participación Ciudadana”."/>
    <x v="2"/>
    <n v="81101500"/>
    <n v="12000000"/>
    <n v="4"/>
    <n v="480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8T00:00:00"/>
    <n v="202415000025823"/>
    <s v="02 - Creación de Nueva Línea "/>
    <s v="de la línea 7703-52 $48.000.000 "/>
    <d v="2024-03-01T00:00:00"/>
    <s v="DMB-067"/>
    <d v="2024-03-01T00:00:00"/>
    <n v="48000000"/>
    <n v="0"/>
    <n v="373"/>
    <d v="2024-03-01T00:00:00"/>
    <n v="48000000"/>
    <n v="0"/>
    <n v="1099"/>
    <d v="2024-03-21T00:00:00"/>
    <n v="48000000"/>
    <n v="0"/>
    <n v="16000000"/>
    <m/>
    <n v="32000000"/>
    <n v="0"/>
    <s v="CONTRATO DE PRESTACION DE SERVICIOS PROFESIONALES"/>
    <n v="211"/>
    <s v="HENRY ANDRES GUALDRON VELASCO"/>
    <n v="373"/>
  </r>
  <r>
    <n v="121"/>
    <s v="7703-121"/>
    <s v="O23011601190000007703"/>
    <x v="3"/>
    <x v="5"/>
    <x v="17"/>
    <s v="PM/0208/0104/40020197703"/>
    <x v="11"/>
    <x v="0"/>
    <s v="Prestar los servicios profesionales técnicos en los contratos de infraestructura, en la formulación, proyección, ajuste y revisión de los presupuestos, dentro de la formulación y ejecución de proyectos, para la ejecución del proyecto de Inversión 7703 &quot;Mejoramiento Integral de Barrios Con Participación Ciudadana&quot;"/>
    <x v="2"/>
    <n v="81101500"/>
    <n v="8553120"/>
    <n v="4"/>
    <n v="3421248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8T00:00:00"/>
    <n v="202415000025823"/>
    <s v="02 - Creación de Nueva Línea "/>
    <s v="de la línea 7703-48 $34.212.480 "/>
    <d v="2024-03-01T00:00:00"/>
    <s v="DMB-068"/>
    <d v="2024-03-01T00:00:00"/>
    <n v="34212480"/>
    <n v="0"/>
    <n v="372"/>
    <d v="2024-03-01T00:00:00"/>
    <n v="34212480"/>
    <n v="0"/>
    <n v="1098"/>
    <d v="2024-03-21T00:00:00"/>
    <n v="34212480"/>
    <n v="0"/>
    <n v="11404160"/>
    <m/>
    <n v="22808320"/>
    <n v="0"/>
    <s v="CONTRATO DE PRESTACION DE SERVICIOS PROFESIONALES"/>
    <n v="204"/>
    <s v="LAURA MILENA RAMIREZ QUIMBAYO"/>
    <n v="372"/>
  </r>
  <r>
    <n v="122"/>
    <s v="7703-122"/>
    <s v="O23011601190000007703"/>
    <x v="3"/>
    <x v="5"/>
    <x v="17"/>
    <s v="PM/0208/0104/40020197703"/>
    <x v="11"/>
    <x v="0"/>
    <s v="Adición y prórroga al contrato 671-2023 cuyo objeto es: Prestación de servicios profesionales de apoyo a la supervisión, formulación, gestión técnica y administrativa a la Dirección de Mejoramiento de Barrios de la Caja de Vivienda popular en el marco del Proyecto de Inversión 7703 “Mejoramiento Integral de Barrios con Participación Ciudadana”."/>
    <x v="3"/>
    <n v="81101500"/>
    <n v="7483980"/>
    <n v="1"/>
    <n v="748398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9T00:00:00"/>
    <n v="202415000026663"/>
    <s v="02 - Creación de Nueva Línea "/>
    <s v="de la línea 7703-18 $7.483.980"/>
    <d v="2024-02-29T00:00:00"/>
    <s v="DMB-059"/>
    <d v="2024-02-29T00:00:00"/>
    <n v="7483980"/>
    <n v="0"/>
    <n v="362"/>
    <d v="2024-03-01T00:00:00"/>
    <n v="7483980"/>
    <n v="0"/>
    <n v="419"/>
    <d v="2024-03-06T00:00:00"/>
    <n v="7483980"/>
    <n v="0"/>
    <n v="7483980"/>
    <m/>
    <n v="0"/>
    <n v="0"/>
    <s v="CONTRATO DE PRESTACION DE SERVICIOS PROFESIONALES"/>
    <n v="671"/>
    <s v="YANDHY TATIANA ROBELTO GARRIDO"/>
    <n v="362"/>
  </r>
  <r>
    <n v="123"/>
    <s v="7703-123"/>
    <s v="O23011601190000007703"/>
    <x v="3"/>
    <x v="5"/>
    <x v="17"/>
    <s v="PM/0208/0104/40020197703"/>
    <x v="39"/>
    <x v="0"/>
    <s v="Adición y prórroga al contrato 670-2023 cuyo objeto es: Prestacion de servicios profesionales a la direccion de mejoramiento de barrios de la caja de la vivienda popular en materia tecnica, en el proyecto de intervencion de los territorios priorizados en el marco del proyecto de inversión 7703 &quot;Mejoramiento Integral de Barrios con Participación Ciudadana&quot;."/>
    <x v="3"/>
    <n v="81101500"/>
    <n v="7483980"/>
    <n v="1"/>
    <n v="748398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9T00:00:00"/>
    <n v="202415000026663"/>
    <s v="02 - Creación de Nueva Línea "/>
    <s v="de la línea 7703-46 $7.483.980"/>
    <d v="2024-02-29T00:00:00"/>
    <s v="DMB-060"/>
    <d v="2024-02-29T00:00:00"/>
    <n v="7483980"/>
    <n v="0"/>
    <n v="363"/>
    <d v="2024-03-01T00:00:00"/>
    <n v="7483980"/>
    <n v="0"/>
    <n v="420"/>
    <d v="2024-03-07T00:00:00"/>
    <n v="7483980"/>
    <n v="0"/>
    <n v="4989320"/>
    <m/>
    <n v="2494660"/>
    <n v="0"/>
    <s v="CONTRATO DE PRESTACION DE SERVICIOS PROFESIONALES"/>
    <n v="670"/>
    <s v="MONICA ANDREA ZIPAQUIRA DIAZ"/>
    <n v="363"/>
  </r>
  <r>
    <n v="124"/>
    <s v="7703-124"/>
    <s v="O23011601190000007703"/>
    <x v="3"/>
    <x v="5"/>
    <x v="17"/>
    <s v="PM/0208/0104/40020197703"/>
    <x v="39"/>
    <x v="0"/>
    <s v="Adición y prórroga al contrato 675-2023 cuyo objeto es: Prestar los servicios profesionales en materia urbanista para asesorar a la Dirección de Mejoramiento de Barrios de la Caja de la Vivienda Popular en la ejecución del proyecto de inversión 7703 &quot;Mejoramiento Integral de Barrios con Participación Ciudadana&quot;"/>
    <x v="3"/>
    <n v="81101500"/>
    <n v="11500000"/>
    <n v="1"/>
    <n v="115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2-29T00:00:00"/>
    <n v="202415000026663"/>
    <s v="02 - Creación de Nueva Línea "/>
    <s v="de la línea 7703-49 $11.500.000"/>
    <d v="2024-02-29T00:00:00"/>
    <s v="DMB-061"/>
    <d v="2024-02-29T00:00:00"/>
    <n v="11500000"/>
    <n v="0"/>
    <n v="364"/>
    <d v="2024-03-01T00:00:00"/>
    <n v="11500000"/>
    <n v="0"/>
    <n v="418"/>
    <d v="2024-03-06T00:00:00"/>
    <n v="11500000"/>
    <n v="0"/>
    <n v="11500000"/>
    <m/>
    <n v="0"/>
    <n v="0"/>
    <s v="CONTRATO DE PRESTACION DE SERVICIOS PROFESIONALES"/>
    <n v="675"/>
    <s v="MARTHA CAROLINA CARMONA FLOREZ"/>
    <n v="364"/>
  </r>
  <r>
    <n v="125"/>
    <s v="7703-125"/>
    <s v="O23011601190000007703"/>
    <x v="3"/>
    <x v="5"/>
    <x v="17"/>
    <s v="PM/0208/0111/40020197703"/>
    <x v="11"/>
    <x v="0"/>
    <s v="Adición y prórroga al contrato 379-2023 cuyo objeto es: Prestar los servicios profesionales especializados a la Dirección de Barrios de la Caja de la Vivienda Popular para hacer el seguimiento y control a loscronogramas de los contratos suscritos en el marco de la Ejecución del proyecto de inversión 7703 “Mejoramiento Integral de Barrios con Participación Ciudadana”"/>
    <x v="3"/>
    <n v="81101500"/>
    <n v="10000000"/>
    <n v="1"/>
    <n v="10000000"/>
    <s v="MARZO"/>
    <s v="MARZO"/>
    <s v="MARZO"/>
    <s v="DIRECCIÓN DE MEJORAMIENTO DE BARRIOS"/>
    <s v="LAURA MARCELA SANGUINO GUTIÉRREZ"/>
    <s v="2.1.03.01.05.03.01.01.98  A Otras Entidades No Financieras Municipales y/o Distritales no consideradas Empresas"/>
    <s v="A.15.10 - Mejoramiento y mantenimiento de zonas verdes, parques, plazas y plazoletas"/>
    <m/>
    <d v="2024-02-29T00:00:00"/>
    <n v="202415000026663"/>
    <s v="02 - Creación de Nueva Línea "/>
    <s v="r de la línea 7703-48 $10.000.000"/>
    <d v="2024-02-29T00:00:00"/>
    <s v="DMB-062"/>
    <d v="2024-02-29T00:00:00"/>
    <n v="10000000"/>
    <n v="0"/>
    <n v="365"/>
    <d v="2024-03-01T00:00:00"/>
    <n v="10000000"/>
    <n v="0"/>
    <n v="1029"/>
    <d v="2024-03-21T00:00:00"/>
    <n v="10000000"/>
    <n v="0"/>
    <n v="10000000"/>
    <m/>
    <n v="0"/>
    <n v="0"/>
    <s v="CONTRATO DE PRESTACION DE SERVICIOS PROFESIONALES"/>
    <n v="379"/>
    <s v="JORGE FERNANDO MURILLO HEREDIA"/>
    <n v="365"/>
  </r>
  <r>
    <n v="126"/>
    <s v="7703-126"/>
    <s v="O23011601190000007703"/>
    <x v="3"/>
    <x v="5"/>
    <x v="17"/>
    <s v="PM/0208/0104/40020197703"/>
    <x v="17"/>
    <x v="0"/>
    <s v="Prestar los servicios profesionales en materia forestal, silvicultural para los proyectos de infraestructura a cargo de la Dirección de Mejoramiento de Barrios"/>
    <x v="2"/>
    <n v="77101700"/>
    <n v="6414810"/>
    <n v="4"/>
    <n v="2565924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3-05T00:00:00"/>
    <s v="202415000028683_x000a_202415000029453"/>
    <s v="02 - Creación de Nueva Línea "/>
    <s v="de la línea 7703-58 $25.659.240"/>
    <d v="2024-03-07T00:00:00"/>
    <s v="DMB-070 (Anulado  correo electrónico  23-04-2024)"/>
    <d v="2024-03-08T00:00:00"/>
    <n v="0"/>
    <n v="25659240"/>
    <n v="413"/>
    <d v="2024-03-11T00:00:00"/>
    <n v="0"/>
    <n v="0"/>
    <m/>
    <m/>
    <m/>
    <n v="0"/>
    <m/>
    <m/>
    <n v="0"/>
    <n v="25659240"/>
    <m/>
    <m/>
    <m/>
    <s v="413  ( Anulado  correo electrónico  23-04-2024)"/>
  </r>
  <r>
    <n v="127"/>
    <s v="7703-127"/>
    <s v="O23011601190000007703"/>
    <x v="3"/>
    <x v="5"/>
    <x v="17"/>
    <s v="PM/0208/0104/40020197703"/>
    <x v="38"/>
    <x v="0"/>
    <s v="Adición al contrato 150-2024 cuyo objeto es: Prestar los servicios profesionales en materia financiera a la Dirección de Mejoramiento de Barrios para realizar el seguimiento financiero y presupuestal de los proyectos de infraestructura desarrollados en el marco de la ejecución del proyecto de inversión 7703 &quot;Mejoramiento Integral de Barrios con Participación Ciudadana&quot;."/>
    <x v="3"/>
    <n v="80111600"/>
    <n v="750000"/>
    <n v="4"/>
    <n v="3000000"/>
    <s v="MARZO"/>
    <s v="MARZO"/>
    <s v="MARZO"/>
    <s v="DIRECCIÓN DE MEJORAMIENTO DE BARRIOS"/>
    <s v="MARIA MERCEDES MOLINA RENGIFO"/>
    <s v="2.1.03.01.05.03.01.01.98  A Otras Entidades No Financieras Municipales y/o Distritales no consideradas Empresas"/>
    <s v="A.15.10 - Mejoramiento y mantenimiento de zonas verdes, parques, plazas y plazoletas"/>
    <m/>
    <d v="2024-03-18T00:00:00"/>
    <s v="202415000032213_x000a_202415000032983(Viabilización)"/>
    <s v="02 - Creación de Nueva Línea "/>
    <s v=" de la línea 7703-28 $2.799.368  y de la línea 7703-30 $200.632"/>
    <d v="2024-03-19T00:00:00"/>
    <s v="DMB-071"/>
    <d v="2024-03-22T00:00:00"/>
    <n v="3000000"/>
    <n v="0"/>
    <n v="575"/>
    <d v="2024-04-05T00:00:00"/>
    <n v="0"/>
    <n v="3000000"/>
    <m/>
    <m/>
    <m/>
    <n v="0"/>
    <m/>
    <m/>
    <n v="0"/>
    <n v="3000000"/>
    <m/>
    <m/>
    <m/>
    <n v="575"/>
  </r>
  <r>
    <n v="128"/>
    <s v="7703-128"/>
    <s v="O23011601190000007703"/>
    <x v="3"/>
    <x v="5"/>
    <x v="17"/>
    <s v="PM/0208/0104/40020197703"/>
    <x v="37"/>
    <x v="0"/>
    <s v="Prestar los servicios de apoyo a la gestión, en el manejo de la información documental de la Dirección de Mejoramiento de Barrios, de acuerdo con los procesos y procedimientos de gestión documental de la Caja de la Vivienda Popular"/>
    <x v="2"/>
    <n v="80111600"/>
    <n v="3253963"/>
    <n v="3"/>
    <n v="9761889"/>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7 $5.622.968_x000a_de la línea 7703-8 $4.138.921 _x000a_"/>
    <d v="2024-04-01T00:00:00"/>
    <s v="DMB-073"/>
    <d v="2024-04-01T00:00:00"/>
    <n v="9761889"/>
    <n v="0"/>
    <n v="578"/>
    <d v="2024-04-03T00:00:00"/>
    <n v="0"/>
    <n v="9761889"/>
    <m/>
    <m/>
    <m/>
    <n v="0"/>
    <m/>
    <m/>
    <n v="0"/>
    <n v="9761889"/>
    <m/>
    <m/>
    <m/>
    <n v="578"/>
  </r>
  <r>
    <n v="129"/>
    <s v="7703-129"/>
    <s v="O23011601190000007703"/>
    <x v="3"/>
    <x v="5"/>
    <x v="17"/>
    <s v="PM/0208/0104/40020197703"/>
    <x v="11"/>
    <x v="0"/>
    <s v="Prestar los servicios profesionales para apoyar técnicamente la revisión y análisis de los proyectos reportados en el banco de proyectos, así como la supervisión de los proyectos de infraestructura de la Dirección de Mejoramiento de Barrios."/>
    <x v="2"/>
    <n v="81101500"/>
    <n v="6414840"/>
    <n v="3"/>
    <n v="1924452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18 $983.611 _x000a_ de la línea 7703-44 $5.651.148 _x000a_ de la línea 7703-45 $4.247.332 _x000a_ de la línea 7703-47 $4.599.664 _x000a_ de la línea 7703-48 $3.762.765 "/>
    <d v="2024-04-01T00:00:00"/>
    <s v="DMB-074 (Anulado  correo electrónico  23-04-2024)"/>
    <d v="2024-04-01T00:00:00"/>
    <n v="14967960"/>
    <n v="4276560"/>
    <n v="576"/>
    <d v="2024-04-03T00:00:00"/>
    <n v="14967960"/>
    <n v="0"/>
    <n v="1309"/>
    <d v="2024-04-08T00:00:00"/>
    <n v="14967960"/>
    <n v="0"/>
    <n v="5737718"/>
    <m/>
    <n v="9230242"/>
    <n v="4276560"/>
    <s v="CONTRATO DE PRESTACION DE SERVICIOS PROFESIONALES"/>
    <n v="280"/>
    <s v="JOSE DAVID CUBILLOS PARRA"/>
    <s v="576  ( Anulado  correo electrónico  23-04-2024)"/>
  </r>
  <r>
    <n v="130"/>
    <s v="7703-130"/>
    <s v="O23011601190000007703"/>
    <x v="3"/>
    <x v="5"/>
    <x v="17"/>
    <s v="PM/0208/0104/40020197703"/>
    <x v="17"/>
    <x v="0"/>
    <s v="Prestar los servicios profesionales para apoyar la supervisión de los proyectos de infraestructura de la Dirección de Mejoramiento de Barrios, en materia ambiental y de Seguridad y Salud en el Trabajo (SST-MA)."/>
    <x v="2"/>
    <n v="77101700"/>
    <n v="6414840"/>
    <n v="3"/>
    <n v="1924452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58 $19.244.520"/>
    <d v="2024-04-01T00:00:00"/>
    <s v="DMB-075"/>
    <d v="2024-04-01T00:00:00"/>
    <n v="19244520"/>
    <n v="0"/>
    <n v="580"/>
    <d v="2024-04-03T00:00:00"/>
    <n v="19244520"/>
    <n v="0"/>
    <n v="1627"/>
    <d v="2024-04-12T00:00:00"/>
    <n v="19244520"/>
    <n v="0"/>
    <n v="4062732"/>
    <m/>
    <n v="15181788"/>
    <n v="0"/>
    <s v="CONTRATO DE PRESTACION DE SERVICIOS PROFESIONALES"/>
    <n v="321"/>
    <s v="ANA MARIA BERMUDEZ ANDRADE"/>
    <m/>
  </r>
  <r>
    <n v="131"/>
    <s v="7703-131"/>
    <s v="O23011601190000007703"/>
    <x v="3"/>
    <x v="5"/>
    <x v="17"/>
    <s v="PM/0208/0104/40020197703"/>
    <x v="39"/>
    <x v="0"/>
    <s v="Prestar los servicios profesionales a la Dirección de Mejoramiento de Barrios para realizar el seguimiento técnico  a la estabilidad y sostenibilidad de los proyectos de infraestructura."/>
    <x v="2"/>
    <n v="81101500"/>
    <n v="6514840"/>
    <n v="3"/>
    <n v="1954452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 de la línea 7703-46 $9.662.028 _x000a_ de la línea 7703-49 $9.882.492"/>
    <d v="2024-04-01T00:00:00"/>
    <s v="DMB-076"/>
    <d v="2024-04-01T00:00:00"/>
    <n v="19544520"/>
    <n v="0"/>
    <n v="579"/>
    <d v="2024-04-03T00:00:00"/>
    <n v="19544520"/>
    <n v="0"/>
    <n v="1487"/>
    <d v="2024-04-11T00:00:00"/>
    <n v="19544520"/>
    <n v="0"/>
    <n v="4343227"/>
    <m/>
    <n v="15201293"/>
    <n v="0"/>
    <s v="CONTRATO DE PRESTACION DE SERVICIOS PROFESIONALES"/>
    <n v="317"/>
    <s v="ANA YANET LEGUIZAMON FANDIÑO"/>
    <m/>
  </r>
  <r>
    <n v="132"/>
    <s v="7703-132"/>
    <s v="O23011601190000007703"/>
    <x v="3"/>
    <x v="5"/>
    <x v="17"/>
    <s v="PM/0208/0104/40020197703"/>
    <x v="11"/>
    <x v="0"/>
    <s v="Prestar los servicios profesionales para apoyar técnicamente la supervisión la formulación, ejecución y/o seguimiento de los proyectos de infraestructura a cargo de la Dirección de Mejoramiento  de Barrios."/>
    <x v="2"/>
    <n v="81101500"/>
    <n v="7483980"/>
    <n v="3"/>
    <n v="2245194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 de la línea 7703-48 $16.580.239 y  de la línea 7703-50 $5.871.701"/>
    <d v="2024-04-01T00:00:00"/>
    <s v="DMB-077"/>
    <d v="2024-04-01T00:00:00"/>
    <n v="22451940"/>
    <n v="0"/>
    <n v="577"/>
    <d v="2024-04-03T00:00:00"/>
    <n v="22451940"/>
    <n v="0"/>
    <n v="1801"/>
    <d v="2024-04-23T00:00:00"/>
    <n v="22451940"/>
    <n v="0"/>
    <n v="1995728"/>
    <m/>
    <n v="20456212"/>
    <n v="0"/>
    <s v="CONTRATO DE PRESTACION DE SERVICIOS PROFESIONALES"/>
    <n v="393"/>
    <s v="EDWIN ARIEL ULLOA CALVO"/>
    <m/>
  </r>
  <r>
    <n v="133"/>
    <s v="7703-133"/>
    <s v="O23011601190000007703"/>
    <x v="3"/>
    <x v="5"/>
    <x v="17"/>
    <s v="PM/0208/0104/40020197703"/>
    <x v="35"/>
    <x v="0"/>
    <s v="Prestar los servicios de apoyo a la gestión, de la Dirección de Mejoramiento de Barrios en las actividades logísticas, administrativas y de correspondencia requeridas para la ejecución y el seguimiento de los proyectos y programas a cargo de la dependencia."/>
    <x v="2"/>
    <n v="80111600"/>
    <n v="3788000"/>
    <n v="3"/>
    <n v="1136400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32 $11.364.000"/>
    <d v="2024-04-01T00:00:00"/>
    <s v="DMB-078"/>
    <d v="2024-04-01T00:00:00"/>
    <n v="11364000"/>
    <n v="0"/>
    <n v="582"/>
    <d v="2024-04-03T00:00:00"/>
    <n v="11364000"/>
    <n v="0"/>
    <n v="1634"/>
    <d v="2024-04-12T00:00:00"/>
    <n v="11364000"/>
    <n v="0"/>
    <n v="2399067"/>
    <m/>
    <n v="8964933"/>
    <n v="0"/>
    <s v="CONTRATO DE PRESTACION DE SERVICIOS DE APOYO A LA GESTION"/>
    <n v="322"/>
    <s v="CATERINNE  MILLAN NIETO"/>
    <m/>
  </r>
  <r>
    <n v="134"/>
    <s v="7703-134"/>
    <s v="O23011601190000007703"/>
    <x v="3"/>
    <x v="5"/>
    <x v="17"/>
    <s v="PM/0208/0104/40020197703"/>
    <x v="4"/>
    <x v="0"/>
    <s v="Prestar los servicios profesionales para apoyar desde el componente social, la supervisión en los proyectos de infraestructura de la Dirección de Mejoramiento de Barrios."/>
    <x v="2"/>
    <n v="93141500"/>
    <n v="3688533"/>
    <n v="3"/>
    <n v="11065599"/>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 de la línea 7703-20 $320.467_x000a_ de la línea 7703-21 $5.217.173_x000a_de la línea 7703-23 $5.527.959  _x000a__x000a_ "/>
    <d v="2024-04-01T00:00:00"/>
    <s v="DMB-079"/>
    <d v="2024-04-01T00:00:00"/>
    <n v="11065599"/>
    <n v="0"/>
    <n v="584"/>
    <d v="2024-04-03T00:00:00"/>
    <n v="11065599"/>
    <n v="0"/>
    <n v="1781"/>
    <d v="2024-04-19T00:00:00"/>
    <n v="11065599"/>
    <n v="0"/>
    <n v="1106559"/>
    <m/>
    <n v="9959040"/>
    <n v="0"/>
    <s v="CONTRATO DE PRESTACION DE SERVICIOS PROFESIONALES"/>
    <n v="385"/>
    <s v="LISSETH KARINE AMAYA VELANDIA"/>
    <m/>
  </r>
  <r>
    <n v="135"/>
    <s v="7703-135"/>
    <s v="O23011601190000007703"/>
    <x v="3"/>
    <x v="5"/>
    <x v="17"/>
    <s v="PM/0208/0104/40020197703"/>
    <x v="4"/>
    <x v="0"/>
    <s v="Prestar los servicios profesionales para apoyar la ejecución y seguimiento del componente social de los contratos de infraestructura de la Dirección de Mejoramiento de Barrios."/>
    <x v="2"/>
    <n v="93141500"/>
    <n v="4000000"/>
    <n v="3"/>
    <n v="1200000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23 $12.000.000"/>
    <d v="2024-04-01T00:00:00"/>
    <s v="DMB-080"/>
    <d v="2024-04-01T00:00:00"/>
    <n v="12000000"/>
    <n v="0"/>
    <n v="583"/>
    <d v="2024-04-03T00:00:00"/>
    <n v="12000000"/>
    <n v="0"/>
    <n v="1628"/>
    <d v="2024-04-12T00:00:00"/>
    <n v="12000000"/>
    <n v="0"/>
    <n v="2533333"/>
    <m/>
    <n v="9466667"/>
    <n v="0"/>
    <s v="CONTRATO DE PRESTACION DE SERVICIOS PROFESIONALES"/>
    <n v="323"/>
    <s v="CAROL ANDREA SANTOS CASTRO"/>
    <m/>
  </r>
  <r>
    <n v="136"/>
    <s v="7703-136"/>
    <s v="O23011601190000007703"/>
    <x v="3"/>
    <x v="5"/>
    <x v="17"/>
    <s v="PM/0208/0104/40020197703"/>
    <x v="4"/>
    <x v="0"/>
    <s v="Prestar los servicios profesionales en materia social para el seguimiento a la ejecución de los contratos de consultoría, obra e  interventoría a cargo Dirección de Mejoramiento de Barrios."/>
    <x v="2"/>
    <n v="93141500"/>
    <n v="4000000"/>
    <n v="3"/>
    <n v="1200000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23 $12.000.000"/>
    <d v="2024-04-01T00:00:00"/>
    <s v="DMB-081"/>
    <d v="2024-04-01T00:00:00"/>
    <n v="12000000"/>
    <n v="0"/>
    <n v="581"/>
    <d v="2024-04-03T00:00:00"/>
    <n v="12000000"/>
    <n v="0"/>
    <n v="1646"/>
    <d v="2024-04-15T00:00:00"/>
    <n v="12000000"/>
    <n v="0"/>
    <n v="2000000"/>
    <m/>
    <n v="10000000"/>
    <n v="0"/>
    <s v="CONTRATO DE PRESTACION DE SERVICIOS PROFESIONALES"/>
    <n v="335"/>
    <s v="KAREN NATHALY MUÑOZ SANCHEZ"/>
    <m/>
  </r>
  <r>
    <n v="137"/>
    <s v="7703-137"/>
    <s v="O23011601190000007703"/>
    <x v="3"/>
    <x v="5"/>
    <x v="17"/>
    <s v="PM/0208/0104/40020197703"/>
    <x v="35"/>
    <x v="0"/>
    <s v="Prestar los servicios profesionales en temas relacionados con planeación y control interno que correspondan a los asuntos relacionados con la misionalidad de la Dirección de Mejoramiento de Barrios."/>
    <x v="2"/>
    <n v="80111600"/>
    <n v="4276560"/>
    <n v="3"/>
    <n v="1282968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32 $12.829.680"/>
    <d v="2024-04-01T00:00:00"/>
    <s v="DMB-082"/>
    <d v="2024-04-01T00:00:00"/>
    <n v="12829680"/>
    <n v="0"/>
    <n v="587"/>
    <d v="2024-04-05T00:00:00"/>
    <n v="12829680"/>
    <n v="0"/>
    <n v="1640"/>
    <d v="2024-04-15T00:00:00"/>
    <n v="12829680"/>
    <n v="0"/>
    <n v="2138280"/>
    <m/>
    <n v="10691400"/>
    <n v="0"/>
    <s v="CONTRATO DE PRESTACION DE SERVICIOS PROFESIONALES"/>
    <n v="346"/>
    <s v="ERIKA JULIETH BELTRAN SILVA"/>
    <m/>
  </r>
  <r>
    <n v="138"/>
    <s v="7703-138"/>
    <s v="O23011601190000007703"/>
    <x v="3"/>
    <x v="5"/>
    <x v="17"/>
    <s v="PM/0208/0104/40020197703"/>
    <x v="4"/>
    <x v="0"/>
    <s v="Prestar los servicios de apoyo a la gestión en las actividades técnicas y de gestión requeridas para la ejecución o seguimiento de los proyectos de infraestructura a cargo de la Dirección de Mejoramiento de Barrios."/>
    <x v="2"/>
    <n v="93141500"/>
    <n v="2565963"/>
    <n v="3"/>
    <n v="7697889"/>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23 $7.697.889 "/>
    <d v="2024-04-01T00:00:00"/>
    <s v="DMB-083"/>
    <d v="2024-04-01T00:00:00"/>
    <n v="7697889"/>
    <n v="0"/>
    <n v="589"/>
    <d v="2024-04-05T00:00:00"/>
    <n v="3848945"/>
    <n v="3848944"/>
    <n v="2029"/>
    <d v="2024-05-17T00:00:00"/>
    <n v="3848945"/>
    <n v="0"/>
    <m/>
    <m/>
    <n v="3848945"/>
    <n v="3848944"/>
    <s v="CONTRATO DE PRESTACION DE SERVICIOS DE APOYO A LA GESTION"/>
    <n v="434"/>
    <s v="GERALDINE  SIERRA BUITRAGO"/>
    <m/>
  </r>
  <r>
    <n v="139"/>
    <s v="7703-139"/>
    <s v="O23011601190000007703"/>
    <x v="3"/>
    <x v="5"/>
    <x v="17"/>
    <s v="PM/0208/0104/40020197703"/>
    <x v="39"/>
    <x v="0"/>
    <s v="Prestar los servicios profesionales en la Dirección de Mejoramiento de Barrios para apoyar técnicamente en materia arquitectónica la supervisión en los proyectos de intervención física a escala barrial."/>
    <x v="2"/>
    <n v="81101500"/>
    <n v="7483980"/>
    <n v="3"/>
    <n v="2245194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49 $15.502.508_x000a_de la línea 7703-52 $6.949.432"/>
    <d v="2024-04-01T00:00:00"/>
    <s v="DMB-084 ANULADA"/>
    <d v="2024-04-01T00:00:00"/>
    <n v="22451940"/>
    <n v="0"/>
    <n v="585"/>
    <d v="2024-04-03T00:00:00"/>
    <n v="0"/>
    <n v="22451940"/>
    <m/>
    <m/>
    <m/>
    <n v="0"/>
    <m/>
    <m/>
    <n v="0"/>
    <n v="22451940"/>
    <m/>
    <m/>
    <m/>
    <s v="DMB-084 ANULADA POR SOLICITUD DE LA DMB, realizada mediante correo electrónico 8  Abril "/>
  </r>
  <r>
    <n v="140"/>
    <s v="7703-140"/>
    <s v="O23011601190000007703"/>
    <x v="3"/>
    <x v="5"/>
    <x v="17"/>
    <s v="PM/0208/0104/40020197703"/>
    <x v="17"/>
    <x v="0"/>
    <s v="Prestar los servicios profesionales para apoyar en materia ambiental el seguimiento de los contratos de infraestructura a cargo de la Dirección de Mejoramiento de Barrios."/>
    <x v="2"/>
    <n v="77101700"/>
    <n v="6414840"/>
    <n v="3"/>
    <n v="1924452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57 $19.244.520"/>
    <d v="2024-04-01T00:00:00"/>
    <s v="DMB-085"/>
    <d v="2024-04-01T00:00:00"/>
    <n v="19244520"/>
    <n v="0"/>
    <n v="586"/>
    <d v="2024-04-05T00:00:00"/>
    <n v="19244520"/>
    <n v="0"/>
    <n v="1699"/>
    <d v="2024-04-16T00:00:00"/>
    <n v="19244520"/>
    <n v="0"/>
    <n v="2993592"/>
    <m/>
    <n v="16250928"/>
    <n v="0"/>
    <s v="CONTRATO DE PRESTACION DE SERVICIOS PROFESIONALES"/>
    <n v="358"/>
    <s v="WENDY CAMILA PARDO GONZALEZ"/>
    <m/>
  </r>
  <r>
    <n v="141"/>
    <s v="7703-141"/>
    <s v="O23011601190000007703"/>
    <x v="3"/>
    <x v="5"/>
    <x v="17"/>
    <s v="PM/0208/0104/40020197703"/>
    <x v="11"/>
    <x v="0"/>
    <s v="Prestar los servicios profesionales para apoyar técnicamente la supervisión de los proyectos a cargo de la Dirección de Mejoramiento de Barrios de la Caja de Vivienda Popular."/>
    <x v="2"/>
    <n v="81101500"/>
    <n v="4704216"/>
    <n v="3"/>
    <n v="14112648"/>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50 $14.112.648 "/>
    <d v="2024-04-01T00:00:00"/>
    <s v="DMB-086"/>
    <d v="2024-04-01T00:00:00"/>
    <n v="14112648"/>
    <n v="0"/>
    <n v="588"/>
    <d v="2024-04-05T00:00:00"/>
    <n v="0"/>
    <n v="14112648"/>
    <m/>
    <m/>
    <m/>
    <n v="0"/>
    <m/>
    <m/>
    <n v="0"/>
    <n v="14112648"/>
    <m/>
    <m/>
    <m/>
    <m/>
  </r>
  <r>
    <n v="142"/>
    <s v="7703-142"/>
    <s v="O23011601190000007703"/>
    <x v="3"/>
    <x v="5"/>
    <x v="17"/>
    <s v="PM/0208/0104/40020197703"/>
    <x v="39"/>
    <x v="0"/>
    <s v="Prestar los servicios profesionales para apoyar en materia urbanística a la Dirección de Mejoramiento de Barrios, articulando y gestionando actividades necesarias para el desarrollo de los proyectos de infraestructura a escala barrial."/>
    <x v="2"/>
    <n v="81101500"/>
    <n v="11500000"/>
    <n v="3"/>
    <n v="3450000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52 $10.198.568 _x000a_ de la línea 7703-53 $24.301.432"/>
    <d v="2024-04-01T00:00:00"/>
    <s v="DMB-087"/>
    <d v="2024-04-01T00:00:00"/>
    <n v="34500000"/>
    <n v="0"/>
    <n v="590"/>
    <d v="2024-04-05T00:00:00"/>
    <n v="34500000"/>
    <n v="0"/>
    <n v="1632"/>
    <d v="2024-04-12T00:00:00"/>
    <n v="34500000"/>
    <n v="0"/>
    <n v="7283333"/>
    <m/>
    <n v="27216667"/>
    <n v="0"/>
    <s v="CONTRATO DE PRESTACION DE SERVICIOS PROFESIONALES"/>
    <n v="330"/>
    <s v="MARTHA CAROLINA CARMONA FLOREZ"/>
    <m/>
  </r>
  <r>
    <n v="143"/>
    <s v="7703-143"/>
    <s v="O23011601190000007703"/>
    <x v="3"/>
    <x v="5"/>
    <x v="17"/>
    <s v="PM/0208/0104/40020197703"/>
    <x v="11"/>
    <x v="0"/>
    <s v="Prestación de servicios profesionales como apoyo técnico a la supervisión que realiza la Dirección de Mejoramiento de Barrios de la Caja de Vivienda popular a los proyectos de infraestructura a escala Barrial."/>
    <x v="2"/>
    <n v="81101500"/>
    <n v="7483980"/>
    <n v="3"/>
    <n v="2245194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50 $22.451.940 "/>
    <d v="2024-04-01T00:00:00"/>
    <s v="DMB-088"/>
    <d v="2024-04-01T00:00:00"/>
    <n v="22451940"/>
    <n v="0"/>
    <n v="591"/>
    <d v="2024-04-05T00:00:00"/>
    <n v="22451940"/>
    <n v="0"/>
    <n v="1649"/>
    <d v="2024-04-15T00:00:00"/>
    <n v="22451940"/>
    <n v="0"/>
    <n v="3741990"/>
    <m/>
    <n v="18709950"/>
    <n v="0"/>
    <s v="CONTRATO DE PRESTACION DE SERVICIOS PROFESIONALES"/>
    <n v="334"/>
    <s v="YANDHY TATIANA ROBELTO GARRIDO"/>
    <m/>
  </r>
  <r>
    <n v="144"/>
    <s v="7703-144"/>
    <s v="O23011601190000007703"/>
    <x v="3"/>
    <x v="5"/>
    <x v="17"/>
    <s v="PM/0208/0104/40020197703"/>
    <x v="39"/>
    <x v="0"/>
    <s v="Prestación de servicios profesionales técnicos, que requiera la Dirección de Mejoramiento de barrios en los proyectos de intervención a escala barrial de los territorios priorizados."/>
    <x v="2"/>
    <n v="81101500"/>
    <n v="7483980"/>
    <n v="3"/>
    <n v="2245194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53 $22.451.940"/>
    <d v="2024-04-01T00:00:00"/>
    <s v="DMB-089"/>
    <d v="2024-04-01T00:00:00"/>
    <n v="22451940"/>
    <n v="0"/>
    <n v="594"/>
    <d v="2024-04-05T00:00:00"/>
    <n v="22451940"/>
    <n v="0"/>
    <n v="1796"/>
    <d v="2024-04-23T00:00:00"/>
    <n v="22451940"/>
    <n v="0"/>
    <n v="1995728"/>
    <m/>
    <n v="20456212"/>
    <n v="0"/>
    <s v="CONTRATO DE PRESTACION DE SERVICIOS PROFESIONALES"/>
    <n v="392"/>
    <s v="ESMERALDA FABIOLA MONROY RODRIGUEZ"/>
    <m/>
  </r>
  <r>
    <n v="145"/>
    <s v="7703-145"/>
    <s v="O23011601190000007703"/>
    <x v="3"/>
    <x v="5"/>
    <x v="17"/>
    <s v="PM/0208/0104/40020197703"/>
    <x v="4"/>
    <x v="0"/>
    <s v="Prestar los servicios profesionales para apoyar a la Dirección de Mejoramiento de Barrios de la Caja de Vivienda Popular, en la gestión y seguimiento de componente social en el marco de los proyectos a cargo de la dependencia"/>
    <x v="2"/>
    <n v="93141500"/>
    <n v="3688533"/>
    <n v="3"/>
    <n v="11065599"/>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23 $654.152_x000a_de la línea 7703-24 $10.411.447"/>
    <d v="2024-04-01T00:00:00"/>
    <s v="DMB-090"/>
    <d v="2024-04-01T00:00:00"/>
    <n v="11065599"/>
    <n v="0"/>
    <n v="592"/>
    <d v="2024-04-05T00:00:00"/>
    <n v="0"/>
    <n v="11065599"/>
    <m/>
    <m/>
    <m/>
    <n v="0"/>
    <m/>
    <m/>
    <n v="0"/>
    <n v="11065599"/>
    <m/>
    <m/>
    <m/>
    <m/>
  </r>
  <r>
    <n v="146"/>
    <s v="7703-146"/>
    <s v="O23011601190000007703"/>
    <x v="3"/>
    <x v="5"/>
    <x v="17"/>
    <s v="PM/0208/0104/40020197703"/>
    <x v="11"/>
    <x v="0"/>
    <s v="Prestar los servicios profesionales para apoyar a la Dirección de Mejoramiento de Barrios en la formulación, medición, seguimiento, articulación y análisis de metas, indicadores, planes y demás instrumentos de planeación que contribuyan al cumplimiento de los objetivos de la dependencia."/>
    <x v="2"/>
    <n v="81101500"/>
    <n v="8553120"/>
    <n v="3"/>
    <n v="2565936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51 $25.659.360"/>
    <d v="2024-04-01T00:00:00"/>
    <s v="DMB-091"/>
    <d v="2024-04-01T00:00:00"/>
    <n v="25659360"/>
    <n v="0"/>
    <n v="593"/>
    <d v="2024-04-05T00:00:00"/>
    <n v="25659360"/>
    <n v="0"/>
    <n v="1486"/>
    <d v="2024-04-11T00:00:00"/>
    <n v="25659360"/>
    <n v="0"/>
    <n v="5702080"/>
    <m/>
    <n v="19957280"/>
    <n v="0"/>
    <s v="CONTRATO DE PRESTACION DE SERVICIOS PROFESIONALES"/>
    <n v="315"/>
    <s v="YASMINI  GUTIERREZ FIGUEREDO"/>
    <m/>
  </r>
  <r>
    <n v="147"/>
    <s v="7703-147"/>
    <s v="O23011601190000007703"/>
    <x v="3"/>
    <x v="5"/>
    <x v="17"/>
    <s v="PM/0208/0104/40020197703"/>
    <x v="39"/>
    <x v="0"/>
    <s v="Prestar los servicios profesionales en materia técnica, para la consolidación de la información de previabilidad que requiera la Dirección de Mejoramiento de Barrios."/>
    <x v="2"/>
    <n v="81101500"/>
    <n v="3528162"/>
    <n v="3"/>
    <n v="10584486"/>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53 $10.584.486 "/>
    <d v="2024-04-01T00:00:00"/>
    <s v="DMB-092"/>
    <d v="2024-04-01T00:00:00"/>
    <n v="10584486"/>
    <n v="0"/>
    <n v="597"/>
    <d v="2024-04-05T00:00:00"/>
    <n v="10584486"/>
    <n v="0"/>
    <n v="1641"/>
    <d v="2024-04-15T00:00:00"/>
    <n v="10584486"/>
    <n v="0"/>
    <n v="1764081"/>
    <m/>
    <n v="8820405"/>
    <n v="0"/>
    <s v="CONTRATO DE PRESTACION DE SERVICIOS PROFESIONALES"/>
    <n v="344"/>
    <s v="DIEGO FERNANDO GUARIN MARIN"/>
    <m/>
  </r>
  <r>
    <n v="148"/>
    <s v="7703-148"/>
    <s v="O23011601190000007703"/>
    <x v="3"/>
    <x v="5"/>
    <x v="17"/>
    <s v="PM/0208/0104/40020197703"/>
    <x v="39"/>
    <x v="0"/>
    <s v="Prestar los servicios profesionales en materia técnica, dentro del banco de proyectos de Dirección de Mejoramiento de Barrios  de la Caja de la Vivienda Popular"/>
    <x v="2"/>
    <n v="81101500"/>
    <n v="4276560"/>
    <n v="3"/>
    <n v="1282968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55 $12.829.680"/>
    <d v="2024-04-01T00:00:00"/>
    <s v="DMB-093"/>
    <d v="2024-04-01T00:00:00"/>
    <n v="12829680"/>
    <n v="0"/>
    <n v="595"/>
    <d v="2024-04-05T00:00:00"/>
    <n v="12829680"/>
    <n v="0"/>
    <n v="1625"/>
    <d v="2024-04-12T00:00:00"/>
    <n v="12829680"/>
    <n v="0"/>
    <n v="2280832"/>
    <m/>
    <n v="10548848"/>
    <n v="0"/>
    <s v="CONTRATO DE PRESTACION DE SERVICIOS PROFESIONALES"/>
    <n v="319"/>
    <s v="ADRIANA ANGELICA LEON BLANCO"/>
    <m/>
  </r>
  <r>
    <n v="149"/>
    <s v="7703-149"/>
    <s v="O23011601190000007703"/>
    <x v="3"/>
    <x v="5"/>
    <x v="17"/>
    <s v="PM/0208/0104/40020197703"/>
    <x v="10"/>
    <x v="0"/>
    <s v="Prestar los servicios profesionales en materia jurídica para la atención y seguimiento de los asuntos relacionados órganos de control y agenda legislativa de la Dirección de Mejoramiento de Barrios."/>
    <x v="2"/>
    <n v="80121700"/>
    <n v="8553120"/>
    <n v="3"/>
    <n v="2565936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28 $25.659.360"/>
    <d v="2024-04-01T00:00:00"/>
    <s v="DMB-094"/>
    <d v="2024-04-01T00:00:00"/>
    <n v="25659360"/>
    <n v="0"/>
    <n v="598"/>
    <d v="2024-04-05T00:00:00"/>
    <n v="25659360"/>
    <n v="0"/>
    <n v="1629"/>
    <d v="2024-04-12T00:00:00"/>
    <n v="25659360"/>
    <n v="0"/>
    <n v="5416976"/>
    <m/>
    <n v="20242384"/>
    <n v="0"/>
    <s v="CONTRATO DE PRESTACION DE SERVICIOS PROFESIONALES"/>
    <n v="328"/>
    <s v="CAMILA ANDREA LOPEZ ESTEBAN"/>
    <m/>
  </r>
  <r>
    <n v="150"/>
    <s v="7703-150"/>
    <s v="O23011601190000007703"/>
    <x v="3"/>
    <x v="5"/>
    <x v="17"/>
    <s v="PM/0208/0104/40020197703"/>
    <x v="17"/>
    <x v="0"/>
    <s v="Prestar los servicios profesionales en el seguimiento de actividades en materia ambiental y de seguridad y salud en el trabajo SST-MA, de los contratos de infraestructura a cargo de la Dirección de Mejoramiento de Barrios."/>
    <x v="2"/>
    <n v="77101700"/>
    <n v="6414840"/>
    <n v="3"/>
    <n v="1924452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 de la línea 7703-58 $19.244.520"/>
    <d v="2024-04-01T00:00:00"/>
    <s v="DMB-095"/>
    <d v="2024-04-01T00:00:00"/>
    <n v="19244520"/>
    <n v="0"/>
    <n v="596"/>
    <d v="2024-04-05T00:00:00"/>
    <n v="19244520"/>
    <n v="0"/>
    <n v="1652"/>
    <d v="2024-04-15T00:00:00"/>
    <n v="19244520"/>
    <n v="0"/>
    <n v="3207420"/>
    <m/>
    <n v="16037100"/>
    <n v="0"/>
    <s v="CONTRATO DE PRESTACION DE SERVICIOS PROFESIONALES"/>
    <n v="336"/>
    <s v="CRISTIAN ALEJANDRO PAYAN MARTINEZ"/>
    <m/>
  </r>
  <r>
    <n v="151"/>
    <s v="7703-151"/>
    <s v="O23011601190000007703"/>
    <x v="3"/>
    <x v="5"/>
    <x v="17"/>
    <s v="PM/0208/0104/40020197703"/>
    <x v="39"/>
    <x v="0"/>
    <s v="Prestar los servicios profesionales para apoyar las actividades técnicas, en la formulación, ejecución y seguimiento de los proyectos de infraestructura a cargo de la Dirección de Mejoramiento de Barrios de la Caja de la Vivienda Popular."/>
    <x v="2"/>
    <n v="81101500"/>
    <n v="7483980"/>
    <n v="3"/>
    <n v="2245194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55 $22.451.940"/>
    <d v="2024-04-01T00:00:00"/>
    <s v="DMB-096"/>
    <d v="2024-04-01T00:00:00"/>
    <n v="22451940"/>
    <n v="0"/>
    <n v="599"/>
    <d v="2024-04-05T00:00:00"/>
    <n v="22451940"/>
    <n v="0"/>
    <n v="1483"/>
    <d v="2024-04-11T00:00:00"/>
    <n v="22451940"/>
    <n v="0"/>
    <n v="4989320"/>
    <m/>
    <n v="17462620"/>
    <n v="0"/>
    <s v="CONTRATO DE PRESTACION DE SERVICIOS PROFESIONALES"/>
    <n v="313"/>
    <s v="OMAR ENRIQUE CORONADO BECERRA"/>
    <m/>
  </r>
  <r>
    <n v="152"/>
    <s v="7703-152"/>
    <s v="O23011601190000007703"/>
    <x v="3"/>
    <x v="5"/>
    <x v="17"/>
    <s v="PM/0208/0104/40020197703"/>
    <x v="35"/>
    <x v="0"/>
    <s v="Prestar los servicios profesionales para apoyar en el análisis documental de los expedientes de los contratos de infraestructura a cargo la Dirección de Mejoramiento de Barrios ."/>
    <x v="2"/>
    <n v="80111600"/>
    <n v="3528162"/>
    <n v="3"/>
    <n v="10584486"/>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34 $10.584.486 "/>
    <d v="2024-04-01T00:00:00"/>
    <s v="DMB-097"/>
    <d v="2024-04-01T00:00:00"/>
    <n v="10584486"/>
    <n v="0"/>
    <n v="600"/>
    <d v="2024-04-05T00:00:00"/>
    <n v="10584486"/>
    <n v="0"/>
    <n v="1759"/>
    <d v="2024-04-17T00:00:00"/>
    <n v="10584486"/>
    <n v="0"/>
    <n v="1528872"/>
    <m/>
    <n v="9055614"/>
    <n v="0"/>
    <s v="CONTRATO DE PRESTACION DE SERVICIOS PROFESIONALES"/>
    <n v="372"/>
    <s v="CESAR EDUARDO ARANGO TORRES"/>
    <m/>
  </r>
  <r>
    <n v="153"/>
    <s v="7703-153"/>
    <s v="O23011601190000007703"/>
    <x v="3"/>
    <x v="5"/>
    <x v="17"/>
    <s v="PM/0208/0104/40020197703"/>
    <x v="38"/>
    <x v="0"/>
    <s v="Prestar los servicios profesionales en materia contable y financiera para la liquidación y trámite de pagos de los contratos y convenios  a cargo de la Dirección de Mejoramiento de Barrios."/>
    <x v="2"/>
    <n v="80111600"/>
    <n v="6949410"/>
    <n v="3"/>
    <n v="20848230"/>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1T00:00:00"/>
    <n v="202415000033693"/>
    <s v="02 - Creación de Nueva Línea "/>
    <s v="de la línea 7703-29 $20.848.230"/>
    <d v="2024-04-01T00:00:00"/>
    <s v="DMB-098"/>
    <d v="2024-04-01T00:00:00"/>
    <n v="20848230"/>
    <n v="0"/>
    <n v="601"/>
    <d v="2024-04-05T00:00:00"/>
    <n v="20848230"/>
    <n v="0"/>
    <n v="1650"/>
    <d v="2024-04-15T00:00:00"/>
    <n v="20848230"/>
    <n v="0"/>
    <n v="3474705"/>
    <m/>
    <n v="17373525"/>
    <n v="0"/>
    <s v="CONTRATO DE PRESTACION DE SERVICIOS PROFESIONALES"/>
    <n v="338"/>
    <s v="OSCAR ABIMELEC BALLESTEROS CARRILLO"/>
    <m/>
  </r>
  <r>
    <n v="154"/>
    <s v="7703-154"/>
    <s v="O23011601190000007703"/>
    <x v="3"/>
    <x v="5"/>
    <x v="18"/>
    <s v="PM/0208/0104/40020197703"/>
    <x v="29"/>
    <x v="0"/>
    <s v="Adición y prórroga al contrato 591-2023 cuyo objeto es: Realizar la interventoría técnica, administrativa, jurídica, social, ambiental y sst-ma al contrato de obra cuyo objeto es &quot;ejecutar a precios fijos sin fórmula de reajuste, las obras de intervención física escala barrial consistentes en la construcción de los tramos viales, priorizados en la localidad de suba de la ciudad de Bogotá D.C., conforme a los pliegos de condiciones, anexos y demás documentos del proceso&quot;."/>
    <x v="3"/>
    <s v="81101500 / 81101600 / 81102200"/>
    <n v="63648459.200000003"/>
    <n v="2.5"/>
    <n v="159121148"/>
    <s v="ABRIL"/>
    <s v="ABRIL"/>
    <s v="ABRIL"/>
    <s v="DIRECCIÓN DE MEJORAMIENTO DE BARRIOS"/>
    <s v="MARIA MERCEDES MOLINA RENGIFO"/>
    <s v="2.1.03.01.05.03.01.01.98  A Otras Entidades No Financieras Municipales y/o Distritales no consideradas Empresas"/>
    <s v="A.15.10 - Mejoramiento y mantenimiento de zonas verdes, parques, plazas y plazoletas"/>
    <m/>
    <d v="2024-03-22T00:00:00"/>
    <n v="202415000033443"/>
    <s v="02 - Creación de Nueva Línea "/>
    <s v="de la línea 7703-5 $159.121.148"/>
    <d v="2024-03-22T00:00:00"/>
    <s v="DMB-072"/>
    <d v="2024-03-22T00:00:00"/>
    <n v="159121148"/>
    <n v="0"/>
    <n v="533"/>
    <d v="2024-03-22T00:00:00"/>
    <n v="159121148"/>
    <n v="0"/>
    <n v="1129"/>
    <d v="2024-03-27T00:00:00"/>
    <n v="159121148"/>
    <n v="0"/>
    <n v="0"/>
    <m/>
    <n v="159121148"/>
    <n v="0"/>
    <s v="CONTRATO DE INTERVENTORIA"/>
    <n v="591"/>
    <s v="GRUPO METRO COLOMBIA S.A.S"/>
    <m/>
  </r>
  <r>
    <n v="155"/>
    <s v="7703-155"/>
    <s v="O23011601190000007703"/>
    <x v="3"/>
    <x v="5"/>
    <x v="18"/>
    <s v="PM/0208/0104/40020197703"/>
    <x v="29"/>
    <x v="0"/>
    <s v="Adición y prórroga al contrato 654-2023, cuyo objeto es: Ejecutar a precios fijos sin fórmula de reajuste, las obras de intervención física a escala barrial consistentes en la construcción de Ecobarrios en territorios priorizados en el barrio la roca en la localidad de San Cristóbal (grupo 1) y en el barrio Valle de Cafam de la localidad de Usme (grupo 2) en la ciudad de Bogotá D.C."/>
    <x v="3"/>
    <s v="72141000 /72141100 /72141600/72101500/72102900/721033 00/72151500/72153500/39111600"/>
    <n v="46041066"/>
    <s v="10 dias"/>
    <n v="46041066"/>
    <s v="ABRIL "/>
    <s v="ABRIL "/>
    <s v="ABRIL "/>
    <s v="DIRECCIÓN DE MEJORAMIENTO DE BARRIOS"/>
    <s v="MARIA MERCEDES MOLINA RENGIFO"/>
    <s v="2.1.03.01.05.03.01.01.98  A Otras Entidades No Financieras Municipales y/o Distritales no consideradas Empresas"/>
    <s v="A.15.10 - Mejoramiento y mantenimiento de zonas verdes, parques, plazas y plazoletas"/>
    <m/>
    <d v="2024-04-09T00:00:00"/>
    <n v="202415000037133"/>
    <s v="02 - Creación de Nueva Línea "/>
    <s v="Se recibe de la linea 4 por valor de 46.041.066"/>
    <d v="2024-04-09T00:00:00"/>
    <s v="DMB-099"/>
    <d v="2024-04-09T00:00:00"/>
    <n v="46041066"/>
    <n v="0"/>
    <n v="624"/>
    <d v="2024-04-09T00:00:00"/>
    <n v="46041066"/>
    <n v="0"/>
    <n v="1463"/>
    <d v="2024-04-10T00:00:00"/>
    <n v="46041066"/>
    <n v="0"/>
    <n v="0"/>
    <m/>
    <n v="46041066"/>
    <n v="0"/>
    <s v="CONTRATO DE OBRA"/>
    <n v="654"/>
    <s v="CONSORCIO T &amp;G PARQUES II"/>
    <m/>
  </r>
  <r>
    <n v="156"/>
    <s v="7703-156"/>
    <s v="O23011601190000007703"/>
    <x v="3"/>
    <x v="5"/>
    <x v="17"/>
    <s v="PM/0208/0104/40020197703"/>
    <x v="11"/>
    <x v="0"/>
    <s v="Prestar los servicios profesionales realizando la programación, seguimiento y control de la ejecución de los proyectos de infraestructura suscritos en el marco del proyecto de Mejoramiento Integral de Barrios"/>
    <x v="2"/>
    <n v="81101500"/>
    <n v="10000000"/>
    <n v="3"/>
    <n v="30000000"/>
    <s v="ABRIL "/>
    <s v="ABRIL "/>
    <s v="ABRIL "/>
    <s v="DIRECCIÓN DE MEJORAMIENTO DE BARRIOS"/>
    <s v="MARIA MERCEDES MOLINA RENGIFO"/>
    <s v="2.1.03.01.05.03.01.01.98  A Otras Entidades No Financieras Municipales y/o Distritales no consideradas Empresas"/>
    <s v="A.15.10 - Mejoramiento y mantenimiento de zonas verdes, parques, plazas y plazoletas"/>
    <m/>
    <d v="2024-04-09T00:00:00"/>
    <n v="202415000037143"/>
    <s v="02 - Creación de Nueva Línea "/>
    <s v="de la línea 7703-50 $21.711.711 _x000a_de la línea 7703-51 $8.288.289 "/>
    <d v="2024-04-10T00:00:00"/>
    <s v="DMB-100"/>
    <d v="2024-04-10T00:00:00"/>
    <n v="30000000"/>
    <n v="0"/>
    <n v="627"/>
    <d v="2024-04-10T00:00:00"/>
    <n v="30000000"/>
    <n v="0"/>
    <n v="1809"/>
    <d v="2024-04-25T00:00:00"/>
    <n v="30000000"/>
    <n v="0"/>
    <n v="2000000"/>
    <m/>
    <n v="28000000"/>
    <n v="0"/>
    <s v="CONTRATO DE PRESTACION DE SERVICIOS PROFESIONALES"/>
    <n v="399"/>
    <s v="JORGE FERNANDO MURILLO HEREDIA"/>
    <m/>
  </r>
  <r>
    <n v="157"/>
    <s v="7703-157"/>
    <s v="O23011601190000007703"/>
    <x v="3"/>
    <x v="5"/>
    <x v="17"/>
    <s v="PM/0208/0104/40020197703"/>
    <x v="11"/>
    <x v="0"/>
    <s v="Prestar los servicios profesionales para apoyar técnicamente la elaboración y/o revisión y análisis de los documentos que le sean solicitados, así como la supervisión de los proyectos a cargo de la Dirección de Mejoramiento de Barrios._x000a_"/>
    <x v="2"/>
    <n v="81101500"/>
    <n v="6414840"/>
    <n v="3"/>
    <n v="19244520"/>
    <s v="ABRIL "/>
    <s v="ABRIL "/>
    <s v="ABRIL "/>
    <s v="DIRECCIÓN DE MEJORAMIENTO DE BARRIOS"/>
    <s v="MARIA MERCEDES MOLINA RENGIFO"/>
    <s v="2.1.03.01.05.03.01.01.98  A Otras Entidades No Financieras Municipales y/o Distritales no consideradas Empresas"/>
    <s v="A.15.10 - Mejoramiento y mantenimiento de zonas verdes, parques, plazas y plazoletas"/>
    <m/>
    <d v="2024-04-09T00:00:00"/>
    <n v="202415000037143"/>
    <s v="02 - Creación de Nueva Línea "/>
    <s v="de la línea 7703-51 $19.244.520 "/>
    <d v="2024-04-10T00:00:00"/>
    <s v="DMB-101"/>
    <d v="2024-04-10T00:00:00"/>
    <n v="19244520"/>
    <n v="0"/>
    <n v="628"/>
    <d v="2024-04-10T00:00:00"/>
    <n v="19244520"/>
    <n v="0"/>
    <n v="1765"/>
    <d v="2024-04-18T00:00:00"/>
    <n v="19244520"/>
    <n v="0"/>
    <n v="2779764"/>
    <m/>
    <n v="16464756"/>
    <n v="0"/>
    <s v="CONTRATO DE PRESTACION DE SERVICIOS PROFESIONALES"/>
    <n v="351"/>
    <s v="DANIEL FELIPE RAMIREZ JIMENEZ"/>
    <m/>
  </r>
  <r>
    <n v="158"/>
    <s v="7703-158"/>
    <s v="O23011601190000007703"/>
    <x v="3"/>
    <x v="5"/>
    <x v="17"/>
    <s v="PM/0208/0104/40020197703"/>
    <x v="39"/>
    <x v="0"/>
    <s v="Prestar los servicios profesionales para apoyar técnicamente la viabilización, ejecución y seguimiento de los proyectos a cargo de la Dirección de Mejoramiento de Barrios."/>
    <x v="2"/>
    <n v="81101500"/>
    <n v="6414840"/>
    <n v="3"/>
    <n v="19244520"/>
    <s v="ABRIL "/>
    <s v="ABRIL "/>
    <s v="ABRIL "/>
    <s v="DIRECCIÓN DE MEJORAMIENTO DE BARRIOS"/>
    <s v="MARIA MERCEDES MOLINA RENGIFO"/>
    <s v="2.1.03.01.05.03.01.01.98  A Otras Entidades No Financieras Municipales y/o Distritales no consideradas Empresas"/>
    <s v="A.15.10 - Mejoramiento y mantenimiento de zonas verdes, parques, plazas y plazoletas"/>
    <m/>
    <d v="2024-04-09T00:00:00"/>
    <n v="202415000037143"/>
    <s v="02 - Creación de Nueva Línea "/>
    <s v="de la línea 7703-55 $19.244.520 "/>
    <d v="2024-04-10T00:00:00"/>
    <s v="DMB-102"/>
    <d v="2024-04-10T00:00:00"/>
    <n v="19244520"/>
    <n v="0"/>
    <n v="629"/>
    <d v="2024-04-10T00:00:00"/>
    <n v="19244520"/>
    <n v="0"/>
    <n v="1783"/>
    <d v="2024-04-19T00:00:00"/>
    <n v="19244520"/>
    <n v="0"/>
    <n v="1924452"/>
    <m/>
    <n v="17320068"/>
    <n v="0"/>
    <s v="CONTRATO DE PRESTACION DE SERVICIOS PROFESIONALES"/>
    <n v="387"/>
    <s v="ANGELA PATRICIA GALINDO CARO"/>
    <m/>
  </r>
  <r>
    <n v="159"/>
    <s v="7703-159"/>
    <s v="O23011601190000007703"/>
    <x v="3"/>
    <x v="5"/>
    <x v="17"/>
    <s v="PM/0208/0104/40020197703"/>
    <x v="4"/>
    <x v="0"/>
    <s v="Prestar los servicios profesionales para apoyar a la Dirección de Mejoramiento de Barrios de la Caja de Vivienda Popular, en la gestión y seguimiento de la sostenibilidad y estabilidad de las obras de los proyectos a cargo de la dependencia."/>
    <x v="2"/>
    <n v="93141500"/>
    <n v="3688533"/>
    <n v="3"/>
    <n v="11065599"/>
    <s v="ABRIL "/>
    <s v="ABRIL "/>
    <s v="ABRIL "/>
    <s v="DIRECCIÓN DE MEJORAMIENTO DE BARRIOS"/>
    <s v="MARIA MERCEDES MOLINA RENGIFO"/>
    <s v="2.1.03.01.05.03.01.01.98  A Otras Entidades No Financieras Municipales y/o Distritales no consideradas Empresas"/>
    <s v="A.15.10 - Mejoramiento y mantenimiento de zonas verdes, parques, plazas y plazoletas"/>
    <m/>
    <d v="2024-04-09T00:00:00"/>
    <n v="202415000037143"/>
    <s v="02 - Creación de Nueva Línea "/>
    <s v="de la línea 7703-24 $11.065.599 "/>
    <d v="2024-04-10T00:00:00"/>
    <s v="DMB-103"/>
    <d v="2024-04-10T00:00:00"/>
    <n v="11065599"/>
    <n v="0"/>
    <n v="626"/>
    <d v="2024-04-10T00:00:00"/>
    <n v="11065599"/>
    <n v="0"/>
    <n v="1811"/>
    <d v="2024-04-26T00:00:00"/>
    <n v="11065599"/>
    <n v="0"/>
    <n v="245902"/>
    <m/>
    <n v="10819697"/>
    <n v="0"/>
    <s v="CONTRATO DE PRESTACION DE SERVICIOS PROFESIONALES"/>
    <n v="403"/>
    <s v="CAROLL EDITH CHAVES BLANCO"/>
    <m/>
  </r>
  <r>
    <n v="160"/>
    <s v="7703-160"/>
    <s v="O23011601190000007703"/>
    <x v="3"/>
    <x v="5"/>
    <x v="17"/>
    <s v="PM/0208/0104/40020197703"/>
    <x v="11"/>
    <x v="0"/>
    <s v="Prestar los servicios profesionales para apoyar las actividades técnicas y administrativa de los proyectos de infraestructura a cargo de la Dirección de Mejoramiento de Barrios"/>
    <x v="2"/>
    <n v="81101500"/>
    <n v="4704216"/>
    <n v="3"/>
    <n v="14112648"/>
    <s v="ABRIL "/>
    <s v="ABRIL "/>
    <s v="ABRIL "/>
    <s v="DIRECCIÓN DE MEJORAMIENTO DE BARRIOS"/>
    <s v="MARIA MERCEDES MOLINA RENGIFO"/>
    <s v="2.1.03.01.05.03.01.01.98  A Otras Entidades No Financieras Municipales y/o Distritales no consideradas Empresas"/>
    <s v="A.15.10 - Mejoramiento y mantenimiento de zonas verdes, parques, plazas y plazoletas"/>
    <m/>
    <d v="2024-04-15T00:00:00"/>
    <s v=" 202415000038813"/>
    <s v="02 - Creación de Nueva Línea "/>
    <s v="de la línea 7703-54 $14.112.648"/>
    <d v="2024-04-19T00:00:00"/>
    <s v="DMB-104"/>
    <d v="2024-04-22T00:00:00"/>
    <n v="14112648"/>
    <n v="0"/>
    <n v="670"/>
    <d v="2024-04-22T00:00:00"/>
    <n v="14112648"/>
    <n v="0"/>
    <n v="1810"/>
    <d v="2024-04-25T00:00:00"/>
    <n v="14112648"/>
    <n v="0"/>
    <m/>
    <n v="0"/>
    <n v="14112648"/>
    <n v="0"/>
    <s v="CONTRATO DE PRESTACION DE SERVICIOS PROFESIONALES"/>
    <n v="387"/>
    <s v="ANGELA PATRICIA GALINDO CARO"/>
    <m/>
  </r>
  <r>
    <n v="161"/>
    <s v="7703-161"/>
    <s v="O23011601190000007703"/>
    <x v="3"/>
    <x v="5"/>
    <x v="17"/>
    <s v="PM/0208/0104/40020197703"/>
    <x v="4"/>
    <x v="0"/>
    <s v="Prestar los servicios profesionales para apoyar técnicamente en la planeación, ejecución y seguimiento de los proyectos y programas de la Dirección de Mejoramiento de Barrios"/>
    <x v="2"/>
    <n v="93141500"/>
    <n v="3800000"/>
    <n v="2"/>
    <n v="7600000"/>
    <s v="MAYO"/>
    <s v="MAYO"/>
    <s v="MAYO"/>
    <s v="DIRECCIÓN DE MEJORAMIENTO DE BARRIOS"/>
    <s v="MARIA MERCEDES MOLINA RENGIFO"/>
    <s v="2.1.03.01.05.03.01.01.98  A Otras Entidades No Financieras Municipales y/o Distritales no consideradas Empresas"/>
    <s v="A.15.10 - Mejoramiento y mantenimiento de zonas verdes, parques, plazas y plazoletas"/>
    <m/>
    <d v="2024-04-26T00:00:00"/>
    <n v="202415000041663"/>
    <s v="02 - Creación de Nueva Línea "/>
    <s v="de la línea 7703-24 $7.600.000"/>
    <d v="2024-04-29T00:00:00"/>
    <s v="DMB-105"/>
    <d v="2024-05-03T00:00:00"/>
    <n v="7600000"/>
    <n v="0"/>
    <n v="690"/>
    <d v="2024-05-08T00:00:00"/>
    <n v="0"/>
    <n v="7600000"/>
    <m/>
    <m/>
    <m/>
    <n v="0"/>
    <m/>
    <m/>
    <n v="0"/>
    <n v="7600000"/>
    <m/>
    <m/>
    <m/>
    <m/>
  </r>
  <r>
    <n v="162"/>
    <s v="7703-162"/>
    <s v="O23011601190000007703"/>
    <x v="3"/>
    <x v="5"/>
    <x v="17"/>
    <s v="PM/0208/0104/40020197703"/>
    <x v="29"/>
    <x v="5"/>
    <s v="Pago de pasivo exigible a nombre de Consorcio AB 003-2021 con NIT 901519337."/>
    <x v="1"/>
    <s v="No aplica"/>
    <n v="855207261"/>
    <n v="1"/>
    <n v="855207261"/>
    <s v="MAYO"/>
    <s v="MAYO"/>
    <s v="MAYO"/>
    <s v="DIRECCIÓN DE MEJORAMIENTO DE BARRIOS"/>
    <s v="MARIA MERCEDES MOLINA RENGIFO"/>
    <s v="2.1.03.01.05.03.01.01.98  A Otras Entidades No Financieras Municipales y/o Distritales no consideradas Empresas"/>
    <s v="A.15.10 - Mejoramiento y mantenimiento de zonas verdes, parques, plazas y plazoletas"/>
    <m/>
    <d v="2024-05-10T00:00:00"/>
    <n v="202415000044033"/>
    <s v="02 - Creación de Nueva Línea "/>
    <s v="de la línea 7703-11 $855.207261"/>
    <d v="2024-05-14T00:00:00"/>
    <s v="DMB-106"/>
    <d v="2024-05-14T00:00:00"/>
    <n v="855207261"/>
    <n v="0"/>
    <n v="697"/>
    <d v="2024-05-15T00:00:00"/>
    <n v="0"/>
    <n v="855207261"/>
    <m/>
    <m/>
    <m/>
    <n v="0"/>
    <m/>
    <m/>
    <n v="0"/>
    <n v="855207261"/>
    <m/>
    <m/>
    <m/>
    <m/>
  </r>
  <r>
    <n v="163"/>
    <s v="7703-163"/>
    <s v="O23011601190000007703"/>
    <x v="3"/>
    <x v="5"/>
    <x v="17"/>
    <s v="PM/0208/0104/40020197703"/>
    <x v="29"/>
    <x v="5"/>
    <s v="Pago de pasivo exigible a nombre de GNG Servicios de Ingeniería S.A.S con NIT 901383717."/>
    <x v="1"/>
    <s v="No aplica"/>
    <n v="53740993"/>
    <n v="1"/>
    <n v="53740993"/>
    <s v="MAYO"/>
    <s v="MAYO"/>
    <s v="MAYO"/>
    <s v="DIRECCIÓN DE MEJORAMIENTO DE BARRIOS"/>
    <s v="MARIA MERCEDES MOLINA RENGIFO"/>
    <s v="2.1.03.01.05.03.01.01.98  A Otras Entidades No Financieras Municipales y/o Distritales no consideradas Empresas"/>
    <s v="A.15.10 - Mejoramiento y mantenimiento de zonas verdes, parques, plazas y plazoletas"/>
    <m/>
    <d v="2024-05-10T00:00:00"/>
    <n v="202415000044033"/>
    <s v="02 - Creación de Nueva Línea "/>
    <s v="de la línea 7703-10 $855.207261"/>
    <d v="2024-05-14T00:00:00"/>
    <s v="DMB-107"/>
    <d v="2024-05-14T00:00:00"/>
    <n v="53740993"/>
    <n v="0"/>
    <n v="698"/>
    <d v="2024-05-15T00:00:00"/>
    <n v="0"/>
    <n v="53740993"/>
    <m/>
    <m/>
    <m/>
    <n v="0"/>
    <m/>
    <m/>
    <n v="0"/>
    <n v="53740993"/>
    <m/>
    <m/>
    <m/>
    <m/>
  </r>
  <r>
    <n v="164"/>
    <s v="7703-164"/>
    <s v="O23011601190000007703"/>
    <x v="3"/>
    <x v="5"/>
    <x v="17"/>
    <s v="PM/0208/0104/40020197703"/>
    <x v="4"/>
    <x v="0"/>
    <s v="Prestar los servicios profesionales para administrar el sistema de información geográfica, localización y clasificación poblacional para los proyectos de_x000a_infraestructura a cargo de la Dirección de mejoramiento de Barrios."/>
    <x v="2"/>
    <n v="93141500"/>
    <n v="7483980"/>
    <n v="1.5"/>
    <n v="11225970"/>
    <s v="MAYO"/>
    <s v="MAYO"/>
    <s v="MAYO"/>
    <s v="DIRECCIÓN DE MEJORAMIENTO DE BARRIOS"/>
    <s v="MARIA MERCEDES MOLINA RENGIFO"/>
    <s v="2.1.03.01.05.03.01.01.98  A Otras Entidades No Financieras Municipales y/o Distritales no consideradas Empresas"/>
    <s v="A.15.10 - Mejoramiento y mantenimiento de zonas verdes, parques, plazas y plazoletas"/>
    <m/>
    <d v="2024-05-10T00:00:00"/>
    <m/>
    <s v="02 - Creación de Nueva Línea "/>
    <s v="de la línea 7703-24 $8.802.954 y de la línea 7703-77 $2.423.016"/>
    <d v="2024-05-14T00:00:00"/>
    <s v="DMB-120"/>
    <d v="2024-05-22T00:00:00"/>
    <n v="11225970"/>
    <n v="0"/>
    <n v="798"/>
    <d v="2024-05-22T00:00:00"/>
    <n v="11225970"/>
    <n v="0"/>
    <n v="2792"/>
    <d v="2024-05-28T00:00:00"/>
    <n v="11225970"/>
    <n v="0"/>
    <m/>
    <m/>
    <n v="11225970"/>
    <n v="0"/>
    <s v="CONTRATO DE PRESTACION DE SERVICIOS PROFESIONALES"/>
    <n v="444"/>
    <s v="OMAR DAVID CORREA ROMERO"/>
    <m/>
  </r>
  <r>
    <n v="165"/>
    <s v="7703-165"/>
    <s v="O23011601190000007703"/>
    <x v="3"/>
    <x v="5"/>
    <x v="17"/>
    <s v="PM/0208/0104/40020197703"/>
    <x v="10"/>
    <x v="0"/>
    <s v="Adición y prórroga al contrato 28-2024 cuyo objeto es: Prestar los servicios profesionales especializados para asesorar jurídicamente sobre asuntos solicitados por la Dirección de Mejoramiento de Barrios de la Caja de Vivienda Popular, en materia de derecho administrativo, contratación estatal y demás asuntos de especial complejidad que requiera dicha dependencia, en el marco de la ejecución del proyecto de inversión 7703 &quot;Mejoramiento Integral de Barrios con Participación Ciudadana&quot;."/>
    <x v="3"/>
    <n v="80121700"/>
    <n v="14400000"/>
    <n v="1"/>
    <n v="14400000"/>
    <s v="JUNIO"/>
    <s v="JUNIO"/>
    <s v="JUNIO"/>
    <s v="DIRECCIÓN DE MEJORAMIENTO DE BARRIOS"/>
    <s v="MARIA MERCEDES MOLINA RENGIFO"/>
    <s v="2.1.03.01.05.03.01.01.98  A Otras Entidades No Financieras Municipales y/o Distritales no consideradas Empresas"/>
    <s v="A.15.10 - Mejoramiento y mantenimiento de zonas verdes, parques, plazas y plazoletas"/>
    <m/>
    <d v="2024-05-16T00:00:00"/>
    <n v="202415000047493"/>
    <s v="02 - Creación de Nueva Línea "/>
    <s v="de la línea 7703-29 $14.400.000"/>
    <d v="2024-05-17T00:00:00"/>
    <s v="DMB-110"/>
    <d v="2024-05-20T00:00:00"/>
    <n v="14400000"/>
    <n v="0"/>
    <n v="779"/>
    <d v="2024-05-22T00:00:00"/>
    <n v="14400000"/>
    <n v="0"/>
    <n v="2779"/>
    <d v="2024-05-28T00:00:00"/>
    <n v="14400000"/>
    <n v="0"/>
    <m/>
    <m/>
    <n v="14400000"/>
    <n v="0"/>
    <s v="CONTRATO DE PRESTACION DE SERVICIOS PROFESIONALES"/>
    <n v="28"/>
    <s v="CLAUDIA MARITZA DUEÑAS VALDERRAMA"/>
    <m/>
  </r>
  <r>
    <n v="166"/>
    <s v="7703-166"/>
    <s v="O23011601190000007703"/>
    <x v="3"/>
    <x v="5"/>
    <x v="17"/>
    <s v="PM/0208/0104/40020197703"/>
    <x v="10"/>
    <x v="0"/>
    <s v="Adición y prórroga al contrato 41-2024 cuyo objeto es: Prestar servicios profesionales desde el componente jurídico para brindar apoyo en las actuaciones que se adelanten en el proceso de gestión contractual para la Dirección de mejoramiento de barrios."/>
    <x v="3"/>
    <n v="80121700"/>
    <n v="10000000"/>
    <n v="1"/>
    <n v="10000000"/>
    <s v="JUNIO"/>
    <s v="JUNIO"/>
    <s v="JUNIO"/>
    <s v="DIRECCIÓN DE MEJORAMIENTO DE BARRIOS"/>
    <s v="MARIA MERCEDES MOLINA RENGIFO"/>
    <s v="2.1.03.01.05.03.01.01.98  A Otras Entidades No Financieras Municipales y/o Distritales no consideradas Empresas"/>
    <s v="A.15.10 - Mejoramiento y mantenimiento de zonas verdes, parques, plazas y plazoletas"/>
    <m/>
    <d v="2024-05-16T00:00:00"/>
    <n v="202415000047493"/>
    <s v="02 - Creación de Nueva Línea "/>
    <s v="de la línea 7703-29 $10.000.000 "/>
    <d v="2024-05-17T00:00:00"/>
    <s v="DMB-111"/>
    <d v="2024-05-20T00:00:00"/>
    <n v="10000000"/>
    <n v="0"/>
    <n v="753"/>
    <d v="2024-05-21T00:00:00"/>
    <n v="10000000"/>
    <n v="0"/>
    <n v="2750"/>
    <d v="2024-05-27T00:00:00"/>
    <n v="10000000"/>
    <n v="0"/>
    <m/>
    <m/>
    <n v="10000000"/>
    <n v="0"/>
    <s v="CONTRATO DE PRESTACION DE SERVICIOS PROFESIONALES"/>
    <n v="41"/>
    <s v="GUILLERMO ALFONSO AGUANCHA BAUTE"/>
    <m/>
  </r>
  <r>
    <n v="167"/>
    <s v="7703-167"/>
    <s v="O23011601190000007703"/>
    <x v="3"/>
    <x v="5"/>
    <x v="17"/>
    <s v="PM/0208/0104/40020197703"/>
    <x v="39"/>
    <x v="0"/>
    <s v="Adición y prórroga al contrato 25-2024 cuyo objeto es: Prestar los servicios profesionales para apoyar técnicamente a la Dirección de Mejoramiento de Barrios de la Caja de Vivienda Popular en la supervisión y seguimiento de los proyectos a cargo de la dependencia, en el marco del proyecto de inversión 7703 &quot;Mejoramiento Integral de Barrios con Participación Ciudadana&quot;, y en los asuntos administrativos que le sean solicitados."/>
    <x v="3"/>
    <n v="81101500"/>
    <n v="6935092"/>
    <n v="1"/>
    <n v="6935092"/>
    <s v="JUNIO"/>
    <s v="JUNIO"/>
    <s v="JUNIO"/>
    <s v="DIRECCIÓN DE MEJORAMIENTO DE BARRIOS"/>
    <s v="MARIA MERCEDES MOLINA RENGIFO"/>
    <s v="2.1.03.01.05.03.01.01.98  A Otras Entidades No Financieras Municipales y/o Distritales no consideradas Empresas"/>
    <s v="A.15.10 - Mejoramiento y mantenimiento de zonas verdes, parques, plazas y plazoletas"/>
    <m/>
    <d v="2024-05-16T00:00:00"/>
    <n v="202415000047493"/>
    <s v="02 - Creación de Nueva Línea "/>
    <s v="de la línea 7703-53 $6.810.142 y de la línea 7703-55 $124.950"/>
    <d v="2024-05-17T00:00:00"/>
    <s v="DMB-112"/>
    <d v="2024-05-20T00:00:00"/>
    <n v="6935092"/>
    <n v="0"/>
    <n v="754"/>
    <d v="2024-05-21T00:00:00"/>
    <n v="6935092"/>
    <n v="0"/>
    <n v="2739"/>
    <d v="2024-05-27T00:00:00"/>
    <n v="6935092"/>
    <n v="0"/>
    <m/>
    <m/>
    <n v="6935092"/>
    <n v="0"/>
    <s v="CONTRATO DE PRESTACION DE SERVICIOS PROFESIONALES"/>
    <n v="25"/>
    <s v="DIANA ALEXANDRA LUENGAS LUNA"/>
    <m/>
  </r>
  <r>
    <n v="168"/>
    <s v="7703-168"/>
    <s v="O23011601190000007703"/>
    <x v="3"/>
    <x v="5"/>
    <x v="17"/>
    <s v="PM/0208/0104/40020197703"/>
    <x v="11"/>
    <x v="0"/>
    <s v="Adición y prórroga al contrato 280-2024 cuyo objeto es: Prestar los servicios profesionales para apoyar técnicamente la revisión y análisis de los proyectos reportados en el banco de proyectos, así como la supervisión de los proyectos de infraestructura de la Dirección de Mejoramiento de Barrios."/>
    <x v="3"/>
    <n v="81101500"/>
    <n v="7483980"/>
    <n v="1"/>
    <n v="7483980"/>
    <s v="JUNIO"/>
    <s v="JUNIO"/>
    <s v="JUNIO"/>
    <s v="DIRECCIÓN DE MEJORAMIENTO DE BARRIOS"/>
    <s v="MARIA MERCEDES MOLINA RENGIFO"/>
    <s v="2.1.03.01.05.03.01.01.98  A Otras Entidades No Financieras Municipales y/o Distritales no consideradas Empresas"/>
    <s v="A.15.10 - Mejoramiento y mantenimiento de zonas verdes, parques, plazas y plazoletas"/>
    <m/>
    <d v="2024-05-16T00:00:00"/>
    <n v="202415000047493"/>
    <s v="02 - Creación de Nueva Línea "/>
    <s v="de la línea 7703-55 $5.755.720"/>
    <d v="2024-05-17T00:00:00"/>
    <s v="DMB-113"/>
    <d v="2024-05-20T00:00:00"/>
    <n v="7483980"/>
    <n v="0"/>
    <n v="755"/>
    <d v="2024-05-21T00:00:00"/>
    <n v="7483980"/>
    <n v="0"/>
    <n v="2724"/>
    <d v="2024-05-27T00:00:00"/>
    <n v="7483980"/>
    <n v="0"/>
    <m/>
    <m/>
    <n v="7483980"/>
    <n v="0"/>
    <s v="CONTRATO DE PRESTACION DE SERVICIOS PROFESIONALES"/>
    <n v="280"/>
    <s v="JOSE DAVID CUBILLOS PARRA"/>
    <m/>
  </r>
  <r>
    <n v="169"/>
    <s v="7703-169"/>
    <s v="O23011601190000007703"/>
    <x v="3"/>
    <x v="5"/>
    <x v="17"/>
    <s v="PM/0208/0104/40020197703"/>
    <x v="39"/>
    <x v="0"/>
    <s v="Adición y prórroga al contrato 26-2024 cuyo objeto es: Prestar los servicios profesionales especializados para apoyar a la Dirección de Mejoramiento de Barrios de la Caja de Vivienda Popular en la coordinación técnica relacionada con las actividades derivadas de la ejecución de proyectos de infraestructura a escala barrial, en el marco de la ejecución del proyecto de inversión 7703 &quot;Mejoramiento Integral de Barrios con Participación Ciudadana&quot;"/>
    <x v="3"/>
    <n v="81101500"/>
    <n v="14400000"/>
    <n v="1"/>
    <n v="14400000"/>
    <s v="JUNIO"/>
    <s v="JUNIO"/>
    <s v="JUNIO"/>
    <s v="DIRECCIÓN DE MEJORAMIENTO DE BARRIOS"/>
    <s v="MARIA MERCEDES MOLINA RENGIFO"/>
    <s v="2.1.03.01.05.03.01.01.98  A Otras Entidades No Financieras Municipales y/o Distritales no consideradas Empresas"/>
    <s v="A.15.10 - Mejoramiento y mantenimiento de zonas verdes, parques, plazas y plazoletas"/>
    <m/>
    <d v="2024-05-16T00:00:00"/>
    <n v="202415000047493"/>
    <s v="02 - Creación de Nueva Línea "/>
    <s v="de la línea 7703-29 $14.400.000"/>
    <d v="2024-05-17T00:00:00"/>
    <s v="DMB-114"/>
    <d v="2024-05-20T00:00:00"/>
    <n v="14400000"/>
    <n v="0"/>
    <n v="778"/>
    <d v="2024-05-22T00:00:00"/>
    <n v="14400000"/>
    <n v="0"/>
    <n v="2776"/>
    <d v="2024-05-28T00:00:00"/>
    <n v="14400000"/>
    <n v="0"/>
    <m/>
    <m/>
    <n v="14400000"/>
    <n v="0"/>
    <s v="CONTRATO DE PRESTACION DE SERVICIOS PROFESIONALES"/>
    <n v="26"/>
    <s v="OMAR REINALDO ACEVEDO CASTRO"/>
    <m/>
  </r>
  <r>
    <n v="170"/>
    <s v="7703-170"/>
    <s v="O23011601190000007703"/>
    <x v="3"/>
    <x v="5"/>
    <x v="17"/>
    <s v="PM/0208/0104/40020197703"/>
    <x v="38"/>
    <x v="0"/>
    <s v="Adición y prórroga al contrato 24-2024 cuyo objeto es: Prestar los servicios profesionales a la Dirección de Mejoramiento de Barrios de la Caja de Vivienda Popular para realizar el seguimiento financiero y contable de los proyectos de infraestructura que se desarrollan en el marco del proyecto de inversión 7703 &quot;Mejoramiento Integral de Barrios con Participación Ciudadana&quot; y en los asuntos administrativos que le sean solicitados"/>
    <x v="3"/>
    <n v="80111600"/>
    <n v="6935092"/>
    <n v="1"/>
    <n v="6935092"/>
    <s v="JUNIO"/>
    <s v="JUNIO"/>
    <s v="JUNIO"/>
    <s v="DIRECCIÓN DE MEJORAMIENTO DE BARRIOS"/>
    <s v="MARIA MERCEDES MOLINA RENGIFO"/>
    <s v="2.1.03.01.05.03.01.01.98  A Otras Entidades No Financieras Municipales y/o Distritales no consideradas Empresas"/>
    <s v="A.15.10 - Mejoramiento y mantenimiento de zonas verdes, parques, plazas y plazoletas"/>
    <m/>
    <d v="2024-05-16T00:00:00"/>
    <n v="202415000047493"/>
    <s v="02 - Creación de Nueva Línea "/>
    <s v="de la línea 7703-29 $6.935.092"/>
    <d v="2024-05-17T00:00:00"/>
    <s v="DMB-115"/>
    <d v="2024-05-20T00:00:00"/>
    <n v="6935092"/>
    <n v="0"/>
    <n v="777"/>
    <d v="2024-05-22T00:00:00"/>
    <n v="6935092"/>
    <n v="0"/>
    <n v="2781"/>
    <d v="2024-05-28T00:00:00"/>
    <n v="6935092"/>
    <n v="0"/>
    <m/>
    <m/>
    <n v="6935092"/>
    <n v="0"/>
    <s v="CONTRATO DE PRESTACION DE SERVICIOS PROFESIONALES"/>
    <n v="24"/>
    <s v="ANDREA DEL PILAR AGUIRRE JAIMES"/>
    <m/>
  </r>
  <r>
    <n v="171"/>
    <s v="7703-171"/>
    <s v="O23011601190000007703"/>
    <x v="3"/>
    <x v="5"/>
    <x v="17"/>
    <s v="PM/0208/0104/40020197703"/>
    <x v="37"/>
    <x v="0"/>
    <s v="Adición y prórroga al contrato 122-2024 cuyo objeto es: Prestar los servicios de apoyo a la gestión para ejecutar las actividades de gestión documental y apoyo administrativo para realizar la compilación, seguimiento y actualización de inventario y administración de los expedientes en medio físico y digital, de los contratos que se encuentran a cargo de la Dirección de Mejoramiento de Barrios en el marco del proyecto de inversión 7703 &quot;Mejoramiento Integral de Barrios con Participación Ciudadana&quot;."/>
    <x v="3"/>
    <n v="80111600"/>
    <n v="3500000"/>
    <s v="23 dias"/>
    <n v="2683333"/>
    <s v="JUNIO"/>
    <s v="JUNIO"/>
    <s v="JUNIO"/>
    <s v="DIRECCIÓN DE MEJORAMIENTO DE BARRIOS"/>
    <s v="MARIA MERCEDES MOLINA RENGIFO"/>
    <s v="2.1.03.01.05.03.01.01.98  A Otras Entidades No Financieras Municipales y/o Distritales no consideradas Empresas"/>
    <s v="A.15.10 - Mejoramiento y mantenimiento de zonas verdes, parques, plazas y plazoletas"/>
    <m/>
    <d v="2024-05-16T00:00:00"/>
    <n v="202415000047493"/>
    <s v="02 - Creación de Nueva Línea "/>
    <s v="de la línea 7703-8 $2.683.333"/>
    <d v="2024-05-17T00:00:00"/>
    <s v="DMB-116"/>
    <d v="2024-05-20T00:00:00"/>
    <n v="2683333"/>
    <n v="0"/>
    <n v="776"/>
    <d v="2024-05-22T00:00:00"/>
    <n v="2683333"/>
    <n v="0"/>
    <n v="2777"/>
    <d v="2024-05-28T00:00:00"/>
    <n v="2683333"/>
    <n v="0"/>
    <m/>
    <m/>
    <n v="2683333"/>
    <n v="0"/>
    <s v="CONTRATO DE PRESTACION DE SERVICIOS PROFESIONALES"/>
    <n v="122"/>
    <s v="LINA MARIA HERNANDEZ IBAÑEZ"/>
    <m/>
  </r>
  <r>
    <n v="172"/>
    <s v="7703-172"/>
    <s v="O23011601190000007703"/>
    <x v="3"/>
    <x v="5"/>
    <x v="17"/>
    <s v="PM/0208/0104/40020197703"/>
    <x v="34"/>
    <x v="0"/>
    <s v="Adición y prórroga al contrato 95-2024 cuyo objeto es: Prestar los servicios profesionales para apoyar a la Dirección de Mejoramiento de Barrios en la gestión, seguimiento y control de la ejecución presupuestal y financiera de los recursos asignados para los proyectos y programas a su cago, en el marco del proyecto de inversión 7703 “Mejoramiento Integral de Barrios con Participación Ciudadana”"/>
    <x v="3"/>
    <n v="80111600"/>
    <n v="8000000"/>
    <s v="23 dias"/>
    <n v="6133333"/>
    <s v="JUNIO"/>
    <s v="JUNIO"/>
    <s v="JUNIO"/>
    <s v="DIRECCIÓN DE MEJORAMIENTO DE BARRIOS"/>
    <s v="MARIA MERCEDES MOLINA RENGIFO"/>
    <s v="2.1.03.01.05.03.01.01.98  A Otras Entidades No Financieras Municipales y/o Distritales no consideradas Empresas"/>
    <s v="A.15.10 - Mejoramiento y mantenimiento de zonas verdes, parques, plazas y plazoletas"/>
    <m/>
    <d v="2024-05-16T00:00:00"/>
    <n v="202415000047493"/>
    <s v="02 - Creación de Nueva Línea "/>
    <s v="de la línea 7703-31 $6.133.333"/>
    <d v="2024-05-17T00:00:00"/>
    <s v="DMB-117"/>
    <d v="2024-05-20T00:00:00"/>
    <n v="6133333"/>
    <n v="0"/>
    <n v="775"/>
    <d v="2024-05-22T00:00:00"/>
    <n v="6133333"/>
    <n v="0"/>
    <n v="2778"/>
    <d v="2024-05-28T00:00:00"/>
    <n v="6133333"/>
    <n v="0"/>
    <m/>
    <m/>
    <n v="6133333"/>
    <n v="0"/>
    <s v="CONTRATO DE PRESTACION DE SERVICIOS PROFESIONALES"/>
    <n v="95"/>
    <s v="JOAQUIN EDUARDO PERDOMO ARTUNDUAGA"/>
    <m/>
  </r>
  <r>
    <n v="173"/>
    <s v="7703-173"/>
    <s v="O23011601190000007703"/>
    <x v="3"/>
    <x v="5"/>
    <x v="17"/>
    <s v="PM/0208/0104/40020197703"/>
    <x v="23"/>
    <x v="0"/>
    <s v="Adición y prórroga al contrato 42-2024 cuyo objeto es: Prestación de servicios profesionales para apoyar a la Dirección de Mejoramiento de Barrios de la Caja de la Vivienda Popular en la implementación de la estrategia de comunicaciones, en el marco de la ejecución del proyecto de inversión 7703 &quot;Mejoramiento Integral de Barrios con Participación Ciudadana&quot;."/>
    <x v="3"/>
    <n v="80111600"/>
    <n v="7500000"/>
    <n v="1"/>
    <n v="7500000"/>
    <s v="JUNIO"/>
    <s v="JUNIO"/>
    <s v="JUNIO"/>
    <s v="DIRECCIÓN DE MEJORAMIENTO DE BARRIOS"/>
    <s v="MARIA MERCEDES MOLINA RENGIFO"/>
    <s v="2.1.03.01.05.03.01.01.98  A Otras Entidades No Financieras Municipales y/o Distritales no consideradas Empresas"/>
    <s v="A.15.10 - Mejoramiento y mantenimiento de zonas verdes, parques, plazas y plazoletas"/>
    <m/>
    <d v="2024-05-16T00:00:00"/>
    <n v="202415000047493"/>
    <s v="02 - Creación de Nueva Línea "/>
    <s v="de la línea 7703-35 $7.500.000"/>
    <d v="2024-05-17T00:00:00"/>
    <s v="DMB-118"/>
    <d v="2024-05-20T00:00:00"/>
    <n v="7500000"/>
    <n v="0"/>
    <n v="774"/>
    <d v="2024-05-22T00:00:00"/>
    <n v="7500000"/>
    <n v="0"/>
    <n v="2740"/>
    <d v="2024-05-27T00:00:00"/>
    <n v="7500000"/>
    <n v="0"/>
    <m/>
    <m/>
    <n v="7500000"/>
    <n v="0"/>
    <s v="CONTRATO DE PRESTACION DE SERVICIOS PROFESIONALES"/>
    <n v="42"/>
    <s v="NELLY CECILIA FABRA GUTIERREZ"/>
    <m/>
  </r>
  <r>
    <n v="174"/>
    <s v="7703-174"/>
    <s v="O23011601190000007703"/>
    <x v="3"/>
    <x v="5"/>
    <x v="17"/>
    <s v="PM/0208/0104/40020197703"/>
    <x v="4"/>
    <x v="0"/>
    <s v="Adición y prórroga al contrato 144-2024 cuyo objeto es: Prestar los servicios profesionales para apoyar a la Dirección de Mejoramiento de Barrios en la implementación de la estrategia social en los proyectos de intervención física a escala barrial, en el marco del proyecto de inversión 7703 &quot;Mejoramiento Integral de Barrios con Participación Ciudadana&quot;."/>
    <x v="3"/>
    <n v="93141500"/>
    <n v="3688533"/>
    <n v="1"/>
    <n v="3688533"/>
    <s v="JUNIO"/>
    <s v="JUNIO"/>
    <s v="JUNIO"/>
    <s v="DIRECCIÓN DE MEJORAMIENTO DE BARRIOS"/>
    <s v="MARIA MERCEDES MOLINA RENGIFO"/>
    <s v="2.1.03.01.05.03.01.01.98  A Otras Entidades No Financieras Municipales y/o Distritales no consideradas Empresas"/>
    <s v="A.15.10 - Mejoramiento y mantenimiento de zonas verdes, parques, plazas y plazoletas"/>
    <m/>
    <d v="2024-05-16T00:00:00"/>
    <n v="202415000047493"/>
    <s v="02 - Creación de Nueva Línea "/>
    <s v="de la línea 7703-29 $3.688.533"/>
    <d v="2024-05-17T00:00:00"/>
    <s v="DMB-119"/>
    <d v="2024-05-20T00:00:00"/>
    <n v="3688533"/>
    <n v="0"/>
    <n v="773"/>
    <d v="2024-05-22T00:00:00"/>
    <n v="3688533"/>
    <n v="0"/>
    <n v="2782"/>
    <d v="2024-05-28T00:00:00"/>
    <n v="3688533"/>
    <n v="0"/>
    <m/>
    <m/>
    <n v="3688533"/>
    <n v="0"/>
    <s v="CONTRATO DE PRESTACION DE SERVICIOS PROFESIONALES"/>
    <n v="144"/>
    <s v="NORMA TATIANA PATIÑO MARTINEZ"/>
    <m/>
  </r>
  <r>
    <n v="1"/>
    <s v="7696-1"/>
    <s v="O23011605560000007696"/>
    <x v="4"/>
    <x v="6"/>
    <x v="19"/>
    <s v="PM/0208/0102/45990237696 - PM/0208/0103/45990237696 - PM/0208/0104/45990237696 -  PM/0208/0105/45990237696 - PM/0208/0106/45990237696"/>
    <x v="40"/>
    <x v="0"/>
    <s v="Contratar la póliza de seguros de vida grupo deudor requerida para la adecuada protección de los intereses patrimoniales actuales y futuros de la Caja de la Vivienda Popular"/>
    <x v="5"/>
    <s v="84131500;84131600"/>
    <n v="20984000"/>
    <n v="9"/>
    <n v="92476690"/>
    <s v="MAYO"/>
    <s v="MAYO"/>
    <s v="MAYO"/>
    <s v="DIRECCIÓN DE GESTIÓN CORPORATIVA "/>
    <s v="MARTHA JANETH CARREÑO LIZARAZO"/>
    <s v="FORTALECIMIENTO DEL MODELO DE GESTIÓN INSTITUCIONAL Y MODERNIZACIÓN DE LOS SISTEMAS DE INFORMACIÓN DE LA CAJA DE LA VIVIENDA POPULAR. BOGOTÁ"/>
    <s v="Subdirección Administrativa"/>
    <m/>
    <d v="2024-05-07T00:00:00"/>
    <n v="202417000043173"/>
    <s v="03 - Modificación de Línea"/>
    <s v="A la línea 184"/>
    <d v="2024-05-07T00:00:00"/>
    <m/>
    <m/>
    <m/>
    <n v="92476690"/>
    <m/>
    <m/>
    <m/>
    <n v="0"/>
    <m/>
    <m/>
    <m/>
    <n v="0"/>
    <m/>
    <m/>
    <n v="0"/>
    <n v="92476690"/>
    <m/>
    <m/>
    <m/>
    <m/>
  </r>
  <r>
    <n v="2"/>
    <s v="7696-2"/>
    <s v="O23011605560000007696"/>
    <x v="4"/>
    <x v="6"/>
    <x v="19"/>
    <s v="PM/0208/0102/45990237696 - PM/0208/0103/45990237696 - PM/0208/0104/45990237696 -  PM/0208/0105/45990237696 - PM/0208/0106/45990237696"/>
    <x v="41"/>
    <x v="0"/>
    <s v="Contratar los servicios para la aplicación de la encuesta de batería de riesgo psicolaboral e implementación del plan de riesgo psicolaboral para la Caja de la Vivienda Popular"/>
    <x v="1"/>
    <s v="No aplica"/>
    <n v="0"/>
    <n v="0"/>
    <n v="0"/>
    <s v="NO APLICA"/>
    <s v="NO APLICA"/>
    <s v="NO APLICA"/>
    <s v="DIRECCIÓN DE GESTIÓN CORPORATIVA "/>
    <s v="MARTHA JANETH CARREÑO LIZARAZO"/>
    <s v="FORTALECIMIENTO DEL MODELO DE GESTIÓN INSTITUCIONAL Y MODERNIZACIÓN DE LOS SISTEMAS DE INFORMACIÓN DE LA CAJA DE LA VIVIENDA POPULAR. BOGOTÁ"/>
    <s v="No aplica"/>
    <m/>
    <d v="2024-02-21T00:00:00"/>
    <n v="202417000022573"/>
    <s v="04 - Anulación de Línea"/>
    <s v="A la línea 159"/>
    <m/>
    <m/>
    <m/>
    <m/>
    <n v="0"/>
    <m/>
    <m/>
    <m/>
    <n v="0"/>
    <m/>
    <m/>
    <m/>
    <n v="0"/>
    <m/>
    <m/>
    <n v="0"/>
    <n v="0"/>
    <m/>
    <m/>
    <m/>
    <m/>
  </r>
  <r>
    <n v="3"/>
    <s v="7696-3"/>
    <s v="O23011605560000007696"/>
    <x v="4"/>
    <x v="6"/>
    <x v="19"/>
    <s v="PM/0208/0102/45990237696 - PM/0208/0103/45990237696 - PM/0208/0104/45990237696 -  PM/0208/0105/45990237696 - PM/0208/0106/45990237696"/>
    <x v="8"/>
    <x v="0"/>
    <s v="Prestar servicios profesionales desde el componente jurídico para brindar apoyo en las actuaciones que se adelanten en el proceso de gestión contractual."/>
    <x v="2"/>
    <n v="80121704"/>
    <n v="4541571.777777778"/>
    <n v="9"/>
    <n v="40874146"/>
    <s v="MARZO"/>
    <s v="MARZO"/>
    <s v="MARZO"/>
    <s v="DIRECCIÓN DE GESTIÓN CORPORATIVA "/>
    <s v="MARTHA JANETH CARREÑO LIZARAZO"/>
    <s v="FORTALECIMIENTO DEL MODELO DE GESTIÓN INSTITUCIONAL Y MODERNIZACIÓN DE LOS SISTEMAS DE INFORMACIÓN DE LA CAJA DE LA VIVIENDA POPULAR. BOGOTÁ"/>
    <s v="Dirección Jurídica"/>
    <m/>
    <s v="06/03/2024_x000a_23/02/2024_x000a_20/02/2024"/>
    <s v="202417000029033_x000a_202417000023433_x000a_202417000021923"/>
    <s v="03 - Modificación de Línea"/>
    <s v="N/A"/>
    <d v="2024-03-06T00:00:00"/>
    <s v="FOR-050"/>
    <d v="2024-02-23T00:00:00"/>
    <n v="27797640"/>
    <n v="13076506"/>
    <n v="168"/>
    <d v="2024-02-26T00:00:00"/>
    <n v="27797640"/>
    <n v="0"/>
    <n v="381"/>
    <d v="2024-03-01T00:00:00"/>
    <n v="27797640"/>
    <n v="0"/>
    <n v="13898820"/>
    <m/>
    <n v="13898820"/>
    <n v="13076506"/>
    <s v="CONTRATO DE PRESTACION DE SERVICIOS PROFESIONALES"/>
    <n v="46"/>
    <s v="MARIA ALEJANDRA FORERO MORA"/>
    <m/>
  </r>
  <r>
    <n v="4"/>
    <s v="7696-4"/>
    <s v="O23011605560000007696"/>
    <x v="4"/>
    <x v="6"/>
    <x v="19"/>
    <s v="PM/0208/0102/45990237696 - PM/0208/0103/45990237696 - PM/0208/0104/45990237696 -  PM/0208/0105/45990237696 - PM/0208/0106/45990237696"/>
    <x v="8"/>
    <x v="0"/>
    <s v="Prestar servicios profesionales desde el componente jurídico para brindar apoyo en las actuaciones que se adelanten en el proceso de gestión contractual."/>
    <x v="2"/>
    <n v="80121704"/>
    <n v="7609268.25"/>
    <n v="8"/>
    <n v="60874146"/>
    <s v="MARZO"/>
    <s v="MARZO"/>
    <s v="MARZO"/>
    <s v="DIRECCIÓN DE GESTIÓN CORPORATIVA "/>
    <s v="MARTHA JANETH CARREÑO LIZARAZO"/>
    <s v="FORTALECIMIENTO DEL MODELO DE GESTIÓN INSTITUCIONAL Y MODERNIZACIÓN DE LOS SISTEMAS DE INFORMACIÓN DE LA CAJA DE LA VIVIENDA POPULAR. BOGOTÁ"/>
    <s v="Dirección Jurídica"/>
    <m/>
    <s v="23/02/2024_x000a_20/02/2024"/>
    <s v="202417000023433_x000a_202417000021923"/>
    <s v="03 - Modificación de Línea"/>
    <s v="N/A"/>
    <d v="2024-02-23T00:00:00"/>
    <s v="FOR-051"/>
    <d v="2024-02-23T00:00:00"/>
    <n v="32000000"/>
    <n v="28874146"/>
    <n v="170"/>
    <d v="2024-02-26T00:00:00"/>
    <n v="32000000"/>
    <n v="0"/>
    <n v="366"/>
    <d v="2024-03-01T00:00:00"/>
    <n v="32000000"/>
    <n v="0"/>
    <n v="16000000"/>
    <m/>
    <n v="16000000"/>
    <n v="28874146"/>
    <s v="CONTRATO DE PRESTACION DE SERVICIOS PROFESIONALES"/>
    <n v="45"/>
    <s v="RUBEN DARIO JIMENEZ GIRALDO"/>
    <m/>
  </r>
  <r>
    <n v="5"/>
    <s v="7696-5"/>
    <s v="O23011605560000007696"/>
    <x v="4"/>
    <x v="6"/>
    <x v="19"/>
    <s v="PM/0208/0102/45990237696 - PM/0208/0103/45990237696 - PM/0208/0104/45990237696 -  PM/0208/0105/45990237696 - PM/0208/0106/45990237696"/>
    <x v="8"/>
    <x v="0"/>
    <s v="Prestar servicios profesionales desde el componente jurídico para brindar apoyo en las actuaciones que se adelanten en el proceso de gestión contractual."/>
    <x v="2"/>
    <n v="80121704"/>
    <n v="8759500"/>
    <n v="8"/>
    <n v="70076000"/>
    <s v="MARZO"/>
    <s v="MARZO"/>
    <s v="MARZO"/>
    <s v="DIRECCIÓN DE GESTIÓN CORPORATIVA "/>
    <s v="MARTHA JANETH CARREÑO LIZARAZO"/>
    <s v="FORTALECIMIENTO DEL MODELO DE GESTIÓN INSTITUCIONAL Y MODERNIZACIÓN DE LOS SISTEMAS DE INFORMACIÓN DE LA CAJA DE LA VIVIENDA POPULAR. BOGOTÁ"/>
    <s v="Dirección Jurídica"/>
    <m/>
    <d v="2024-02-20T00:00:00"/>
    <n v="202417000021923"/>
    <s v="03 - Modificación de Línea"/>
    <s v="N/A"/>
    <d v="2024-02-21T00:00:00"/>
    <s v="FOR-045"/>
    <d v="2024-02-21T00:00:00"/>
    <n v="40618667"/>
    <n v="29457333"/>
    <n v="128"/>
    <d v="2024-02-22T00:00:00"/>
    <n v="40618667"/>
    <n v="0"/>
    <n v="298"/>
    <d v="2024-02-26T00:00:00"/>
    <n v="40618667"/>
    <n v="0"/>
    <n v="20626666"/>
    <m/>
    <n v="19992001"/>
    <n v="29457333"/>
    <s v="CONTRATO DE PRESTACION DE SERVICIOS PROFESIONALES"/>
    <n v="20"/>
    <s v="ADY ISABEL NAMEN SEGURA"/>
    <m/>
  </r>
  <r>
    <n v="6"/>
    <s v="7696-6"/>
    <s v="O23011605560000007696"/>
    <x v="4"/>
    <x v="6"/>
    <x v="19"/>
    <s v="PM/0208/0102/45990237696 - PM/0208/0103/45990237696 - PM/0208/0104/45990237696 -  PM/0208/0105/45990237696 - PM/0208/0106/45990237696"/>
    <x v="8"/>
    <x v="0"/>
    <s v="Prestar servicios profesionales desde el componente jurídico para brindar apoyo en las actuaciones que se adelanten en el proceso de gestión contractual."/>
    <x v="2"/>
    <n v="80121704"/>
    <n v="6535559"/>
    <n v="10"/>
    <n v="65355590"/>
    <s v="MARZO"/>
    <s v="MARZO"/>
    <s v="MARZO"/>
    <s v="DIRECCIÓN DE GESTIÓN CORPORATIVA "/>
    <s v="MARTHA JANETH CARREÑO LIZARAZO"/>
    <s v="FORTALECIMIENTO DEL MODELO DE GESTIÓN INSTITUCIONAL Y MODERNIZACIÓN DE LOS SISTEMAS DE INFORMACIÓN DE LA CAJA DE LA VIVIENDA POPULAR. BOGOTÁ"/>
    <s v="Dirección Jurídica"/>
    <m/>
    <s v="17/05/2024_x000a_23/02/2024_x000a_20/02/2024"/>
    <s v="202417000048093_x000a_202417000023433_x000a_202417000021923"/>
    <s v="03 - Modificación de Línea"/>
    <s v="A la línea 201, 202, 203 y 204"/>
    <s v="20/05/2024_x000a_23/02/2024"/>
    <s v="FOR-052"/>
    <d v="2024-02-23T00:00:00"/>
    <n v="44000000"/>
    <n v="21355590"/>
    <n v="172"/>
    <d v="2024-02-26T00:00:00"/>
    <n v="44000000"/>
    <n v="0"/>
    <n v="380"/>
    <d v="2024-03-01T00:00:00"/>
    <n v="44000000"/>
    <n v="0"/>
    <n v="22000000"/>
    <m/>
    <n v="22000000"/>
    <n v="21355590"/>
    <s v="CONTRATO DE PRESTACION DE SERVICIOS PROFESIONALES"/>
    <n v="47"/>
    <s v="KATERYNNE  MORALES ROA"/>
    <m/>
  </r>
  <r>
    <n v="7"/>
    <s v="7696-7"/>
    <s v="O23011605560000007696"/>
    <x v="4"/>
    <x v="6"/>
    <x v="19"/>
    <s v="PM/0208/0102/45990237696 - PM/0208/0103/45990237696 - PM/0208/0104/45990237696 -  PM/0208/0105/45990237696 - PM/0208/0106/45990237696"/>
    <x v="8"/>
    <x v="0"/>
    <s v="Prestar servicios profesionales desde el componente jurídico para brindar apoyo en las actuaciones que se adelanten en el proceso de gestión contractual."/>
    <x v="2"/>
    <n v="80121704"/>
    <n v="5134500"/>
    <n v="8"/>
    <n v="41076000"/>
    <s v="MARZO"/>
    <s v="MARZO"/>
    <s v="MARZO"/>
    <s v="DIRECCIÓN DE GESTIÓN CORPORATIVA "/>
    <s v="MARTHA JANETH CARREÑO LIZARAZO"/>
    <s v="FORTALECIMIENTO DEL MODELO DE GESTIÓN INSTITUCIONAL Y MODERNIZACIÓN DE LOS SISTEMAS DE INFORMACIÓN DE LA CAJA DE LA VIVIENDA POPULAR. BOGOTÁ"/>
    <s v="Dirección Jurídica"/>
    <m/>
    <s v="17/05/2024_x000a_23/02/2024_x000a_20/02/2024"/>
    <s v="202417000048093_x000a_202417000023433_x000a_202417000021923"/>
    <s v="03 - Modificación de Línea"/>
    <s v="A la línea 205, 206 y 207"/>
    <d v="2024-02-23T00:00:00"/>
    <s v="FOR-053"/>
    <d v="2024-02-23T00:00:00"/>
    <n v="40000000"/>
    <n v="1076000"/>
    <n v="174"/>
    <d v="2024-02-26T00:00:00"/>
    <n v="40000000"/>
    <n v="0"/>
    <n v="343"/>
    <d v="2024-02-29T00:00:00"/>
    <n v="40000000"/>
    <n v="0"/>
    <n v="20000000"/>
    <m/>
    <n v="20000000"/>
    <n v="1076000"/>
    <s v="CONTRATO DE PRESTACION DE SERVICIOS PROFESIONALES"/>
    <n v="31"/>
    <s v="NICOLAS  BARRERA BARROS"/>
    <m/>
  </r>
  <r>
    <n v="8"/>
    <s v="7696-8"/>
    <s v="O23011605560000007696"/>
    <x v="4"/>
    <x v="6"/>
    <x v="19"/>
    <s v="PM/0208/0102/45990237696 - PM/0208/0103/45990237696 - PM/0208/0104/45990237696 -  PM/0208/0105/45990237696 - PM/0208/0106/45990237696"/>
    <x v="8"/>
    <x v="0"/>
    <s v="Prestar servicios profesionales para asesorar jurídicamente el desarrollo y gestión de los procesos a cargo de la Dirección de Gestión Corporativa de la Caja de Vivienda Popular conforme al Mapa de procesos, manuales y procedimientos de la Entidad."/>
    <x v="2"/>
    <n v="80111600"/>
    <n v="4579554.2"/>
    <n v="10"/>
    <n v="45795542"/>
    <s v="MARZO"/>
    <s v="MARZO"/>
    <s v="MARZO"/>
    <s v="DIRECCIÓN DE GESTIÓN CORPORATIVA "/>
    <s v="MARTHA JANETH CARREÑO LIZARAZO"/>
    <s v="FORTALECIMIENTO DEL MODELO DE GESTIÓN INSTITUCIONAL Y MODERNIZACIÓN DE LOS SISTEMAS DE INFORMACIÓN DE LA CAJA DE LA VIVIENDA POPULAR. BOGOTÁ"/>
    <s v="Dirección de Gestión Corporativa"/>
    <m/>
    <m/>
    <m/>
    <m/>
    <m/>
    <m/>
    <m/>
    <m/>
    <m/>
    <n v="45795542"/>
    <m/>
    <m/>
    <m/>
    <n v="0"/>
    <m/>
    <m/>
    <m/>
    <n v="0"/>
    <m/>
    <m/>
    <n v="0"/>
    <n v="45795542"/>
    <m/>
    <m/>
    <m/>
    <m/>
  </r>
  <r>
    <n v="9"/>
    <s v="7696-9"/>
    <s v="O23011605560000007696"/>
    <x v="4"/>
    <x v="6"/>
    <x v="19"/>
    <s v="PM/0208/0102/45990237696 - PM/0208/0103/45990237696 - PM/0208/0104/45990237696 -  PM/0208/0105/45990237696 - PM/0208/0106/45990237696"/>
    <x v="8"/>
    <x v="0"/>
    <s v="Prestar servicios profesionales desde el componente jurídico para brindar apoyo en las actuaciones que se adelanten en el proceso de gestión contractual."/>
    <x v="2"/>
    <n v="80121704"/>
    <n v="5724442.75"/>
    <n v="8"/>
    <n v="45795542"/>
    <s v="MARZO"/>
    <s v="MARZO"/>
    <s v="MARZO"/>
    <s v="DIRECCIÓN DE GESTIÓN CORPORATIVA "/>
    <s v="MARTHA JANETH CARREÑO LIZARAZO"/>
    <s v="FORTALECIMIENTO DEL MODELO DE GESTIÓN INSTITUCIONAL Y MODERNIZACIÓN DE LOS SISTEMAS DE INFORMACIÓN DE LA CAJA DE LA VIVIENDA POPULAR. BOGOTÁ"/>
    <s v="Dirección Jurídica"/>
    <m/>
    <s v="23/02/2024_x000a_20/02/2024"/>
    <s v="202417000023433_x000a_202417000021923"/>
    <s v="03 - Modificación de Línea"/>
    <s v="N/A"/>
    <d v="2024-02-23T00:00:00"/>
    <s v="FOR-054"/>
    <d v="2024-02-23T00:00:00"/>
    <n v="26000000"/>
    <n v="19795542"/>
    <n v="177"/>
    <d v="2024-02-26T00:00:00"/>
    <n v="26000000"/>
    <n v="0"/>
    <n v="375"/>
    <d v="2024-03-01T00:00:00"/>
    <n v="26000000"/>
    <n v="0"/>
    <n v="13000000"/>
    <m/>
    <n v="13000000"/>
    <n v="19795542"/>
    <s v="CONTRATO DE PRESTACION DE SERVICIOS PROFESIONALES"/>
    <n v="36"/>
    <s v="MIGUEL ANGEL NARVAEZ CORREA"/>
    <m/>
  </r>
  <r>
    <n v="10"/>
    <s v="7696-10"/>
    <s v="O23011605560000007696"/>
    <x v="4"/>
    <x v="6"/>
    <x v="19"/>
    <s v="PM/0208/0102/45990237696 - PM/0208/0103/45990237696 - PM/0208/0104/45990237696 -  PM/0208/0105/45990237696 - PM/0208/0106/45990237696"/>
    <x v="8"/>
    <x v="0"/>
    <s v="Prestar servicios profesionales desde el componente jurídico para brindar apoyo en las actuaciones que se adelanten en el proceso de gestión contractual."/>
    <x v="2"/>
    <n v="80121704"/>
    <n v="7609268.25"/>
    <n v="8"/>
    <n v="60874146"/>
    <s v="MARZO"/>
    <s v="MARZO"/>
    <s v="MARZO"/>
    <s v="DIRECCIÓN DE GESTIÓN CORPORATIVA "/>
    <s v="MARTHA JANETH CARREÑO LIZARAZO"/>
    <s v="FORTALECIMIENTO DEL MODELO DE GESTIÓN INSTITUCIONAL Y MODERNIZACIÓN DE LOS SISTEMAS DE INFORMACIÓN DE LA CAJA DE LA VIVIENDA POPULAR. BOGOTÁ"/>
    <s v="Dirección Jurídica"/>
    <m/>
    <s v="23/02/2024_x000a_20/02/2024"/>
    <s v="202417000023433_x000a_202417000021923"/>
    <s v="03 - Modificación de Línea"/>
    <s v="N/A"/>
    <d v="2024-02-23T00:00:00"/>
    <s v="FOR-055"/>
    <d v="2024-02-23T00:00:00"/>
    <n v="32000000"/>
    <n v="28874146"/>
    <n v="178"/>
    <d v="2024-02-26T00:00:00"/>
    <n v="32000000"/>
    <n v="0"/>
    <n v="376"/>
    <d v="2024-03-01T00:00:00"/>
    <n v="32000000"/>
    <n v="0"/>
    <n v="16000000"/>
    <m/>
    <n v="16000000"/>
    <n v="28874146"/>
    <s v="CONTRATO DE PRESTACION DE SERVICIOS PROFESIONALES"/>
    <n v="35"/>
    <s v="SILVIO ALFREDO PADRON HERNANDEZ"/>
    <m/>
  </r>
  <r>
    <n v="11"/>
    <s v="7696-11"/>
    <s v="O23011605560000007696"/>
    <x v="4"/>
    <x v="6"/>
    <x v="19"/>
    <s v="PM/0208/0102/45990237696 - PM/0208/0103/45990237696 - PM/0208/0104/45990237696 -  PM/0208/0105/45990237696 - PM/0208/0106/45990237696"/>
    <x v="8"/>
    <x v="0"/>
    <s v="Prestar servicios profesionales desde el componente jurídico para brindar apoyo en las actuaciones que se adelanten en el proceso de gestión contractual."/>
    <x v="2"/>
    <n v="80121704"/>
    <n v="6574375"/>
    <n v="8"/>
    <n v="52595000"/>
    <s v="MARZO"/>
    <s v="MARZO"/>
    <s v="MARZO"/>
    <s v="DIRECCIÓN DE GESTIÓN CORPORATIVA "/>
    <s v="MARTHA JANETH CARREÑO LIZARAZO"/>
    <s v="FORTALECIMIENTO DEL MODELO DE GESTIÓN INSTITUCIONAL Y MODERNIZACIÓN DE LOS SISTEMAS DE INFORMACIÓN DE LA CAJA DE LA VIVIENDA POPULAR. BOGOTÁ"/>
    <s v="Dirección Jurídica"/>
    <m/>
    <s v="23/02/2024_x000a_20/02/2024"/>
    <s v="202417000023433_x000a_202417000021923"/>
    <s v="03 - Modificación de Línea"/>
    <s v="N/A"/>
    <d v="2024-02-23T00:00:00"/>
    <s v="FOR-056"/>
    <d v="2024-02-23T00:00:00"/>
    <n v="44000000"/>
    <n v="8595000"/>
    <n v="179"/>
    <d v="2024-02-26T00:00:00"/>
    <n v="44000000"/>
    <n v="0"/>
    <n v="383"/>
    <d v="2024-03-01T00:00:00"/>
    <n v="44000000"/>
    <n v="0"/>
    <n v="22000000"/>
    <m/>
    <n v="22000000"/>
    <n v="8595000"/>
    <s v="CONTRATO DE PRESTACION DE SERVICIOS PROFESIONALES"/>
    <n v="44"/>
    <s v="JANETH SOFIA TORRES SANCHEZ"/>
    <m/>
  </r>
  <r>
    <n v="12"/>
    <s v="7696-12"/>
    <s v="O23011605560000007696"/>
    <x v="4"/>
    <x v="6"/>
    <x v="19"/>
    <s v="PM/0208/0102/45990237696 - PM/0208/0103/45990237696 - PM/0208/0104/45990237696 -  PM/0208/0105/45990237696 - PM/0208/0106/45990237696"/>
    <x v="8"/>
    <x v="0"/>
    <s v="Prestacion de servcios para apoyar en las actividades administrativas y operativas de la oficina de control disicplinario interno"/>
    <x v="2"/>
    <n v="80111600"/>
    <n v="3154000"/>
    <n v="10"/>
    <n v="6727463"/>
    <s v="FEBRERO"/>
    <s v="FEBRERO"/>
    <s v="Febrero"/>
    <s v="DIRECCIÓN DE GESTIÓN CORPORATIVA "/>
    <s v="MARTHA JANETH CARREÑO LIZARAZO"/>
    <s v="FORTALECIMIENTO DEL MODELO DE GESTIÓN INSTITUCIONAL Y MODERNIZACIÓN DE LOS SISTEMAS DE INFORMACIÓN DE LA CAJA DE LA VIVIENDA POPULAR. BOGOTÁ"/>
    <s v="Oficina de Control Disciplinario Interno"/>
    <m/>
    <d v="2024-03-12T00:00:00"/>
    <n v="202417000030633"/>
    <s v="03 - Modificación de Línea"/>
    <s v="A la línea 179"/>
    <d v="2024-03-12T00:00:00"/>
    <m/>
    <m/>
    <m/>
    <n v="6727463"/>
    <m/>
    <m/>
    <m/>
    <n v="0"/>
    <m/>
    <m/>
    <m/>
    <n v="0"/>
    <m/>
    <m/>
    <n v="0"/>
    <n v="6727463"/>
    <m/>
    <m/>
    <m/>
    <m/>
  </r>
  <r>
    <n v="13"/>
    <s v="7696-13"/>
    <s v="O23011605560000007696"/>
    <x v="4"/>
    <x v="6"/>
    <x v="19"/>
    <s v="PM/0208/0102/45990237696 - PM/0208/0103/45990237696 - PM/0208/0104/45990237696 -  PM/0208/0105/45990237696 - PM/0208/0106/45990237696"/>
    <x v="8"/>
    <x v="0"/>
    <s v="Prestación de servicios profesionales especializados en la emisión de conceptos, recomendaciones y análisis de casos de los asuntos que adelanta la Oficina de Control Disciplinario Interno de la Caja de la Vivienda Popular durante la etapa de instrucción de los procesos disciplinarios."/>
    <x v="2"/>
    <n v="80111600"/>
    <n v="15218536.5"/>
    <n v="4"/>
    <n v="60874146"/>
    <s v="MARZO"/>
    <s v="MARZO"/>
    <s v="MARZO"/>
    <s v="DIRECCIÓN DE GESTIÓN CORPORATIVA "/>
    <s v="MARTHA JANETH CARREÑO LIZARAZO"/>
    <s v="FORTALECIMIENTO DEL MODELO DE GESTIÓN INSTITUCIONAL Y MODERNIZACIÓN DE LOS SISTEMAS DE INFORMACIÓN DE LA CAJA DE LA VIVIENDA POPULAR. BOGOTÁ"/>
    <s v="Oficina de Control Disciplinario Interno"/>
    <m/>
    <d v="2024-02-23T00:00:00"/>
    <n v="202417000023213"/>
    <s v="03 - Modificación de Línea"/>
    <s v="N/A"/>
    <d v="2024-03-01T00:00:00"/>
    <s v="FOR-079"/>
    <d v="2024-03-01T00:00:00"/>
    <n v="57120000"/>
    <n v="3754146"/>
    <n v="378"/>
    <d v="2024-03-04T00:00:00"/>
    <n v="57120000"/>
    <n v="0"/>
    <n v="837"/>
    <d v="2024-03-15T00:00:00"/>
    <n v="57120000"/>
    <n v="0"/>
    <n v="20468000"/>
    <m/>
    <n v="36652000"/>
    <n v="3754146"/>
    <s v="CONTRATO DE PRESTACION DE SERVICIOS PROFESIONALES"/>
    <n v="174"/>
    <s v="CLARA IVY GONZALEZ MARROQUIN"/>
    <m/>
  </r>
  <r>
    <n v="14"/>
    <s v="7696-14"/>
    <s v="O23011605560000007696"/>
    <x v="4"/>
    <x v="6"/>
    <x v="19"/>
    <s v="PM/0208/0102/45990237696 - PM/0208/0103/45990237696 - PM/0208/0104/45990237696 -  PM/0208/0105/45990237696 - PM/0208/0106/45990237696"/>
    <x v="6"/>
    <x v="0"/>
    <s v="Prestar servicios profesionales especializados para asesorar jurídicamente a la Dirección General en los asuntos que requiera la Caja de la Vivienda Popular para el desarrollo de sus proyectos misionales"/>
    <x v="2"/>
    <n v="80111600"/>
    <n v="9500000"/>
    <n v="10"/>
    <n v="73215250"/>
    <s v="ABRIL"/>
    <s v="ABRIL"/>
    <s v="ABRIL"/>
    <s v="DIRECCIÓN DE GESTIÓN CORPORATIVA "/>
    <s v="MARTHA JANETH CARREÑO LIZARAZO"/>
    <s v="FORTALECIMIENTO DEL MODELO DE GESTIÓN INSTITUCIONAL Y MODERNIZACIÓN DE LOS SISTEMAS DE INFORMACIÓN DE LA CAJA DE LA VIVIENDA POPULAR. BOGOTÁ"/>
    <s v="Dirección General"/>
    <m/>
    <s v="17/05/2024_x000a_20/03/2024"/>
    <s v="202417000048093_x000a_202417000033103"/>
    <s v="03 - Modificación de Línea"/>
    <s v="A la línea 200"/>
    <s v="20/05/2024_x000a_20/03/2024"/>
    <s v="FOR-110"/>
    <d v="2024-03-20T00:00:00"/>
    <n v="30000000"/>
    <n v="43215250"/>
    <n v="529"/>
    <d v="2024-03-20T00:00:00"/>
    <n v="30000000"/>
    <n v="0"/>
    <n v="1140"/>
    <d v="2024-04-01T00:00:00"/>
    <n v="30000000"/>
    <n v="0"/>
    <n v="10000000"/>
    <m/>
    <n v="20000000"/>
    <n v="43215250"/>
    <s v="CONTRATO DE PRESTACION DE SERVICIOS PROFESIONALES"/>
    <n v="248"/>
    <s v="YAMILE PATRICIA CASTIBLANCO VENEGAS"/>
    <m/>
  </r>
  <r>
    <n v="15"/>
    <s v="7696-15"/>
    <s v="O23011605560000007696"/>
    <x v="4"/>
    <x v="6"/>
    <x v="19"/>
    <s v="PM/0208/0102/45990237696 - PM/0208/0103/45990237696 - PM/0208/0104/45990237696 -  PM/0208/0105/45990237696 - PM/0208/0106/45990237696"/>
    <x v="6"/>
    <x v="0"/>
    <s v="Prestar servicios profesionales especializados en la asesoría, asistencia, acompañamiento y seguimiento desde la Dirección General en todo lo relacionado al cumplimiento de metas de los programas misionales de la Caja de la Vivienda Popular."/>
    <x v="2"/>
    <n v="80111600"/>
    <n v="4817725"/>
    <n v="10"/>
    <n v="48177250"/>
    <s v="MARZO"/>
    <s v="MARZO"/>
    <s v="MARZO"/>
    <s v="DIRECCIÓN DE GESTIÓN CORPORATIVA "/>
    <s v="MARTHA JANETH CARREÑO LIZARAZO"/>
    <s v="FORTALECIMIENTO DEL MODELO DE GESTIÓN INSTITUCIONAL Y MODERNIZACIÓN DE LOS SISTEMAS DE INFORMACIÓN DE LA CAJA DE LA VIVIENDA POPULAR. BOGOTÁ"/>
    <s v="Dirección General"/>
    <m/>
    <d v="2024-02-09T00:00:00"/>
    <n v="202417000015463"/>
    <s v="03 - Modificación de Línea"/>
    <s v="A la línea 144"/>
    <d v="2024-02-09T00:00:00"/>
    <m/>
    <m/>
    <m/>
    <n v="48177250"/>
    <m/>
    <m/>
    <m/>
    <n v="0"/>
    <m/>
    <m/>
    <m/>
    <n v="0"/>
    <m/>
    <m/>
    <n v="0"/>
    <n v="48177250"/>
    <m/>
    <m/>
    <m/>
    <m/>
  </r>
  <r>
    <n v="16"/>
    <s v="7696-16"/>
    <s v="O23011605560000007696"/>
    <x v="4"/>
    <x v="6"/>
    <x v="19"/>
    <s v="PM/0208/0102/45990237696 - PM/0208/0103/45990237696 - PM/0208/0104/45990237696 -  PM/0208/0105/45990237696 - PM/0208/0106/45990237696"/>
    <x v="6"/>
    <x v="0"/>
    <s v="Prestar los servicios profesionales para desarrollar procesos, administrativos y organizacionales de la Caja de la Vivienda Popular"/>
    <x v="2"/>
    <n v="80111600"/>
    <n v="7615225.75"/>
    <n v="4"/>
    <n v="30460903"/>
    <s v="MARZO"/>
    <s v="MARZO"/>
    <s v="MARZO"/>
    <s v="DIRECCIÓN DE GESTIÓN CORPORATIVA "/>
    <s v="MARTHA JANETH CARREÑO LIZARAZO"/>
    <s v="FORTALECIMIENTO DEL MODELO DE GESTIÓN INSTITUCIONAL Y MODERNIZACIÓN DE LOS SISTEMAS DE INFORMACIÓN DE LA CAJA DE LA VIVIENDA POPULAR. BOGOTÁ"/>
    <s v="Dirección de Gestión Corporativa"/>
    <m/>
    <d v="2024-02-23T00:00:00"/>
    <n v="202417000023303"/>
    <s v="03 - Modificación de Línea"/>
    <s v="A la línea 160"/>
    <d v="2024-02-26T00:00:00"/>
    <s v="FOR-080"/>
    <d v="2024-02-28T00:00:00"/>
    <n v="28000000"/>
    <n v="2460903"/>
    <n v="379"/>
    <d v="2024-03-04T00:00:00"/>
    <n v="26833333"/>
    <n v="1166667"/>
    <n v="515"/>
    <d v="2024-03-08T00:00:00"/>
    <n v="26833333"/>
    <n v="0"/>
    <n v="12366667"/>
    <m/>
    <n v="14466666"/>
    <n v="3627570"/>
    <s v="CONTRATO DE PRESTACION DE SERVICIOS PROFESIONALES"/>
    <n v="93"/>
    <s v="JUAN SEBASTIAN BERNAL BERNAL"/>
    <s v="ANULACIÓN PARClAL CDP No. 379"/>
  </r>
  <r>
    <n v="17"/>
    <s v="7696-17"/>
    <s v="O23011605560000007696"/>
    <x v="4"/>
    <x v="6"/>
    <x v="19"/>
    <s v="PM/0208/0102/45990237696 - PM/0208/0103/45990237696 - PM/0208/0104/45990237696 -  PM/0208/0105/45990237696 - PM/0208/0106/45990237696"/>
    <x v="6"/>
    <x v="0"/>
    <s v="Prestar servicios profesionales para la asesoría, acompañamiento, control y seguimiento jurídico a la Dirección General en temas transversales y misionales de la Entidad.."/>
    <x v="2"/>
    <n v="80111600"/>
    <n v="11000000"/>
    <n v="10"/>
    <n v="83026500"/>
    <s v="MARZO"/>
    <s v="MARZO"/>
    <s v="MARZO"/>
    <s v="DIRECCIÓN DE GESTIÓN CORPORATIVA "/>
    <s v="MARTHA JANETH CARREÑO LIZARAZO"/>
    <s v="FORTALECIMIENTO DEL MODELO DE GESTIÓN INSTITUCIONAL Y MODERNIZACIÓN DE LOS SISTEMAS DE INFORMACIÓN DE LA CAJA DE LA VIVIENDA POPULAR. BOGOTÁ"/>
    <s v="Dirección General"/>
    <m/>
    <s v="17/05/2024_x000a_5/02/2024"/>
    <s v="202417000048093_x000a_202417000011753"/>
    <s v="03 - Modificación de Línea"/>
    <s v="A la línea 195"/>
    <s v="20/05/2024_x000a_5/02/2024"/>
    <s v="FOR-018"/>
    <d v="2024-02-05T00:00:00"/>
    <n v="66640000"/>
    <n v="16386500"/>
    <n v="66"/>
    <d v="2024-02-07T00:00:00"/>
    <n v="66640000"/>
    <n v="0"/>
    <n v="191"/>
    <d v="2024-02-12T00:00:00"/>
    <n v="66640000"/>
    <n v="0"/>
    <n v="37128000"/>
    <m/>
    <n v="29512000"/>
    <n v="16386500"/>
    <s v="CONTRATO DE PRESTACION DE SERVICIOS PROFESIONALES"/>
    <n v="4"/>
    <s v="A&amp;P ABOGADOS ASOCIADOS SAS"/>
    <m/>
  </r>
  <r>
    <n v="18"/>
    <s v="7696-18"/>
    <s v="O23011605560000007696"/>
    <x v="4"/>
    <x v="6"/>
    <x v="19"/>
    <s v="PM/0208/0102/45990237696 - PM/0208/0103/45990237696 - PM/0208/0104/45990237696 -  PM/0208/0105/45990237696 - PM/0208/0106/45990237696"/>
    <x v="6"/>
    <x v="0"/>
    <s v="Prestar los servicios profesionales para apoyar, acompañar y fortalecer los procesos misionales y administrativos de la Dirección General de la Caja de Vivienda Popular."/>
    <x v="2"/>
    <n v="80111600"/>
    <n v="11000000"/>
    <n v="10"/>
    <n v="80754500"/>
    <s v="ABRIL"/>
    <s v="ABRIL"/>
    <s v="ABRIL"/>
    <s v="DIRECCIÓN DE GESTIÓN CORPORATIVA "/>
    <s v="MARTHA JANETH CARREÑO LIZARAZO"/>
    <s v="FORTALECIMIENTO DEL MODELO DE GESTIÓN INSTITUCIONAL Y MODERNIZACIÓN DE LOS SISTEMAS DE INFORMACIÓN DE LA CAJA DE LA VIVIENDA POPULAR. BOGOTÁ"/>
    <s v="Dirección General"/>
    <m/>
    <s v="17/05/2024_x000a_7/02/2024"/>
    <s v="202417000048093_x000a_202417000013043"/>
    <s v="03 - Modificación de Línea"/>
    <s v="A las líneas 196 y 198"/>
    <s v="20/05/2024_x000a_7/02/2024"/>
    <s v="FOR-019"/>
    <d v="2024-02-07T00:00:00"/>
    <n v="42000000"/>
    <n v="38754500"/>
    <n v="67"/>
    <d v="2024-02-08T00:00:00"/>
    <n v="42000000"/>
    <n v="0"/>
    <n v="258"/>
    <d v="2024-02-14T00:00:00"/>
    <n v="42000000"/>
    <n v="0"/>
    <n v="23100000"/>
    <m/>
    <n v="18900000"/>
    <n v="38754500"/>
    <s v="CONTRATO DE PRESTACION DE SERVICIOS PROFESIONALES"/>
    <n v="7"/>
    <s v="KAREN ISABEL MURCIA MATALLANA"/>
    <m/>
  </r>
  <r>
    <n v="19"/>
    <s v="7696-19"/>
    <s v="O23011605560000007696"/>
    <x v="4"/>
    <x v="6"/>
    <x v="19"/>
    <s v="PM/0208/0102/45990237696 - PM/0208/0103/45990237696 - PM/0208/0104/45990237696 -  PM/0208/0105/45990237696 - PM/0208/0106/45990237696"/>
    <x v="6"/>
    <x v="0"/>
    <s v="Prestar servicios profesionales en la ejecución de auditorias, segumientos y evaluaciones definidas en el Plan Anual de Auditorías aprobado por el Comité ICCI que aporten en al mejoramiento continuo de los procesos de la Caja de la Vivienda Popular y con énfasis en la atencion de Entes de control Externo."/>
    <x v="2"/>
    <n v="80111600"/>
    <n v="7338700"/>
    <n v="10"/>
    <n v="43245861"/>
    <s v="MARZO"/>
    <s v="MARZO"/>
    <s v="MARZO"/>
    <s v="DIRECCIÓN DE GESTIÓN CORPORATIVA "/>
    <s v="MARTHA JANETH CARREÑO LIZARAZO"/>
    <s v="FORTALECIMIENTO DEL MODELO DE GESTIÓN INSTITUCIONAL Y MODERNIZACIÓN DE LOS SISTEMAS DE INFORMACIÓN DE LA CAJA DE LA VIVIENDA POPULAR. BOGOTÁ"/>
    <s v="Asesoría de Control Interno"/>
    <m/>
    <d v="2024-04-05T00:00:00"/>
    <n v="202417000036093"/>
    <s v="01 - Viabilización de Línea"/>
    <s v="N/A"/>
    <d v="2024-04-05T00:00:00"/>
    <s v="FOR-116"/>
    <d v="2024-04-05T00:00:00"/>
    <n v="20059020"/>
    <n v="23186841"/>
    <n v="622"/>
    <d v="2024-04-08T00:00:00"/>
    <n v="20059020"/>
    <n v="0"/>
    <n v="1772"/>
    <d v="2024-04-18T00:00:00"/>
    <n v="20059020"/>
    <n v="0"/>
    <n v="2935466"/>
    <m/>
    <n v="17123554"/>
    <n v="23186841"/>
    <s v="CONTRATO DE PRESTACION DE SERVICIOS PROFESIONALES"/>
    <n v="375"/>
    <s v="CARLOS ANDRES VARGAS HERNANDEZ"/>
    <m/>
  </r>
  <r>
    <n v="20"/>
    <s v="7696-20"/>
    <s v="O23011605560000007696"/>
    <x v="4"/>
    <x v="6"/>
    <x v="19"/>
    <s v="PM/0208/0102/45990237696 - PM/0208/0103/45990237696 - PM/0208/0104/45990237696 -  PM/0208/0105/45990237696 - PM/0208/0106/45990237696"/>
    <x v="6"/>
    <x v="0"/>
    <s v="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
    <x v="2"/>
    <n v="80111600"/>
    <n v="7338700"/>
    <n v="10"/>
    <n v="64283343"/>
    <s v="MARZO"/>
    <s v="MARZO"/>
    <s v="MARZO"/>
    <s v="DIRECCIÓN DE GESTIÓN CORPORATIVA "/>
    <s v="MARTHA JANETH CARREÑO LIZARAZO"/>
    <s v="FORTALECIMIENTO DEL MODELO DE GESTIÓN INSTITUCIONAL Y MODERNIZACIÓN DE LOS SISTEMAS DE INFORMACIÓN DE LA CAJA DE LA VIVIENDA POPULAR. BOGOTÁ"/>
    <s v="Asesoría de Control Interno"/>
    <m/>
    <d v="2024-04-05T00:00:00"/>
    <n v="202417000036093"/>
    <s v="01 - Viabilización de Línea"/>
    <s v="N/A"/>
    <d v="2024-04-05T00:00:00"/>
    <s v="FOR-117"/>
    <d v="2024-04-05T00:00:00"/>
    <n v="20059020"/>
    <n v="44224323"/>
    <n v="623"/>
    <d v="2024-04-08T00:00:00"/>
    <n v="20059020"/>
    <n v="0"/>
    <n v="1760"/>
    <d v="2024-04-17T00:00:00"/>
    <n v="20059020"/>
    <n v="0"/>
    <n v="3180089"/>
    <m/>
    <n v="16878931"/>
    <n v="44224323"/>
    <s v="CONTRATO DE PRESTACION DE SERVICIOS PROFESIONALES"/>
    <n v="371"/>
    <s v="KELLY JOHANNA SERRANO RINCON"/>
    <m/>
  </r>
  <r>
    <n v="21"/>
    <s v="7696-21"/>
    <s v="O23011605560000007696"/>
    <x v="4"/>
    <x v="6"/>
    <x v="19"/>
    <s v="PM/0208/0102/45990237696 - PM/0208/0103/45990237696 - PM/0208/0104/45990237696 -  PM/0208/0105/45990237696 - PM/0208/0106/45990237696"/>
    <x v="6"/>
    <x v="0"/>
    <s v="Prestar servicios profesionales en la ejecución de las auditorías, seguimientos y evaluaciones del Plan Anual de Auditorías de la vigencia aprobado por el Comité ICCI que aporten en el mejoramiento continuo de los procesos de la Caja de la Vivienda Popular énfasis en control fiscal."/>
    <x v="2"/>
    <n v="80111600"/>
    <n v="7338700"/>
    <n v="10"/>
    <n v="61592498"/>
    <s v="MAYO"/>
    <s v="MAYO"/>
    <s v="MAYO"/>
    <s v="DIRECCIÓN DE GESTIÓN CORPORATIVA "/>
    <s v="MARTHA JANETH CARREÑO LIZARAZO"/>
    <s v="FORTALECIMIENTO DEL MODELO DE GESTIÓN INSTITUCIONAL Y MODERNIZACIÓN DE LOS SISTEMAS DE INFORMACIÓN DE LA CAJA DE LA VIVIENDA POPULAR. BOGOTÁ"/>
    <s v="Asesoría de Control Interno"/>
    <m/>
    <s v="02/05/2024_x000a_26/04/2024"/>
    <s v="202417000042233_x000a_202417000041523"/>
    <s v="01 - Viabilización de Línea"/>
    <s v="N/A"/>
    <d v="2024-04-26T00:00:00"/>
    <s v="FOR-131"/>
    <d v="2024-05-02T00:00:00"/>
    <n v="13454221"/>
    <n v="48138277"/>
    <n v="684"/>
    <d v="2024-05-03T00:00:00"/>
    <n v="13454221"/>
    <n v="0"/>
    <s v="2066"/>
    <d v="2024-05-17T00:00:00"/>
    <n v="13454221"/>
    <n v="0"/>
    <n v="0"/>
    <m/>
    <n v="13454221"/>
    <n v="48138277"/>
    <s v="CONTRATO DE PRESTACION DE SERVICIOS PROFESIONALES"/>
    <n v="435"/>
    <s v="CAMILO ANDRES MARTINEZ PINEDA"/>
    <m/>
  </r>
  <r>
    <n v="22"/>
    <s v="7696-22"/>
    <s v="O23011605560000007696"/>
    <x v="4"/>
    <x v="6"/>
    <x v="19"/>
    <s v="PM/0208/0102/45990237696 - PM/0208/0103/45990237696 - PM/0208/0104/45990237696 -  PM/0208/0105/45990237696 - PM/0208/0106/45990237696"/>
    <x v="6"/>
    <x v="0"/>
    <s v="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_x000a_"/>
    <x v="2"/>
    <n v="80111600"/>
    <n v="7338700"/>
    <n v="10"/>
    <n v="50750009"/>
    <s v="MARZO"/>
    <s v="MARZO"/>
    <s v="MARZO"/>
    <s v="DIRECCIÓN DE GESTIÓN CORPORATIVA "/>
    <s v="MARTHA JANETH CARREÑO LIZARAZO"/>
    <s v="FORTALECIMIENTO DEL MODELO DE GESTIÓN INSTITUCIONAL Y MODERNIZACIÓN DE LOS SISTEMAS DE INFORMACIÓN DE LA CAJA DE LA VIVIENDA POPULAR. BOGOTÁ"/>
    <s v="Asesoría de Control Interno"/>
    <m/>
    <s v="17/05/2024_x000a_26/04/2024"/>
    <s v="202417000048093_x000a_202417000041393"/>
    <s v="03 - Modificación de Línea"/>
    <s v="A las líneas 190 y 194"/>
    <d v="2024-04-26T00:00:00"/>
    <s v="FOR-126"/>
    <d v="2024-04-26T00:00:00"/>
    <n v="14777332"/>
    <n v="35972677"/>
    <n v="679"/>
    <d v="2024-04-29T00:00:00"/>
    <n v="14777332"/>
    <n v="0"/>
    <n v="1843"/>
    <d v="2024-05-07T00:00:00"/>
    <n v="14777332"/>
    <n v="0"/>
    <n v="0"/>
    <m/>
    <n v="14777332"/>
    <n v="35972677"/>
    <s v="CONTRATO DE PRESTACION DE SERVICIOS PROFESIONALES"/>
    <n v="415"/>
    <s v="JANNER DE JESUS RUIZ BAYUELO"/>
    <m/>
  </r>
  <r>
    <n v="23"/>
    <s v="7696-23"/>
    <s v="O23011605560000007696"/>
    <x v="4"/>
    <x v="6"/>
    <x v="19"/>
    <s v="PM/0208/0102/45990237696 - PM/0208/0103/45990237696 - PM/0208/0104/45990237696 -  PM/0208/0105/45990237696 - PM/0208/0106/45990237696"/>
    <x v="6"/>
    <x v="0"/>
    <s v="Prestar servicios profesionales en la ejecución de las auditorías, seguimientos y evaluaciones del Plan Anual de Auditorías de la vigencia aprobado por el_x000a_Comité ICCI que aporten en el mejoramiento continuo de los procesos de la Caja de la Vivienda Popular con énfasis Sistema de Información y Modelo de_x000a_Seguridad y Privacidad de Información."/>
    <x v="2"/>
    <n v="80111600"/>
    <n v="7338700"/>
    <n v="10"/>
    <n v="32122747"/>
    <s v="MARZO"/>
    <s v="MARZO"/>
    <s v="MARZO"/>
    <s v="DIRECCIÓN DE GESTIÓN CORPORATIVA "/>
    <s v="MARTHA JANETH CARREÑO LIZARAZO"/>
    <s v="FORTALECIMIENTO DEL MODELO DE GESTIÓN INSTITUCIONAL Y MODERNIZACIÓN DE LOS SISTEMAS DE INFORMACIÓN DE LA CAJA DE LA VIVIENDA POPULAR. BOGOTÁ"/>
    <s v="Asesoría de Control Interno"/>
    <m/>
    <s v="26/04/2024_x000a_3/01/2024"/>
    <s v="202417000041393_x000a_202417000000263"/>
    <s v="01 - Viabilización de Línea"/>
    <s v="A la línea 130"/>
    <d v="2024-04-26T00:00:00"/>
    <s v="FOR-127"/>
    <d v="2024-04-26T00:00:00"/>
    <n v="11821865"/>
    <n v="20300882"/>
    <n v="681"/>
    <d v="2024-04-29T00:00:00"/>
    <n v="11821865"/>
    <n v="0"/>
    <s v="1945"/>
    <d v="2024-05-17T00:00:00"/>
    <n v="11821865"/>
    <n v="0"/>
    <n v="0"/>
    <m/>
    <n v="11821865"/>
    <n v="20300882"/>
    <s v="CONTRATO DE PRESTACION DE SERVICIOS PROFESIONALES"/>
    <n v="432"/>
    <s v="JAVIER ALFONSO SARMIENTO PIÑEROS"/>
    <m/>
  </r>
  <r>
    <n v="24"/>
    <s v="7696-24"/>
    <s v="O23011605560000007696"/>
    <x v="4"/>
    <x v="6"/>
    <x v="19"/>
    <s v="PM/0208/0102/45990237696 - PM/0208/0103/45990237696 - PM/0208/0104/45990237696 -  PM/0208/0105/45990237696 - PM/0208/0106/45990237696"/>
    <x v="6"/>
    <x v="0"/>
    <s v="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 "/>
    <x v="2"/>
    <n v="80111600"/>
    <n v="7338700"/>
    <n v="10"/>
    <n v="34722555"/>
    <s v="MARZO"/>
    <s v="MARZO"/>
    <s v="MARZO"/>
    <s v="DIRECCIÓN DE GESTIÓN CORPORATIVA "/>
    <s v="MARTHA JANETH CARREÑO LIZARAZO"/>
    <s v="FORTALECIMIENTO DEL MODELO DE GESTIÓN INSTITUCIONAL Y MODERNIZACIÓN DE LOS SISTEMAS DE INFORMACIÓN DE LA CAJA DE LA VIVIENDA POPULAR. BOGOTÁ"/>
    <s v="Asesoría de Control Interno"/>
    <m/>
    <s v="26/04/2024_x000a_3/01/2024"/>
    <s v="202417000041393_x000a_202417000000263"/>
    <s v="01 - Viabilización de Línea"/>
    <s v="A la línea 129"/>
    <d v="2024-04-26T00:00:00"/>
    <s v="FOR-128"/>
    <d v="2024-04-26T00:00:00"/>
    <n v="11821865"/>
    <n v="22900690"/>
    <n v="680"/>
    <d v="2024-04-29T00:00:00"/>
    <n v="11821865"/>
    <n v="0"/>
    <s v="680"/>
    <d v="2024-05-22T00:00:00"/>
    <n v="11821865"/>
    <n v="0"/>
    <n v="0"/>
    <m/>
    <n v="11821865"/>
    <n v="22900690"/>
    <s v="CONTRATO DE PRESTACION DE SERVICIOS PROFESIONALES"/>
    <n v="436"/>
    <s v="MARTHA YANETH RODRIGUEZ CHAPARRO"/>
    <m/>
  </r>
  <r>
    <n v="25"/>
    <s v="7696-25"/>
    <s v="O23011605560000007696"/>
    <x v="4"/>
    <x v="6"/>
    <x v="19"/>
    <s v="PM/0208/0102/45990237696 - PM/0208/0103/45990237696 - PM/0208/0104/45990237696 -  PM/0208/0105/45990237696 - PM/0208/0106/45990237696"/>
    <x v="34"/>
    <x v="0"/>
    <s v="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
    <x v="2"/>
    <n v="80111600"/>
    <n v="7000000"/>
    <n v="10"/>
    <n v="52323414"/>
    <s v="MARZO"/>
    <s v="MARZO"/>
    <s v="MARZO"/>
    <s v="DIRECCIÓN DE GESTIÓN CORPORATIVA "/>
    <s v="MARTHA JANETH CARREÑO LIZARAZO"/>
    <s v="FORTALECIMIENTO DEL MODELO DE GESTIÓN INSTITUCIONAL Y MODERNIZACIÓN DE LOS SISTEMAS DE INFORMACIÓN DE LA CAJA DE LA VIVIENDA POPULAR. BOGOTÁ"/>
    <s v="Subdirección Financiera"/>
    <m/>
    <d v="2024-01-03T00:00:00"/>
    <n v="202417000000263"/>
    <s v="03 - Modificación de Línea"/>
    <s v="A la línea 127"/>
    <m/>
    <m/>
    <m/>
    <m/>
    <n v="52323414"/>
    <m/>
    <m/>
    <m/>
    <n v="0"/>
    <m/>
    <m/>
    <m/>
    <n v="0"/>
    <m/>
    <m/>
    <n v="0"/>
    <n v="52323414"/>
    <m/>
    <m/>
    <m/>
    <m/>
  </r>
  <r>
    <n v="26"/>
    <s v="7696-26"/>
    <s v="O23011605560000007696"/>
    <x v="4"/>
    <x v="6"/>
    <x v="19"/>
    <s v="PM/0208/0102/45990237696 - PM/0208/0103/45990237696 - PM/0208/0104/45990237696 -  PM/0208/0105/45990237696 - PM/0208/0106/45990237696"/>
    <x v="34"/>
    <x v="0"/>
    <s v="Prestar servicios profesionale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
    <x v="2"/>
    <n v="80111600"/>
    <n v="2676600"/>
    <n v="10"/>
    <n v="26766000"/>
    <s v="MARZO"/>
    <s v="MARZO"/>
    <s v="MARZO"/>
    <s v="DIRECCIÓN DE GESTIÓN CORPORATIVA "/>
    <s v="MARTHA JANETH CARREÑO LIZARAZO"/>
    <s v="FORTALECIMIENTO DEL MODELO DE GESTIÓN INSTITUCIONAL Y MODERNIZACIÓN DE LOS SISTEMAS DE INFORMACIÓN DE LA CAJA DE LA VIVIENDA POPULAR. BOGOTÁ"/>
    <s v="Subdirección Financiera"/>
    <m/>
    <s v="17/05/2024_x000a_19/03/2024_x000a_26/04/2024"/>
    <s v="202417000048093_x000a_202417000032303_x000a_202417000023503"/>
    <s v="03 - Modificación de Línea"/>
    <s v="A las líneas 208, 209 y 210."/>
    <d v="2024-03-19T00:00:00"/>
    <s v="FOR-108"/>
    <d v="2024-03-19T00:00:00"/>
    <n v="21600000"/>
    <n v="5166000"/>
    <n v="517"/>
    <d v="2024-03-20T00:00:00"/>
    <n v="21600000"/>
    <n v="0"/>
    <n v="1137"/>
    <d v="2024-04-01T00:00:00"/>
    <n v="21600000"/>
    <n v="0"/>
    <n v="7200000"/>
    <m/>
    <n v="14400000"/>
    <n v="5166000"/>
    <s v="CONTRATO DE PRESTACION DE SERVICIOS PROFESIONALES"/>
    <n v="235"/>
    <s v="CAROL MARCELA TORRES FORERO"/>
    <m/>
  </r>
  <r>
    <n v="27"/>
    <s v="7696-27"/>
    <s v="O23011605560000007696"/>
    <x v="4"/>
    <x v="6"/>
    <x v="19"/>
    <s v="PM/0208/0102/45990237696 - PM/0208/0103/45990237696 - PM/0208/0104/45990237696 -  PM/0208/0105/45990237696 - PM/0208/0106/45990237696"/>
    <x v="34"/>
    <x v="0"/>
    <s v="Prestar servicios profesionales a la Subdirección Financiera en el subproceso de Presupuesto llevando a cabo actividades de registro y seguimiento de información, así como de planeación, gestión, seguimiento a la ejecución y demás recomendaciones por parte de la CVP"/>
    <x v="2"/>
    <n v="80111600"/>
    <n v="6000000"/>
    <n v="10"/>
    <n v="52557000"/>
    <s v="MARZO"/>
    <s v="MARZO"/>
    <s v="MARZO"/>
    <s v="DIRECCIÓN DE GESTIÓN CORPORATIVA "/>
    <s v="MARTHA JANETH CARREÑO LIZARAZO"/>
    <s v="FORTALECIMIENTO DEL MODELO DE GESTIÓN INSTITUCIONAL Y MODERNIZACIÓN DE LOS SISTEMAS DE INFORMACIÓN DE LA CAJA DE LA VIVIENDA POPULAR. BOGOTÁ"/>
    <s v="Subdirección Financiera"/>
    <m/>
    <d v="2024-02-27T00:00:00"/>
    <n v="202417000024433"/>
    <s v="01 - Viabilización de Línea"/>
    <s v="N/A"/>
    <d v="2024-02-27T00:00:00"/>
    <s v="FOR-058"/>
    <d v="2024-02-27T00:00:00"/>
    <n v="28800000"/>
    <n v="23757000"/>
    <n v="280"/>
    <d v="2024-02-28T00:00:00"/>
    <n v="28800000"/>
    <n v="0"/>
    <n v="393"/>
    <d v="2024-03-01T00:00:00"/>
    <n v="28800000"/>
    <n v="0"/>
    <n v="13680000"/>
    <m/>
    <n v="15120000"/>
    <n v="23757000"/>
    <s v="CONTRATO DE PRESTACION DE SERVICIOS PROFESIONALES"/>
    <n v="50"/>
    <s v="PAOLA ANDREA MARTINEZ RODRIGUEZ"/>
    <m/>
  </r>
  <r>
    <n v="28"/>
    <s v="7696-28"/>
    <s v="O23011605560000007696"/>
    <x v="4"/>
    <x v="6"/>
    <x v="19"/>
    <s v="PM/0208/0102/45990237696 - PM/0208/0103/45990237696 - PM/0208/0104/45990237696 -  PM/0208/0105/45990237696 - PM/0208/0106/45990237696"/>
    <x v="34"/>
    <x v="0"/>
    <s v="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
    <x v="2"/>
    <n v="80111600"/>
    <n v="6000000"/>
    <n v="10"/>
    <n v="52557000"/>
    <s v="MARZO"/>
    <s v="MARZO"/>
    <s v="MARZO"/>
    <s v="DIRECCIÓN DE GESTIÓN CORPORATIVA "/>
    <s v="MARTHA JANETH CARREÑO LIZARAZO"/>
    <s v="FORTALECIMIENTO DEL MODELO DE GESTIÓN INSTITUCIONAL Y MODERNIZACIÓN DE LOS SISTEMAS DE INFORMACIÓN DE LA CAJA DE LA VIVIENDA POPULAR. BOGOTÁ"/>
    <s v="Subdirección Financiera"/>
    <m/>
    <d v="2024-02-27T00:00:00"/>
    <n v="202417000024433"/>
    <s v="01 - Viabilización de Línea"/>
    <s v="N/A"/>
    <d v="2024-02-27T00:00:00"/>
    <s v="FOR-059"/>
    <d v="2024-02-27T00:00:00"/>
    <n v="28800000"/>
    <n v="23757000"/>
    <n v="282"/>
    <d v="2024-02-28T00:00:00"/>
    <n v="28800000"/>
    <n v="0"/>
    <n v="388"/>
    <d v="2024-03-01T00:00:00"/>
    <n v="28800000"/>
    <n v="0"/>
    <n v="13680000"/>
    <m/>
    <n v="15120000"/>
    <n v="23757000"/>
    <s v="CONTRATO DE PRESTACION DE SERVICIOS PROFESIONALES"/>
    <n v="56"/>
    <s v="JENNY ANDREA RODRIGUEZ HERNANDEZ"/>
    <m/>
  </r>
  <r>
    <n v="29"/>
    <s v="7696-29"/>
    <s v="O23011605560000007696"/>
    <x v="4"/>
    <x v="6"/>
    <x v="19"/>
    <s v="PM/0208/0102/45990237696 - PM/0208/0103/45990237696 - PM/0208/0104/45990237696 -  PM/0208/0105/45990237696 - PM/0208/0106/45990237696"/>
    <x v="34"/>
    <x v="0"/>
    <s v="Prestar los servicios de apoyo a la gestión para realizar y atender las actividades administrativas y operativas derivadas de las funciones de la Subdirección Financiera"/>
    <x v="2"/>
    <n v="80111600"/>
    <n v="3000000"/>
    <n v="10"/>
    <n v="22447679"/>
    <s v="MARZO"/>
    <s v="MARZO"/>
    <s v="MARZO"/>
    <s v="DIRECCIÓN DE GESTIÓN CORPORATIVA "/>
    <s v="MARTHA JANETH CARREÑO LIZARAZO"/>
    <s v="FORTALECIMIENTO DEL MODELO DE GESTIÓN INSTITUCIONAL Y MODERNIZACIÓN DE LOS SISTEMAS DE INFORMACIÓN DE LA CAJA DE LA VIVIENDA POPULAR. BOGOTÁ"/>
    <s v="Subdirección Financiera"/>
    <m/>
    <d v="2024-01-03T00:00:00"/>
    <n v="202417000000263"/>
    <s v="03 - Modificación de Línea"/>
    <s v="A la línea 128"/>
    <m/>
    <m/>
    <m/>
    <m/>
    <n v="22447679"/>
    <m/>
    <m/>
    <m/>
    <n v="0"/>
    <m/>
    <m/>
    <m/>
    <n v="0"/>
    <m/>
    <m/>
    <n v="0"/>
    <n v="22447679"/>
    <m/>
    <m/>
    <m/>
    <m/>
  </r>
  <r>
    <n v="30"/>
    <s v="7696-30"/>
    <s v="O23011605560000007696"/>
    <x v="4"/>
    <x v="6"/>
    <x v="19"/>
    <s v="PM/0208/0102/45990237696 - PM/0208/0103/45990237696 - PM/0208/0104/45990237696 -  PM/0208/0105/45990237696 - PM/0208/0106/45990237696"/>
    <x v="8"/>
    <x v="0"/>
    <s v="Prestar servicios profesionales especializados para el acompañamiento jurídico a la Subdirección Administrativa en los temas de su competencia"/>
    <x v="2"/>
    <n v="80111600"/>
    <n v="614741.5"/>
    <n v="10"/>
    <n v="6147415"/>
    <s v="FEBRERO"/>
    <s v="FEBRERO"/>
    <s v="Febrero"/>
    <s v="DIRECCIÓN DE GESTIÓN CORPORATIVA "/>
    <s v="MARTHA JANETH CARREÑO LIZARAZO"/>
    <s v="FORTALECIMIENTO DEL MODELO DE GESTIÓN INSTITUCIONAL Y MODERNIZACIÓN DE LOS SISTEMAS DE INFORMACIÓN DE LA CAJA DE LA VIVIENDA POPULAR. BOGOTÁ"/>
    <s v="Subdirección Administrativa"/>
    <m/>
    <s v="11/03/2024_x000a_28/02/2024"/>
    <s v="202417000029953_x000a_202417000025723"/>
    <s v="03 - Modificación de Línea"/>
    <s v="A las líneas 175_x000a_A las líneas 169, 170 y 171"/>
    <m/>
    <m/>
    <m/>
    <m/>
    <n v="6147415"/>
    <m/>
    <m/>
    <m/>
    <n v="0"/>
    <m/>
    <m/>
    <m/>
    <n v="0"/>
    <m/>
    <m/>
    <n v="0"/>
    <n v="6147415"/>
    <m/>
    <m/>
    <m/>
    <m/>
  </r>
  <r>
    <n v="31"/>
    <s v="7696-31"/>
    <s v="O23011605560000007696"/>
    <x v="4"/>
    <x v="6"/>
    <x v="19"/>
    <s v="PM/0208/0102/45990237696 - PM/0208/0103/45990237696 - PM/0208/0104/45990237696 -  PM/0208/0105/45990237696 - PM/0208/0106/45990237696"/>
    <x v="8"/>
    <x v="0"/>
    <s v="Servicios de asesoramiento y representación jurídica relativos a otros campos del derecho."/>
    <x v="3"/>
    <s v="No aplica"/>
    <n v="0"/>
    <s v="N/A"/>
    <n v="6000000"/>
    <s v="FEBRERO"/>
    <s v="FEBRERO"/>
    <s v="Febrero"/>
    <s v="DIRECCIÓN DE GESTIÓN CORPORATIVA "/>
    <s v="MARTHA JANETH CARREÑO LIZARAZO"/>
    <s v="FORTALECIMIENTO DEL MODELO DE GESTIÓN INSTITUCIONAL Y MODERNIZACIÓN DE LOS SISTEMAS DE INFORMACIÓN DE LA CAJA DE LA VIVIENDA POPULAR. BOGOTÁ"/>
    <s v="Dirección Jurídica"/>
    <m/>
    <d v="2024-01-26T00:00:00"/>
    <n v="202417000005343"/>
    <s v="03 - Modificación de Línea"/>
    <s v="A la línea 132"/>
    <m/>
    <m/>
    <m/>
    <m/>
    <n v="6000000"/>
    <m/>
    <m/>
    <m/>
    <n v="0"/>
    <m/>
    <m/>
    <m/>
    <n v="0"/>
    <m/>
    <m/>
    <n v="0"/>
    <n v="6000000"/>
    <m/>
    <m/>
    <m/>
    <s v="SE ANULO LA LINEA EN EL PAA."/>
  </r>
  <r>
    <n v="32"/>
    <s v="7696-32"/>
    <s v="O23011605560000007696"/>
    <x v="4"/>
    <x v="6"/>
    <x v="19"/>
    <s v="PM/0208/0102/45990237696 - PM/0208/0103/45990237696 - PM/0208/0104/45990237696 -  PM/0208/0105/45990237696 - PM/0208/0106/45990237696"/>
    <x v="41"/>
    <x v="0"/>
    <s v="Prestación de servicios profesionales como apoyo al proceso de gestión del talento humano, así como acompañamiento y seguimiento en todo lo relacionado a la medición, creación y promoción de un clima organizacional de la Subdirección Administrativa"/>
    <x v="2"/>
    <n v="80111600"/>
    <n v="7484000"/>
    <n v="10"/>
    <n v="59000506"/>
    <s v="FEBRERO"/>
    <s v="FEBRERO"/>
    <s v="Febrero"/>
    <s v="DIRECCIÓN DE GESTIÓN CORPORATIVA "/>
    <s v="MARTHA JANETH CARREÑO LIZARAZO"/>
    <s v="FORTALECIMIENTO DEL MODELO DE GESTIÓN INSTITUCIONAL Y MODERNIZACIÓN DE LOS SISTEMAS DE INFORMACIÓN DE LA CAJA DE LA VIVIENDA POPULAR. BOGOTÁ"/>
    <s v="Subdirección Administrativa"/>
    <m/>
    <d v="2024-01-30T00:00:00"/>
    <n v="202417000009513"/>
    <s v="03 - Modificación de Línea"/>
    <s v="A la línea 135"/>
    <m/>
    <m/>
    <m/>
    <m/>
    <n v="59000506"/>
    <m/>
    <m/>
    <m/>
    <n v="0"/>
    <m/>
    <m/>
    <m/>
    <n v="0"/>
    <m/>
    <m/>
    <n v="0"/>
    <n v="59000506"/>
    <m/>
    <m/>
    <m/>
    <m/>
  </r>
  <r>
    <n v="33"/>
    <s v="7696-33"/>
    <s v="O23011605560000007696"/>
    <x v="4"/>
    <x v="6"/>
    <x v="19"/>
    <s v="PM/0208/0102/45990237696 - PM/0208/0103/45990237696 - PM/0208/0104/45990237696 -  PM/0208/0105/45990237696 - PM/0208/0106/45990237696"/>
    <x v="6"/>
    <x v="0"/>
    <s v="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
    <x v="2"/>
    <n v="80111600"/>
    <n v="3008473.3"/>
    <n v="10"/>
    <n v="30084733"/>
    <s v="MARZO"/>
    <s v="MARZO"/>
    <s v="MARZO"/>
    <s v="DIRECCIÓN DE GESTIÓN CORPORATIVA "/>
    <s v="MARTHA JANETH CARREÑO LIZARAZO"/>
    <s v="FORTALECIMIENTO DEL MODELO DE GESTIÓN INSTITUCIONAL Y MODERNIZACIÓN DE LOS SISTEMAS DE INFORMACIÓN DE LA CAJA DE LA VIVIENDA POPULAR. BOGOTÁ"/>
    <s v="Oficina Asesora de Planeación"/>
    <m/>
    <s v="17/05/2024_x000a_20/02/2024_x000a_9/02/2024"/>
    <s v="202417000048093_x000a_202417000021913_x000a_202417000015633"/>
    <s v="03 - Modificación de Línea"/>
    <s v="A la línea 199_x000a_A la línea 158_x000a_A la línea 146"/>
    <m/>
    <m/>
    <m/>
    <m/>
    <n v="30084733"/>
    <m/>
    <m/>
    <m/>
    <n v="0"/>
    <m/>
    <m/>
    <m/>
    <n v="0"/>
    <m/>
    <m/>
    <n v="0"/>
    <n v="30084733"/>
    <m/>
    <m/>
    <m/>
    <m/>
  </r>
  <r>
    <n v="34"/>
    <s v="7696-34"/>
    <s v="O23011605560000007696"/>
    <x v="4"/>
    <x v="6"/>
    <x v="19"/>
    <s v="PM/0208/0102/45990237696 - PM/0208/0103/45990237696 - PM/0208/0104/45990237696 -  PM/0208/0105/45990237696 - PM/0208/0106/45990237696"/>
    <x v="6"/>
    <x v="0"/>
    <s v="Prestar servicios de apoyo a la gestión para realizar actividades administrativas y documentales (expedientes físicos y virtuales) de la Oficina Asesora de Planeación."/>
    <x v="2"/>
    <n v="80111600"/>
    <n v="4416985.5052264808"/>
    <s v="9 meses y 17 días"/>
    <n v="42255828"/>
    <s v="ABRIL"/>
    <s v="ABRIL"/>
    <s v="ABRIL"/>
    <s v="DIRECCIÓN DE GESTIÓN CORPORATIVA "/>
    <s v="MARTHA JANETH CARREÑO LIZARAZO"/>
    <s v="FORTALECIMIENTO DEL MODELO DE GESTIÓN INSTITUCIONAL Y MODERNIZACIÓN DE LOS SISTEMAS DE INFORMACIÓN DE LA CAJA DE LA VIVIENDA POPULAR. BOGOTÁ"/>
    <s v="Oficina Asesora de Planeación"/>
    <m/>
    <s v="26/04/2024_x000a_22/04/2024"/>
    <s v="202417000041313_x000a_202417000040283"/>
    <s v="01 - Viabilización de Línea"/>
    <s v="N/A"/>
    <s v="26/04/2024_x000a_22/04/2024"/>
    <s v="FOR-129 ANULACIÓN FOR-122"/>
    <d v="2024-04-29T00:00:00"/>
    <n v="6400000"/>
    <n v="35855828"/>
    <n v="682"/>
    <d v="2024-05-02T00:00:00"/>
    <n v="6400000"/>
    <n v="0"/>
    <n v="1851"/>
    <d v="2024-05-09T00:00:00"/>
    <n v="6400000"/>
    <n v="0"/>
    <n v="0"/>
    <m/>
    <n v="6400000"/>
    <n v="35855828"/>
    <s v="CONTRATO DE PRESTACION DE SERVICIOS DE APOYO A LA GESTION"/>
    <n v="423"/>
    <s v="EVELYN  SACHICA RODRIGUEZ"/>
    <s v="Se anulo la viabilidad No. FOR-122"/>
  </r>
  <r>
    <n v="35"/>
    <s v="7696-35"/>
    <s v="O23011605560000007696"/>
    <x v="4"/>
    <x v="6"/>
    <x v="19"/>
    <s v="PM/0208/0102/45990237696 - PM/0208/0103/45990237696 - PM/0208/0104/45990237696 -  PM/0208/0105/45990237696 - PM/0208/0106/45990237696"/>
    <x v="6"/>
    <x v="0"/>
    <s v="Prestar servicios profesionales para apoyar el mantenimiento y mejora de la Gestión Ambiental de la CVP, a través de la implementación, seguimiento, evaluación y retroalimentación del Plan Institucional de Gestión Ambiental (PIGA) 2020-2024 y su respectivo Plan de Acción Anual."/>
    <x v="2"/>
    <n v="80111600"/>
    <n v="6500000"/>
    <n v="10"/>
    <n v="40476148"/>
    <s v="MARZO"/>
    <s v="MARZO"/>
    <s v="MARZO"/>
    <s v="DIRECCIÓN DE GESTIÓN CORPORATIVA "/>
    <s v="MARTHA JANETH CARREÑO LIZARAZO"/>
    <s v="FORTALECIMIENTO DEL MODELO DE GESTIÓN INSTITUCIONAL Y MODERNIZACIÓN DE LOS SISTEMAS DE INFORMACIÓN DE LA CAJA DE LA VIVIENDA POPULAR. BOGOTÁ"/>
    <s v="Oficina Asesora de Planeación"/>
    <m/>
    <s v="02/05/2024_x000a_28/02/2024_x000a_20/02/2024"/>
    <s v="202417000042213_x000a_202417000025593_x000a_202417000021913"/>
    <s v="03 - Modificación de Línea"/>
    <s v="A la línea 158"/>
    <d v="2024-05-02T00:00:00"/>
    <s v="FOR-130"/>
    <d v="2024-05-02T00:00:00"/>
    <n v="8616667"/>
    <n v="31859481"/>
    <n v="683"/>
    <d v="2024-05-03T00:00:00"/>
    <n v="8616667"/>
    <n v="0"/>
    <n v="1862"/>
    <d v="2024-05-10T00:00:00"/>
    <n v="8616667"/>
    <n v="0"/>
    <n v="0"/>
    <m/>
    <n v="8616667"/>
    <n v="31859481"/>
    <s v="CONTRATO DE PRESTACION DE SERVICIOS PROFESIONALES"/>
    <n v="422"/>
    <s v="ANGIE LORENA GARCIA VERA"/>
    <m/>
  </r>
  <r>
    <n v="36"/>
    <s v="7696-36"/>
    <s v="O23011605560000007696"/>
    <x v="4"/>
    <x v="6"/>
    <x v="19"/>
    <s v="PM/0208/0102/45990237696 - PM/0208/0103/45990237696 - PM/0208/0104/45990237696 -  PM/0208/0105/45990237696 - PM/0208/0106/45990237696"/>
    <x v="6"/>
    <x v="0"/>
    <s v="Prestar servicios profesionales para apoyar a la OAP en la programación, seguimiento, evaluación y monitoreo de los proyectos de inversión de la CVP, la gestión de los sistemas de información establecidos para tal fin, y la elaboración de informes periódicos."/>
    <x v="2"/>
    <n v="80111600"/>
    <n v="8440000"/>
    <n v="10"/>
    <n v="33349344"/>
    <s v="MARZO"/>
    <s v="MARZO"/>
    <s v="MARZO"/>
    <s v="DIRECCIÓN DE GESTIÓN CORPORATIVA "/>
    <s v="MARTHA JANETH CARREÑO LIZARAZO"/>
    <s v="FORTALECIMIENTO DEL MODELO DE GESTIÓN INSTITUCIONAL Y MODERNIZACIÓN DE LOS SISTEMAS DE INFORMACIÓN DE LA CAJA DE LA VIVIENDA POPULAR. BOGOTÁ"/>
    <s v="Oficina Asesora de Planeación"/>
    <m/>
    <s v="17/05/2024_x000a_28/02/2024_x000a_20/02/2024_x000a_9/02/2024"/>
    <s v="202417000048093_x000a_202417000025593_x000a_202417000021913_x000a_202417000015633"/>
    <s v="03 - Modificación de Línea"/>
    <s v="A la línea 197_x000a_A la línea 158_x000a_A la línea 146"/>
    <s v="17/05/2024_x000a_8/02/2024"/>
    <s v="FOR-111"/>
    <d v="2024-03-20T00:00:00"/>
    <n v="23184000"/>
    <n v="10165344"/>
    <n v="530"/>
    <d v="2024-03-20T00:00:00"/>
    <n v="23184000"/>
    <n v="0"/>
    <n v="1202"/>
    <d v="2024-04-03T00:00:00"/>
    <n v="23184000"/>
    <n v="0"/>
    <n v="7212800"/>
    <m/>
    <n v="15971200"/>
    <n v="10165344"/>
    <s v="CONTRATO DE PRESTACION DE SERVICIOS PROFESIONALES"/>
    <n v="265"/>
    <s v="YEIMY YOLANDA MARIN BARRERO"/>
    <m/>
  </r>
  <r>
    <n v="37"/>
    <s v="7696-37"/>
    <s v="O23011605560000007696"/>
    <x v="4"/>
    <x v="6"/>
    <x v="19"/>
    <s v="PM/0208/0102/45990237696 - PM/0208/0103/45990237696 - PM/0208/0104/45990237696 -  PM/0208/0105/45990237696 - PM/0208/0106/45990237696"/>
    <x v="6"/>
    <x v="0"/>
    <s v="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
    <x v="2"/>
    <n v="80111600"/>
    <n v="6630000"/>
    <n v="10"/>
    <n v="36765478"/>
    <s v="MARZO"/>
    <s v="MARZO"/>
    <s v="MARZO"/>
    <s v="DIRECCIÓN DE GESTIÓN CORPORATIVA "/>
    <s v="MARTHA JANETH CARREÑO LIZARAZO"/>
    <s v="FORTALECIMIENTO DEL MODELO DE GESTIÓN INSTITUCIONAL Y MODERNIZACIÓN DE LOS SISTEMAS DE INFORMACIÓN DE LA CAJA DE LA VIVIENDA POPULAR. BOGOTÁ"/>
    <s v="Oficina Asesora de Planeación"/>
    <m/>
    <s v="17/05/2024_x000a_20/02/2024"/>
    <s v="202417000048093_x000a_202417000021913"/>
    <s v="03 - Modificación de Línea"/>
    <s v="A las líneas 218 y 219"/>
    <s v="20/05/2024_x000a_29/02/2024"/>
    <s v="FOR-078"/>
    <d v="2024-02-29T00:00:00"/>
    <n v="28000000"/>
    <n v="8765478"/>
    <n v="370"/>
    <d v="2024-03-01T00:00:00"/>
    <n v="26833333"/>
    <n v="1166667"/>
    <n v="415"/>
    <d v="2024-03-06T00:00:00"/>
    <n v="26833333"/>
    <n v="0"/>
    <n v="12833333"/>
    <m/>
    <n v="14000000"/>
    <n v="9932145"/>
    <s v="CONTRATO DE PRESTACION DE SERVICIOS PROFESIONALES"/>
    <n v="101"/>
    <s v="CRISTHIAN CAMILO RODRIGUEZ MELO"/>
    <s v="ANULACIÓN PARClAL CDP No. 370"/>
  </r>
  <r>
    <n v="38"/>
    <s v="7696-38"/>
    <s v="O23011605560000007696"/>
    <x v="4"/>
    <x v="6"/>
    <x v="19"/>
    <s v="PM/0208/0102/45990237696 - PM/0208/0103/45990237696 - PM/0208/0104/45990237696 -  PM/0208/0105/45990237696 - PM/0208/0106/45990237696"/>
    <x v="6"/>
    <x v="0"/>
    <s v="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
    <x v="2"/>
    <n v="80111600"/>
    <n v="8553000"/>
    <n v="10"/>
    <n v="25963848"/>
    <s v="MARZO"/>
    <s v="MARZO"/>
    <s v="MARZO"/>
    <s v="DIRECCIÓN DE GESTIÓN CORPORATIVA "/>
    <s v="MARTHA JANETH CARREÑO LIZARAZO"/>
    <s v="FORTALECIMIENTO DEL MODELO DE GESTIÓN INSTITUCIONAL Y MODERNIZACIÓN DE LOS SISTEMAS DE INFORMACIÓN DE LA CAJA DE LA VIVIENDA POPULAR. BOGOTÁ"/>
    <s v="Oficina Asesora de Planeación"/>
    <m/>
    <s v="23/05/2024_x000a_05/04/2024_x000a_20/02/2024_x000a_9/02/2024"/>
    <s v="202417000050543_x000a_202411300035993_x000a_202417000021913_x000a_202417000015633"/>
    <s v="03 - Modificación de Línea"/>
    <s v="A la línea 225_x000a_A la línea 158_x000a_A la línea 146"/>
    <d v="2024-04-05T00:00:00"/>
    <s v="FOR-115"/>
    <d v="2024-04-05T00:00:00"/>
    <n v="23378200"/>
    <n v="2585648"/>
    <n v="618"/>
    <d v="2024-04-08T00:00:00"/>
    <n v="23378200"/>
    <n v="0"/>
    <n v="1439"/>
    <d v="2024-04-10T00:00:00"/>
    <n v="23378200"/>
    <n v="0"/>
    <n v="5702000"/>
    <m/>
    <n v="17676200"/>
    <n v="2585648"/>
    <s v="CONTRATO DE PRESTACION DE SERVICIOS PROFESIONALES"/>
    <n v="316"/>
    <s v="INGRID DALILA MARIÑO MORALES"/>
    <m/>
  </r>
  <r>
    <n v="39"/>
    <s v="7696-39"/>
    <s v="O23011605560000007696"/>
    <x v="4"/>
    <x v="6"/>
    <x v="19"/>
    <s v="PM/0208/0102/45990237696 - PM/0208/0103/45990237696 - PM/0208/0104/45990237696 -  PM/0208/0105/45990237696 - PM/0208/0106/45990237696"/>
    <x v="6"/>
    <x v="0"/>
    <s v="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
    <x v="2"/>
    <n v="80111600"/>
    <n v="6000000"/>
    <n v="10"/>
    <n v="40531200"/>
    <s v="MARZO"/>
    <s v="MARZO"/>
    <s v="MARZO"/>
    <s v="DIRECCIÓN DE GESTIÓN CORPORATIVA "/>
    <s v="MARTHA JANETH CARREÑO LIZARAZO"/>
    <s v="FORTALECIMIENTO DEL MODELO DE GESTIÓN INSTITUCIONAL Y MODERNIZACIÓN DE LOS SISTEMAS DE INFORMACIÓN DE LA CAJA DE LA VIVIENDA POPULAR. BOGOTÁ"/>
    <s v="Oficina Asesora de Planeación"/>
    <m/>
    <d v="2024-02-20T00:00:00"/>
    <n v="202417000021913"/>
    <s v="03 - Modificación de Línea"/>
    <s v="A la línea 158"/>
    <m/>
    <m/>
    <m/>
    <m/>
    <n v="40531200"/>
    <m/>
    <m/>
    <m/>
    <n v="0"/>
    <m/>
    <m/>
    <m/>
    <n v="0"/>
    <m/>
    <m/>
    <n v="0"/>
    <n v="40531200"/>
    <m/>
    <m/>
    <m/>
    <m/>
  </r>
  <r>
    <n v="40"/>
    <s v="7696-40"/>
    <s v="O23011605560000007696"/>
    <x v="4"/>
    <x v="6"/>
    <x v="19"/>
    <s v="PM/0208/0102/45990237696 - PM/0208/0103/45990237696 - PM/0208/0104/45990237696 -  PM/0208/0105/45990237696 - PM/0208/0106/45990237696"/>
    <x v="6"/>
    <x v="0"/>
    <s v="Prestar servicios profesionales para apoyar a la OAP en la gestión integral de los proyectos de inversión que ejecuta la CVP para el cumplimiento de las metas del PDD 2020-2024, los ODS y los Objetivos Estratégicos de la Entidad; en la consolidación de los informes de seguimiento de los PI y su reporte en los sistemas de información correspondientes; así como en la elaboración de informes de gestión para el empalme y cierre de la Administración"/>
    <x v="2"/>
    <n v="80111600"/>
    <n v="2890635"/>
    <n v="10"/>
    <n v="28906350"/>
    <s v="MARZO"/>
    <s v="MARZO"/>
    <s v="MARZO"/>
    <s v="DIRECCIÓN DE GESTIÓN CORPORATIVA "/>
    <s v="MARTHA JANETH CARREÑO LIZARAZO"/>
    <s v="FORTALECIMIENTO DEL MODELO DE GESTIÓN INSTITUCIONAL Y MODERNIZACIÓN DE LOS SISTEMAS DE INFORMACIÓN DE LA CAJA DE LA VIVIENDA POPULAR. BOGOTÁ"/>
    <s v="Oficina Asesora de Planeación"/>
    <m/>
    <d v="2024-02-09T00:00:00"/>
    <n v="202417000015463"/>
    <s v="03 - Modificación de Línea"/>
    <s v="A la línea 145"/>
    <d v="2024-02-09T00:00:00"/>
    <m/>
    <m/>
    <m/>
    <n v="28906350"/>
    <m/>
    <m/>
    <m/>
    <n v="0"/>
    <m/>
    <m/>
    <m/>
    <n v="0"/>
    <m/>
    <m/>
    <n v="0"/>
    <n v="28906350"/>
    <m/>
    <m/>
    <m/>
    <m/>
  </r>
  <r>
    <n v="41"/>
    <s v="7696-41"/>
    <s v="O23011605560000007696"/>
    <x v="4"/>
    <x v="6"/>
    <x v="19"/>
    <s v="PM/0208/0102/45990237696 - PM/0208/0103/45990237696 - PM/0208/0104/45990237696 -  PM/0208/0105/45990237696 - PM/0208/0106/45990237696"/>
    <x v="8"/>
    <x v="0"/>
    <s v="Prestar servicios profesionales como abogado a la Dirección Jurídica y Dirección de Mejoramiento de Vivienda en los trámites administrativos y jurídicos relacionados con las funciones de Curaduría Pública Social asignada a la Caja de la Vivienda Popular"/>
    <x v="2"/>
    <n v="80111600"/>
    <n v="8000000"/>
    <n v="10"/>
    <n v="70076000"/>
    <s v="MARZO"/>
    <s v="MARZO"/>
    <s v="MARZO"/>
    <s v="DIRECCIÓN DE GESTIÓN CORPORATIVA "/>
    <s v="MARTHA JANETH CARREÑO LIZARAZO"/>
    <s v="FORTALECIMIENTO DEL MODELO DE GESTIÓN INSTITUCIONAL Y MODERNIZACIÓN DE LOS SISTEMAS DE INFORMACIÓN DE LA CAJA DE LA VIVIENDA POPULAR. BOGOTÁ"/>
    <s v="Dirección Jurídica"/>
    <m/>
    <d v="2024-02-29T00:00:00"/>
    <n v="202417000026833"/>
    <s v="01 - Viabilización de Línea"/>
    <s v="N/A"/>
    <d v="2024-02-29T00:00:00"/>
    <s v="FOR-074"/>
    <d v="2024-02-29T00:00:00"/>
    <n v="32000000"/>
    <n v="38076000"/>
    <n v="366"/>
    <d v="2024-03-01T00:00:00"/>
    <n v="32000000"/>
    <n v="0"/>
    <n v="422"/>
    <d v="2024-03-07T00:00:00"/>
    <n v="32000000"/>
    <n v="0"/>
    <n v="14400000"/>
    <m/>
    <n v="17600000"/>
    <n v="38076000"/>
    <s v="CONTRATO DE PRESTACION DE SERVICIOS PROFESIONALES"/>
    <n v="88"/>
    <s v="MARIA MARGARITA SAENZ CARMONA"/>
    <m/>
  </r>
  <r>
    <n v="42"/>
    <s v="7696-42"/>
    <s v="O23011605560000007696"/>
    <x v="4"/>
    <x v="6"/>
    <x v="19"/>
    <s v="PM/0208/0102/45990237696 - PM/0208/0103/45990237696 - PM/0208/0104/45990237696 -  PM/0208/0105/45990237696 - PM/0208/0106/45990237696"/>
    <x v="8"/>
    <x v="0"/>
    <s v="Prestar los servicios como dependiente judicial, adelantando las actuaciones administrativas y de apoyo jurídico que requiera la dirección jurídica"/>
    <x v="2"/>
    <n v="80111600"/>
    <n v="2500000"/>
    <n v="10"/>
    <n v="21898750"/>
    <s v="MARZO"/>
    <s v="MARZO"/>
    <s v="MARZO"/>
    <s v="DIRECCIÓN DE GESTIÓN CORPORATIVA "/>
    <s v="MARTHA JANETH CARREÑO LIZARAZO"/>
    <s v="FORTALECIMIENTO DEL MODELO DE GESTIÓN INSTITUCIONAL Y MODERNIZACIÓN DE LOS SISTEMAS DE INFORMACIÓN DE LA CAJA DE LA VIVIENDA POPULAR. BOGOTÁ"/>
    <s v="Dirección Jurídica"/>
    <m/>
    <d v="2024-02-29T00:00:00"/>
    <n v="202417000026833"/>
    <s v="01 - Viabilización de Línea"/>
    <s v="N/A"/>
    <d v="2024-02-29T00:00:00"/>
    <s v="FOR-077"/>
    <d v="2024-02-29T00:00:00"/>
    <n v="10000000"/>
    <n v="11898750"/>
    <n v="369"/>
    <d v="2024-03-01T00:00:00"/>
    <n v="10000000"/>
    <n v="0"/>
    <n v="750"/>
    <d v="2024-03-14T00:00:00"/>
    <n v="10000000"/>
    <n v="0"/>
    <n v="3833333"/>
    <m/>
    <n v="6166667"/>
    <n v="11898750"/>
    <s v="CONTRATO DE PRESTACION DE SERVICIOS DE APOYO A LA GESTION"/>
    <n v="152"/>
    <s v="OSCAR ALEXANDER MONDRAGON SOSA"/>
    <m/>
  </r>
  <r>
    <n v="43"/>
    <s v="7696-43"/>
    <s v="O23011605560000007696"/>
    <x v="4"/>
    <x v="6"/>
    <x v="19"/>
    <s v="PM/0208/0102/45990237696 - PM/0208/0103/45990237696 - PM/0208/0104/45990237696 -  PM/0208/0105/45990237696 - PM/0208/0106/45990237696"/>
    <x v="8"/>
    <x v="0"/>
    <s v="Prestar servicios profesionales como abogado de la Dirección Jurídica, apoyando la revisión de procesos judiciales y extrajudiciales, proponiendo estrategias jurídicas de defensa y mitigación de daño antijurídico de la Caja de Vivienda Popular."/>
    <x v="2"/>
    <n v="80111600"/>
    <n v="10000000"/>
    <n v="10"/>
    <n v="87595000"/>
    <s v="MARZO"/>
    <s v="MARZO"/>
    <s v="MARZO"/>
    <s v="DIRECCIÓN DE GESTIÓN CORPORATIVA "/>
    <s v="MARTHA JANETH CARREÑO LIZARAZO"/>
    <s v="FORTALECIMIENTO DEL MODELO DE GESTIÓN INSTITUCIONAL Y MODERNIZACIÓN DE LOS SISTEMAS DE INFORMACIÓN DE LA CAJA DE LA VIVIENDA POPULAR. BOGOTÁ"/>
    <s v="Dirección Jurídica"/>
    <m/>
    <d v="2024-02-29T00:00:00"/>
    <n v="202417000026833"/>
    <s v="01 - Viabilización de Línea"/>
    <s v="N/A"/>
    <d v="2024-02-29T00:00:00"/>
    <s v="FOR-075"/>
    <d v="2024-02-29T00:00:00"/>
    <n v="40000000"/>
    <n v="47595000"/>
    <n v="367"/>
    <d v="2024-03-01T00:00:00"/>
    <n v="40000000"/>
    <n v="0"/>
    <n v="406"/>
    <d v="2024-03-04T00:00:00"/>
    <n v="40000000"/>
    <n v="0"/>
    <n v="19000000"/>
    <m/>
    <n v="21000000"/>
    <n v="47595000"/>
    <s v="CONTRATO DE PRESTACION DE SERVICIOS PROFESIONALES"/>
    <n v="70"/>
    <s v="OSCAR JULIAN CASTAÑO BARRETO"/>
    <m/>
  </r>
  <r>
    <n v="44"/>
    <s v="7696-44"/>
    <s v="O23011605560000007696"/>
    <x v="4"/>
    <x v="6"/>
    <x v="19"/>
    <s v="PM/0208/0102/45990237696 - PM/0208/0103/45990237696 - PM/0208/0104/45990237696 -  PM/0208/0105/45990237696 - PM/0208/0106/45990237696"/>
    <x v="8"/>
    <x v="0"/>
    <s v="Prestar los servicios profesionales para la asesoría, asistencia, acompañamiento, control y seguimiento en los asuntos relacionados con la función de curaduría pública social y de derecho urbano que requiera la Caja de la Vivienda Popular"/>
    <x v="2"/>
    <n v="80111600"/>
    <n v="8000000"/>
    <n v="10"/>
    <n v="45940216"/>
    <s v="MARZO"/>
    <s v="MARZO"/>
    <s v="MARZO"/>
    <s v="DIRECCIÓN DE GESTIÓN CORPORATIVA "/>
    <s v="MARTHA JANETH CARREÑO LIZARAZO"/>
    <s v="FORTALECIMIENTO DEL MODELO DE GESTIÓN INSTITUCIONAL Y MODERNIZACIÓN DE LOS SISTEMAS DE INFORMACIÓN DE LA CAJA DE LA VIVIENDA POPULAR. BOGOTÁ"/>
    <s v="Dirección Jurídica"/>
    <m/>
    <d v="2024-02-29T00:00:00"/>
    <n v="202417000026833"/>
    <s v="01 - Viabilización de Línea"/>
    <s v="A las líneas 173 Y 174"/>
    <d v="2024-02-29T00:00:00"/>
    <s v="FOR-076"/>
    <d v="2024-02-29T00:00:00"/>
    <n v="34000000"/>
    <n v="11940216"/>
    <n v="368"/>
    <d v="2024-03-01T00:00:00"/>
    <n v="34000000"/>
    <n v="0"/>
    <n v="410"/>
    <d v="2024-03-04T00:00:00"/>
    <n v="34000000"/>
    <n v="0"/>
    <n v="16150000"/>
    <m/>
    <n v="17850000"/>
    <n v="11940216"/>
    <s v="CONTRATO DE PRESTACION DE SERVICIOS PROFESIONALES"/>
    <n v="72"/>
    <s v="ANDREA CAROLINA BETANCOURT QUIROGA"/>
    <m/>
  </r>
  <r>
    <n v="45"/>
    <s v="7696-45"/>
    <s v="O23011605560000007696"/>
    <x v="4"/>
    <x v="6"/>
    <x v="19"/>
    <s v="PM/0208/0102/45990237696 - PM/0208/0103/45990237696 - PM/0208/0104/45990237696 -  PM/0208/0105/45990237696 - PM/0208/0106/45990237696"/>
    <x v="8"/>
    <x v="0"/>
    <s v="Prestar los servicios profesionales en las actuaciones jurídicas y administrativas en las que se encuentre la CVP"/>
    <x v="2"/>
    <n v="80111600"/>
    <n v="3600000"/>
    <n v="10"/>
    <n v="20800867"/>
    <s v="MARZO"/>
    <s v="MARZO"/>
    <s v="MARZO"/>
    <s v="DIRECCIÓN DE GESTIÓN CORPORATIVA "/>
    <s v="MARTHA JANETH CARREÑO LIZARAZO"/>
    <s v="FORTALECIMIENTO DEL MODELO DE GESTIÓN INSTITUCIONAL Y MODERNIZACIÓN DE LOS SISTEMAS DE INFORMACIÓN DE LA CAJA DE LA VIVIENDA POPULAR. BOGOTÁ"/>
    <s v="Dirección Jurídica"/>
    <m/>
    <s v="17/05/2024_x000a_27/02/2024"/>
    <s v="202417000048093_x000a_202417000024773"/>
    <s v="03 - Modificación de Línea"/>
    <s v="A las líneas 211 y 212"/>
    <s v="20/05/2024_x000a_28/02/2024"/>
    <s v="FOR-084"/>
    <d v="2024-03-01T00:00:00"/>
    <n v="20000000"/>
    <n v="800867"/>
    <n v="374"/>
    <d v="2024-03-01T00:00:00"/>
    <n v="20000000"/>
    <n v="0"/>
    <n v="413"/>
    <d v="2024-03-05T00:00:00"/>
    <n v="20000000"/>
    <n v="0"/>
    <n v="9333333"/>
    <m/>
    <n v="10666667"/>
    <n v="800867"/>
    <s v="CONTRATO DE PRESTACION DE SERVICIOS PROFESIONALES"/>
    <n v="84"/>
    <s v="CAROLINA  NOVOA APONTE"/>
    <m/>
  </r>
  <r>
    <n v="46"/>
    <s v="7696-46"/>
    <s v="O23011605560000007696"/>
    <x v="4"/>
    <x v="6"/>
    <x v="20"/>
    <s v="PM/0208/0102/45990187696 - PM/0208/0103/45990187696 - PM/0208/0104/45990187696 -  PM/0208/0105/45990187696 - PM/0208/0106/45990187696"/>
    <x v="42"/>
    <x v="0"/>
    <s v="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
    <x v="2"/>
    <n v="80111600"/>
    <n v="6414900"/>
    <n v="10"/>
    <n v="54853209"/>
    <s v="FEBRERO"/>
    <s v="FEBRERO"/>
    <s v="Febrero"/>
    <s v="DIRECCIÓN DE GESTIÓN CORPORATIVA "/>
    <s v="MARTHA JANETH CARREÑO LIZARAZO"/>
    <s v="FORTALECIMIENTO DEL MODELO DE GESTIÓN INSTITUCIONAL Y MODERNIZACIÓN DE LOS SISTEMAS DE INFORMACIÓN DE LA CAJA DE LA VIVIENDA POPULAR. BOGOTÁ"/>
    <s v="Oficina Asesora de Comunicaciones"/>
    <m/>
    <d v="2024-02-29T00:00:00"/>
    <n v="202417000026493"/>
    <s v="01 - Viabilización de Línea"/>
    <s v="A la línea 50"/>
    <d v="2024-02-29T00:00:00"/>
    <s v="FOR-072"/>
    <d v="2024-02-29T00:00:00"/>
    <n v="25600000"/>
    <n v="29253209"/>
    <n v="376"/>
    <d v="2024-03-04T00:00:00"/>
    <n v="25600000"/>
    <n v="0"/>
    <n v="579"/>
    <d v="2024-03-08T00:00:00"/>
    <n v="25600000"/>
    <n v="0"/>
    <n v="10666667"/>
    <m/>
    <n v="14933333"/>
    <n v="29253209"/>
    <s v="CONTRATO DE PRESTACION DE SERVICIOS PROFESIONALES"/>
    <n v="118"/>
    <s v="PAULA CAMILA BECERRA MARTINEZ"/>
    <m/>
  </r>
  <r>
    <n v="47"/>
    <s v="7696-47"/>
    <s v="O23011605560000007696"/>
    <x v="4"/>
    <x v="6"/>
    <x v="19"/>
    <s v="PM/0208/0102/45990237696 - PM/0208/0103/45990237696 - PM/0208/0104/45990237696 -  PM/0208/0105/45990237696 - PM/0208/0106/45990237696"/>
    <x v="42"/>
    <x v="0"/>
    <s v="Prestación de servicios profesionales a la Oficina Asesora de Comunicaciones para la creación de contenidos, campañas, productos audiovisuales y coordinación de estrategias de comunicación para difusión de proyectos, obras, avances, testimonios, entre otros productos, de acuerdo a las necesidades de las misionales y demás dependencias de la Caja de la Vivienda Popular."/>
    <x v="2"/>
    <n v="80111600"/>
    <n v="7477080.9677419355"/>
    <s v="4 meses y 4 días"/>
    <n v="30905268"/>
    <s v="MARZO"/>
    <s v="MARZO"/>
    <s v="Febrero"/>
    <s v="DIRECCIÓN DE GESTIÓN CORPORATIVA "/>
    <s v="MARTHA JANETH CARREÑO LIZARAZO"/>
    <s v="FORTALECIMIENTO DEL MODELO DE GESTIÓN INSTITUCIONAL Y MODERNIZACIÓN DE LOS SISTEMAS DE INFORMACIÓN DE LA CAJA DE LA VIVIENDA POPULAR. BOGOTÁ"/>
    <s v="Oficina Asesora de Comunicaciones"/>
    <m/>
    <d v="2024-02-29T00:00:00"/>
    <n v="202417000026493"/>
    <s v="03 - Modificación de Línea"/>
    <s v="N/A"/>
    <d v="2024-02-29T00:00:00"/>
    <s v="FOR-081"/>
    <d v="2024-03-01T00:00:00"/>
    <n v="30000000"/>
    <n v="905268"/>
    <n v="380"/>
    <d v="2024-03-04T00:00:00"/>
    <n v="30000000"/>
    <n v="0"/>
    <n v="513"/>
    <d v="2024-03-08T00:00:00"/>
    <n v="30000000"/>
    <n v="0"/>
    <n v="13250000"/>
    <m/>
    <n v="16750000"/>
    <n v="905268"/>
    <s v="CONTRATO DE PRESTACION DE SERVICIOS PROFESIONALES"/>
    <n v="96"/>
    <s v="DIANA VANESSA ACOSTA RAMOS"/>
    <m/>
  </r>
  <r>
    <n v="48"/>
    <s v="7696-48"/>
    <s v="O23011605560000007696"/>
    <x v="4"/>
    <x v="6"/>
    <x v="19"/>
    <s v="PM/0208/0102/45990237696 - PM/0208/0103/45990237696 - PM/0208/0104/45990237696 -  PM/0208/0105/45990237696 - PM/0208/0106/45990237696"/>
    <x v="42"/>
    <x v="0"/>
    <s v="Prestar los servicios profesionales a la Oficina Asesora de Comunicaciones en la producción gráfica, comunicando de manera visual, la estrategia de comunicaciones bajo la guía de imagen distrital y demás piezas requeridas para la promoción de los proyectos de la Caja de la Vivienda Popular"/>
    <x v="2"/>
    <n v="80111600"/>
    <n v="5500000"/>
    <n v="10"/>
    <n v="52557000"/>
    <s v="MARZO"/>
    <s v="MARZO"/>
    <s v="Febrero"/>
    <s v="DIRECCIÓN DE GESTIÓN CORPORATIVA "/>
    <s v="MARTHA JANETH CARREÑO LIZARAZO"/>
    <s v="FORTALECIMIENTO DEL MODELO DE GESTIÓN INSTITUCIONAL Y MODERNIZACIÓN DE LOS SISTEMAS DE INFORMACIÓN DE LA CAJA DE LA VIVIENDA POPULAR. BOGOTÁ"/>
    <s v="Oficina Asesora de Comunicaciones"/>
    <m/>
    <d v="2024-02-29T00:00:00"/>
    <n v="202417000026513"/>
    <s v="03 - Modificación de Línea"/>
    <s v="N/A"/>
    <d v="2024-02-29T00:00:00"/>
    <s v="FOR-083"/>
    <d v="2024-03-01T00:00:00"/>
    <n v="22000000"/>
    <n v="30557000"/>
    <n v="385"/>
    <d v="2024-03-04T00:00:00"/>
    <n v="22000000"/>
    <n v="0"/>
    <n v="665"/>
    <d v="2024-03-12T00:00:00"/>
    <n v="22000000"/>
    <n v="0"/>
    <n v="8800000"/>
    <m/>
    <n v="13200000"/>
    <n v="30557000"/>
    <s v="CONTRATO DE PRESTACION DE SERVICIOS PROFESIONALES"/>
    <n v="135"/>
    <s v="PAULA ANDREA ZAMUDIO LOZANO"/>
    <m/>
  </r>
  <r>
    <n v="49"/>
    <s v="7696-49"/>
    <s v="O23011605560000007696"/>
    <x v="4"/>
    <x v="6"/>
    <x v="19"/>
    <s v="PM/0208/0102/45990237696 - PM/0208/0103/45990237696 - PM/0208/0104/45990237696 -  PM/0208/0105/45990237696 - PM/0208/0106/45990237696"/>
    <x v="42"/>
    <x v="0"/>
    <s v="Prestación de servicios profesionales para apoyar la estructuración, planeación y seguimiento de políticas relacionadas con Responsabilidad Social, desarrollo sostenible y servicio al ciudadano a cargo de la Caja de la Vivienda Popular."/>
    <x v="2"/>
    <n v="80111600"/>
    <n v="6414900"/>
    <n v="10"/>
    <n v="44441317"/>
    <s v="FEBRERO"/>
    <s v="FEBRERO"/>
    <s v="Febrero"/>
    <s v="DIRECCIÓN DE GESTIÓN CORPORATIVA "/>
    <s v="MARTHA JANETH CARREÑO LIZARAZO"/>
    <s v="FORTALECIMIENTO DEL MODELO DE GESTIÓN INSTITUCIONAL Y MODERNIZACIÓN DE LOS SISTEMAS DE INFORMACIÓN DE LA CAJA DE LA VIVIENDA POPULAR. BOGOTÁ"/>
    <s v="Dirección General"/>
    <m/>
    <d v="2024-04-15T00:00:00"/>
    <n v="202417000038373"/>
    <s v="03 - Modificación de Línea"/>
    <s v="A la línea 182"/>
    <d v="2024-04-16T00:00:00"/>
    <m/>
    <m/>
    <m/>
    <n v="44441317"/>
    <m/>
    <m/>
    <m/>
    <n v="0"/>
    <m/>
    <m/>
    <m/>
    <n v="0"/>
    <m/>
    <m/>
    <n v="0"/>
    <n v="44441317"/>
    <m/>
    <m/>
    <m/>
    <m/>
  </r>
  <r>
    <n v="50"/>
    <s v="7696-50"/>
    <s v="O23011605560000007696"/>
    <x v="4"/>
    <x v="6"/>
    <x v="19"/>
    <s v="PM/0208/0102/45990237696 - PM/0208/0103/45990237696 - PM/0208/0104/45990237696 -  PM/0208/0105/45990237696 - PM/0208/0106/45990237696"/>
    <x v="42"/>
    <x v="0"/>
    <s v="Prestar servicios profesionales para el apoyo de los avances estratégicos de Comunicación Externa, relaciones públicas y gestión de medios - Free Press de la Caja de la Vivienda Popular, con el fin de garantizar la efectividad en medios masivos locales, regionales y nacionales"/>
    <x v="2"/>
    <n v="80111600"/>
    <n v="3591200"/>
    <n v="5"/>
    <n v="17066667"/>
    <s v="FEBRERO"/>
    <s v="FEBRERO"/>
    <s v="Febrero"/>
    <s v="DIRECCIÓN DE GESTIÓN CORPORATIVA "/>
    <s v="MARTHA JANETH CARREÑO LIZARAZO"/>
    <s v="FORTALECIMIENTO DEL MODELO DE GESTIÓN INSTITUCIONAL Y MODERNIZACIÓN DE LOS SISTEMAS DE INFORMACIÓN DE LA CAJA DE LA VIVIENDA POPULAR. BOGOTÁ"/>
    <s v="Oficina Asesora de Comunicaciones"/>
    <m/>
    <d v="2024-04-04T00:00:00"/>
    <n v="202417000035843"/>
    <s v="01 - Viabilización de Línea"/>
    <s v="Recursos de la línea 46"/>
    <d v="2024-04-04T00:00:00"/>
    <s v="FOR-113_x000a_"/>
    <d v="2024-04-04T00:00:00"/>
    <n v="17066667"/>
    <n v="0"/>
    <n v="602"/>
    <d v="2024-04-05T00:00:00"/>
    <n v="17066667"/>
    <n v="0"/>
    <n v="1636"/>
    <d v="2024-04-12T00:00:00"/>
    <n v="17066667"/>
    <n v="0"/>
    <n v="4053333"/>
    <m/>
    <n v="13013334"/>
    <n v="0"/>
    <s v="CONTRATO DE PRESTACION DE SERVICIOS PROFESIONALES"/>
    <n v="329"/>
    <s v="JUAN PABLO GOMEZ MONTAÑA"/>
    <m/>
  </r>
  <r>
    <n v="51"/>
    <s v="7696-51"/>
    <s v="O23011605560000007696"/>
    <x v="4"/>
    <x v="6"/>
    <x v="19"/>
    <s v="PM/0208/0102/45990237696 - PM/0208/0103/45990237696 - PM/0208/0104/45990237696 -  PM/0208/0105/45990237696 - PM/0208/0106/45990237696"/>
    <x v="43"/>
    <x v="0"/>
    <s v="Prestar servicios profesionales para la realización de acciones y análisis necesarios en el fortalecimiento de la Dirección de Gestión Corporativa – Proceso de Servicio al Ciudadano de la CVP."/>
    <x v="2"/>
    <n v="80111600"/>
    <n v="3526200"/>
    <n v="10"/>
    <n v="27421082"/>
    <s v="MARZO"/>
    <s v="MARZO"/>
    <s v="MARZO"/>
    <s v="DIRECCIÓN DE GESTIÓN CORPORATIVA "/>
    <s v="MARTHA JANETH CARREÑO LIZARAZO"/>
    <s v="FORTALECIMIENTO DEL MODELO DE GESTIÓN INSTITUCIONAL Y MODERNIZACIÓN DE LOS SISTEMAS DE INFORMACIÓN DE LA CAJA DE LA VIVIENDA POPULAR. BOGOTÁ"/>
    <s v="Dirección de Gestión Corporativa"/>
    <m/>
    <s v="17/05/2024_x000a_28/02/2024"/>
    <s v="202417000048093_x000a_202417000026023"/>
    <s v="03 - Modificación de Línea"/>
    <s v="A la línea 193"/>
    <s v="17/05/2024_x000a_28/02/2024"/>
    <s v="FOR-069"/>
    <d v="2024-02-28T00:00:00"/>
    <n v="16000000"/>
    <n v="11421082"/>
    <n v="354"/>
    <d v="2024-02-29T00:00:00"/>
    <n v="16000000"/>
    <n v="0"/>
    <n v="401"/>
    <d v="2024-03-04T00:00:00"/>
    <n v="16000000"/>
    <n v="0"/>
    <n v="7466667"/>
    <m/>
    <n v="8533333"/>
    <n v="11421082"/>
    <s v="CONTRATO DE PRESTACION DE SERVICIOS PROFESIONALES"/>
    <n v="66"/>
    <s v="ALVARO  DAVILA REMOLINA"/>
    <m/>
  </r>
  <r>
    <n v="52"/>
    <s v="7696-52"/>
    <s v="O23011605560000007696"/>
    <x v="4"/>
    <x v="6"/>
    <x v="19"/>
    <s v="PM/0208/0102/45990237696 - PM/0208/0103/45990237696 - PM/0208/0104/45990237696 -  PM/0208/0105/45990237696 - PM/0208/0106/45990237696"/>
    <x v="43"/>
    <x v="0"/>
    <s v="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x v="2"/>
    <n v="80111600"/>
    <n v="8553200"/>
    <n v="10"/>
    <n v="65921756"/>
    <s v="MARZO"/>
    <s v="MARZO"/>
    <s v="MARZO"/>
    <s v="DIRECCIÓN DE GESTIÓN CORPORATIVA "/>
    <s v="MARTHA JANETH CARREÑO LIZARAZO"/>
    <s v="FORTALECIMIENTO DEL MODELO DE GESTIÓN INSTITUCIONAL Y MODERNIZACIÓN DE LOS SISTEMAS DE INFORMACIÓN DE LA CAJA DE LA VIVIENDA POPULAR. BOGOTÁ"/>
    <s v="Dirección de Gestión Corporativa"/>
    <m/>
    <s v="17/05/2024_x000a_27/02/2024"/>
    <s v="202417000048093_x000a_202417000024473"/>
    <s v="03 - Modificación de Línea"/>
    <s v="A la línea 191"/>
    <s v="17/05/2024_x000a_27/02/2024"/>
    <s v="FOR-060"/>
    <d v="2024-02-27T00:00:00"/>
    <n v="36000000"/>
    <n v="29921756"/>
    <n v="278"/>
    <d v="2024-02-28T00:00:00"/>
    <n v="36000000"/>
    <n v="0"/>
    <n v="374"/>
    <d v="2024-03-01T00:00:00"/>
    <n v="36000000"/>
    <n v="0"/>
    <n v="18000000"/>
    <m/>
    <n v="18000000"/>
    <n v="29921756"/>
    <s v="CONTRATO DE PRESTACION DE SERVICIOS PROFESIONALES"/>
    <n v="40"/>
    <s v="JUAN DAVID SOLANO ROJAS"/>
    <m/>
  </r>
  <r>
    <n v="53"/>
    <s v="7696-53"/>
    <s v="O23011605560000007696"/>
    <x v="4"/>
    <x v="6"/>
    <x v="19"/>
    <s v="PM/0208/0102/45990237696 - PM/0208/0103/45990237696 - PM/0208/0104/45990237696 -  PM/0208/0105/45990237696 - PM/0208/0106/45990237696"/>
    <x v="43"/>
    <x v="0"/>
    <s v="Prestar los servicios profesionales para apoyar a la Dirección Jurídica en la actualización y manejo de la plataforma SECOP II."/>
    <x v="2"/>
    <n v="80111701"/>
    <n v="8759500"/>
    <n v="10"/>
    <n v="87595000"/>
    <s v="MARZO"/>
    <s v="MARZO"/>
    <s v="MARZO"/>
    <s v="DIRECCIÓN DE GESTIÓN CORPORATIVA "/>
    <s v="MARTHA JANETH CARREÑO LIZARAZO"/>
    <s v="FORTALECIMIENTO DEL MODELO DE GESTIÓN INSTITUCIONAL Y MODERNIZACIÓN DE LOS SISTEMAS DE INFORMACIÓN DE LA CAJA DE LA VIVIENDA POPULAR. BOGOTÁ"/>
    <s v="Dirección Jurídica"/>
    <m/>
    <d v="2024-02-27T00:00:00"/>
    <n v="202417000024773"/>
    <s v="03 - Modificación de Línea"/>
    <s v="N/A"/>
    <d v="2024-02-28T00:00:00"/>
    <s v="FOR-085"/>
    <d v="2024-03-04T00:00:00"/>
    <n v="34272000"/>
    <n v="53323000"/>
    <n v="392"/>
    <d v="2024-03-04T00:00:00"/>
    <n v="34272000"/>
    <n v="0"/>
    <n v="822"/>
    <d v="2024-03-15T00:00:00"/>
    <n v="34272000"/>
    <n v="0"/>
    <n v="12280800"/>
    <m/>
    <n v="21991200"/>
    <n v="53323000"/>
    <s v="CONTRATO DE PRESTACION DE SERVICIOS PROFESIONALES"/>
    <n v="164"/>
    <s v="HERNAN ALFREDO CASTELLANOS MORA"/>
    <m/>
  </r>
  <r>
    <n v="54"/>
    <s v="7696-54"/>
    <s v="O23011605560000007696"/>
    <x v="4"/>
    <x v="6"/>
    <x v="19"/>
    <s v="PM/0208/0102/45990237696 - PM/0208/0103/45990237696 - PM/0208/0104/45990237696 -  PM/0208/0105/45990237696 - PM/0208/0106/45990237696"/>
    <x v="43"/>
    <x v="0"/>
    <s v="Prestar servicios profesionales, para la revisión, elaboración, control y articulación en relación con los procesos a cargo de la Dirección de Gestión Corporativa"/>
    <x v="2"/>
    <n v="80111600"/>
    <n v="6624000"/>
    <n v="10"/>
    <n v="39600000"/>
    <s v="MARZO"/>
    <s v="MARZO"/>
    <s v="MARZO"/>
    <s v="DIRECCIÓN DE GESTIÓN CORPORATIVA "/>
    <s v="MARTHA JANETH CARREÑO LIZARAZO"/>
    <s v="FORTALECIMIENTO DEL MODELO DE GESTIÓN INSTITUCIONAL Y MODERNIZACIÓN DE LOS SISTEMAS DE INFORMACIÓN DE LA CAJA DE LA VIVIENDA POPULAR. BOGOTÁ"/>
    <s v="Dirección de Gestión Corporativa"/>
    <m/>
    <s v="17/05/2024_x000a_27/02/2024_x000a_16/02/2024"/>
    <s v="202417000048093_x000a_202417000024883_x000a_202417000021193"/>
    <s v="03 - Modificación de Línea"/>
    <s v="A las lineas 185 y 186_x000a_A la línea 162"/>
    <s v="17/05/2024_x000a_27/02/2024_x000a_16/02/2024"/>
    <s v="FOR-031"/>
    <d v="2024-02-16T00:00:00"/>
    <n v="39600000"/>
    <n v="0"/>
    <n v="88"/>
    <d v="2024-02-19T00:00:00"/>
    <n v="39600000"/>
    <n v="0"/>
    <n v="296"/>
    <d v="2024-02-21T00:00:00"/>
    <n v="39600000"/>
    <n v="0"/>
    <n v="20700000"/>
    <m/>
    <n v="18900000"/>
    <n v="0"/>
    <s v="CONTRATO DE PRESTACION DE SERVICIOS PROFESIONALES"/>
    <n v="17"/>
    <s v="MARTA CECILIA MURCIA CHAVARRO"/>
    <m/>
  </r>
  <r>
    <n v="55"/>
    <s v="7696-55"/>
    <s v="O23011605560000007696"/>
    <x v="4"/>
    <x v="6"/>
    <x v="19"/>
    <s v="PM/0208/0102/45990237696 - PM/0208/0103/45990237696 - PM/0208/0104/45990237696 -  PM/0208/0105/45990237696 - PM/0208/0106/45990237696"/>
    <x v="43"/>
    <x v="0"/>
    <s v="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
    <x v="2"/>
    <n v="80111600"/>
    <n v="7484000"/>
    <n v="10"/>
    <n v="35416667"/>
    <s v="MARZO"/>
    <s v="MARZO"/>
    <s v="MARZO"/>
    <s v="DIRECCIÓN DE GESTIÓN CORPORATIVA "/>
    <s v="MARTHA JANETH CARREÑO LIZARAZO"/>
    <s v="FORTALECIMIENTO DEL MODELO DE GESTIÓN INSTITUCIONAL Y MODERNIZACIÓN DE LOS SISTEMAS DE INFORMACIÓN DE LA CAJA DE LA VIVIENDA POPULAR. BOGOTÁ"/>
    <s v="Dirección de Gestión Corporativa"/>
    <m/>
    <s v="17/05/2024_x000a_23/02/2024"/>
    <s v="202417000048093_x000a_202417000023343"/>
    <s v="03 - Modificación de Línea"/>
    <s v="_x000a_A las lineas 187, 188  y 189_x000a_"/>
    <s v="17/05/2024_x000a_23/02/2024"/>
    <s v="FOR-049"/>
    <d v="2024-02-23T00:00:00"/>
    <n v="35416667"/>
    <n v="0"/>
    <n v="165"/>
    <d v="2024-02-26T00:00:00"/>
    <n v="35416667"/>
    <n v="0"/>
    <n v="305"/>
    <d v="2024-02-27T00:00:00"/>
    <n v="35416667"/>
    <n v="0"/>
    <n v="17850000"/>
    <m/>
    <n v="17566667"/>
    <n v="0"/>
    <s v="CONTRATO DE PRESTACION DE SERVICIOS PROFESIONALES"/>
    <n v="27"/>
    <s v="DIEGO GERMAN GARCIA LOPEZ"/>
    <m/>
  </r>
  <r>
    <n v="56"/>
    <s v="7696-56"/>
    <s v="O23011605560000007696"/>
    <x v="4"/>
    <x v="6"/>
    <x v="19"/>
    <s v="PM/0208/0102/45990237696 - PM/0208/0103/45990237696 - PM/0208/0104/45990237696 -  PM/0208/0105/45990237696 - PM/0208/0106/45990237696"/>
    <x v="43"/>
    <x v="0"/>
    <s v="Prestar servicios profesionales en el desarrollo de las actividades administrativas relacionadas con los procesos a cargo de la Dirección de Gestión Corporativa"/>
    <x v="2"/>
    <n v="80111600"/>
    <n v="5929000"/>
    <n v="9"/>
    <n v="34535679"/>
    <s v="MARZO"/>
    <s v="MARZO"/>
    <s v="MARZO"/>
    <s v="DIRECCIÓN DE GESTIÓN CORPORATIVA "/>
    <s v="MARTHA JANETH CARREÑO LIZARAZO"/>
    <s v="FORTALECIMIENTO DEL MODELO DE GESTIÓN INSTITUCIONAL Y MODERNIZACIÓN DE LOS SISTEMAS DE INFORMACIÓN DE LA CAJA DE LA VIVIENDA POPULAR. BOGOTÁ"/>
    <s v="Dirección de Gestión Corporativa"/>
    <m/>
    <s v="17/05/2024_x000a_14/02/2024"/>
    <n v="202417000018853"/>
    <s v="01 - Viabilización de Línea"/>
    <s v="A la línea 186"/>
    <s v="17/05/2024_x000a_14/02/2024"/>
    <s v="FOR-028"/>
    <d v="2024-02-14T00:00:00"/>
    <n v="26680500"/>
    <n v="7855179"/>
    <n v="84"/>
    <d v="2024-02-14T00:00:00"/>
    <n v="26680500"/>
    <n v="0"/>
    <n v="278"/>
    <d v="2024-02-15T00:00:00"/>
    <n v="26680500"/>
    <n v="0"/>
    <n v="14822500"/>
    <m/>
    <n v="11858000"/>
    <n v="7855179"/>
    <s v="CONTRATO DE PRESTACION DE SERVICIOS PROFESIONALES"/>
    <n v="10"/>
    <s v="LAURA CATALINA JIMENEZ SANCHEZ"/>
    <m/>
  </r>
  <r>
    <n v="57"/>
    <s v="7696-57"/>
    <s v="O23011605560000007696"/>
    <x v="4"/>
    <x v="6"/>
    <x v="19"/>
    <s v="PM/0208/0102/45990237696 - PM/0208/0103/45990237696 - PM/0208/0104/45990237696 -  PM/0208/0105/45990237696 - PM/0208/0106/45990237696"/>
    <x v="43"/>
    <x v="0"/>
    <s v="Prestar servicios profesionales para desarrollar procedimientos relacionados con los procesos a cargo de la Dirección de Gestión Corporativa."/>
    <x v="2"/>
    <n v="80111600"/>
    <n v="7000000"/>
    <n v="10"/>
    <n v="70076000"/>
    <s v="MARZO"/>
    <s v="MARZO"/>
    <s v="MARZO"/>
    <s v="DIRECCIÓN DE GESTIÓN CORPORATIVA "/>
    <s v="MARTHA JANETH CARREÑO LIZARAZO"/>
    <s v="FORTALECIMIENTO DEL MODELO DE GESTIÓN INSTITUCIONAL Y MODERNIZACIÓN DE LOS SISTEMAS DE INFORMACIÓN DE LA CAJA DE LA VIVIENDA POPULAR. BOGOTÁ"/>
    <s v="Dirección de Gestión Corporativa"/>
    <m/>
    <d v="2024-02-16T00:00:00"/>
    <n v="202417000020983"/>
    <s v="01 - Viabilización de Línea"/>
    <s v="N/A"/>
    <d v="2024-02-16T00:00:00"/>
    <s v="FOR-029"/>
    <d v="2024-02-16T00:00:00"/>
    <n v="31500000"/>
    <n v="38576000"/>
    <n v="86"/>
    <d v="2024-02-16T00:00:00"/>
    <n v="31500000"/>
    <n v="0"/>
    <n v="295"/>
    <d v="2024-02-20T00:00:00"/>
    <n v="31500000"/>
    <n v="0"/>
    <n v="16100000"/>
    <m/>
    <n v="15400000"/>
    <n v="38576000"/>
    <s v="CONTRATO DE PRESTACION DE SERVICIOS PROFESIONALES"/>
    <n v="15"/>
    <s v="MARIA DEL PILAR CASTILLO MONCALEANO"/>
    <m/>
  </r>
  <r>
    <n v="58"/>
    <s v="7696-58"/>
    <s v="O23011605560000007696"/>
    <x v="4"/>
    <x v="6"/>
    <x v="19"/>
    <s v="PM/0208/0102/45990237696 - PM/0208/0103/45990237696 - PM/0208/0104/45990237696 -  PM/0208/0105/45990237696 - PM/0208/0106/45990237696"/>
    <x v="9"/>
    <x v="0"/>
    <s v="Prestación de servicios de apoyo a la gestión documental para el fortalecimiento del proceso de gestión documental y administración de archivo de la Subdirección Administrativa"/>
    <x v="2"/>
    <n v="80111600"/>
    <n v="2692670.3"/>
    <n v="10"/>
    <n v="26926703"/>
    <s v="FEBRERO"/>
    <s v="FEBRERO"/>
    <s v="Febrero"/>
    <s v="DIRECCIÓN DE GESTIÓN CORPORATIVA "/>
    <s v="MARTHA JANETH CARREÑO LIZARAZO"/>
    <s v="FORTALECIMIENTO DEL MODELO DE GESTIÓN INSTITUCIONAL Y MODERNIZACIÓN DE LOS SISTEMAS DE INFORMACIÓN DE LA CAJA DE LA VIVIENDA POPULAR. BOGOTÁ"/>
    <s v="Subdirección Administrativa"/>
    <m/>
    <s v="21/05/2024_x000a_8/02/2024"/>
    <s v="202417000048923_x000a_202417000014243"/>
    <s v="01 - Viabilización de Línea"/>
    <s v="A la línea 142 y la linea 143"/>
    <d v="2024-05-21T00:00:00"/>
    <s v="FOR-177"/>
    <d v="2024-05-21T00:00:00"/>
    <n v="5600000"/>
    <n v="21326703"/>
    <n v="824"/>
    <d v="2024-05-22T00:00:00"/>
    <n v="5600000"/>
    <n v="0"/>
    <n v="2978"/>
    <d v="2024-05-29T00:00:00"/>
    <n v="5600000"/>
    <n v="0"/>
    <n v="0"/>
    <m/>
    <n v="5600000"/>
    <n v="21326703"/>
    <s v="CONTRATO DE PRESTACION DE SERVICIOS DE APOYO A LA GESTION"/>
    <n v="452"/>
    <s v="MADELENE  PRADO RODRIGUEZ"/>
    <m/>
  </r>
  <r>
    <n v="59"/>
    <s v="7696-59"/>
    <s v="O23011605560000007696"/>
    <x v="4"/>
    <x v="6"/>
    <x v="19"/>
    <s v="PM/0208/0102/45990237696 - PM/0208/0103/45990237696 - PM/0208/0104/45990237696 -  PM/0208/0105/45990237696 - PM/0208/0106/45990237696"/>
    <x v="43"/>
    <x v="0"/>
    <s v="Prestar servicios profesionales en la gestión de los procesos a cargo de la Subdirección Administrativa, especialmente los relacionados con la gestión administrativa"/>
    <x v="2"/>
    <n v="80111600"/>
    <n v="5452700"/>
    <n v="10"/>
    <n v="41976259"/>
    <s v="FEBRERO"/>
    <s v="FEBRERO"/>
    <s v="Febrero"/>
    <s v="DIRECCIÓN DE GESTIÓN CORPORATIVA "/>
    <s v="MARTHA JANETH CARREÑO LIZARAZO"/>
    <s v="FORTALECIMIENTO DEL MODELO DE GESTIÓN INSTITUCIONAL Y MODERNIZACIÓN DE LOS SISTEMAS DE INFORMACIÓN DE LA CAJA DE LA VIVIENDA POPULAR. BOGOTÁ"/>
    <s v="Subdirección Administrativa"/>
    <m/>
    <s v="17/05/2024_x000a_21/02/2024"/>
    <s v="202417000048093_x000a_202417000022703"/>
    <s v="03 - Modificación de Línea"/>
    <s v="A la línea 213"/>
    <d v="2024-02-21T00:00:00"/>
    <s v="FOR-046"/>
    <d v="2024-02-21T00:00:00"/>
    <n v="25833333"/>
    <n v="16142926"/>
    <n v="129"/>
    <d v="2024-02-22T00:00:00"/>
    <n v="25833333"/>
    <n v="0"/>
    <n v="300"/>
    <d v="2024-02-27T00:00:00"/>
    <n v="25833333"/>
    <n v="0"/>
    <n v="13020000"/>
    <m/>
    <n v="12813333"/>
    <n v="16142926"/>
    <s v="CONTRATO DE PRESTACION DE SERVICIOS PROFESIONALES"/>
    <n v="22"/>
    <s v="SANDRA MILENA HERNANDEZ CUBILLOS"/>
    <m/>
  </r>
  <r>
    <n v="60"/>
    <s v="7696-60"/>
    <s v="O23011605560000007696"/>
    <x v="4"/>
    <x v="6"/>
    <x v="19"/>
    <s v="PM/0208/0102/45990237696 - PM/0208/0103/45990237696 - PM/0208/0104/45990237696 -  PM/0208/0105/45990237696 - PM/0208/0106/45990237696"/>
    <x v="43"/>
    <x v="0"/>
    <s v="Prestar servicios profesionales especializados para la planeación, reporte y seguimiento de información asociadas a los diferentes procesos de responsabilidad de la Subdirección Administrativa."/>
    <x v="2"/>
    <n v="80111600"/>
    <n v="5880300"/>
    <n v="10"/>
    <n v="44500888"/>
    <s v="FEBRERO"/>
    <s v="FEBRERO"/>
    <s v="Febrero"/>
    <s v="DIRECCIÓN DE GESTIÓN CORPORATIVA "/>
    <s v="MARTHA JANETH CARREÑO LIZARAZO"/>
    <s v="FORTALECIMIENTO DEL MODELO DE GESTIÓN INSTITUCIONAL Y MODERNIZACIÓN DE LOS SISTEMAS DE INFORMACIÓN DE LA CAJA DE LA VIVIENDA POPULAR. BOGOTÁ"/>
    <s v="Subdirección Administrativa"/>
    <m/>
    <d v="2024-01-30T00:00:00"/>
    <n v="202417000009523"/>
    <s v="03 - Modificación de Línea"/>
    <s v="A la línea 136"/>
    <m/>
    <m/>
    <m/>
    <m/>
    <n v="44500888"/>
    <m/>
    <m/>
    <m/>
    <n v="0"/>
    <m/>
    <m/>
    <m/>
    <n v="0"/>
    <m/>
    <m/>
    <n v="0"/>
    <n v="44500888"/>
    <m/>
    <m/>
    <m/>
    <m/>
  </r>
  <r>
    <n v="61"/>
    <s v="7696-61"/>
    <s v="O23011605560000007696"/>
    <x v="4"/>
    <x v="6"/>
    <x v="19"/>
    <s v="PM/0208/0102/45990237696 - PM/0208/0103/45990237696 - PM/0208/0104/45990237696 -  PM/0208/0105/45990237696 - PM/0208/0106/45990237696"/>
    <x v="43"/>
    <x v="0"/>
    <s v="Prestar servicios profesionales técnicos necesarios para el seguimiento y control de la administración de los bienes inmuebles de propiedad de la Caja de la Vivienda Popular."/>
    <x v="2"/>
    <n v="80111600"/>
    <n v="5452700"/>
    <n v="10"/>
    <n v="47762926"/>
    <s v="FEBRERO"/>
    <s v="FEBRERO"/>
    <s v="Febrero"/>
    <s v="DIRECCIÓN DE GESTIÓN CORPORATIVA "/>
    <s v="MARTHA JANETH CARREÑO LIZARAZO"/>
    <s v="FORTALECIMIENTO DEL MODELO DE GESTIÓN INSTITUCIONAL Y MODERNIZACIÓN DE LOS SISTEMAS DE INFORMACIÓN DE LA CAJA DE LA VIVIENDA POPULAR. BOGOTÁ"/>
    <s v="Subdirección Administrativa"/>
    <m/>
    <m/>
    <m/>
    <m/>
    <m/>
    <m/>
    <m/>
    <m/>
    <m/>
    <n v="47762926"/>
    <m/>
    <m/>
    <m/>
    <n v="0"/>
    <m/>
    <m/>
    <m/>
    <n v="0"/>
    <m/>
    <m/>
    <n v="0"/>
    <n v="47762926"/>
    <m/>
    <m/>
    <m/>
    <m/>
  </r>
  <r>
    <n v="62"/>
    <s v="7696-62"/>
    <s v="O23011605560000007696"/>
    <x v="4"/>
    <x v="6"/>
    <x v="19"/>
    <s v="PM/0208/0102/45990237696 - PM/0208/0103/45990237696 - PM/0208/0104/45990237696 -  PM/0208/0105/45990237696 - PM/0208/0106/45990237696"/>
    <x v="43"/>
    <x v="0"/>
    <s v="Prestar servicios profesionales a la Dirección de Gestión Corporativa para brindar acompañamiento técnico en el marco de los procesos de contratación de obra e interventoría y gestión de bienes inmuebles de la entidad."/>
    <x v="2"/>
    <n v="80111600"/>
    <n v="8000000"/>
    <n v="10"/>
    <n v="70076000"/>
    <s v="MARZO"/>
    <s v="MARZO"/>
    <s v="MARZO"/>
    <s v="DIRECCIÓN DE GESTIÓN CORPORATIVA "/>
    <s v="MARTHA JANETH CARREÑO LIZARAZO"/>
    <s v="FORTALECIMIENTO DEL MODELO DE GESTIÓN INSTITUCIONAL Y MODERNIZACIÓN DE LOS SISTEMAS DE INFORMACIÓN DE LA CAJA DE LA VIVIENDA POPULAR. BOGOTÁ"/>
    <s v="Dirección de Gestión Corporativa"/>
    <m/>
    <d v="2024-02-13T00:00:00"/>
    <n v="202417000017063"/>
    <s v="01 - Viabilización de Línea"/>
    <s v="N/A"/>
    <d v="2024-02-13T00:00:00"/>
    <s v="FOR-027"/>
    <d v="2024-02-13T00:00:00"/>
    <n v="55200000"/>
    <n v="14876000"/>
    <n v="82"/>
    <d v="2024-02-13T00:00:00"/>
    <n v="55200000"/>
    <n v="0"/>
    <n v="268"/>
    <d v="2024-02-15T00:00:00"/>
    <n v="55200000"/>
    <n v="0"/>
    <n v="30400000"/>
    <m/>
    <n v="24800000"/>
    <n v="14876000"/>
    <s v="CONTRATO DE PRESTACION DE SERVICIOS PROFESIONALES"/>
    <n v="5"/>
    <s v="JORGE  MADERO GIRALDO"/>
    <m/>
  </r>
  <r>
    <n v="63"/>
    <s v="7696-63"/>
    <s v="O23011605560000007696"/>
    <x v="4"/>
    <x v="6"/>
    <x v="21"/>
    <s v="PM/0208/0102/45990167696 - PM/0208/0103/45990167696 - PM/0208/0104/45990167696 -  PM/0208/0105/45990167696 - PM/0208/0106/45990167696"/>
    <x v="44"/>
    <x v="0"/>
    <s v="Suministro de elementos de papelería y oficina requeridos por las diferentes dependencias de la Caja de la Vivienda Popular"/>
    <x v="4"/>
    <s v="14111500;44121600;44121700;44121800;44121900"/>
    <n v="10278000"/>
    <n v="2"/>
    <n v="20556000"/>
    <s v="Julio"/>
    <s v="Julio"/>
    <s v="JULIO"/>
    <s v="DIRECCIÓN DE GESTIÓN CORPORATIVA "/>
    <s v="MARTHA JANETH CARREÑO LIZARAZO"/>
    <s v="FORTALECIMIENTO DEL MODELO DE GESTIÓN INSTITUCIONAL Y MODERNIZACIÓN DE LOS SISTEMAS DE INFORMACIÓN DE LA CAJA DE LA VIVIENDA POPULAR. BOGOTÁ"/>
    <s v="Subdirección Administrativa"/>
    <m/>
    <m/>
    <m/>
    <m/>
    <m/>
    <m/>
    <m/>
    <m/>
    <m/>
    <n v="20556000"/>
    <m/>
    <m/>
    <m/>
    <n v="0"/>
    <m/>
    <m/>
    <m/>
    <n v="0"/>
    <m/>
    <m/>
    <n v="0"/>
    <n v="20556000"/>
    <m/>
    <m/>
    <m/>
    <m/>
  </r>
  <r>
    <n v="64"/>
    <s v="7696-64"/>
    <s v="O23011605560000007696"/>
    <x v="4"/>
    <x v="6"/>
    <x v="21"/>
    <s v="PM/0208/0102/45990167696 - PM/0208/0103/45990167696 - PM/0208/0104/45990167696 -  PM/0208/0105/45990167696 - PM/0208/0106/45990167696"/>
    <x v="44"/>
    <x v="0"/>
    <s v="Adquisición de cajas y carpetas para la preservación y conservación de documentos que permitan la ejecución de las actividades de gestión documental en la Caja de la Vivienda Popular."/>
    <x v="4"/>
    <s v="44111515;44122003"/>
    <n v="25000000"/>
    <n v="1"/>
    <n v="25000000"/>
    <s v="Julio"/>
    <s v="Julio"/>
    <s v="JULIO"/>
    <s v="DIRECCIÓN DE GESTIÓN CORPORATIVA "/>
    <s v="MARTHA JANETH CARREÑO LIZARAZO"/>
    <s v="FORTALECIMIENTO DEL MODELO DE GESTIÓN INSTITUCIONAL Y MODERNIZACIÓN DE LOS SISTEMAS DE INFORMACIÓN DE LA CAJA DE LA VIVIENDA POPULAR. BOGOTÁ"/>
    <s v="Subdirección Administrativa"/>
    <m/>
    <m/>
    <m/>
    <m/>
    <m/>
    <m/>
    <m/>
    <m/>
    <m/>
    <n v="25000000"/>
    <m/>
    <m/>
    <m/>
    <n v="0"/>
    <m/>
    <m/>
    <m/>
    <n v="0"/>
    <m/>
    <m/>
    <n v="0"/>
    <n v="25000000"/>
    <m/>
    <m/>
    <m/>
    <m/>
  </r>
  <r>
    <n v="65"/>
    <s v="7696-65"/>
    <s v="O23011605560000007696"/>
    <x v="4"/>
    <x v="6"/>
    <x v="21"/>
    <s v="PM/0208/0102/45990167696 - PM/0208/0103/45990167696 - PM/0208/0104/45990167696 -  PM/0208/0105/45990167696 - PM/0208/0106/45990167696"/>
    <x v="0"/>
    <x v="0"/>
    <s v="Prestar el servicio público de transporte terrestre automotor especial para la caja de la vivienda popular"/>
    <x v="0"/>
    <n v="78111800"/>
    <n v="47500000"/>
    <n v="8"/>
    <n v="180000000"/>
    <s v="MARZO"/>
    <s v="MARZO"/>
    <s v="ABRIL"/>
    <s v="DIRECCIÓN DE GESTIÓN CORPORATIVA "/>
    <s v="MARTHA JANETH CARREÑO LIZARAZO"/>
    <s v="FORTALECIMIENTO DEL MODELO DE GESTIÓN INSTITUCIONAL Y MODERNIZACIÓN DE LOS SISTEMAS DE INFORMACIÓN DE LA CAJA DE LA VIVIENDA POPULAR. BOGOTÁ"/>
    <s v="Subdirección Administrativa"/>
    <m/>
    <d v="2024-03-19T00:00:00"/>
    <n v="202417000031563"/>
    <s v="03 - Modificación de Línea"/>
    <s v="N/A"/>
    <d v="2024-03-19T00:00:00"/>
    <m/>
    <m/>
    <m/>
    <n v="180000000"/>
    <m/>
    <m/>
    <m/>
    <n v="0"/>
    <m/>
    <m/>
    <m/>
    <n v="0"/>
    <m/>
    <m/>
    <n v="0"/>
    <n v="180000000"/>
    <m/>
    <m/>
    <m/>
    <m/>
  </r>
  <r>
    <n v="66"/>
    <s v="7696-66"/>
    <s v="O23011605560000007696"/>
    <x v="4"/>
    <x v="6"/>
    <x v="21"/>
    <s v="PM/0208/0102/45990167696 - PM/0208/0103/45990167696 - PM/0208/0104/45990167696 -  PM/0208/0105/45990167696 - PM/0208/0106/45990167696"/>
    <x v="0"/>
    <x v="0"/>
    <s v="Prestar el servicio público de transporte terrestre automotor especial en la modalidad de buses, busetas, microbuses y vans para la Caja de la Vivienda Popular."/>
    <x v="9"/>
    <s v="78111802;78111803"/>
    <n v="11803500"/>
    <n v="8"/>
    <n v="94428000"/>
    <s v="MARZO"/>
    <s v="MARZO"/>
    <s v="ABRIL"/>
    <s v="DIRECCIÓN DE GESTIÓN CORPORATIVA "/>
    <s v="MARTHA JANETH CARREÑO LIZARAZO"/>
    <s v="FORTALECIMIENTO DEL MODELO DE GESTIÓN INSTITUCIONAL Y MODERNIZACIÓN DE LOS SISTEMAS DE INFORMACIÓN DE LA CAJA DE LA VIVIENDA POPULAR. BOGOTÁ"/>
    <s v="Subdirección Administrativa"/>
    <m/>
    <m/>
    <m/>
    <m/>
    <m/>
    <m/>
    <m/>
    <m/>
    <m/>
    <n v="94428000"/>
    <m/>
    <m/>
    <m/>
    <n v="0"/>
    <m/>
    <m/>
    <m/>
    <n v="0"/>
    <m/>
    <m/>
    <n v="0"/>
    <n v="94428000"/>
    <m/>
    <m/>
    <m/>
    <m/>
  </r>
  <r>
    <n v="67"/>
    <s v="7696-67"/>
    <s v="O23011605560000007696"/>
    <x v="4"/>
    <x v="6"/>
    <x v="21"/>
    <s v="PM/0208/0102/45990167696 - PM/0208/0103/45990167696 - PM/0208/0104/45990167696 -  PM/0208/0105/45990167696 - PM/0208/0106/45990167696"/>
    <x v="45"/>
    <x v="0"/>
    <s v="Contratar el arrendamiento de un inmueble para la atención oportuna y de calidad a los ciudadanos de la Caja de la Vivienda Popular"/>
    <x v="2"/>
    <n v="80131500"/>
    <n v="551500"/>
    <n v="11"/>
    <n v="6066500"/>
    <s v="MARZO"/>
    <s v="MARZO"/>
    <s v="MARZO"/>
    <s v="DIRECCIÓN DE GESTIÓN CORPORATIVA "/>
    <s v="MARTHA JANETH CARREÑO LIZARAZO"/>
    <s v="FORTALECIMIENTO DEL MODELO DE GESTIÓN INSTITUCIONAL Y MODERNIZACIÓN DE LOS SISTEMAS DE INFORMACIÓN DE LA CAJA DE LA VIVIENDA POPULAR. BOGOTÁ"/>
    <s v="Subdirección Administrativa"/>
    <m/>
    <s v="15/04/2024_x000a_21/02/2024_x000a_12/02/2024"/>
    <s v="202417000038463_x000a_202417000022573_x000a_202417000016713"/>
    <s v="03 - Modificación de Línea"/>
    <s v="A la línea 181_x000a_A la línea 159_x000a_A la línea 147"/>
    <s v="15/04/2024_x000a_21/02/2024_x000a_12/02/2024"/>
    <m/>
    <m/>
    <m/>
    <n v="6066500"/>
    <m/>
    <m/>
    <m/>
    <n v="0"/>
    <m/>
    <m/>
    <m/>
    <n v="0"/>
    <m/>
    <m/>
    <n v="0"/>
    <n v="6066500"/>
    <m/>
    <m/>
    <m/>
    <m/>
  </r>
  <r>
    <n v="68"/>
    <s v="7696-68"/>
    <s v="O23011605560000007696"/>
    <x v="4"/>
    <x v="6"/>
    <x v="21"/>
    <s v="PM/0208/0102/45990167696 - PM/0208/0103/45990167696 - PM/0208/0104/45990167696 -  PM/0208/0105/45990167696 - PM/0208/0106/45990167696"/>
    <x v="45"/>
    <x v="0"/>
    <s v="Contratar el arrendamiento de una bodega para el archivo de gestión documental de la CVP, según acuerdo No. 049 de 2000 del AGN."/>
    <x v="2"/>
    <n v="80131500"/>
    <n v="7847585"/>
    <n v="11"/>
    <n v="89926000"/>
    <s v="MARZO"/>
    <s v="MARZO"/>
    <s v="MARZO"/>
    <s v="DIRECCIÓN DE GESTIÓN CORPORATIVA "/>
    <s v="MARTHA JANETH CARREÑO LIZARAZO"/>
    <s v="FORTALECIMIENTO DEL MODELO DE GESTIÓN INSTITUCIONAL Y MODERNIZACIÓN DE LOS SISTEMAS DE INFORMACIÓN DE LA CAJA DE LA VIVIENDA POPULAR. BOGOTÁ"/>
    <s v="Subdirección Administrativa"/>
    <m/>
    <d v="2024-02-13T00:00:00"/>
    <n v="202417000017603"/>
    <s v="01 - Viabilización de Línea"/>
    <s v="N/A"/>
    <d v="2024-02-13T00:00:00"/>
    <s v="FOR-026"/>
    <d v="2024-02-13T00:00:00"/>
    <n v="86323435"/>
    <n v="3602565"/>
    <n v="83"/>
    <d v="2024-02-13T00:00:00"/>
    <n v="86323435"/>
    <n v="0"/>
    <n v="385"/>
    <d v="2024-03-01T00:00:00"/>
    <n v="86323435"/>
    <n v="0"/>
    <n v="15695170"/>
    <m/>
    <n v="70628265"/>
    <n v="3602565"/>
    <s v="CONTRATO DE ARRENDAMIENTO"/>
    <n v="19"/>
    <s v="BIENES RAICES ECA LTDA"/>
    <m/>
  </r>
  <r>
    <n v="69"/>
    <s v="7696-69"/>
    <s v="O23011605560000007696"/>
    <x v="4"/>
    <x v="6"/>
    <x v="21"/>
    <s v="PM/0208/0102/45990167696 - PM/0208/0103/45990167696 - PM/0208/0104/45990167696 -  PM/0208/0105/45990167696 - PM/0208/0106/45990167696"/>
    <x v="46"/>
    <x v="0"/>
    <s v="Prestación de servicios profesionales para adelantar el avalúo técnico contable de los bienes muebles servibles de la Caja de la Vivienda Popular"/>
    <x v="2"/>
    <n v="84111507"/>
    <n v="5375000"/>
    <n v="1"/>
    <n v="5375000"/>
    <s v="Octubre"/>
    <s v="Octubre"/>
    <s v="Octubre"/>
    <s v="DIRECCIÓN DE GESTIÓN CORPORATIVA "/>
    <s v="MARTHA JANETH CARREÑO LIZARAZO"/>
    <s v="FORTALECIMIENTO DEL MODELO DE GESTIÓN INSTITUCIONAL Y MODERNIZACIÓN DE LOS SISTEMAS DE INFORMACIÓN DE LA CAJA DE LA VIVIENDA POPULAR. BOGOTÁ"/>
    <s v="Subdirección Administrativa"/>
    <m/>
    <m/>
    <m/>
    <m/>
    <m/>
    <m/>
    <m/>
    <m/>
    <m/>
    <n v="5375000"/>
    <m/>
    <m/>
    <m/>
    <n v="0"/>
    <m/>
    <m/>
    <m/>
    <n v="0"/>
    <m/>
    <m/>
    <n v="0"/>
    <n v="5375000"/>
    <m/>
    <m/>
    <m/>
    <m/>
  </r>
  <r>
    <n v="70"/>
    <s v="7696-70"/>
    <s v="O23011605560000007696"/>
    <x v="4"/>
    <x v="6"/>
    <x v="21"/>
    <s v="PM/0208/0102/45990167696 - PM/0208/0103/45990167696 - PM/0208/0104/45990167696 -  PM/0208/0105/45990167696 - PM/0208/0106/45990167696"/>
    <x v="46"/>
    <x v="0"/>
    <s v="Prestar el servicio de diagnóstico y validación de las redes eléctricas del edificio de la Caja de Vivienda Popular"/>
    <x v="4"/>
    <n v="81101700"/>
    <n v="11287500"/>
    <n v="2"/>
    <n v="22575000"/>
    <s v="Octubre"/>
    <s v="Octubre"/>
    <s v="Octubre"/>
    <s v="DIRECCIÓN DE GESTIÓN CORPORATIVA "/>
    <s v="MARTHA JANETH CARREÑO LIZARAZO"/>
    <s v="FORTALECIMIENTO DEL MODELO DE GESTIÓN INSTITUCIONAL Y MODERNIZACIÓN DE LOS SISTEMAS DE INFORMACIÓN DE LA CAJA DE LA VIVIENDA POPULAR. BOGOTÁ"/>
    <s v="Subdirección Administrativa"/>
    <m/>
    <m/>
    <m/>
    <m/>
    <m/>
    <m/>
    <m/>
    <m/>
    <m/>
    <n v="22575000"/>
    <m/>
    <m/>
    <m/>
    <n v="0"/>
    <m/>
    <m/>
    <m/>
    <n v="0"/>
    <m/>
    <m/>
    <n v="0"/>
    <n v="22575000"/>
    <m/>
    <m/>
    <m/>
    <m/>
  </r>
  <r>
    <n v="71"/>
    <s v="7696-71"/>
    <s v="O23011605560000007696"/>
    <x v="4"/>
    <x v="6"/>
    <x v="21"/>
    <s v="PM/0208/0102/45990167696 - PM/0208/0103/45990167696 - PM/0208/0104/45990167696 -  PM/0208/0105/45990167696 - PM/0208/0106/45990167696"/>
    <x v="47"/>
    <x v="0"/>
    <s v="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x v="0"/>
    <s v="92121504;92121503;92121502;92121701;92101501"/>
    <n v="160145092.44444445"/>
    <n v="9"/>
    <n v="1441305832"/>
    <s v="MAYO"/>
    <s v="MAYO"/>
    <s v="MAYO"/>
    <s v="DIRECCIÓN DE GESTIÓN CORPORATIVA "/>
    <s v="MARTHA JANETH CARREÑO LIZARAZO"/>
    <s v="FORTALECIMIENTO DEL MODELO DE GESTIÓN INSTITUCIONAL Y MODERNIZACIÓN DE LOS SISTEMAS DE INFORMACIÓN DE LA CAJA DE LA VIVIENDA POPULAR. BOGOTÁ"/>
    <s v="Subdirección Administrativa"/>
    <m/>
    <s v="25/01/2024_x000a_16/01/2024"/>
    <s v="202417000006273_x000a_202417000001243"/>
    <s v="03 - Modificación de Línea"/>
    <s v="A la línea 133_x000a_A la línea 131"/>
    <s v="25/01/2024_x000a_16/01/2024"/>
    <s v="FOR-010"/>
    <d v="2024-01-29T00:00:00"/>
    <n v="1441305806"/>
    <n v="26"/>
    <n v="47"/>
    <d v="2024-01-29T00:00:00"/>
    <n v="1441305806"/>
    <n v="0"/>
    <n v="317"/>
    <d v="2024-03-07T00:00:00"/>
    <n v="1441305806"/>
    <n v="0"/>
    <n v="0"/>
    <m/>
    <n v="1441305806"/>
    <n v="26"/>
    <s v="CONTRATO DE PRESTACION DE SERVICIOS"/>
    <n v="3"/>
    <s v="SERVICONI LTDA SERVICIOS PRIVADOS DE SEG URIDAD Y VIGILANCIA"/>
    <m/>
  </r>
  <r>
    <n v="72"/>
    <s v="7696-72"/>
    <s v="O23011605560000007696"/>
    <x v="4"/>
    <x v="6"/>
    <x v="21"/>
    <s v="PM/0208/0102/45990167696 - PM/0208/0103/45990167696 - PM/0208/0104/45990167696 -  PM/0208/0105/45990167696 - PM/0208/0106/45990167696"/>
    <x v="48"/>
    <x v="0"/>
    <s v="Contratar la prestación del servicio integral de fotocopiado, anillado y fotoplanos que requiera la Caja de la Vivienda Popular de acuerdo con las especificaciones técnicas."/>
    <x v="6"/>
    <n v="82121700"/>
    <n v="5200100"/>
    <n v="10"/>
    <n v="52001000"/>
    <s v="MARZO"/>
    <s v="MARZO"/>
    <s v="MARZO"/>
    <s v="DIRECCIÓN DE GESTIÓN CORPORATIVA "/>
    <s v="MARTHA JANETH CARREÑO LIZARAZO"/>
    <s v="FORTALECIMIENTO DEL MODELO DE GESTIÓN INSTITUCIONAL Y MODERNIZACIÓN DE LOS SISTEMAS DE INFORMACIÓN DE LA CAJA DE LA VIVIENDA POPULAR. BOGOTÁ"/>
    <s v="Subdirección Administrativa"/>
    <m/>
    <d v="2024-02-15T00:00:00"/>
    <n v="202417000019203"/>
    <s v="03 - Modificación de Línea"/>
    <s v="N/A"/>
    <d v="2024-02-20T00:00:00"/>
    <s v="FOR-044"/>
    <d v="2024-02-20T00:00:00"/>
    <n v="52001000"/>
    <n v="0"/>
    <n v="130"/>
    <d v="2024-02-22T00:00:00"/>
    <n v="0"/>
    <n v="52001000"/>
    <m/>
    <m/>
    <m/>
    <n v="0"/>
    <m/>
    <m/>
    <n v="0"/>
    <n v="52001000"/>
    <m/>
    <m/>
    <m/>
    <s v="ANULACIÓN TOTAL CDP No. 130"/>
  </r>
  <r>
    <n v="73"/>
    <s v="7696-73"/>
    <s v="O23011605560000007696"/>
    <x v="4"/>
    <x v="6"/>
    <x v="21"/>
    <s v="PM/0208/0102/45990167696 - PM/0208/0103/45990167696 - PM/0208/0104/45990167696 -  PM/0208/0105/45990167696 - PM/0208/0106/45990167696"/>
    <x v="49"/>
    <x v="0"/>
    <s v="Mantenimiento del jardín existente en la fachada de la sede principal de la Caja de la Vivienda Popular CVP."/>
    <x v="4"/>
    <s v="70111703;72102902"/>
    <n v="1250000"/>
    <n v="12"/>
    <n v="15000000"/>
    <s v="MAYO"/>
    <s v="MAYO"/>
    <s v="MAYO"/>
    <s v="DIRECCIÓN DE GESTIÓN CORPORATIVA "/>
    <s v="MARTHA JANETH CARREÑO LIZARAZO"/>
    <s v="FORTALECIMIENTO DEL MODELO DE GESTIÓN INSTITUCIONAL Y MODERNIZACIÓN DE LOS SISTEMAS DE INFORMACIÓN DE LA CAJA DE LA VIVIENDA POPULAR. BOGOTÁ"/>
    <s v="Oficina Asesora de Planeación"/>
    <m/>
    <m/>
    <m/>
    <m/>
    <m/>
    <m/>
    <m/>
    <m/>
    <m/>
    <n v="15000000"/>
    <m/>
    <m/>
    <m/>
    <n v="0"/>
    <m/>
    <m/>
    <m/>
    <n v="0"/>
    <m/>
    <m/>
    <n v="0"/>
    <n v="15000000"/>
    <m/>
    <m/>
    <m/>
    <m/>
  </r>
  <r>
    <n v="74"/>
    <s v="7696-74"/>
    <s v="O23011605560000007696"/>
    <x v="4"/>
    <x v="6"/>
    <x v="21"/>
    <s v="PM/0208/0102/45990167696 - PM/0208/0103/45990167696 - PM/0208/0104/45990167696 -  PM/0208/0105/45990167696 - PM/0208/0106/45990167696"/>
    <x v="15"/>
    <x v="0"/>
    <s v="Mantenimiento del sistema fotovoltaico existente en la  sede principal de la Caja de la Vivienda Popular"/>
    <x v="4"/>
    <s v="30191800;56111600;26131507;32101600"/>
    <n v="900000"/>
    <n v="10"/>
    <n v="9000000"/>
    <s v="MARZO"/>
    <s v="MARZO"/>
    <s v="MARZO"/>
    <s v="DIRECCIÓN DE GESTIÓN CORPORATIVA "/>
    <s v="MARTHA JANETH CARREÑO LIZARAZO"/>
    <s v="FORTALECIMIENTO DEL MODELO DE GESTIÓN INSTITUCIONAL Y MODERNIZACIÓN DE LOS SISTEMAS DE INFORMACIÓN DE LA CAJA DE LA VIVIENDA POPULAR. BOGOTÁ"/>
    <s v="Oficina Asesora de Planeación"/>
    <m/>
    <m/>
    <m/>
    <m/>
    <m/>
    <m/>
    <m/>
    <m/>
    <m/>
    <n v="9000000"/>
    <m/>
    <m/>
    <m/>
    <n v="0"/>
    <m/>
    <m/>
    <m/>
    <n v="0"/>
    <m/>
    <m/>
    <n v="0"/>
    <n v="9000000"/>
    <m/>
    <m/>
    <m/>
    <m/>
  </r>
  <r>
    <n v="75"/>
    <s v="7696-75"/>
    <s v="O23011605560000007696"/>
    <x v="4"/>
    <x v="6"/>
    <x v="21"/>
    <s v="PM/0208/0102/45990167696 - PM/0208/0103/45990167696 - PM/0208/0104/45990167696 -  PM/0208/0105/45990167696 - PM/0208/0106/45990167696"/>
    <x v="15"/>
    <x v="0"/>
    <s v="Pago de servicio de Energía (Codensa) de la Caja de la Vivienda Popular y otros predios"/>
    <x v="1"/>
    <s v="No aplica"/>
    <n v="768916.66666666663"/>
    <n v="12"/>
    <n v="9227000"/>
    <s v="NO APLICA"/>
    <s v="NO APLICA"/>
    <s v="NO APLICA"/>
    <s v="DIRECCIÓN DE GESTIÓN CORPORATIVA "/>
    <s v="MARTHA JANETH CARREÑO LIZARAZO"/>
    <s v="FORTALECIMIENTO DEL MODELO DE GESTIÓN INSTITUCIONAL Y MODERNIZACIÓN DE LOS SISTEMAS DE INFORMACIÓN DE LA CAJA DE LA VIVIENDA POPULAR. BOGOTÁ"/>
    <s v="No aplica"/>
    <m/>
    <d v="2024-01-04T00:00:00"/>
    <n v="202417000000443"/>
    <s v="01 - Viabilización de Línea"/>
    <s v="N/A"/>
    <s v="4/01/82024"/>
    <s v="FOR-005"/>
    <d v="2024-01-03T00:00:00"/>
    <n v="9227000"/>
    <n v="0"/>
    <n v="5"/>
    <d v="2024-01-05T00:00:00"/>
    <n v="3995300"/>
    <n v="5231700"/>
    <s v="MULTIPLES REGISTROS"/>
    <d v="2024-01-10T00:00:00"/>
    <n v="3995300"/>
    <n v="0"/>
    <n v="2398270"/>
    <m/>
    <n v="1597030"/>
    <n v="5231700"/>
    <s v="FACTURAS"/>
    <n v="1408217530"/>
    <s v="ENEL COLOMBIA SA ESP"/>
    <s v="ANULACIÓN PARClAL CDP No. 5"/>
  </r>
  <r>
    <n v="76"/>
    <s v="7696-76"/>
    <s v="O23011605560000007696"/>
    <x v="4"/>
    <x v="6"/>
    <x v="21"/>
    <s v="PM/0208/0102/45990167696 - PM/0208/0103/45990167696 - PM/0208/0104/45990167696 -  PM/0208/0105/45990167696 - PM/0208/0106/45990167696"/>
    <x v="14"/>
    <x v="0"/>
    <s v="Pago de servicio de Gas Natural (Vanti) de la Caja de la Vivienda Popular y otros predios"/>
    <x v="1"/>
    <s v="No aplica"/>
    <n v="393500"/>
    <n v="12"/>
    <n v="4722000"/>
    <s v="NO APLICA"/>
    <s v="NO APLICA"/>
    <s v="NO APLICA"/>
    <s v="DIRECCIÓN DE GESTIÓN CORPORATIVA "/>
    <s v="MARTHA JANETH CARREÑO LIZARAZO"/>
    <s v="FORTALECIMIENTO DEL MODELO DE GESTIÓN INSTITUCIONAL Y MODERNIZACIÓN DE LOS SISTEMAS DE INFORMACIÓN DE LA CAJA DE LA VIVIENDA POPULAR. BOGOTÁ"/>
    <s v="No aplica"/>
    <m/>
    <m/>
    <m/>
    <m/>
    <m/>
    <m/>
    <m/>
    <m/>
    <m/>
    <n v="4722000"/>
    <m/>
    <m/>
    <m/>
    <n v="0"/>
    <m/>
    <m/>
    <m/>
    <n v="0"/>
    <m/>
    <m/>
    <n v="0"/>
    <n v="4722000"/>
    <m/>
    <m/>
    <m/>
    <m/>
  </r>
  <r>
    <n v="77"/>
    <s v="7696-77"/>
    <s v="O23011605560000007696"/>
    <x v="4"/>
    <x v="6"/>
    <x v="21"/>
    <s v="PM/0208/0102/45990167696 - PM/0208/0103/45990167696 - PM/0208/0104/45990167696 -  PM/0208/0105/45990167696 - PM/0208/0106/45990167696"/>
    <x v="16"/>
    <x v="0"/>
    <s v="Pago de servicio de Acueducto (EAAB) de la Caja de la Vivienda Popular y otros predios"/>
    <x v="1"/>
    <s v="No aplica"/>
    <n v="799500"/>
    <n v="12"/>
    <n v="9594000"/>
    <s v="NO APLICA"/>
    <s v="NO APLICA"/>
    <s v="NO APLICA"/>
    <s v="DIRECCIÓN DE GESTIÓN CORPORATIVA "/>
    <s v="MARTHA JANETH CARREÑO LIZARAZO"/>
    <s v="FORTALECIMIENTO DEL MODELO DE GESTIÓN INSTITUCIONAL Y MODERNIZACIÓN DE LOS SISTEMAS DE INFORMACIÓN DE LA CAJA DE LA VIVIENDA POPULAR. BOGOTÁ"/>
    <s v="No aplica"/>
    <m/>
    <d v="2024-01-16T00:00:00"/>
    <n v="202417000001263"/>
    <s v="01 - Viabilización de Línea"/>
    <s v="N/A"/>
    <d v="2024-01-16T00:00:00"/>
    <s v="FOR-006"/>
    <d v="2024-01-16T00:00:00"/>
    <n v="9594000"/>
    <n v="0"/>
    <n v="32"/>
    <d v="2024-01-17T00:00:00"/>
    <n v="4002520"/>
    <n v="5591480"/>
    <s v="MULTIPLES REGISTROS"/>
    <d v="2024-02-08T00:00:00"/>
    <n v="4002520"/>
    <n v="0"/>
    <n v="2002520"/>
    <m/>
    <n v="2000000"/>
    <n v="5591480"/>
    <s v="FACTURAS"/>
    <n v="10003214"/>
    <s v="EMPRESA DE ACUEDUCTO Y ALCANTARILLADO DE BOGOTA E.S.P."/>
    <s v="ANULACIÓN PARClAL CDP No. 32"/>
  </r>
  <r>
    <n v="78"/>
    <s v="7696-78"/>
    <s v="O23011605560000007696"/>
    <x v="4"/>
    <x v="6"/>
    <x v="21"/>
    <s v="PM/0208/0102/45990167696 - PM/0208/0103/45990167696 - PM/0208/0104/45990167696 -  PM/0208/0105/45990167696 - PM/0208/0106/45990167696"/>
    <x v="50"/>
    <x v="0"/>
    <s v="Prestar el servicio de mantenimiento de equipos para monitoreo de condiciones ambientales de los archivos de gestión, centralizado y central y control de humedad relativa del archivo central de la Caja de la Vivienda Popular."/>
    <x v="4"/>
    <s v="40101902;41112215;40101900;41112200;78131804;73152108;72154100"/>
    <n v="5384500"/>
    <n v="4"/>
    <n v="21538000"/>
    <s v="Septiembre"/>
    <s v="Septiembre"/>
    <s v="Septiembre"/>
    <s v="DIRECCIÓN DE GESTIÓN CORPORATIVA "/>
    <s v="MARTHA JANETH CARREÑO LIZARAZO"/>
    <s v="FORTALECIMIENTO DEL MODELO DE GESTIÓN INSTITUCIONAL Y MODERNIZACIÓN DE LOS SISTEMAS DE INFORMACIÓN DE LA CAJA DE LA VIVIENDA POPULAR. BOGOTÁ"/>
    <s v="Subdirección Administrativa"/>
    <m/>
    <m/>
    <m/>
    <m/>
    <m/>
    <m/>
    <m/>
    <m/>
    <m/>
    <n v="21538000"/>
    <m/>
    <m/>
    <m/>
    <n v="0"/>
    <m/>
    <m/>
    <m/>
    <n v="0"/>
    <m/>
    <m/>
    <n v="0"/>
    <n v="21538000"/>
    <m/>
    <m/>
    <m/>
    <m/>
  </r>
  <r>
    <n v="79"/>
    <s v="7696-79"/>
    <s v="O23011605560000007696"/>
    <x v="4"/>
    <x v="6"/>
    <x v="21"/>
    <s v="PM/0208/0102/45990167696 - PM/0208/0103/45990167696 - PM/0208/0104/45990167696 -  PM/0208/0105/45990167696 - PM/0208/0106/45990167696"/>
    <x v="43"/>
    <x v="0"/>
    <s v="Contratar la certificación del ascensor de la Caja de Vivienda Popular"/>
    <x v="4"/>
    <n v="72154010"/>
    <n v="430000"/>
    <n v="2"/>
    <n v="860000"/>
    <s v="MARZO"/>
    <s v="MARZO"/>
    <s v="MARZO"/>
    <s v="DIRECCIÓN DE GESTIÓN CORPORATIVA "/>
    <s v="MARTHA JANETH CARREÑO LIZARAZO"/>
    <s v="FORTALECIMIENTO DEL MODELO DE GESTIÓN INSTITUCIONAL Y MODERNIZACIÓN DE LOS SISTEMAS DE INFORMACIÓN DE LA CAJA DE LA VIVIENDA POPULAR. BOGOTÁ"/>
    <s v="Subdirección Administrativa"/>
    <m/>
    <m/>
    <m/>
    <m/>
    <m/>
    <m/>
    <m/>
    <m/>
    <m/>
    <n v="860000"/>
    <m/>
    <m/>
    <m/>
    <n v="0"/>
    <m/>
    <m/>
    <m/>
    <n v="0"/>
    <m/>
    <m/>
    <n v="0"/>
    <n v="860000"/>
    <m/>
    <m/>
    <m/>
    <m/>
  </r>
  <r>
    <n v="80"/>
    <s v="7696-80"/>
    <s v="O23011605560000007696"/>
    <x v="4"/>
    <x v="6"/>
    <x v="21"/>
    <s v="PM/0208/0102/45990167696 - PM/0208/0103/45990167696 - PM/0208/0104/45990167696 -  PM/0208/0105/45990167696 - PM/0208/0106/45990167696"/>
    <x v="43"/>
    <x v="0"/>
    <s v="Consultoría para definición de afectaciones y necesidades técnicas del edificio donde funciona la Caja de la Vivienda Popular"/>
    <x v="1"/>
    <s v="No aplica"/>
    <n v="0"/>
    <n v="0"/>
    <n v="0"/>
    <s v="NO APLICA"/>
    <s v="NO APLICA"/>
    <s v="NO APLICA"/>
    <s v="DIRECCIÓN DE GESTIÓN CORPORATIVA "/>
    <s v="MARTHA JANETH CARREÑO LIZARAZO"/>
    <s v="FORTALECIMIENTO DEL MODELO DE GESTIÓN INSTITUCIONAL Y MODERNIZACIÓN DE LOS SISTEMAS DE INFORMACIÓN DE LA CAJA DE LA VIVIENDA POPULAR. BOGOTÁ"/>
    <s v="No aplica"/>
    <m/>
    <d v="2024-02-21T00:00:00"/>
    <n v="202417000022573"/>
    <s v="04 - Anulación de Línea"/>
    <s v="A la línea 159"/>
    <m/>
    <m/>
    <m/>
    <m/>
    <n v="0"/>
    <m/>
    <m/>
    <m/>
    <n v="0"/>
    <m/>
    <m/>
    <m/>
    <n v="0"/>
    <m/>
    <m/>
    <n v="0"/>
    <n v="0"/>
    <m/>
    <m/>
    <m/>
    <m/>
  </r>
  <r>
    <n v="81"/>
    <s v="7696-81"/>
    <s v="O23011605560000007696"/>
    <x v="4"/>
    <x v="6"/>
    <x v="21"/>
    <s v="PM/0208/0102/45990167696 - PM/0208/0103/45990167696 - PM/0208/0104/45990167696 -  PM/0208/0105/45990167696 - PM/0208/0106/45990167696"/>
    <x v="13"/>
    <x v="0"/>
    <s v="Pago de servicio de Aseo de la Caja de la Vivienda Popular y otros predios"/>
    <x v="1"/>
    <s v="No aplica"/>
    <n v="840333.33333333337"/>
    <n v="12"/>
    <n v="10084000"/>
    <s v="NO APLICA"/>
    <s v="NO APLICA"/>
    <s v="NO APLICA"/>
    <s v="DIRECCIÓN DE GESTIÓN CORPORATIVA "/>
    <s v="MARTHA JANETH CARREÑO LIZARAZO"/>
    <s v="FORTALECIMIENTO DEL MODELO DE GESTIÓN INSTITUCIONAL Y MODERNIZACIÓN DE LOS SISTEMAS DE INFORMACIÓN DE LA CAJA DE LA VIVIENDA POPULAR. BOGOTÁ"/>
    <s v="No aplica"/>
    <m/>
    <d v="2024-01-16T00:00:00"/>
    <n v="202417000001263"/>
    <s v="01 - Viabilización de Línea"/>
    <s v="N/A"/>
    <d v="2024-01-16T00:00:00"/>
    <s v="FOR-007"/>
    <d v="2024-01-16T00:00:00"/>
    <n v="10084000"/>
    <n v="0"/>
    <n v="33"/>
    <d v="2024-01-17T00:00:00"/>
    <n v="1040710"/>
    <n v="9043290"/>
    <s v="MULTIPLES REGISTROS"/>
    <d v="2024-01-25T00:00:00"/>
    <n v="1040710"/>
    <n v="0"/>
    <n v="548950"/>
    <m/>
    <n v="491760"/>
    <n v="9043290"/>
    <s v="FACTURAS"/>
    <n v="10003214"/>
    <s v="BOGOTA LIMPIA S.A.S. E.S.P."/>
    <s v="ANULACIÓN PARClAL CDP No. 33"/>
  </r>
  <r>
    <n v="82"/>
    <s v="7696-82"/>
    <s v="O23011605560000007696"/>
    <x v="4"/>
    <x v="6"/>
    <x v="20"/>
    <s v="PM/0208/0102/45990187696 - PM/0208/0103/45990187696 - PM/0208/0104/45990187696 -  PM/0208/0105/45990187696 - PM/0208/0106/45990187696"/>
    <x v="6"/>
    <x v="0"/>
    <s v="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
    <x v="2"/>
    <n v="80111600"/>
    <n v="7500000"/>
    <n v="10"/>
    <n v="42400000"/>
    <s v="MARZO"/>
    <s v="MARZO"/>
    <s v="MARZO"/>
    <s v="DIRECCIÓN DE GESTIÓN CORPORATIVA "/>
    <s v="MARTHA JANETH CARREÑO LIZARAZO"/>
    <s v="FORTALECIMIENTO DEL MODELO DE GESTIÓN INSTITUCIONAL Y MODERNIZACIÓN DE LOS SISTEMAS DE INFORMACIÓN DE LA CAJA DE LA VIVIENDA POPULAR. BOGOTÁ"/>
    <s v="Oficina Asesora de Planeación"/>
    <m/>
    <d v="2024-05-20T00:00:00"/>
    <n v="202417000048123"/>
    <s v="03 - Modificación de Línea"/>
    <s v="A la línea 218 y 219_x000a_"/>
    <d v="2024-05-20T00:00:00"/>
    <m/>
    <m/>
    <m/>
    <n v="42400000"/>
    <m/>
    <m/>
    <m/>
    <n v="0"/>
    <m/>
    <m/>
    <m/>
    <n v="0"/>
    <m/>
    <m/>
    <n v="0"/>
    <n v="42400000"/>
    <m/>
    <m/>
    <m/>
    <m/>
  </r>
  <r>
    <n v="83"/>
    <s v="7696-83"/>
    <s v="O23011605560000007696"/>
    <x v="4"/>
    <x v="6"/>
    <x v="19"/>
    <s v="PM/0208/0102/45990237696 - PM/0208/0103/45990237696 - PM/0208/0104/45990237696 -  PM/0208/0105/45990237696 - PM/0208/0106/45990237696"/>
    <x v="42"/>
    <x v="0"/>
    <s v="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
    <x v="2"/>
    <n v="80111600"/>
    <n v="6414900"/>
    <n v="10"/>
    <n v="41362698"/>
    <s v="FEBRERO"/>
    <s v="FEBRERO"/>
    <s v="Febrero"/>
    <s v="DIRECCIÓN DE GESTIÓN CORPORATIVA "/>
    <s v="MARTHA JANETH CARREÑO LIZARAZO"/>
    <s v="FORTALECIMIENTO DEL MODELO DE GESTIÓN INSTITUCIONAL Y MODERNIZACIÓN DE LOS SISTEMAS DE INFORMACIÓN DE LA CAJA DE LA VIVIENDA POPULAR. BOGOTÁ"/>
    <s v="Oficina Asesora de Comunicaciones"/>
    <m/>
    <s v="17/05/2024_x000a_29/02/2024_x000a_31/01/2024"/>
    <s v="202417000048093_x000a_202417000026493_x000a_202417000009563"/>
    <s v="03 - Modificación de Línea"/>
    <s v="A la línea 217_x000a_A la línea 139"/>
    <s v="20/05/2024_x000a_29/02/2024_x000a_31/01/2024"/>
    <s v="FOR-073"/>
    <d v="2024-02-29T00:00:00"/>
    <n v="25600000"/>
    <n v="15762698"/>
    <n v="377"/>
    <d v="2024-03-04T00:00:00"/>
    <n v="25600000"/>
    <n v="0"/>
    <n v="616"/>
    <d v="2024-03-11T00:00:00"/>
    <n v="25600000"/>
    <n v="0"/>
    <n v="10666667"/>
    <m/>
    <n v="14933333"/>
    <n v="15762698"/>
    <s v="CONTRATO DE PRESTACION DE SERVICIOS PROFESIONALES"/>
    <n v="120"/>
    <s v="LUIS ALIRIO CASTRO PEÑA"/>
    <m/>
  </r>
  <r>
    <n v="84"/>
    <s v="7696-84"/>
    <s v="O23011605560000007696"/>
    <x v="4"/>
    <x v="6"/>
    <x v="20"/>
    <s v="PM/0208/0102/45990187696 - PM/0208/0103/45990187696 - PM/0208/0104/45990187696 -  PM/0208/0105/45990187696 - PM/0208/0106/45990187696"/>
    <x v="36"/>
    <x v="0"/>
    <s v="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
    <x v="4"/>
    <n v="82101501"/>
    <n v="6250000"/>
    <n v="8"/>
    <n v="17776859"/>
    <s v="MAYO"/>
    <s v="MAYO"/>
    <s v="MAYO"/>
    <s v="DIRECCIÓN DE GESTIÓN CORPORATIVA "/>
    <s v="MARTHA JANETH CARREÑO LIZARAZO"/>
    <s v="FORTALECIMIENTO DEL MODELO DE GESTIÓN INSTITUCIONAL Y MODERNIZACIÓN DE LOS SISTEMAS DE INFORMACIÓN DE LA CAJA DE LA VIVIENDA POPULAR. BOGOTÁ"/>
    <s v="Oficina Asesora de Comunicaciones"/>
    <m/>
    <s v="17/05/2024_x000a_ 7/02/2024"/>
    <s v="202417000048113_x000a_202417000013963"/>
    <s v="03 - Modificación de Línea"/>
    <s v="A la línea 134"/>
    <m/>
    <m/>
    <m/>
    <m/>
    <n v="17776859"/>
    <m/>
    <m/>
    <m/>
    <n v="0"/>
    <m/>
    <m/>
    <m/>
    <n v="0"/>
    <m/>
    <m/>
    <n v="0"/>
    <n v="17776859"/>
    <m/>
    <m/>
    <m/>
    <m/>
  </r>
  <r>
    <n v="85"/>
    <s v="7696-85"/>
    <s v="O23011605560000007696"/>
    <x v="4"/>
    <x v="6"/>
    <x v="20"/>
    <s v="PM/0208/0102/45990187696 - PM/0208/0103/45990187696 - PM/0208/0104/45990187696 -  PM/0208/0105/45990187696 - PM/0208/0106/45990187696"/>
    <x v="43"/>
    <x v="0"/>
    <s v="Prestar servicios profesionales en la planeación, gestión, seguimiento, ejecución y evaluación e informes del proceso de Servicio al Ciudadano."/>
    <x v="2"/>
    <n v="80111600"/>
    <n v="7338000"/>
    <n v="10"/>
    <n v="58027211"/>
    <s v="MARZO"/>
    <s v="MARZO"/>
    <s v="MARZO"/>
    <s v="DIRECCIÓN DE GESTIÓN CORPORATIVA "/>
    <s v="MARTHA JANETH CARREÑO LIZARAZO"/>
    <s v="FORTALECIMIENTO DEL MODELO DE GESTIÓN INSTITUCIONAL Y MODERNIZACIÓN DE LOS SISTEMAS DE INFORMACIÓN DE LA CAJA DE LA VIVIENDA POPULAR. BOGOTÁ"/>
    <s v="Dirección de Gestión Corporativa"/>
    <m/>
    <s v="17/05/2024_x000a_28/02/2024"/>
    <s v="202417000048093_x000a_202417000026023"/>
    <s v="03 - Modificación de Línea"/>
    <s v="A la línea 192"/>
    <d v="2024-02-28T00:00:00"/>
    <s v="FOR-070"/>
    <d v="2024-02-28T00:00:00"/>
    <n v="30000000"/>
    <n v="28027211"/>
    <n v="355"/>
    <d v="2024-02-29T00:00:00"/>
    <n v="30000000"/>
    <n v="0"/>
    <n v="414"/>
    <d v="2024-03-05T00:00:00"/>
    <n v="30000000"/>
    <n v="0"/>
    <n v="13750000"/>
    <m/>
    <n v="16250000"/>
    <n v="28027211"/>
    <s v="CONTRATO DE PRESTACION DE SERVICIOS PROFESIONALES"/>
    <n v="92"/>
    <s v="ROBERTO CARLOS NARVAEZ CORTES"/>
    <m/>
  </r>
  <r>
    <n v="86"/>
    <s v="7696-86"/>
    <s v="O23011605560000007696"/>
    <x v="4"/>
    <x v="6"/>
    <x v="22"/>
    <s v="PM/0208/0102/45990077696 - PM/0208/0103/45990077696 - PM/0208/0104/45990077696 -  PM/0208/0105/45990077696 - PM/0208/0106/45990077696"/>
    <x v="51"/>
    <x v="0"/>
    <s v="Suministrar equipos de computo todo en uno  de escritorio por renovación tecnológica para la Caja de la Vivienda Popular."/>
    <x v="9"/>
    <n v="43211500"/>
    <n v="983246140"/>
    <n v="2"/>
    <n v="1966492280"/>
    <s v="ABRIL"/>
    <s v="ABRIL"/>
    <s v="ABRIL"/>
    <s v="DIRECCIÓN DE GESTIÓN CORPORATIVA "/>
    <s v="MARTHA JANETH CARREÑO LIZARAZO"/>
    <s v="FORTALECIMIENTO DEL MODELO DE GESTIÓN INSTITUCIONAL Y MODERNIZACIÓN DE LOS SISTEMAS DE INFORMACIÓN DE LA CAJA DE LA VIVIENDA POPULAR. BOGOTÁ"/>
    <s v="Oficina TIC"/>
    <m/>
    <s v="17/05/2024_x000a_8/02/2024"/>
    <s v="202417000048103_x000a_202417000014133"/>
    <s v="03 - Modificación de Línea"/>
    <s v="N/A"/>
    <s v="20/05/2024_x000a_9/02/2024"/>
    <s v="FOR-136"/>
    <d v="2024-05-10T00:00:00"/>
    <n v="1097735600"/>
    <n v="868756680"/>
    <n v="695"/>
    <d v="2024-05-15T00:00:00"/>
    <n v="0"/>
    <n v="1097735600"/>
    <m/>
    <m/>
    <m/>
    <n v="0"/>
    <m/>
    <m/>
    <n v="0"/>
    <n v="1966492280"/>
    <m/>
    <m/>
    <m/>
    <s v="ANULACIÓN TOTAL CDP No. 695"/>
  </r>
  <r>
    <n v="87"/>
    <s v="7696-87"/>
    <s v="O23011605560000007696"/>
    <x v="4"/>
    <x v="6"/>
    <x v="22"/>
    <s v="PM/0208/0102/45990077696 - PM/0208/0103/45990077696 - PM/0208/0104/45990077696 -  PM/0208/0105/45990077696 - PM/0208/0106/45990077696"/>
    <x v="51"/>
    <x v="0"/>
    <s v="Suministrar equipos de procesamiento especial (workstation) para ejecución de programas de diseño y de cartografía para la Caja de la Vivienda Popular"/>
    <x v="9"/>
    <n v="43211500"/>
    <n v="130455697"/>
    <n v="3"/>
    <n v="391367091"/>
    <s v="MAYO"/>
    <s v="MAYO"/>
    <s v="MAYO"/>
    <s v="DIRECCIÓN DE GESTIÓN CORPORATIVA "/>
    <s v="MARTHA JANETH CARREÑO LIZARAZO"/>
    <s v="FORTALECIMIENTO DEL MODELO DE GESTIÓN INSTITUCIONAL Y MODERNIZACIÓN DE LOS SISTEMAS DE INFORMACIÓN DE LA CAJA DE LA VIVIENDA POPULAR. BOGOTÁ"/>
    <s v="Oficina TIC"/>
    <m/>
    <d v="2024-03-11T00:00:00"/>
    <n v="202417000030093"/>
    <s v="03 - Modificación de Línea"/>
    <s v="A la línea 88"/>
    <m/>
    <m/>
    <m/>
    <m/>
    <n v="391367091"/>
    <m/>
    <m/>
    <m/>
    <n v="0"/>
    <m/>
    <m/>
    <m/>
    <n v="0"/>
    <m/>
    <m/>
    <n v="0"/>
    <n v="391367091"/>
    <m/>
    <m/>
    <m/>
    <m/>
  </r>
  <r>
    <n v="88"/>
    <s v="7696-88"/>
    <s v="O23011605560000007696"/>
    <x v="4"/>
    <x v="6"/>
    <x v="22"/>
    <s v="PM/0208/0102/45990077696 - PM/0208/0103/45990077696 - PM/0208/0104/45990077696 -  PM/0208/0105/45990077696 - PM/0208/0106/45990077696"/>
    <x v="52"/>
    <x v="0"/>
    <s v="Realizar la renovación del correo electrónico bajo plataforma google"/>
    <x v="2"/>
    <n v="81161600"/>
    <n v="32765325.75"/>
    <n v="12"/>
    <n v="393183909"/>
    <s v="ABRIL"/>
    <s v="ABRIL"/>
    <s v="ABRIL"/>
    <s v="DIRECCIÓN DE GESTIÓN CORPORATIVA "/>
    <s v="MARTHA JANETH CARREÑO LIZARAZO"/>
    <s v="FORTALECIMIENTO DEL MODELO DE GESTIÓN INSTITUCIONAL Y MODERNIZACIÓN DE LOS SISTEMAS DE INFORMACIÓN DE LA CAJA DE LA VIVIENDA POPULAR. BOGOTÁ"/>
    <s v="Oficina TIC"/>
    <m/>
    <s v="15/04/2024_x000a_18/03/2024_x000a_11/03/2024"/>
    <s v="202417000038543_x000a_202417000031573_x000a_202417000030093"/>
    <s v="03 - Modificación de Línea"/>
    <s v="Recursos de la línea 87"/>
    <s v="15/04/2024_x000a_18/03/2024"/>
    <s v="FOR-120 ANULACIÓN FOR-106 "/>
    <d v="2024-03-18T00:00:00"/>
    <n v="393183909"/>
    <n v="0"/>
    <n v="661"/>
    <d v="2024-04-17T00:00:00"/>
    <n v="393183909"/>
    <n v="0"/>
    <n v="2731"/>
    <d v="2024-05-27T00:00:00"/>
    <n v="393183909"/>
    <n v="0"/>
    <n v="0"/>
    <m/>
    <n v="393183909"/>
    <n v="0"/>
    <s v="CONTRATO DE PRESTACION DE SERVICIOS"/>
    <n v="438"/>
    <s v="XERTICA COLOMBIA SAS"/>
    <s v="Anulación FOR-106, por valor de $384.346.629 según correo recibido del 16-04-2024. Anulación CDP 481"/>
  </r>
  <r>
    <n v="89"/>
    <s v="7696-89"/>
    <s v="O23011605560000007696"/>
    <x v="4"/>
    <x v="6"/>
    <x v="22"/>
    <s v="PM/0208/0102/45990077696 - PM/0208/0103/45990077696 - PM/0208/0104/45990077696 -  PM/0208/0105/45990077696 - PM/0208/0106/45990077696"/>
    <x v="52"/>
    <x v="0"/>
    <s v="Realizar la renovación de las licencias de adobe para el uso de la caja de la vivienda popular"/>
    <x v="6"/>
    <n v="43232100"/>
    <n v="3940416.6666666665"/>
    <n v="12"/>
    <n v="47285000"/>
    <s v="Diciembre"/>
    <s v="Diciembre"/>
    <s v="Diciembre"/>
    <s v="DIRECCIÓN DE GESTIÓN CORPORATIVA "/>
    <s v="MARTHA JANETH CARREÑO LIZARAZO"/>
    <s v="FORTALECIMIENTO DEL MODELO DE GESTIÓN INSTITUCIONAL Y MODERNIZACIÓN DE LOS SISTEMAS DE INFORMACIÓN DE LA CAJA DE LA VIVIENDA POPULAR. BOGOTÁ"/>
    <s v="Oficina TIC"/>
    <m/>
    <m/>
    <m/>
    <m/>
    <m/>
    <m/>
    <m/>
    <m/>
    <m/>
    <n v="47285000"/>
    <m/>
    <m/>
    <m/>
    <n v="0"/>
    <m/>
    <m/>
    <m/>
    <n v="0"/>
    <m/>
    <m/>
    <n v="0"/>
    <n v="47285000"/>
    <m/>
    <m/>
    <m/>
    <m/>
  </r>
  <r>
    <n v="90"/>
    <s v="7696-90"/>
    <s v="O23011605560000007696"/>
    <x v="4"/>
    <x v="6"/>
    <x v="22"/>
    <s v="PM/0208/0102/45990077696 - PM/0208/0103/45990077696 - PM/0208/0104/45990077696 -  PM/0208/0105/45990077696 - PM/0208/0106/45990077696"/>
    <x v="52"/>
    <x v="0"/>
    <s v="Realizar la renovación del licenciamiento para los equipos de Seguridad perimetral el sistema de Detección y respuesta de punto final y la solución De wifi seguro para la caja de la vivienda Popular"/>
    <x v="5"/>
    <n v="43233200"/>
    <n v="21666666.666666668"/>
    <n v="12"/>
    <n v="260000000"/>
    <s v="Octubre"/>
    <s v="Octubre"/>
    <s v="Octubre"/>
    <s v="DIRECCIÓN DE GESTIÓN CORPORATIVA "/>
    <s v="MARTHA JANETH CARREÑO LIZARAZO"/>
    <s v="FORTALECIMIENTO DEL MODELO DE GESTIÓN INSTITUCIONAL Y MODERNIZACIÓN DE LOS SISTEMAS DE INFORMACIÓN DE LA CAJA DE LA VIVIENDA POPULAR. BOGOTÁ"/>
    <s v="Oficina TIC"/>
    <m/>
    <m/>
    <m/>
    <m/>
    <m/>
    <m/>
    <m/>
    <m/>
    <m/>
    <n v="260000000"/>
    <m/>
    <m/>
    <m/>
    <n v="0"/>
    <m/>
    <m/>
    <m/>
    <n v="0"/>
    <m/>
    <m/>
    <n v="0"/>
    <n v="260000000"/>
    <m/>
    <m/>
    <m/>
    <m/>
  </r>
  <r>
    <n v="91"/>
    <s v="7696-91"/>
    <s v="O23011605560000007696"/>
    <x v="4"/>
    <x v="6"/>
    <x v="22"/>
    <s v="PM/0208/0102/45990077696 - PM/0208/0103/45990077696 - PM/0208/0104/45990077696 -  PM/0208/0105/45990077696 - PM/0208/0106/45990077696"/>
    <x v="52"/>
    <x v="0"/>
    <s v="Realizar la renovación del licenciamiento Forms and Reports en nube para la plataforma Oracle - si capital"/>
    <x v="9"/>
    <n v="43232605"/>
    <n v="3580166.6666666665"/>
    <n v="12"/>
    <n v="42962000"/>
    <s v="MARZO"/>
    <s v="MARZO"/>
    <s v="MARZO"/>
    <s v="DIRECCIÓN DE GESTIÓN CORPORATIVA "/>
    <s v="MARTHA JANETH CARREÑO LIZARAZO"/>
    <s v="FORTALECIMIENTO DEL MODELO DE GESTIÓN INSTITUCIONAL Y MODERNIZACIÓN DE LOS SISTEMAS DE INFORMACIÓN DE LA CAJA DE LA VIVIENDA POPULAR. BOGOTÁ"/>
    <s v="Oficina TIC"/>
    <m/>
    <d v="2024-02-28T00:00:00"/>
    <n v="202417000025913"/>
    <s v="01 - Viabilización de Línea"/>
    <s v="N/A"/>
    <d v="2024-02-28T00:00:00"/>
    <s v="FOR-086_x000a_ANULACIÓN FOR-071"/>
    <d v="2024-02-28T00:00:00"/>
    <n v="17755552"/>
    <n v="25206448"/>
    <n v="395"/>
    <d v="2024-03-07T00:00:00"/>
    <n v="17755552"/>
    <n v="0"/>
    <n v="939"/>
    <d v="2024-03-19T00:00:00"/>
    <n v="17755552"/>
    <n v="0"/>
    <n v="17755552"/>
    <m/>
    <n v="0"/>
    <n v="25206448"/>
    <s v="ORDEN DE COMPRA"/>
    <n v="126116"/>
    <s v="ORACLE COLOMBIA LIMITADA"/>
    <s v="Anulación CDP 356 / 29-02-2024"/>
  </r>
  <r>
    <n v="92"/>
    <s v="7696-92"/>
    <s v="O23011605560000007696"/>
    <x v="4"/>
    <x v="6"/>
    <x v="22"/>
    <s v="PM/0208/0102/45990077696 - PM/0208/0103/45990077696 - PM/0208/0104/45990077696 -  PM/0208/0105/45990077696 - PM/0208/0106/45990077696"/>
    <x v="52"/>
    <x v="0"/>
    <s v="Renovar el licenciamiento del software Arcview GIS (ArcGIS) para la Caja de la Vivienda Popular"/>
    <x v="2"/>
    <n v="43232605"/>
    <n v="28355500"/>
    <n v="12"/>
    <n v="340266000"/>
    <s v="MAYO"/>
    <s v="MAYO"/>
    <s v="MAYO"/>
    <s v="DIRECCIÓN DE GESTIÓN CORPORATIVA "/>
    <s v="MARTHA JANETH CARREÑO LIZARAZO"/>
    <s v="FORTALECIMIENTO DEL MODELO DE GESTIÓN INSTITUCIONAL Y MODERNIZACIÓN DE LOS SISTEMAS DE INFORMACIÓN DE LA CAJA DE LA VIVIENDA POPULAR. BOGOTÁ"/>
    <s v="Oficina TIC"/>
    <m/>
    <s v="16/05/2024_x000a_24/04/2024"/>
    <s v="202417000047293_x000a_202417000041123"/>
    <s v="01 - Viabilización de Línea"/>
    <s v="N/A"/>
    <d v="2024-04-24T00:00:00"/>
    <s v="FOR-137"/>
    <d v="2024-05-20T00:00:00"/>
    <n v="277936750"/>
    <n v="62329250"/>
    <n v="702"/>
    <d v="2024-05-20T00:00:00"/>
    <n v="277936750"/>
    <n v="0"/>
    <n v="2754"/>
    <d v="2024-05-28T00:00:00"/>
    <n v="277936750"/>
    <n v="0"/>
    <n v="0"/>
    <m/>
    <n v="277936750"/>
    <n v="62329250"/>
    <s v="CONTRATO DE COMPRAVENTA"/>
    <n v="448"/>
    <s v="ESRI COLOMBIA SAS"/>
    <m/>
  </r>
  <r>
    <n v="93"/>
    <s v="7696-93"/>
    <s v="O23011605560000007696"/>
    <x v="4"/>
    <x v="6"/>
    <x v="22"/>
    <s v="PM/0208/0102/45990077696 - PM/0208/0103/45990077696 - PM/0208/0104/45990077696 -  PM/0208/0105/45990077696 - PM/0208/0106/45990077696"/>
    <x v="52"/>
    <x v="0"/>
    <s v="CONTRATAR INFRAESTRUCTURA COMO SERVICIO (IaaS Y PaaS) ORACLE, SEGÚN NECESIDAD TECNOLÓGICA DE LA CAJA DE LA VIVIENDA POPULAR."/>
    <x v="2"/>
    <n v="81112100"/>
    <n v="18929166.666666668"/>
    <n v="12"/>
    <n v="174650000"/>
    <s v="MAYO"/>
    <s v="MAYO"/>
    <s v="MAYO"/>
    <s v="DIRECCIÓN DE GESTIÓN CORPORATIVA "/>
    <s v="MARTHA JANETH CARREÑO LIZARAZO"/>
    <s v="FORTALECIMIENTO DEL MODELO DE GESTIÓN INSTITUCIONAL Y MODERNIZACIÓN DE LOS SISTEMAS DE INFORMACIÓN DE LA CAJA DE LA VIVIENDA POPULAR. BOGOTÁ"/>
    <s v="Oficina TIC"/>
    <m/>
    <s v="21/05/2024_x000a_24/04/2024"/>
    <s v="202417000049203_x000a_202417000041123"/>
    <s v="03 - Modificación de Línea"/>
    <s v="A la línea 223"/>
    <s v="21/05/2024_x000a_24/04/2024"/>
    <m/>
    <m/>
    <m/>
    <n v="174650000"/>
    <m/>
    <m/>
    <m/>
    <n v="0"/>
    <m/>
    <m/>
    <m/>
    <n v="0"/>
    <m/>
    <m/>
    <n v="0"/>
    <n v="174650000"/>
    <m/>
    <m/>
    <m/>
    <m/>
  </r>
  <r>
    <n v="94"/>
    <s v="7696-94"/>
    <s v="O23011605560000007696"/>
    <x v="4"/>
    <x v="6"/>
    <x v="22"/>
    <s v="PM/0208/0102/45990077696 - PM/0208/0103/45990077696 - PM/0208/0104/45990077696 -  PM/0208/0105/45990077696 - PM/0208/0106/45990077696"/>
    <x v="52"/>
    <x v="0"/>
    <s v="Renovación de Software Administración y control de Impresoras para la Caja de la Vivienda Popular"/>
    <x v="4"/>
    <n v="43233400"/>
    <n v="1282166.6666666667"/>
    <n v="12"/>
    <n v="15386000"/>
    <s v="ABRIL"/>
    <s v="ABRIL"/>
    <s v="ABRIL"/>
    <s v="DIRECCIÓN DE GESTIÓN CORPORATIVA "/>
    <s v="MARTHA JANETH CARREÑO LIZARAZO"/>
    <s v="FORTALECIMIENTO DEL MODELO DE GESTIÓN INSTITUCIONAL Y MODERNIZACIÓN DE LOS SISTEMAS DE INFORMACIÓN DE LA CAJA DE LA VIVIENDA POPULAR. BOGOTÁ"/>
    <s v="Oficina TIC"/>
    <m/>
    <d v="2024-05-16T00:00:00"/>
    <n v="202417000047293"/>
    <s v="01 - Viabilización de Línea"/>
    <s v="N/A"/>
    <d v="2024-05-20T00:00:00"/>
    <s v="FOR-138"/>
    <d v="2024-05-20T00:00:00"/>
    <n v="7765648"/>
    <n v="7620352"/>
    <n v="723"/>
    <d v="2024-05-21T00:00:00"/>
    <n v="0"/>
    <n v="7765648"/>
    <m/>
    <m/>
    <m/>
    <n v="0"/>
    <m/>
    <m/>
    <n v="0"/>
    <n v="15386000"/>
    <m/>
    <m/>
    <m/>
    <s v="ANULACIÓN TOTAL CDP No. 723"/>
  </r>
  <r>
    <n v="95"/>
    <s v="7696-95"/>
    <s v="O23011605560000007696"/>
    <x v="4"/>
    <x v="6"/>
    <x v="22"/>
    <s v="PM/0208/0102/45990077696 - PM/0208/0103/45990077696 - PM/0208/0104/45990077696 -  PM/0208/0105/45990077696 - PM/0208/0106/45990077696"/>
    <x v="52"/>
    <x v="0"/>
    <s v="Renovación del licenciamiento de un antivirus incluida la consola de administración y el servicio de soporte para la caja de la vivienda popular."/>
    <x v="6"/>
    <n v="43233200"/>
    <n v="3333333.3333333335"/>
    <n v="12"/>
    <n v="40000000"/>
    <s v="Diciembre"/>
    <s v="Diciembre"/>
    <s v="Diciembre"/>
    <s v="DIRECCIÓN DE GESTIÓN CORPORATIVA "/>
    <s v="MARTHA JANETH CARREÑO LIZARAZO"/>
    <s v="FORTALECIMIENTO DEL MODELO DE GESTIÓN INSTITUCIONAL Y MODERNIZACIÓN DE LOS SISTEMAS DE INFORMACIÓN DE LA CAJA DE LA VIVIENDA POPULAR. BOGOTÁ"/>
    <s v="Oficina TIC"/>
    <m/>
    <m/>
    <m/>
    <m/>
    <m/>
    <m/>
    <m/>
    <m/>
    <m/>
    <n v="40000000"/>
    <m/>
    <m/>
    <m/>
    <n v="0"/>
    <m/>
    <m/>
    <m/>
    <n v="0"/>
    <m/>
    <m/>
    <n v="0"/>
    <n v="40000000"/>
    <m/>
    <m/>
    <m/>
    <m/>
  </r>
  <r>
    <n v="96"/>
    <s v="7696-96"/>
    <s v="O23011605560000007696"/>
    <x v="4"/>
    <x v="6"/>
    <x v="22"/>
    <s v="PM/0208/0102/45990077696 - PM/0208/0103/45990077696 - PM/0208/0104/45990077696 -  PM/0208/0105/45990077696 - PM/0208/0106/45990077696"/>
    <x v="52"/>
    <x v="0"/>
    <s v="Realizar la Renovacion del licenciamiento de la herramienta Microsoft office ®️M365 Apps for Enterprise Open"/>
    <x v="9"/>
    <n v="43231513"/>
    <n v="11055250"/>
    <n v="12"/>
    <n v="132663000"/>
    <s v="Agosto"/>
    <s v="Agosto"/>
    <s v="Agosto"/>
    <s v="DIRECCIÓN DE GESTIÓN CORPORATIVA "/>
    <s v="MARTHA JANETH CARREÑO LIZARAZO"/>
    <s v="FORTALECIMIENTO DEL MODELO DE GESTIÓN INSTITUCIONAL Y MODERNIZACIÓN DE LOS SISTEMAS DE INFORMACIÓN DE LA CAJA DE LA VIVIENDA POPULAR. BOGOTÁ"/>
    <s v="Oficina TIC"/>
    <m/>
    <m/>
    <m/>
    <m/>
    <m/>
    <m/>
    <m/>
    <m/>
    <m/>
    <n v="132663000"/>
    <m/>
    <m/>
    <m/>
    <n v="0"/>
    <m/>
    <m/>
    <m/>
    <n v="0"/>
    <m/>
    <m/>
    <n v="0"/>
    <n v="132663000"/>
    <m/>
    <m/>
    <m/>
    <m/>
  </r>
  <r>
    <n v="97"/>
    <s v="7696-97"/>
    <s v="O23011605560000007696"/>
    <x v="4"/>
    <x v="6"/>
    <x v="22"/>
    <s v="PM/0208/0102/45990077696 - PM/0208/0103/45990077696 - PM/0208/0104/45990077696 -  PM/0208/0105/45990077696 - PM/0208/0106/45990077696"/>
    <x v="53"/>
    <x v="0"/>
    <s v="Realizar adquisicion de switches de comunicación y la renovación de soporte y garantia de switches para las redes de comunicación Lan de la Caja de la Vivienda Popular."/>
    <x v="6"/>
    <n v="43222612"/>
    <n v="98639000"/>
    <n v="2"/>
    <n v="197278000"/>
    <s v="Septiembre"/>
    <s v="Septiembre"/>
    <s v="Septiembre"/>
    <s v="DIRECCIÓN DE GESTIÓN CORPORATIVA "/>
    <s v="MARTHA JANETH CARREÑO LIZARAZO"/>
    <s v="FORTALECIMIENTO DEL MODELO DE GESTIÓN INSTITUCIONAL Y MODERNIZACIÓN DE LOS SISTEMAS DE INFORMACIÓN DE LA CAJA DE LA VIVIENDA POPULAR. BOGOTÁ"/>
    <s v="Oficina TIC"/>
    <m/>
    <m/>
    <m/>
    <m/>
    <m/>
    <m/>
    <m/>
    <m/>
    <m/>
    <n v="197278000"/>
    <m/>
    <m/>
    <m/>
    <n v="0"/>
    <m/>
    <m/>
    <m/>
    <n v="0"/>
    <m/>
    <m/>
    <n v="0"/>
    <n v="197278000"/>
    <m/>
    <m/>
    <m/>
    <m/>
  </r>
  <r>
    <n v="98"/>
    <s v="7696-98"/>
    <s v="O23011605560000007696"/>
    <x v="4"/>
    <x v="6"/>
    <x v="22"/>
    <s v="PM/0208/0102/45990077696 - PM/0208/0103/45990077696 - PM/0208/0104/45990077696 -  PM/0208/0105/45990077696 - PM/0208/0106/45990077696"/>
    <x v="53"/>
    <x v="0"/>
    <s v="Renovación de licenciamiento, mantenimiento y soporte de los Switches marca Cisco de propiedad de la Entidad."/>
    <x v="5"/>
    <s v="43231513;43233204;43222612;81111801;81111803"/>
    <n v="4166666.6666666665"/>
    <n v="12"/>
    <n v="50000000"/>
    <s v="Septiembre"/>
    <s v="Septiembre"/>
    <s v="Septiembre"/>
    <s v="DIRECCIÓN DE GESTIÓN CORPORATIVA "/>
    <s v="MARTHA JANETH CARREÑO LIZARAZO"/>
    <s v="FORTALECIMIENTO DEL MODELO DE GESTIÓN INSTITUCIONAL Y MODERNIZACIÓN DE LOS SISTEMAS DE INFORMACIÓN DE LA CAJA DE LA VIVIENDA POPULAR. BOGOTÁ"/>
    <s v="Oficina TIC"/>
    <m/>
    <m/>
    <m/>
    <m/>
    <m/>
    <m/>
    <m/>
    <m/>
    <m/>
    <n v="50000000"/>
    <m/>
    <m/>
    <m/>
    <n v="0"/>
    <m/>
    <m/>
    <m/>
    <n v="0"/>
    <m/>
    <m/>
    <n v="0"/>
    <n v="50000000"/>
    <m/>
    <m/>
    <m/>
    <m/>
  </r>
  <r>
    <n v="99"/>
    <s v="7696-99"/>
    <s v="O23011605560000007696"/>
    <x v="4"/>
    <x v="6"/>
    <x v="22"/>
    <s v="PM/0208/0102/45990077696 - PM/0208/0103/45990077696 - PM/0208/0104/45990077696 -  PM/0208/0105/45990077696 - PM/0208/0106/45990077696"/>
    <x v="54"/>
    <x v="0"/>
    <s v="Contratar servicios de datacenter externo para alojar sistemas de información institucional, así como canales de comunicación de datos e internet para la sede principal y para las oficinas externas de la Caja de la Vivienda Popular."/>
    <x v="2"/>
    <n v="81112100"/>
    <n v="158333333.33333334"/>
    <n v="12"/>
    <n v="1900000000"/>
    <s v="MARZO"/>
    <s v="MARZO"/>
    <s v="MARZO"/>
    <s v="DIRECCIÓN DE GESTIÓN CORPORATIVA "/>
    <s v="MARTHA JANETH CARREÑO LIZARAZO"/>
    <s v="FORTALECIMIENTO DEL MODELO DE GESTIÓN INSTITUCIONAL Y MODERNIZACIÓN DE LOS SISTEMAS DE INFORMACIÓN DE LA CAJA DE LA VIVIENDA POPULAR. BOGOTÁ"/>
    <s v="Oficina TIC"/>
    <m/>
    <d v="2024-02-16T00:00:00"/>
    <n v="202417000021013"/>
    <s v="01 - Viabilización de Línea"/>
    <s v="N/A"/>
    <d v="2024-02-16T00:00:00"/>
    <s v="FOR-030"/>
    <d v="2024-02-16T00:00:00"/>
    <n v="1892638392"/>
    <n v="7361608"/>
    <n v="85"/>
    <d v="2024-02-16T00:00:00"/>
    <n v="1892638392"/>
    <n v="0"/>
    <n v="1108"/>
    <d v="2024-03-21T00:00:00"/>
    <n v="1892638392"/>
    <n v="0"/>
    <n v="342456655"/>
    <m/>
    <n v="1550181737"/>
    <n v="7361608"/>
    <s v="CONTRATOS INTERADMINISTRATIVOS"/>
    <n v="208"/>
    <s v="EMPRESA DE TELECOMUNICACIONES DE BOGOTÁ S.A. E.S.P. - ETB S.A. ESP"/>
    <m/>
  </r>
  <r>
    <n v="100"/>
    <s v="7696-100"/>
    <s v="O23011605560000007696"/>
    <x v="4"/>
    <x v="6"/>
    <x v="22"/>
    <s v="PM/0208/0102/45990077696 - PM/0208/0103/45990077696 - PM/0208/0104/45990077696 -  PM/0208/0105/45990077696 - PM/0208/0106/45990077696"/>
    <x v="55"/>
    <x v="0"/>
    <s v="ADQUISICIÓN DE CERTIFICADOS DIGITALES SERVIDOR SEGURO SSL PARA MULTIPLES SUBDOMINIOS DE FUNCIÓN PÚBLICA, DE CONFORMIDAD CON LAS CARACTERÍSTICAS ESTABLECIDAS POR LA CAJA DE LA VIVIENDA POPULAR"/>
    <x v="9"/>
    <n v="81111801"/>
    <n v="83333.333333333328"/>
    <n v="12"/>
    <n v="1000000"/>
    <s v="Diciembre"/>
    <s v="Diciembre"/>
    <s v="Diciembre"/>
    <s v="DIRECCIÓN DE GESTIÓN CORPORATIVA "/>
    <s v="MARTHA JANETH CARREÑO LIZARAZO"/>
    <s v="FORTALECIMIENTO DEL MODELO DE GESTIÓN INSTITUCIONAL Y MODERNIZACIÓN DE LOS SISTEMAS DE INFORMACIÓN DE LA CAJA DE LA VIVIENDA POPULAR. BOGOTÁ"/>
    <s v="Oficina TIC"/>
    <m/>
    <m/>
    <m/>
    <m/>
    <m/>
    <m/>
    <m/>
    <m/>
    <m/>
    <n v="1000000"/>
    <m/>
    <m/>
    <m/>
    <n v="0"/>
    <m/>
    <m/>
    <m/>
    <n v="0"/>
    <m/>
    <m/>
    <n v="0"/>
    <n v="1000000"/>
    <m/>
    <m/>
    <m/>
    <m/>
  </r>
  <r>
    <n v="101"/>
    <s v="7696-101"/>
    <s v="O23011605560000007696"/>
    <x v="4"/>
    <x v="6"/>
    <x v="22"/>
    <s v="PM/0208/0102/45990077696 - PM/0208/0103/45990077696 - PM/0208/0104/45990077696 -  PM/0208/0105/45990077696 - PM/0208/0106/45990077696"/>
    <x v="55"/>
    <x v="0"/>
    <s v="Adquisición de certificados firma digital de función pública, de conformidad con las características establecidas por la Caja de la Vivienda Popular"/>
    <x v="9"/>
    <n v="81111801"/>
    <n v="300993.33333333331"/>
    <n v="12"/>
    <n v="3611920"/>
    <s v="Julio"/>
    <s v="Julio"/>
    <s v="JULIO"/>
    <s v="DIRECCIÓN DE GESTIÓN CORPORATIVA "/>
    <s v="MARTHA JANETH CARREÑO LIZARAZO"/>
    <s v="FORTALECIMIENTO DEL MODELO DE GESTIÓN INSTITUCIONAL Y MODERNIZACIÓN DE LOS SISTEMAS DE INFORMACIÓN DE LA CAJA DE LA VIVIENDA POPULAR. BOGOTÁ"/>
    <s v="Oficina TIC"/>
    <m/>
    <s v="8/02/2024_x000a_5/02/2024"/>
    <s v="202417000014133_x000a_202417000010163"/>
    <s v="03 - Modificación de Línea"/>
    <s v="A la línea 103 y141_x000a_A la línea 140"/>
    <s v="9/02/2024_x000a_5/02/2024"/>
    <m/>
    <m/>
    <m/>
    <n v="3611920"/>
    <m/>
    <m/>
    <m/>
    <n v="0"/>
    <m/>
    <m/>
    <m/>
    <n v="0"/>
    <m/>
    <m/>
    <n v="0"/>
    <n v="3611920"/>
    <m/>
    <m/>
    <m/>
    <m/>
  </r>
  <r>
    <n v="102"/>
    <s v="7696-102"/>
    <s v="O23011605560000007696"/>
    <x v="4"/>
    <x v="6"/>
    <x v="22"/>
    <s v="PM/0208/0102/45990077696 - PM/0208/0103/45990077696 - PM/0208/0104/45990077696 -  PM/0208/0105/45990077696 - PM/0208/0106/45990077696"/>
    <x v="56"/>
    <x v="0"/>
    <s v="Realizar el mantenimiento y soporte al sistema de control de acceso peatonal de la Caja de la Vivienda Popular."/>
    <x v="4"/>
    <n v="72151701"/>
    <n v="1100000"/>
    <n v="12"/>
    <n v="15000000"/>
    <s v="MAYO"/>
    <s v="MAYO"/>
    <s v="MAYO"/>
    <s v="DIRECCIÓN DE GESTIÓN CORPORATIVA "/>
    <s v="MARTHA JANETH CARREÑO LIZARAZO"/>
    <s v="FORTALECIMIENTO DEL MODELO DE GESTIÓN INSTITUCIONAL Y MODERNIZACIÓN DE LOS SISTEMAS DE INFORMACIÓN DE LA CAJA DE LA VIVIENDA POPULAR. BOGOTÁ"/>
    <s v="Oficina TIC"/>
    <m/>
    <d v="2024-03-15T00:00:00"/>
    <n v="202417000031203"/>
    <s v="01 - Viabilización de Línea"/>
    <s v="N/A"/>
    <d v="2024-03-15T00:00:00"/>
    <s v="FOR- 180 ANULACIÓN FOR-103"/>
    <d v="2024-05-22T00:00:00"/>
    <n v="15000000"/>
    <n v="0"/>
    <s v="ANULACION CDP 453"/>
    <d v="2024-03-18T00:00:00"/>
    <n v="0"/>
    <n v="15000000"/>
    <m/>
    <m/>
    <m/>
    <n v="0"/>
    <m/>
    <m/>
    <n v="0"/>
    <n v="15000000"/>
    <m/>
    <m/>
    <m/>
    <m/>
  </r>
  <r>
    <n v="103"/>
    <s v="7696-103"/>
    <s v="O23011605560000007696"/>
    <x v="4"/>
    <x v="6"/>
    <x v="22"/>
    <s v="PM/0208/0102/45990077696 - PM/0208/0103/45990077696 - PM/0208/0104/45990077696 -  PM/0208/0105/45990077696 - PM/0208/0106/45990077696"/>
    <x v="57"/>
    <x v="0"/>
    <s v="Contratar el servicio de mantenimiento preventivo y correctivo para los equipos de cómputo, servidores, impresoras y escáner de propiedad de la Caja de la Vivienda Popular."/>
    <x v="6"/>
    <n v="81112300"/>
    <n v="5555555.555555556"/>
    <n v="9"/>
    <n v="50000000"/>
    <s v="ABRIL"/>
    <s v="ABRIL"/>
    <s v="ABRIL"/>
    <s v="DIRECCIÓN DE GESTIÓN CORPORATIVA "/>
    <s v="MARTHA JANETH CARREÑO LIZARAZO"/>
    <s v="FORTALECIMIENTO DEL MODELO DE GESTIÓN INSTITUCIONAL Y MODERNIZACIÓN DE LOS SISTEMAS DE INFORMACIÓN DE LA CAJA DE LA VIVIENDA POPULAR. BOGOTÁ"/>
    <s v="Oficina TIC"/>
    <m/>
    <s v="8/02/2024_x000a_"/>
    <s v="202417000014133_x000a_"/>
    <s v="03 - Modificación de Línea"/>
    <s v="Recursos de la línea 86 y 101"/>
    <d v="2024-02-09T00:00:00"/>
    <s v="FOR-181"/>
    <d v="2024-05-22T00:00:00"/>
    <n v="50000000"/>
    <n v="0"/>
    <m/>
    <m/>
    <m/>
    <n v="50000000"/>
    <m/>
    <m/>
    <m/>
    <n v="0"/>
    <m/>
    <m/>
    <n v="0"/>
    <n v="50000000"/>
    <m/>
    <m/>
    <m/>
    <m/>
  </r>
  <r>
    <n v="104"/>
    <s v="7696-104"/>
    <s v="O23011605560000007696"/>
    <x v="4"/>
    <x v="6"/>
    <x v="22"/>
    <s v="PM/0208/0102/45990077696 - PM/0208/0103/45990077696 - PM/0208/0104/45990077696 -  PM/0208/0105/45990077696 - PM/0208/0106/45990077696"/>
    <x v="58"/>
    <x v="0"/>
    <s v="Contratar el servicio de mantenimiento preventivo y correctivo con repuestos para las ups trifásicas marca powersun de propiedad de la Caja de la Vivienda Popular"/>
    <x v="2"/>
    <n v="39121004"/>
    <n v="3000000"/>
    <n v="10"/>
    <n v="30000000"/>
    <s v="MARZO"/>
    <s v="MARZO"/>
    <s v="MARZO"/>
    <s v="DIRECCIÓN DE GESTIÓN CORPORATIVA "/>
    <s v="MARTHA JANETH CARREÑO LIZARAZO"/>
    <s v="FORTALECIMIENTO DEL MODELO DE GESTIÓN INSTITUCIONAL Y MODERNIZACIÓN DE LOS SISTEMAS DE INFORMACIÓN DE LA CAJA DE LA VIVIENDA POPULAR. BOGOTÁ"/>
    <s v="Oficina TIC"/>
    <m/>
    <d v="2024-02-20T00:00:00"/>
    <n v="202417000021483"/>
    <s v="01 - Viabilización de Línea"/>
    <s v="N/A"/>
    <d v="2024-02-20T00:00:00"/>
    <s v="FOR-042"/>
    <d v="2024-02-20T00:00:00"/>
    <n v="30000000"/>
    <n v="0"/>
    <n v="121"/>
    <d v="2024-02-20T00:00:00"/>
    <n v="30000000"/>
    <n v="0"/>
    <n v="1897"/>
    <d v="2024-05-15T00:00:00"/>
    <n v="30000000"/>
    <n v="0"/>
    <n v="0"/>
    <m/>
    <n v="30000000"/>
    <n v="0"/>
    <s v="CONTRATO DE PRESTACION DE SERVICIOS"/>
    <n v="418"/>
    <s v="POWERSUN S.A.S"/>
    <m/>
  </r>
  <r>
    <n v="105"/>
    <s v="7696-105"/>
    <s v="O23011605560000007696"/>
    <x v="4"/>
    <x v="6"/>
    <x v="22"/>
    <s v="PM/0208/0102/45990077696 - PM/0208/0103/45990077696 - PM/0208/0104/45990077696 -  PM/0208/0105/45990077696 - PM/0208/0106/45990077696"/>
    <x v="59"/>
    <x v="0"/>
    <s v="Contratar el servicio de mantenimiento y extensión de garantía con repuestos y soporte técnico para el sistema de telefonía corporativa voz/IP de la CVP conforme a las especificaciones técnicas definidas."/>
    <x v="4"/>
    <n v="81161708"/>
    <n v="3333333.3333333335"/>
    <n v="9"/>
    <n v="30000000"/>
    <s v="MARZO"/>
    <s v="MARZO"/>
    <s v="MARZO"/>
    <s v="DIRECCIÓN DE GESTIÓN CORPORATIVA "/>
    <s v="MARTHA JANETH CARREÑO LIZARAZO"/>
    <s v="FORTALECIMIENTO DEL MODELO DE GESTIÓN INSTITUCIONAL Y MODERNIZACIÓN DE LOS SISTEMAS DE INFORMACIÓN DE LA CAJA DE LA VIVIENDA POPULAR. BOGOTÁ"/>
    <s v="Oficina TIC"/>
    <m/>
    <d v="2024-04-04T00:00:00"/>
    <n v="202417000035783"/>
    <s v="01 - Viabilización de Línea"/>
    <s v="N/A"/>
    <s v=" "/>
    <s v="FOR-114_x000a_"/>
    <d v="2024-04-04T00:00:00"/>
    <n v="30000000"/>
    <n v="0"/>
    <n v="603"/>
    <d v="2024-04-08T00:00:00"/>
    <n v="0"/>
    <n v="30000000"/>
    <m/>
    <m/>
    <m/>
    <n v="0"/>
    <m/>
    <m/>
    <n v="0"/>
    <n v="30000000"/>
    <m/>
    <m/>
    <m/>
    <s v="ANULACIÓN TOTAL CDP No. 603"/>
  </r>
  <r>
    <n v="106"/>
    <s v="7696-106"/>
    <s v="O23011605560000007696"/>
    <x v="4"/>
    <x v="6"/>
    <x v="22"/>
    <s v="PM/0208/0102/45990077696 - PM/0208/0103/45990077696 - PM/0208/0104/45990077696 -  PM/0208/0105/45990077696 - PM/0208/0106/45990077696"/>
    <x v="59"/>
    <x v="0"/>
    <s v="Prestar el servicio de mantenimiento preventivo y correctivo del sistema de carteleras digitales de la Caja de la Vivienda Popular"/>
    <x v="5"/>
    <n v="81112215"/>
    <n v="2916750"/>
    <n v="12"/>
    <n v="35001000"/>
    <s v="ABRIL"/>
    <s v="ABRIL"/>
    <s v="ABRIL"/>
    <s v="DIRECCIÓN DE GESTIÓN CORPORATIVA "/>
    <s v="MARTHA JANETH CARREÑO LIZARAZO"/>
    <s v="FORTALECIMIENTO DEL MODELO DE GESTIÓN INSTITUCIONAL Y MODERNIZACIÓN DE LOS SISTEMAS DE INFORMACIÓN DE LA CAJA DE LA VIVIENDA POPULAR. BOGOTÁ"/>
    <s v="Oficina TIC"/>
    <m/>
    <m/>
    <m/>
    <m/>
    <m/>
    <m/>
    <m/>
    <m/>
    <m/>
    <n v="35001000"/>
    <m/>
    <m/>
    <m/>
    <n v="0"/>
    <m/>
    <m/>
    <m/>
    <n v="0"/>
    <m/>
    <m/>
    <n v="0"/>
    <n v="35001000"/>
    <m/>
    <m/>
    <m/>
    <m/>
  </r>
  <r>
    <n v="107"/>
    <s v="7696-107"/>
    <s v="O23011605560000007696"/>
    <x v="4"/>
    <x v="6"/>
    <x v="23"/>
    <s v="PM/0208/0102/45990077696 - PM/0208/0103/45990077696 - PM/0208/0104/45990077696 -  PM/0208/0105/45990077696 - PM/0208/0106/45990077696"/>
    <x v="60"/>
    <x v="0"/>
    <s v="Prestar servicios profesionales para apoyar la gestión de proyectos de TI y gestión de los procesos contractuales de la oficina TIC del a Caja de la Vivienda"/>
    <x v="2"/>
    <n v="80111600"/>
    <n v="7484000"/>
    <n v="8"/>
    <n v="45889287"/>
    <s v="FEBRERO"/>
    <s v="FEBRERO"/>
    <s v="Febrero"/>
    <s v="DIRECCIÓN DE GESTIÓN CORPORATIVA "/>
    <s v="MARTHA JANETH CARREÑO LIZARAZO"/>
    <s v="FORTALECIMIENTO DEL MODELO DE GESTIÓN INSTITUCIONAL Y MODERNIZACIÓN DE LOS SISTEMAS DE INFORMACIÓN DE LA CAJA DE LA VIVIENDA POPULAR. BOGOTÁ"/>
    <s v="Oficina TIC"/>
    <m/>
    <d v="2024-03-11T00:00:00"/>
    <n v="202417000029903"/>
    <s v="01 - Viabilización de Línea"/>
    <s v="N/A"/>
    <d v="2024-03-11T00:00:00"/>
    <s v="FOR-090"/>
    <d v="2024-03-11T00:00:00"/>
    <n v="30000000"/>
    <n v="15889287"/>
    <n v="420"/>
    <d v="2024-03-11T00:00:00"/>
    <n v="30000000"/>
    <n v="0"/>
    <n v="653"/>
    <d v="2024-03-12T00:00:00"/>
    <n v="30000000"/>
    <n v="0"/>
    <n v="12000000"/>
    <m/>
    <n v="18000000"/>
    <n v="15889287"/>
    <s v="CONTRATO DE PRESTACION DE SERVICIOS PROFESIONALES"/>
    <n v="145"/>
    <s v="LAURA YALILE ALVAREZ CASTAÑEDA"/>
    <m/>
  </r>
  <r>
    <n v="108"/>
    <s v="7696-108"/>
    <s v="O23011605560000007696"/>
    <x v="4"/>
    <x v="6"/>
    <x v="23"/>
    <s v="PM/0208/0102/45990077696 - PM/0208/0103/45990077696 - PM/0208/0104/45990077696 -  PM/0208/0105/45990077696 - PM/0208/0106/45990077696"/>
    <x v="60"/>
    <x v="0"/>
    <s v="Prestación de servicios profesionales para apoyar las actividades, configuración, soporte de las aplicaciones que inter operen con el sistema de información misional de la Caja de la Vivienda Popular"/>
    <x v="2"/>
    <n v="80111600"/>
    <n v="5228125"/>
    <n v="8"/>
    <n v="32057059"/>
    <s v="FEBRERO"/>
    <s v="FEBRERO"/>
    <s v="Febrero"/>
    <s v="DIRECCIÓN DE GESTIÓN CORPORATIVA "/>
    <s v="MARTHA JANETH CARREÑO LIZARAZO"/>
    <s v="FORTALECIMIENTO DEL MODELO DE GESTIÓN INSTITUCIONAL Y MODERNIZACIÓN DE LOS SISTEMAS DE INFORMACIÓN DE LA CAJA DE LA VIVIENDA POPULAR. BOGOTÁ"/>
    <s v="Oficina TIC"/>
    <m/>
    <d v="2024-03-11T00:00:00"/>
    <n v="202417000030103"/>
    <s v="01 - Viabilización de Línea"/>
    <s v="N/A"/>
    <d v="2024-03-11T00:00:00"/>
    <s v="FOR-091"/>
    <d v="2024-03-11T00:00:00"/>
    <n v="20912380"/>
    <n v="11144679"/>
    <n v="424"/>
    <d v="2024-03-12T00:00:00"/>
    <n v="20912380"/>
    <n v="0"/>
    <n v="841"/>
    <d v="2024-03-15T00:00:00"/>
    <n v="20912380"/>
    <n v="0"/>
    <n v="7493603"/>
    <m/>
    <n v="13418777"/>
    <n v="11144679"/>
    <s v="CONTRATO DE PRESTACION DE SERVICIOS PROFESIONALES"/>
    <n v="176"/>
    <s v="LUIS GABRIEL BAREÑO ROMERO"/>
    <m/>
  </r>
  <r>
    <n v="109"/>
    <s v="7696-109"/>
    <s v="O23011605560000007696"/>
    <x v="4"/>
    <x v="6"/>
    <x v="23"/>
    <s v="PM/0208/0102/45990077696 - PM/0208/0103/45990077696 - PM/0208/0104/45990077696 -  PM/0208/0105/45990077696 - PM/0208/0106/45990077696"/>
    <x v="60"/>
    <x v="0"/>
    <s v="Prestar servicios profesionales para apoyar técnica y funcionalmente los desarrollos del sistema de información Misional y los desarrollos de las demas areas de la entidad"/>
    <x v="2"/>
    <n v="80111600"/>
    <n v="3645166.6666666665"/>
    <n v="6"/>
    <n v="608235"/>
    <s v="FEBRERO"/>
    <s v="FEBRERO"/>
    <s v="Febrero"/>
    <s v="DIRECCIÓN DE GESTIÓN CORPORATIVA "/>
    <s v="MARTHA JANETH CARREÑO LIZARAZO"/>
    <s v="FORTALECIMIENTO DEL MODELO DE GESTIÓN INSTITUCIONAL Y MODERNIZACIÓN DE LOS SISTEMAS DE INFORMACIÓN DE LA CAJA DE LA VIVIENDA POPULAR. BOGOTÁ"/>
    <s v="Oficina TIC"/>
    <m/>
    <d v="2024-03-12T00:00:00"/>
    <n v="202417000030323"/>
    <s v="03 - Modificación de Línea"/>
    <s v="A la línea 176"/>
    <d v="2024-03-12T00:00:00"/>
    <m/>
    <m/>
    <m/>
    <n v="608235"/>
    <m/>
    <m/>
    <m/>
    <n v="0"/>
    <m/>
    <m/>
    <m/>
    <n v="0"/>
    <m/>
    <m/>
    <n v="0"/>
    <n v="608235"/>
    <m/>
    <m/>
    <m/>
    <m/>
  </r>
  <r>
    <n v="110"/>
    <s v="7696-110"/>
    <s v="O23011605560000007696"/>
    <x v="4"/>
    <x v="6"/>
    <x v="23"/>
    <s v="PM/0208/0102/45990077696 - PM/0208/0103/45990077696 - PM/0208/0104/45990077696 -  PM/0208/0105/45990077696 - PM/0208/0106/45990077696"/>
    <x v="60"/>
    <x v="0"/>
    <s v="Prestar servicios profesionales para apoyar la administración y operación de la infraestructura tecnológica y seguridad perimetral que soportan los sistemas de la entidad"/>
    <x v="2"/>
    <n v="80111600"/>
    <n v="7201250"/>
    <n v="8"/>
    <n v="50463480"/>
    <s v="FEBRERO"/>
    <s v="FEBRERO"/>
    <s v="Febrero"/>
    <s v="DIRECCIÓN DE GESTIÓN CORPORATIVA "/>
    <s v="MARTHA JANETH CARREÑO LIZARAZO"/>
    <s v="FORTALECIMIENTO DEL MODELO DE GESTIÓN INSTITUCIONAL Y MODERNIZACIÓN DE LOS SISTEMAS DE INFORMACIÓN DE LA CAJA DE LA VIVIENDA POPULAR. BOGOTÁ"/>
    <s v="Oficina TIC"/>
    <m/>
    <d v="2024-03-11T00:00:00"/>
    <n v="202417000030103"/>
    <s v="01 - Viabilización de Línea"/>
    <s v="N/A"/>
    <d v="2024-03-11T00:00:00"/>
    <s v="FOR-092"/>
    <d v="2024-03-11T00:00:00"/>
    <n v="28000000"/>
    <n v="22463480"/>
    <n v="423"/>
    <d v="2024-03-12T00:00:00"/>
    <n v="28000000"/>
    <n v="0"/>
    <n v="1126"/>
    <d v="2024-03-27T00:00:00"/>
    <n v="28000000"/>
    <n v="0"/>
    <n v="7000000"/>
    <m/>
    <n v="21000000"/>
    <n v="22463480"/>
    <s v="CONTRATO DE PRESTACION DE SERVICIOS PROFESIONALES"/>
    <n v="233"/>
    <s v="OSCAR ANDRES DIAZ CANTOR"/>
    <m/>
  </r>
  <r>
    <n v="111"/>
    <s v="7696-111"/>
    <s v="O23011605560000007696"/>
    <x v="4"/>
    <x v="6"/>
    <x v="23"/>
    <s v="PM/0208/0102/45990077696 - PM/0208/0103/45990077696 - PM/0208/0104/45990077696 -  PM/0208/0105/45990077696 - PM/0208/0106/45990077696"/>
    <x v="60"/>
    <x v="0"/>
    <s v="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
    <x v="2"/>
    <n v="80111600"/>
    <n v="8000000"/>
    <n v="7"/>
    <n v="49053200"/>
    <s v="FEBRERO"/>
    <s v="FEBRERO"/>
    <s v="Febrero"/>
    <s v="DIRECCIÓN DE GESTIÓN CORPORATIVA "/>
    <s v="MARTHA JANETH CARREÑO LIZARAZO"/>
    <s v="FORTALECIMIENTO DEL MODELO DE GESTIÓN INSTITUCIONAL Y MODERNIZACIÓN DE LOS SISTEMAS DE INFORMACIÓN DE LA CAJA DE LA VIVIENDA POPULAR. BOGOTÁ"/>
    <s v="Oficina TIC"/>
    <m/>
    <d v="2024-03-11T00:00:00"/>
    <n v="202417000030103"/>
    <s v="01 - Viabilización de Línea"/>
    <s v="N/A"/>
    <d v="2024-03-11T00:00:00"/>
    <s v="FOR-093"/>
    <d v="2024-03-11T00:00:00"/>
    <n v="32000000"/>
    <n v="17053200"/>
    <n v="426"/>
    <d v="2024-03-12T00:00:00"/>
    <n v="32000000"/>
    <n v="0"/>
    <n v="1035"/>
    <d v="2024-03-21T00:00:00"/>
    <n v="32000000"/>
    <n v="0"/>
    <n v="10666667"/>
    <m/>
    <n v="21333333"/>
    <n v="17053200"/>
    <s v="CONTRATO DE PRESTACION DE SERVICIOS PROFESIONALES"/>
    <n v="207"/>
    <s v="SERGIO ALEJANDRO FRANCO PARRA"/>
    <m/>
  </r>
  <r>
    <n v="112"/>
    <s v="7696-112"/>
    <s v="O23011605560000007696"/>
    <x v="4"/>
    <x v="6"/>
    <x v="23"/>
    <s v="PM/0208/0102/45990077696 - PM/0208/0103/45990077696 - PM/0208/0104/45990077696 -  PM/0208/0105/45990077696 - PM/0208/0106/45990077696"/>
    <x v="60"/>
    <x v="0"/>
    <s v="Prestar servicios profesionales necesarios para llevar a cabo el seguimiento, administración y gestión de la adecuada atención de los servicios de TIC que se presta a los usuarios internos y externos de la Caja de la Vivienda Popular."/>
    <x v="2"/>
    <n v="80111600"/>
    <n v="4962375"/>
    <n v="8"/>
    <n v="34774340"/>
    <s v="MARZO"/>
    <s v="MARZO"/>
    <s v="MARZO"/>
    <s v="DIRECCIÓN DE GESTIÓN CORPORATIVA "/>
    <s v="MARTHA JANETH CARREÑO LIZARAZO"/>
    <s v="FORTALECIMIENTO DEL MODELO DE GESTIÓN INSTITUCIONAL Y MODERNIZACIÓN DE LOS SISTEMAS DE INFORMACIÓN DE LA CAJA DE LA VIVIENDA POPULAR. BOGOTÁ"/>
    <s v="Oficina TIC"/>
    <m/>
    <d v="2024-03-11T00:00:00"/>
    <n v="202417000030103"/>
    <s v="01 - Viabilización de Línea"/>
    <s v="N/A"/>
    <d v="2024-03-11T00:00:00"/>
    <s v="FOR-094"/>
    <d v="2024-03-11T00:00:00"/>
    <n v="19429400"/>
    <n v="15344940"/>
    <n v="425"/>
    <d v="2024-03-12T00:00:00"/>
    <n v="16000000"/>
    <n v="3429400"/>
    <n v="1015"/>
    <d v="2024-03-20T00:00:00"/>
    <n v="16000000"/>
    <n v="0"/>
    <n v="5466667"/>
    <m/>
    <n v="10533333"/>
    <n v="18774340"/>
    <s v="CONTRATO DE PRESTACION DE SERVICIOS PROFESIONALES"/>
    <n v="189"/>
    <s v="LUIS FERNANDO CABRERA ROBAYO"/>
    <s v="ANULACIÓN PARClAL CDP No. 425"/>
  </r>
  <r>
    <n v="113"/>
    <s v="7696-113"/>
    <s v="O23011605560000007696"/>
    <x v="4"/>
    <x v="6"/>
    <x v="23"/>
    <s v="PM/0208/0102/45990077696 - PM/0208/0103/45990077696 - PM/0208/0104/45990077696 -  PM/0208/0105/45990077696 - PM/0208/0106/45990077696"/>
    <x v="60"/>
    <x v="0"/>
    <s v="Prestar los servicios profesionales para orientar y realizar actividades de desarrollo, administración y monitoreo de los componentes de los aplicativos misionales y de apoyo de propiedad de la Caja de la Vivienda Popular."/>
    <x v="2"/>
    <n v="80111600"/>
    <n v="7727000"/>
    <n v="7"/>
    <n v="47379260"/>
    <s v="MARZO"/>
    <s v="MARZO"/>
    <s v="MARZO"/>
    <s v="DIRECCIÓN DE GESTIÓN CORPORATIVA "/>
    <s v="MARTHA JANETH CARREÑO LIZARAZO"/>
    <s v="FORTALECIMIENTO DEL MODELO DE GESTIÓN INSTITUCIONAL Y MODERNIZACIÓN DE LOS SISTEMAS DE INFORMACIÓN DE LA CAJA DE LA VIVIENDA POPULAR. BOGOTÁ"/>
    <s v="Oficina TIC"/>
    <m/>
    <d v="2024-03-11T00:00:00"/>
    <n v="202417000030103"/>
    <s v="01 - Viabilización de Línea"/>
    <s v="N/A"/>
    <d v="2024-03-11T00:00:00"/>
    <s v="FOR-095"/>
    <d v="2024-03-11T00:00:00"/>
    <n v="30907780"/>
    <n v="16471480"/>
    <n v="427"/>
    <d v="2024-03-12T00:00:00"/>
    <n v="30907780"/>
    <n v="0"/>
    <n v="833"/>
    <d v="2024-03-15T00:00:00"/>
    <n v="30907780"/>
    <n v="0"/>
    <n v="10817723"/>
    <m/>
    <n v="20090057"/>
    <n v="16471480"/>
    <s v="CONTRATO DE PRESTACION DE SERVICIOS PROFESIONALES"/>
    <n v="168"/>
    <s v="HERNAN MAURICIO RINCON BEDOYA"/>
    <m/>
  </r>
  <r>
    <n v="114"/>
    <s v="7696-114"/>
    <s v="O23011605560000007696"/>
    <x v="4"/>
    <x v="6"/>
    <x v="23"/>
    <s v="PM/0208/0102/45990077696 - PM/0208/0103/45990077696 - PM/0208/0104/45990077696 -  PM/0208/0105/45990077696 - PM/0208/0106/45990077696"/>
    <x v="60"/>
    <x v="0"/>
    <s v="Prestar servicios profesionales desde el punto de vista técnico para la ejecución de asuntos relacionados con los recursos informáticos, de telecomunicaciones y ciberseguridad para el correcto funcionamiento de los servicios tecnológicos de la Caja de Vivienda Popular"/>
    <x v="2"/>
    <n v="80111600"/>
    <n v="4000000"/>
    <n v="6"/>
    <n v="21022800"/>
    <s v="MAYO"/>
    <s v="MAYO"/>
    <s v="MAYO"/>
    <s v="DIRECCIÓN DE GESTIÓN CORPORATIVA "/>
    <s v="MARTHA JANETH CARREÑO LIZARAZO"/>
    <s v="FORTALECIMIENTO DEL MODELO DE GESTIÓN INSTITUCIONAL Y MODERNIZACIÓN DE LOS SISTEMAS DE INFORMACIÓN DE LA CAJA DE LA VIVIENDA POPULAR. BOGOTÁ"/>
    <s v="Oficina TIC"/>
    <m/>
    <d v="2024-05-21T00:00:00"/>
    <n v="202417000048873"/>
    <s v="01 - Viabilización de Línea"/>
    <s v="N/A"/>
    <d v="2024-05-22T00:00:00"/>
    <s v="FOR-182"/>
    <d v="2024-05-22T00:00:00"/>
    <n v="10500000"/>
    <n v="10522800"/>
    <n v="830"/>
    <d v="2024-05-23T00:00:00"/>
    <n v="10500000"/>
    <n v="0"/>
    <n v="2745"/>
    <d v="2024-05-27T00:00:00"/>
    <n v="10500000"/>
    <n v="0"/>
    <n v="0"/>
    <m/>
    <n v="10500000"/>
    <n v="10522800"/>
    <s v="CONTRATO DE PRESTACION DE SERVICIOS PROFESIONALES"/>
    <n v="443"/>
    <s v="JOAN RENE CARVAJAL RAMIREZ"/>
    <m/>
  </r>
  <r>
    <n v="115"/>
    <s v="7696-115"/>
    <s v="O23011605560000007696"/>
    <x v="4"/>
    <x v="6"/>
    <x v="23"/>
    <s v="PM/0208/0102/45990077696 - PM/0208/0103/45990077696 - PM/0208/0104/45990077696 -  PM/0208/0105/45990077696 - PM/0208/0106/45990077696"/>
    <x v="60"/>
    <x v="0"/>
    <s v="Prestar servicios profesionales para apoyar la administración y monitoreo de los repositorios de datos y base de datos de la Caja de la Vivienda Popular"/>
    <x v="2"/>
    <n v="80111600"/>
    <n v="6200000"/>
    <n v="8"/>
    <n v="43447120"/>
    <s v="MARZO"/>
    <s v="MARZO"/>
    <s v="MARZO"/>
    <s v="DIRECCIÓN DE GESTIÓN CORPORATIVA "/>
    <s v="MARTHA JANETH CARREÑO LIZARAZO"/>
    <s v="FORTALECIMIENTO DEL MODELO DE GESTIÓN INSTITUCIONAL Y MODERNIZACIÓN DE LOS SISTEMAS DE INFORMACIÓN DE LA CAJA DE LA VIVIENDA POPULAR. BOGOTÁ"/>
    <s v="Oficina TIC"/>
    <m/>
    <d v="2024-03-11T00:00:00"/>
    <n v="202417000030103"/>
    <s v="01 - Viabilización de Línea"/>
    <s v="N/A"/>
    <d v="2024-03-11T00:00:00"/>
    <s v="FOR-096"/>
    <d v="2024-03-11T00:00:00"/>
    <n v="24800000"/>
    <n v="18647120"/>
    <n v="429"/>
    <d v="2024-03-12T00:00:00"/>
    <n v="24800000"/>
    <n v="0"/>
    <n v="842"/>
    <d v="2024-03-15T00:00:00"/>
    <n v="24800000"/>
    <n v="0"/>
    <n v="8886667"/>
    <m/>
    <n v="15913333"/>
    <n v="18647120"/>
    <s v="CONTRATO DE PRESTACION DE SERVICIOS PROFESIONALES"/>
    <n v="175"/>
    <s v="LUIS FERNANDO QUINTERO OSPINA"/>
    <m/>
  </r>
  <r>
    <n v="116"/>
    <s v="7696-116"/>
    <s v="O23011605560000007696"/>
    <x v="4"/>
    <x v="6"/>
    <x v="23"/>
    <s v="PM/0208/0102/45990077696 - PM/0208/0103/45990077696 - PM/0208/0104/45990077696 -  PM/0208/0105/45990077696 - PM/0208/0106/45990077696"/>
    <x v="60"/>
    <x v="0"/>
    <s v="Prestación de servicios de apoyo técnico a la gestión para el acompañamiento en el uso de las herramientas tecnológicas y el soporte de los requerimientos registrados por los usuarios finales de la Caja de la Vivienda Popular."/>
    <x v="2"/>
    <n v="80111600"/>
    <n v="3453375"/>
    <n v="8"/>
    <n v="24199871"/>
    <s v="MARZO"/>
    <s v="MARZO"/>
    <s v="MARZO"/>
    <s v="DIRECCIÓN DE GESTIÓN CORPORATIVA "/>
    <s v="MARTHA JANETH CARREÑO LIZARAZO"/>
    <s v="FORTALECIMIENTO DEL MODELO DE GESTIÓN INSTITUCIONAL Y MODERNIZACIÓN DE LOS SISTEMAS DE INFORMACIÓN DE LA CAJA DE LA VIVIENDA POPULAR. BOGOTÁ"/>
    <s v="Oficina TIC"/>
    <m/>
    <d v="2024-05-06T00:00:00"/>
    <n v="202417000042723"/>
    <s v="01 - Viabilización de Línea"/>
    <s v="N/A"/>
    <d v="2024-05-06T00:00:00"/>
    <s v="FOR-134"/>
    <d v="2024-05-06T00:00:00"/>
    <n v="7200000"/>
    <n v="16999871"/>
    <n v="689"/>
    <d v="2024-05-07T00:00:00"/>
    <n v="0"/>
    <n v="7200000"/>
    <m/>
    <m/>
    <m/>
    <n v="0"/>
    <m/>
    <m/>
    <n v="0"/>
    <n v="24199871"/>
    <m/>
    <m/>
    <m/>
    <s v="ANULACIÓN TOTAL CDP No. 689"/>
  </r>
  <r>
    <n v="117"/>
    <s v="7696-117"/>
    <s v="O23011605560000007696"/>
    <x v="4"/>
    <x v="6"/>
    <x v="23"/>
    <s v="PM/0208/0102/45990077696 - PM/0208/0103/45990077696 - PM/0208/0104/45990077696 -  PM/0208/0105/45990077696 - PM/0208/0106/45990077696"/>
    <x v="60"/>
    <x v="0"/>
    <s v="Prestar servicios profesionales para el soporte, gestión, desarrollo y monitoreo del Sistemas de Gestión Documental - ORFEO en la Caja de la Vivienda Popular."/>
    <x v="2"/>
    <n v="80111600"/>
    <n v="5500000"/>
    <n v="9"/>
    <n v="43359525"/>
    <s v="FEBRERO"/>
    <s v="FEBRERO"/>
    <s v="Febrero"/>
    <s v="DIRECCIÓN DE GESTIÓN CORPORATIVA "/>
    <s v="MARTHA JANETH CARREÑO LIZARAZO"/>
    <s v="FORTALECIMIENTO DEL MODELO DE GESTIÓN INSTITUCIONAL Y MODERNIZACIÓN DE LOS SISTEMAS DE INFORMACIÓN DE LA CAJA DE LA VIVIENDA POPULAR. BOGOTÁ"/>
    <s v="Oficina TIC"/>
    <m/>
    <d v="2024-02-22T00:00:00"/>
    <n v="202417000022983"/>
    <s v="01 - Viabilización de Línea"/>
    <s v="N/A"/>
    <d v="2024-02-22T00:00:00"/>
    <s v="FOR-109 ANULACIÓN FOR-047"/>
    <d v="2024-02-22T00:00:00"/>
    <n v="26180000"/>
    <n v="17179525"/>
    <n v="528"/>
    <d v="2024-03-20T00:00:00"/>
    <n v="26180000"/>
    <n v="0"/>
    <n v="1131"/>
    <d v="2024-03-27T00:00:00"/>
    <n v="26180000"/>
    <n v="0"/>
    <n v="6545000"/>
    <m/>
    <n v="19635000"/>
    <n v="17179525"/>
    <s v="CONTRATO DE PRESTACION DE SERVICIOS PROFESIONALES"/>
    <n v="243"/>
    <s v="EDGAR FERNANDO VARGAS BUITRAGO"/>
    <m/>
  </r>
  <r>
    <n v="118"/>
    <s v="7696-118"/>
    <s v="O23011605560000007696"/>
    <x v="4"/>
    <x v="6"/>
    <x v="23"/>
    <s v="PM/0208/0102/45990077696 - PM/0208/0103/45990077696 - PM/0208/0104/45990077696 -  PM/0208/0105/45990077696 - PM/0208/0106/45990077696"/>
    <x v="60"/>
    <x v="0"/>
    <s v="Prestar los servicios profesionales para orientar los proyectos de desarrollo, administración y monitoreo de los componentes de software de los sistemas de información misional de la Caja de la Vivienda Popular"/>
    <x v="2"/>
    <n v="80111600"/>
    <n v="10500000"/>
    <n v="6"/>
    <n v="55184850"/>
    <s v="FEBRERO"/>
    <s v="FEBRERO"/>
    <s v="Febrero"/>
    <s v="DIRECCIÓN DE GESTIÓN CORPORATIVA "/>
    <s v="MARTHA JANETH CARREÑO LIZARAZO"/>
    <s v="FORTALECIMIENTO DEL MODELO DE GESTIÓN INSTITUCIONAL Y MODERNIZACIÓN DE LOS SISTEMAS DE INFORMACIÓN DE LA CAJA DE LA VIVIENDA POPULAR. BOGOTÁ"/>
    <s v="Oficina TIC"/>
    <m/>
    <d v="2024-03-11T00:00:00"/>
    <n v="202417000030103"/>
    <s v="01 - Viabilización de Línea"/>
    <s v="N/A"/>
    <d v="2024-03-11T00:00:00"/>
    <s v="FOR-097"/>
    <d v="2024-03-11T00:00:00"/>
    <n v="28000000"/>
    <n v="27184850"/>
    <n v="430"/>
    <d v="2024-03-12T00:00:00"/>
    <n v="28000000"/>
    <n v="0"/>
    <n v="938"/>
    <d v="2024-03-19T00:00:00"/>
    <n v="28000000"/>
    <n v="0"/>
    <n v="9800000"/>
    <m/>
    <n v="18200000"/>
    <n v="27184850"/>
    <s v="CONTRATO DE PRESTACION DE SERVICIOS PROFESIONALES"/>
    <n v="184"/>
    <s v="GUSTAVO JOSE CASTRO SANCHEZ"/>
    <m/>
  </r>
  <r>
    <n v="119"/>
    <s v="7696-119"/>
    <s v="O23011605560000007696"/>
    <x v="4"/>
    <x v="6"/>
    <x v="23"/>
    <s v="PM/0208/0102/45990077696 - PM/0208/0103/45990077696 - PM/0208/0104/45990077696 -  PM/0208/0105/45990077696 - PM/0208/0106/45990077696"/>
    <x v="60"/>
    <x v="0"/>
    <s v="Prestar los servicios profesionales para apoyar a la Oficina TIC con la definición, gestión y seguimiento del plan estratégico de tecnologías de la información y las comunicaciones PETI, los protocolos y procedimientos de Gobierno digital y la protección de datos dentro del marco legal vigente."/>
    <x v="2"/>
    <n v="80111600"/>
    <n v="6569625"/>
    <n v="4"/>
    <n v="26278500"/>
    <s v="ABRIL"/>
    <s v="ABRIL"/>
    <s v="ABRIL"/>
    <s v="DIRECCIÓN DE GESTIÓN CORPORATIVA "/>
    <s v="MARTHA JANETH CARREÑO LIZARAZO"/>
    <s v="FORTALECIMIENTO DEL MODELO DE GESTIÓN INSTITUCIONAL Y MODERNIZACIÓN DE LOS SISTEMAS DE INFORMACIÓN DE LA CAJA DE LA VIVIENDA POPULAR. BOGOTÁ"/>
    <s v="Oficina TIC"/>
    <m/>
    <d v="2024-04-04T00:00:00"/>
    <n v="202417000035803"/>
    <s v="03 - Modificación de Línea"/>
    <s v="N/A"/>
    <d v="2024-04-05T00:00:00"/>
    <s v="FOR-119"/>
    <d v="2024-04-16T00:00:00"/>
    <n v="15000000"/>
    <n v="11278500"/>
    <n v="658"/>
    <d v="2024-04-16T00:00:00"/>
    <n v="15000000"/>
    <n v="0"/>
    <n v="1785"/>
    <d v="2024-04-19T00:00:00"/>
    <n v="15000000"/>
    <n v="0"/>
    <n v="1800000"/>
    <m/>
    <n v="13200000"/>
    <n v="11278500"/>
    <s v="CONTRATO DE PRESTACION DE SERVICIOS PROFESIONALES"/>
    <n v="388"/>
    <s v="GABINO  HERNANDEZ BLANCO"/>
    <m/>
  </r>
  <r>
    <n v="120"/>
    <s v="7696-120"/>
    <s v="O23011605560000007696"/>
    <x v="4"/>
    <x v="6"/>
    <x v="23"/>
    <s v="PM/0208/0102/45990077696 - PM/0208/0103/45990077696 - PM/0208/0104/45990077696 -  PM/0208/0105/45990077696 - PM/0208/0106/45990077696"/>
    <x v="60"/>
    <x v="0"/>
    <s v="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
    <x v="2"/>
    <n v="80111600"/>
    <n v="7000000"/>
    <n v="6"/>
    <n v="36789900"/>
    <s v="MARZO"/>
    <s v="MARZO"/>
    <s v="MARZO"/>
    <s v="DIRECCIÓN DE GESTIÓN CORPORATIVA "/>
    <s v="MARTHA JANETH CARREÑO LIZARAZO"/>
    <s v="FORTALECIMIENTO DEL MODELO DE GESTIÓN INSTITUCIONAL Y MODERNIZACIÓN DE LOS SISTEMAS DE INFORMACIÓN DE LA CAJA DE LA VIVIENDA POPULAR. BOGOTÁ"/>
    <s v="Oficina TIC"/>
    <m/>
    <d v="2024-03-11T00:00:00"/>
    <n v="202417000030103"/>
    <s v="01 - Viabilización de Línea"/>
    <s v="N/A"/>
    <d v="2024-03-11T00:00:00"/>
    <s v="FOR-098"/>
    <d v="2024-03-11T00:00:00"/>
    <n v="28000000"/>
    <n v="8789900"/>
    <n v="432"/>
    <d v="2024-03-12T00:00:00"/>
    <n v="28000000"/>
    <n v="0"/>
    <n v="1128"/>
    <d v="2024-03-27T00:00:00"/>
    <n v="28000000"/>
    <n v="0"/>
    <n v="0"/>
    <m/>
    <n v="28000000"/>
    <n v="8789900"/>
    <s v="CONTRATO DE PRESTACION DE SERVICIOS PROFESIONALES"/>
    <n v="245"/>
    <s v="HAROLD ALFONSO BOHORQUEZ GONZALEZ"/>
    <m/>
  </r>
  <r>
    <n v="121"/>
    <s v="7696-121"/>
    <s v="O23011605560000007696"/>
    <x v="4"/>
    <x v="6"/>
    <x v="23"/>
    <s v="PM/0208/0102/45990077696 - PM/0208/0103/45990077696 - PM/0208/0104/45990077696 -  PM/0208/0105/45990077696 - PM/0208/0106/45990077696"/>
    <x v="60"/>
    <x v="0"/>
    <s v="Prestar servicios profesionales para garantizar el óptimo funcionamiento del Sistema de Gestión Documental y del Sistema de Información Misional desde su fase de desarrollo hasta los pasos a producción y uso por parte del usuario final de la Caja de Vivienda Popular."/>
    <x v="2"/>
    <n v="80111600"/>
    <n v="3688000"/>
    <n v="6"/>
    <n v="19383022"/>
    <s v="FEBRERO"/>
    <s v="FEBRERO"/>
    <s v="Febrero"/>
    <s v="DIRECCIÓN DE GESTIÓN CORPORATIVA "/>
    <s v="MARTHA JANETH CARREÑO LIZARAZO"/>
    <s v="FORTALECIMIENTO DEL MODELO DE GESTIÓN INSTITUCIONAL Y MODERNIZACIÓN DE LOS SISTEMAS DE INFORMACIÓN DE LA CAJA DE LA VIVIENDA POPULAR. BOGOTÁ"/>
    <s v="Oficina TIC"/>
    <m/>
    <d v="2024-05-17T00:00:00"/>
    <n v="202417000048083"/>
    <s v="01 - Viabilización de Línea"/>
    <s v="N/A"/>
    <d v="2024-05-20T00:00:00"/>
    <s v="FOR-139"/>
    <d v="2024-05-20T00:00:00"/>
    <n v="10000000"/>
    <n v="9383022"/>
    <n v="725"/>
    <d v="2024-05-21T00:00:00"/>
    <n v="8000000"/>
    <n v="2000000"/>
    <n v="3023"/>
    <d v="2024-05-30T00:00:00"/>
    <n v="8000000"/>
    <n v="0"/>
    <n v="0"/>
    <m/>
    <n v="8000000"/>
    <n v="11383022"/>
    <s v="CONTRATO DE PRESTACION DE SERVICIOS PROFESIONALES"/>
    <n v="457"/>
    <s v="JULIAN MAURICIO CASTELBLANCO PERALTA"/>
    <s v="ANULACIÓN PARClAL CDP No. 725"/>
  </r>
  <r>
    <n v="122"/>
    <s v="7696-122"/>
    <s v="O23011605560000007696"/>
    <x v="4"/>
    <x v="6"/>
    <x v="23"/>
    <s v="PM/0208/0102/45990077696 - PM/0208/0103/45990077696 - PM/0208/0104/45990077696 -  PM/0208/0105/45990077696 - PM/0208/0106/45990077696"/>
    <x v="60"/>
    <x v="0"/>
    <s v="Prestación de servicios profesionales en el componente jurídico de las actividades y/o proyectos de la Oficina de Tecnología de la Información y las Comunicaciones de la Caja de la Vivienda Popular."/>
    <x v="2"/>
    <n v="80111600"/>
    <n v="2500000"/>
    <n v="6"/>
    <n v="13139250"/>
    <s v="MAYO"/>
    <s v="MAYO"/>
    <s v="MAYO"/>
    <s v="DIRECCIÓN DE GESTIÓN CORPORATIVA "/>
    <s v="MARTHA JANETH CARREÑO LIZARAZO"/>
    <s v="FORTALECIMIENTO DEL MODELO DE GESTIÓN INSTITUCIONAL Y MODERNIZACIÓN DE LOS SISTEMAS DE INFORMACIÓN DE LA CAJA DE LA VIVIENDA POPULAR. BOGOTÁ"/>
    <s v="Oficina TIC"/>
    <m/>
    <s v="02/05/2024_x000a_24/04/2024"/>
    <s v="202417000042243_x000a_202417000041123"/>
    <s v="01 - Viabilización de Línea"/>
    <s v="N/A"/>
    <s v="02/05/2024_x000a_24/04/2024"/>
    <s v="FOR-132"/>
    <d v="2024-05-02T00:00:00"/>
    <n v="11000000"/>
    <n v="2139250"/>
    <n v="685"/>
    <d v="2024-05-03T00:00:00"/>
    <n v="11000000"/>
    <n v="0"/>
    <n v="1936"/>
    <d v="2024-05-17T00:00:00"/>
    <n v="11000000"/>
    <n v="0"/>
    <n v="0"/>
    <m/>
    <n v="11000000"/>
    <n v="2139250"/>
    <s v="CONTRATO DE PRESTACION DE SERVICIOS PROFESIONALES"/>
    <n v="431"/>
    <s v="JULIO CESAR SIERRA LEON"/>
    <m/>
  </r>
  <r>
    <n v="123"/>
    <s v="7696-123"/>
    <s v="O23011605560000007696"/>
    <x v="4"/>
    <x v="6"/>
    <x v="23"/>
    <s v="PM/0208/0102/45990077696 - PM/0208/0103/45990077696 - PM/0208/0104/45990077696 -  PM/0208/0105/45990077696 - PM/0208/0106/45990077696"/>
    <x v="60"/>
    <x v="0"/>
    <s v="Prestar los servicios profesionales para orientar, analizar, desarrollar, configurar e instalar los proyectos de desarrollo, administración y monitoreo de los componentes de software que gestionan la información geográfica en los sistemas de información misionales de la Caja de la vivienda popular"/>
    <x v="2"/>
    <n v="80111600"/>
    <n v="8000000"/>
    <n v="6"/>
    <n v="42045600"/>
    <s v="FEBRERO"/>
    <s v="FEBRERO"/>
    <s v="Febrero"/>
    <s v="DIRECCIÓN DE GESTIÓN CORPORATIVA "/>
    <s v="MARTHA JANETH CARREÑO LIZARAZO"/>
    <s v="FORTALECIMIENTO DEL MODELO DE GESTIÓN INSTITUCIONAL Y MODERNIZACIÓN DE LOS SISTEMAS DE INFORMACIÓN DE LA CAJA DE LA VIVIENDA POPULAR. BOGOTÁ"/>
    <s v="Oficina TIC"/>
    <m/>
    <m/>
    <m/>
    <m/>
    <m/>
    <m/>
    <m/>
    <m/>
    <m/>
    <n v="42045600"/>
    <m/>
    <m/>
    <m/>
    <n v="0"/>
    <m/>
    <m/>
    <m/>
    <n v="0"/>
    <m/>
    <m/>
    <n v="0"/>
    <n v="42045600"/>
    <m/>
    <m/>
    <m/>
    <m/>
  </r>
  <r>
    <n v="124"/>
    <s v="7696-124"/>
    <s v="O23011605560000007696"/>
    <x v="4"/>
    <x v="6"/>
    <x v="23"/>
    <s v="PM/0208/0102/45990077696 - PM/0208/0103/45990077696 - PM/0208/0104/45990077696 -  PM/0208/0105/45990077696 - PM/0208/0106/45990077696"/>
    <x v="60"/>
    <x v="0"/>
    <s v="Prestar servicios profesionales para generar los ajustes, correcciones y soporte que sean requeridos por identificación de errores en el uso o en el funcionamiento del sistema de información para manejo de la Información de Recursos Humanos de la Caja de la Vivienda Popular"/>
    <x v="2"/>
    <n v="80111600"/>
    <n v="4500000"/>
    <n v="7"/>
    <n v="27592425"/>
    <s v="MARZO"/>
    <s v="MARZO"/>
    <s v="MARZO"/>
    <s v="DIRECCIÓN DE GESTIÓN CORPORATIVA "/>
    <s v="MARTHA JANETH CARREÑO LIZARAZO"/>
    <s v="FORTALECIMIENTO DEL MODELO DE GESTIÓN INSTITUCIONAL Y MODERNIZACIÓN DE LOS SISTEMAS DE INFORMACIÓN DE LA CAJA DE LA VIVIENDA POPULAR. BOGOTÁ"/>
    <s v="Oficina TIC"/>
    <m/>
    <d v="2024-03-11T00:00:00"/>
    <n v="202417000030103"/>
    <s v="01 - Viabilización de Línea"/>
    <s v="N/A"/>
    <d v="2024-03-11T00:00:00"/>
    <s v="FOR-099"/>
    <d v="2024-03-11T00:00:00"/>
    <n v="21420000"/>
    <n v="6172425"/>
    <n v="431"/>
    <d v="2024-03-12T00:00:00"/>
    <n v="21420000"/>
    <n v="0"/>
    <n v="724"/>
    <d v="2024-03-13T00:00:00"/>
    <n v="21420000"/>
    <n v="0"/>
    <n v="8389500"/>
    <m/>
    <n v="13030500"/>
    <n v="6172425"/>
    <s v="CONTRATO DE PRESTACION DE SERVICIOS PROFESIONALES"/>
    <n v="155"/>
    <s v="JOHN KENNEDY LEON CASTIBLANCO"/>
    <m/>
  </r>
  <r>
    <n v="125"/>
    <s v="7696-125"/>
    <s v="O23011605560000007696"/>
    <x v="4"/>
    <x v="6"/>
    <x v="23"/>
    <s v="PM/0208/0102/45990077696 - PM/0208/0103/45990077696 - PM/0208/0104/45990077696 -  PM/0208/0105/45990077696 - PM/0208/0106/45990077696"/>
    <x v="60"/>
    <x v="0"/>
    <s v="Prestar servicios profesionales para articular las actividades y trámites del Modelo Integrado de Gestión MIPG , de Control Interno del área y actualización de la documentación del proceso."/>
    <x v="2"/>
    <n v="80111600"/>
    <n v="4200000"/>
    <n v="6"/>
    <n v="22115684"/>
    <s v="MARZO"/>
    <s v="MARZO"/>
    <s v="MARZO"/>
    <s v="DIRECCIÓN DE GESTIÓN CORPORATIVA "/>
    <s v="MARTHA JANETH CARREÑO LIZARAZO"/>
    <s v="FORTALECIMIENTO DEL MODELO DE GESTIÓN INSTITUCIONAL Y MODERNIZACIÓN DE LOS SISTEMAS DE INFORMACIÓN DE LA CAJA DE LA VIVIENDA POPULAR. BOGOTÁ"/>
    <s v="Oficina TIC"/>
    <m/>
    <d v="2024-03-11T00:00:00"/>
    <n v="202417000030103"/>
    <s v="01 - Viabilización de Línea"/>
    <s v="N/A"/>
    <d v="2024-03-11T00:00:00"/>
    <s v="FOR-100"/>
    <d v="2024-03-11T00:00:00"/>
    <n v="18000000"/>
    <n v="4115684"/>
    <n v="428"/>
    <d v="2024-03-12T00:00:00"/>
    <n v="18000000"/>
    <n v="0"/>
    <n v="845"/>
    <d v="2024-03-15T00:00:00"/>
    <n v="18000000"/>
    <n v="0"/>
    <n v="6450000"/>
    <m/>
    <n v="11550000"/>
    <n v="4115684"/>
    <s v="CONTRATO DE PRESTACION DE SERVICIOS PROFESIONALES"/>
    <n v="177"/>
    <s v="OLMER RAUL CURREA CALDERON"/>
    <m/>
  </r>
  <r>
    <n v="126"/>
    <s v="7696-126"/>
    <s v="O23011605560000007696"/>
    <x v="4"/>
    <x v="6"/>
    <x v="22"/>
    <s v="PM/0208/0102/45990077696 - PM/0208/0103/45990077696 - PM/0208/0104/45990077696 -  PM/0208/0105/45990077696 - PM/0208/0106/45990077696"/>
    <x v="50"/>
    <x v="0"/>
    <s v="Prestar el servicio de mantenimiento preventivo y correctivo del sistema de aire acondicionado tipo mini-split ubicado en el centro de cómputo de la Caja de la Vivienda Popular"/>
    <x v="6"/>
    <n v="72151207"/>
    <n v="444444.44444444444"/>
    <n v="9"/>
    <n v="4000000"/>
    <s v="ABRIL"/>
    <s v="ABRIL"/>
    <s v="ABRIL"/>
    <s v="DIRECCIÓN DE GESTIÓN CORPORATIVA "/>
    <s v="MARTHA JANETH CARREÑO LIZARAZO"/>
    <s v="FORTALECIMIENTO DEL MODELO DE GESTIÓN INSTITUCIONAL Y MODERNIZACIÓN DE LOS SISTEMAS DE INFORMACIÓN DE LA CAJA DE LA VIVIENDA POPULAR. BOGOTÁ"/>
    <s v="Oficina TIC"/>
    <m/>
    <m/>
    <m/>
    <m/>
    <m/>
    <m/>
    <m/>
    <m/>
    <m/>
    <n v="4000000"/>
    <m/>
    <m/>
    <m/>
    <n v="0"/>
    <m/>
    <m/>
    <m/>
    <n v="0"/>
    <m/>
    <m/>
    <n v="0"/>
    <n v="4000000"/>
    <m/>
    <m/>
    <m/>
    <m/>
  </r>
  <r>
    <n v="127"/>
    <s v="7696-127"/>
    <s v="O23011605560000007696"/>
    <x v="4"/>
    <x v="6"/>
    <x v="19"/>
    <s v="PM/0208/0102/45990237696 - PM/0208/0103/45990237696 - PM/0208/0104/45990237696 -  PM/0208/0105/45990237696 - PM/0208/0106/45990237696"/>
    <x v="34"/>
    <x v="0"/>
    <s v="Adición y prorroga al contrato No. 422-2023, cuyo objeto es: “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
    <x v="3"/>
    <s v="No aplica"/>
    <n v="7000000.2272727275"/>
    <s v="1 mes y 14 días"/>
    <n v="10266667"/>
    <s v="NO APLICA"/>
    <s v="NO APLICA"/>
    <s v="Enero"/>
    <s v="DIRECCIÓN DE GESTIÓN CORPORATIVA"/>
    <s v="MARTHA JANETH CARREÑO LIZARAZO"/>
    <s v="FORTALECIMIENTO DEL MODELO DE GESTIÓN INSTITUCIONAL Y MODERNIZACIÓN DE LOS SISTEMAS DE INFORMACIÓN DE LA CAJA DE LA VIVIENDA POPULAR. BOGOTÁ"/>
    <s v="Subdirección Financiera"/>
    <m/>
    <d v="2024-01-03T00:00:00"/>
    <n v="202417000000263"/>
    <s v="02 - Creación de Nueva Línea "/>
    <s v="Recursos de la línea 25"/>
    <d v="2024-01-03T00:00:00"/>
    <s v="FOR-001"/>
    <d v="2024-01-03T00:00:00"/>
    <n v="10266667"/>
    <n v="0"/>
    <n v="3"/>
    <d v="2024-01-04T00:00:00"/>
    <n v="10266667"/>
    <n v="0"/>
    <n v="3"/>
    <d v="2024-01-11T00:00:00"/>
    <n v="10266667"/>
    <n v="0"/>
    <n v="10266666"/>
    <m/>
    <n v="1"/>
    <n v="0"/>
    <s v="CONTRATO DE PRESTACION DE SERVICIOS PROFESIONALES"/>
    <n v="422"/>
    <s v="LEIDY JOHANA HERRERA RODRIGUEZ"/>
    <m/>
  </r>
  <r>
    <n v="128"/>
    <s v="7696-128"/>
    <s v="O23011605560000007696"/>
    <x v="4"/>
    <x v="6"/>
    <x v="19"/>
    <s v="PM/0208/0102/45990237696 - PM/0208/0103/45990237696 - PM/0208/0104/45990237696 -  PM/0208/0105/45990237696 - PM/0208/0106/45990237696"/>
    <x v="34"/>
    <x v="0"/>
    <s v="Adición y prorroga al contrato No. 437-2023, cuyo objeto es: “Prestar los servicios de apoyo en la Subdirección Financiera para la organización y la revisión de los expedientes de los deudores, el diligenciamiento de las bases de datos y la preparación de soportes en el marco de la gestión de cobro de la cartera y demás actividades requeridas por la CVP.”"/>
    <x v="3"/>
    <s v="No aplica"/>
    <n v="3199999.7560975612"/>
    <s v="1 mes y 11 días"/>
    <n v="4373333"/>
    <s v="NO APLICA"/>
    <s v="NO APLICA"/>
    <s v="Enero"/>
    <s v="DIRECCIÓN DE GESTIÓN CORPORATIVA"/>
    <s v="MARTHA JANETH CARREÑO LIZARAZO"/>
    <s v="FORTALECIMIENTO DEL MODELO DE GESTIÓN INSTITUCIONAL Y MODERNIZACIÓN DE LOS SISTEMAS DE INFORMACIÓN DE LA CAJA DE LA VIVIENDA POPULAR. BOGOTÁ"/>
    <s v="Subdirección Financiera"/>
    <m/>
    <d v="2024-01-03T00:00:00"/>
    <n v="202417000000263"/>
    <s v="02 - Creación de Nueva Línea "/>
    <s v="Recursos de la línea 29"/>
    <d v="2024-01-03T00:00:00"/>
    <s v="FOR-002"/>
    <d v="2024-01-03T00:00:00"/>
    <n v="4373333"/>
    <n v="0"/>
    <n v="1"/>
    <d v="2024-01-04T00:00:00"/>
    <n v="4373333"/>
    <n v="0"/>
    <n v="8"/>
    <d v="2024-01-12T00:00:00"/>
    <n v="4373333"/>
    <n v="0"/>
    <n v="4373333"/>
    <m/>
    <n v="0"/>
    <n v="0"/>
    <s v="CONTRATO DE PRESTACION DE SERVICIOS PROFESIONALES"/>
    <n v="437"/>
    <s v="URIEL ANDRES CARRANZA NIETO"/>
    <m/>
  </r>
  <r>
    <n v="129"/>
    <s v="7696-129"/>
    <s v="O23011605560000007696"/>
    <x v="4"/>
    <x v="6"/>
    <x v="19"/>
    <s v="PM/0208/0102/45990237696 - PM/0208/0103/45990237696 - PM/0208/0104/45990237696 -  PM/0208/0105/45990237696 - PM/0208/0106/45990237696"/>
    <x v="6"/>
    <x v="0"/>
    <s v="Adición y prórroga al contrato No. 425-2023, cuyo objeto es: “Prestar servicios profesionales en la ejecución de auditorías seguimiento y evaluaciones del Plan_x000a_Anual de Auditorías de la vigencia aprobado por el Comité ICCI que aporten en el mejoramiento continuo de los procesos de la Caja de la Vivienda Popular, con_x000a_énfasis en el componente contable y financiero.”"/>
    <x v="3"/>
    <s v="No aplica"/>
    <n v="7338666.3829787234"/>
    <s v="1 mes y 17 días"/>
    <n v="11497244"/>
    <s v="NO APLICA"/>
    <s v="NO APLICA"/>
    <s v="Enero"/>
    <s v="DIRECCIÓN DE GESTIÓN CORPORATIVA"/>
    <s v="MARTHA JANETH CARREÑO LIZARAZO"/>
    <s v="FORTALECIMIENTO DEL MODELO DE GESTIÓN INSTITUCIONAL Y MODERNIZACIÓN DE LOS SISTEMAS DE INFORMACIÓN DE LA CAJA DE LA VIVIENDA POPULAR. BOGOTÁ"/>
    <s v="Asesoría de Control Interno"/>
    <m/>
    <d v="2024-01-03T00:00:00"/>
    <n v="202417000000263"/>
    <s v="02 - Creación de Nueva Línea "/>
    <s v="Recursos de la línea 24"/>
    <d v="2024-01-03T00:00:00"/>
    <s v="FOR-003"/>
    <d v="2024-01-03T00:00:00"/>
    <n v="11497244"/>
    <n v="0"/>
    <n v="2"/>
    <d v="2024-01-04T00:00:00"/>
    <n v="11497244"/>
    <n v="0"/>
    <n v="9"/>
    <d v="2024-01-12T00:00:00"/>
    <n v="11497244"/>
    <n v="0"/>
    <n v="11497243"/>
    <m/>
    <n v="1"/>
    <n v="0"/>
    <s v="CONTRATO DE PRESTACION DE SERVICIOS PROFESIONALES"/>
    <n v="425"/>
    <s v="MARTHA YANETH RODRIGUEZ CHAPARRO"/>
    <m/>
  </r>
  <r>
    <n v="130"/>
    <s v="7696-130"/>
    <s v="O23011605560000007696"/>
    <x v="4"/>
    <x v="6"/>
    <x v="19"/>
    <s v="PM/0208/0102/45990237696 - PM/0208/0103/45990237696 - PM/0208/0104/45990237696 -  PM/0208/0105/45990237696 - PM/0208/0106/45990237696"/>
    <x v="6"/>
    <x v="0"/>
    <s v="Adición y prorroga al contrato No. 439-2023, cuyo objeto es: “Prestar servicios profesionales en la ejecución de las auditorías, seguimientos y evaluaciones del_x000a_Plan Anual de Auditorías de la vigencia aprobado por el Comité ICCI que aporten en el mejoramiento continuo de los procesos de la Caja de la Vivienda Popular_x000a_con énfasis Sistema de Información y Modelo de Seguridad y Privacidad de Información.”"/>
    <x v="3"/>
    <s v="No aplica"/>
    <n v="7338666"/>
    <s v="1 mes y 20 días"/>
    <n v="12231110"/>
    <s v="NO APLICA"/>
    <s v="NO APLICA"/>
    <s v="Enero"/>
    <s v="DIRECCIÓN DE GESTIÓN CORPORATIVA"/>
    <s v="MARTHA JANETH CARREÑO LIZARAZO"/>
    <s v="FORTALECIMIENTO DEL MODELO DE GESTIÓN INSTITUCIONAL Y MODERNIZACIÓN DE LOS SISTEMAS DE INFORMACIÓN DE LA CAJA DE LA VIVIENDA POPULAR. BOGOTÁ"/>
    <s v="Asesoría de Control Interno"/>
    <m/>
    <d v="2024-01-03T00:00:00"/>
    <n v="202417000000263"/>
    <s v="02 - Creación de Nueva Línea "/>
    <s v="Recursos de la línea 23"/>
    <d v="2024-01-03T00:00:00"/>
    <s v="FOR-004"/>
    <d v="2024-01-03T00:00:00"/>
    <n v="12231110"/>
    <n v="0"/>
    <n v="4"/>
    <d v="2024-01-04T00:00:00"/>
    <n v="12231110"/>
    <n v="0"/>
    <n v="1"/>
    <d v="2024-01-09T00:00:00"/>
    <n v="12231110"/>
    <n v="0"/>
    <n v="12231110"/>
    <m/>
    <n v="0"/>
    <n v="0"/>
    <s v="CONTRATO DE PRESTACION DE SERVICIOS PROFESIONALES"/>
    <n v="439"/>
    <s v="JAVIER ALFONSO SARMIENTO PIÑEROS"/>
    <m/>
  </r>
  <r>
    <n v="131"/>
    <s v="7696-131"/>
    <s v="O23011605560000007696"/>
    <x v="4"/>
    <x v="6"/>
    <x v="21"/>
    <s v="PM/0208/0102/45990167696 - PM/0208/0103/45990167696 - PM/0208/0104/45990167696 -  PM/0208/0105/45990167696 - PM/0208/0106/45990167696"/>
    <x v="47"/>
    <x v="0"/>
    <s v="Adición y prorroga al contrato No. 478-2023,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x v="3"/>
    <s v="92121504, 92121503, 92121502,  92121701, 92101501"/>
    <n v="598188974"/>
    <n v="1"/>
    <n v="598188974"/>
    <s v="NO APLICA"/>
    <s v="NO APLICA"/>
    <s v="Enero"/>
    <s v="DIRECCIÓN DE GESTIÓN CORPORATIVA "/>
    <s v="MARTHA JANETH CARREÑO LIZARAZO"/>
    <s v="FORTALECIMIENTO DEL MODELO DE GESTIÓN INSTITUCIONAL Y MODERNIZACIÓN DE LOS SISTEMAS DE INFORMACIÓN DE LA CAJA DE LA VIVIENDA POPULAR. BOGOTÁ"/>
    <s v="Subdirección Administrativa"/>
    <m/>
    <d v="2024-01-16T00:00:00"/>
    <n v="202417000001243"/>
    <s v="02 - Creación de Nueva Línea "/>
    <s v="Recursos de la línea 71"/>
    <d v="2024-01-16T00:00:00"/>
    <s v="FOR-008"/>
    <d v="2024-01-16T00:00:00"/>
    <n v="598188974"/>
    <n v="0"/>
    <n v="36"/>
    <d v="2024-01-19T00:00:00"/>
    <n v="571288354"/>
    <n v="26900620"/>
    <n v="154"/>
    <d v="2024-02-02T00:00:00"/>
    <n v="571288354"/>
    <n v="0"/>
    <n v="568197980"/>
    <m/>
    <n v="3090374"/>
    <n v="26900620"/>
    <s v="CONTRATO DE PRESTACION DE SERVICIOS"/>
    <n v="478"/>
    <s v="SEGURIDAD SAN CARLOS LTDA"/>
    <s v="ANULACIÓN PARClAL CDP No. 36"/>
  </r>
  <r>
    <n v="132"/>
    <s v="7696-132"/>
    <s v="O23011605560000007696"/>
    <x v="4"/>
    <x v="6"/>
    <x v="19"/>
    <s v="PM/0208/0102/45990237696 - PM/0208/0103/45990237696 - PM/0208/0104/45990237696 -  PM/0208/0105/45990237696 - PM/0208/0106/45990237696"/>
    <x v="8"/>
    <x v="0"/>
    <s v="Adición y prorroga al contrato No. 224-2023, cuyo objeto es: “Prestar servicios profesionales especializados para el acompañamiento jurídico a la Subdirección Administrativa en los temas de su competencia”"/>
    <x v="3"/>
    <s v="No aplica"/>
    <n v="6000000"/>
    <n v="2"/>
    <n v="12000000"/>
    <s v="Enero"/>
    <s v="Enero"/>
    <s v="Enero"/>
    <s v="DIRECCIÓN DE GESTIÓN CORPORATIVA "/>
    <s v="MARTHA JANETH CARREÑO LIZARAZO"/>
    <s v="FORTALECIMIENTO DEL MODELO DE GESTIÓN INSTITUCIONAL Y MODERNIZACIÓN DE LOS SISTEMAS DE INFORMACIÓN DE LA CAJA DE LA VIVIENDA POPULAR. BOGOTÁ"/>
    <s v="Subdirección Administrativa"/>
    <m/>
    <d v="2024-01-26T00:00:00"/>
    <n v="202417000005343"/>
    <s v="02 - Creación de Nueva Línea "/>
    <s v="Recursos de la línea 31"/>
    <d v="2024-01-29T00:00:00"/>
    <s v="FOR-011"/>
    <d v="2024-01-29T00:00:00"/>
    <n v="12000000"/>
    <n v="0"/>
    <n v="48"/>
    <d v="2024-01-29T00:00:00"/>
    <n v="12000000"/>
    <n v="0"/>
    <n v="116"/>
    <d v="2024-01-30T00:00:00"/>
    <n v="12000000"/>
    <n v="0"/>
    <n v="12000000"/>
    <m/>
    <n v="0"/>
    <n v="0"/>
    <s v="CONTRATO DE PRESTACION DE SERVICIOS PROFESIONALES"/>
    <n v="224"/>
    <s v="JOHANNA ALEJANDRA FERNANDEZ CORREDOR"/>
    <m/>
  </r>
  <r>
    <n v="133"/>
    <s v="7696-133"/>
    <s v="O23011605560000007696"/>
    <x v="4"/>
    <x v="6"/>
    <x v="21"/>
    <s v="PM/0208/0102/45990167696 - PM/0208/0103/45990167696 - PM/0208/0104/45990167696 -  PM/0208/0105/45990167696 - PM/0208/0106/45990167696"/>
    <x v="47"/>
    <x v="0"/>
    <s v="Adición y prorroga al contrato No. 478-2023, cuyo objeto es: “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x v="3"/>
    <s v="No aplica"/>
    <n v="54506194"/>
    <n v="1"/>
    <n v="54506194"/>
    <s v="Enero"/>
    <s v="Enero"/>
    <s v="Enero"/>
    <s v="DIRECCIÓN DE GESTIÓN CORPORATIVA "/>
    <s v="MARTHA JANETH CARREÑO LIZARAZO"/>
    <s v="FORTALECIMIENTO DEL MODELO DE GESTIÓN INSTITUCIONAL Y MODERNIZACIÓN DE LOS SISTEMAS DE INFORMACIÓN DE LA CAJA DE LA VIVIENDA POPULAR. BOGOTÁ"/>
    <s v="Subdirección Administrativa"/>
    <m/>
    <d v="2024-01-25T00:00:00"/>
    <n v="202417000006273"/>
    <s v="02 - Creación de Nueva Línea "/>
    <s v="Recursos de la línea 71"/>
    <d v="2024-01-25T00:00:00"/>
    <s v="FOR-009"/>
    <d v="2024-01-25T00:00:00"/>
    <n v="54506194"/>
    <n v="0"/>
    <n v="45"/>
    <d v="2024-01-26T00:00:00"/>
    <n v="54506194"/>
    <n v="0"/>
    <n v="110"/>
    <d v="2024-01-29T00:00:00"/>
    <n v="54506194"/>
    <n v="0"/>
    <n v="53215278"/>
    <m/>
    <n v="1290916"/>
    <n v="0"/>
    <s v="CONTRATO DE CONTRAPRESTACION DE SERVICIOS"/>
    <n v="478"/>
    <s v="SEGURIDAD SAN CARLOS LTDA"/>
    <m/>
  </r>
  <r>
    <n v="134"/>
    <s v="7696-134"/>
    <s v="O23011605560000007696"/>
    <x v="4"/>
    <x v="6"/>
    <x v="20"/>
    <s v="PM/0208/0102/45990187696 - PM/0208/0103/45990187696 - PM/0208/0104/45990187696 -  PM/0208/0105/45990187696 - PM/0208/0106/45990187696"/>
    <x v="36"/>
    <x v="4"/>
    <s v="Pago de pasivo exigible compromiso No. 694-2022, cuyo objeto es: “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
    <x v="1"/>
    <s v="No aplica"/>
    <n v="0"/>
    <s v="N/A"/>
    <n v="12223141"/>
    <s v="NO APLICA"/>
    <s v="NO APLICA"/>
    <s v="NO APLICA"/>
    <s v="DIRECCIÓN DE GESTIÓN CORPORATIVA "/>
    <s v="MARTHA JANETH CARREÑO LIZARAZO"/>
    <s v="FORTALECIMIENTO DEL MODELO DE GESTIÓN INSTITUCIONAL Y MODERNIZACIÓN DE LOS SISTEMAS DE INFORMACIÓN DE LA CAJA DE LA VIVIENDA POPULAR. BOGOTÁ"/>
    <s v="No aplica"/>
    <m/>
    <s v="25/04/2024_x000a_7/02/2024"/>
    <s v="202417000041293_x000a_202417000013963"/>
    <s v="01 - Viabilización de Línea"/>
    <s v="Recursos de la línea 84"/>
    <d v="2024-04-25T00:00:00"/>
    <s v="FOR-125"/>
    <d v="2024-04-25T00:00:00"/>
    <n v="12223141"/>
    <n v="0"/>
    <n v="678"/>
    <d v="2024-04-26T00:00:00"/>
    <n v="12223141"/>
    <n v="0"/>
    <n v="1826"/>
    <d v="2024-05-02T00:00:00"/>
    <n v="12223141"/>
    <n v="0"/>
    <n v="12223141"/>
    <m/>
    <n v="0"/>
    <n v="0"/>
    <s v="CONTRATO DE PRESTACION DE SERVICIOS"/>
    <n v="694"/>
    <s v="EMPRESA DE TELECOMUNICACIONES DE BOGOTÁ S.A. E.S.P. - ETB S.A. ESP"/>
    <m/>
  </r>
  <r>
    <n v="135"/>
    <s v="7696-135"/>
    <s v="O23011605560000007696"/>
    <x v="4"/>
    <x v="6"/>
    <x v="19"/>
    <s v="PM/0208/0102/45990237696 - PM/0208/0103/45990237696 - PM/0208/0104/45990237696 -  PM/0208/0105/45990237696 - PM/0208/0106/45990237696"/>
    <x v="41"/>
    <x v="0"/>
    <s v="Adición y prorroga al contrato No. 132-2023, cuyo objeto es: “Prestación de servicios profesionales como apoyo al proceso de gestión del talento humano, así como acompañamiento y seguimiento en todo lo relacionado a la medición, creación y promoción de un clima organizacional de la Subdirección Administrativa”"/>
    <x v="3"/>
    <s v="No aplica"/>
    <n v="7483980"/>
    <n v="1"/>
    <n v="7483980"/>
    <s v="FEBRERO"/>
    <s v="FEBRERO"/>
    <s v="Febrero"/>
    <s v="DIRECCIÓN DE GESTIÓN CORPORATIVA "/>
    <s v="MARTHA JANETH CARREÑO LIZARAZO"/>
    <s v="FORTALECIMIENTO DEL MODELO DE GESTIÓN INSTITUCIONAL Y MODERNIZACIÓN DE LOS SISTEMAS DE INFORMACIÓN DE LA CAJA DE LA VIVIENDA POPULAR. BOGOTÁ"/>
    <s v="Subdirección Administrativa"/>
    <m/>
    <d v="2024-01-30T00:00:00"/>
    <n v="202417000009513"/>
    <s v="02 - Creación de Nueva Línea "/>
    <s v="Recursos de la línea 32"/>
    <d v="2024-01-30T00:00:00"/>
    <s v="FOR-012"/>
    <d v="2024-01-30T00:00:00"/>
    <n v="7483980"/>
    <n v="0"/>
    <n v="52"/>
    <d v="2024-01-30T00:00:00"/>
    <n v="7483980"/>
    <n v="0"/>
    <n v="122"/>
    <d v="2024-01-31T00:00:00"/>
    <n v="7483980"/>
    <n v="0"/>
    <n v="7483980"/>
    <m/>
    <n v="0"/>
    <n v="0"/>
    <s v="CONTRATO DE PRESTACION DE SERVICIOS PROFESIONALES"/>
    <n v="132"/>
    <s v="ALEJANDRA LORENA MARIÑO RONDEROS"/>
    <m/>
  </r>
  <r>
    <n v="136"/>
    <s v="7696-136"/>
    <s v="O23011605560000007696"/>
    <x v="4"/>
    <x v="6"/>
    <x v="19"/>
    <s v="PM/0208/0102/45990237696 - PM/0208/0103/45990237696 - PM/0208/0104/45990237696 -  PM/0208/0105/45990237696 - PM/0208/0106/45990237696"/>
    <x v="43"/>
    <x v="0"/>
    <s v="Adición y prorroga al contrato No. 352-2023, cuyo objeto es: “Prestar servicios profesionales para implementar las dimensiones y políticas asociadas a la gestión de la Subdirección Administrativa, por medio de estrategias adelantadas bajo el referente del Modelo Integrado de Planeación y Gestión.”"/>
    <x v="3"/>
    <s v="No aplica"/>
    <n v="8000000"/>
    <n v="1"/>
    <n v="8000000"/>
    <s v="FEBRERO"/>
    <s v="FEBRERO"/>
    <s v="Febrero"/>
    <s v="DIRECCIÓN DE GESTIÓN CORPORATIVA "/>
    <s v="MARTHA JANETH CARREÑO LIZARAZO"/>
    <s v="FORTALECIMIENTO DEL MODELO DE GESTIÓN INSTITUCIONAL Y MODERNIZACIÓN DE LOS SISTEMAS DE INFORMACIÓN DE LA CAJA DE LA VIVIENDA POPULAR. BOGOTÁ"/>
    <s v="Subdirección Administrativa"/>
    <m/>
    <d v="2024-01-30T00:00:00"/>
    <n v="202417000009523"/>
    <s v="02 - Creación de Nueva Línea "/>
    <s v="Recursos de la línea 60"/>
    <d v="2024-01-30T00:00:00"/>
    <s v="FOR-013"/>
    <d v="2024-01-30T00:00:00"/>
    <n v="8000000"/>
    <n v="0"/>
    <n v="53"/>
    <d v="2024-01-30T00:00:00"/>
    <n v="8000000"/>
    <n v="0"/>
    <n v="118"/>
    <d v="2024-01-30T00:00:00"/>
    <n v="8000000"/>
    <n v="0"/>
    <n v="8000000"/>
    <m/>
    <n v="0"/>
    <n v="0"/>
    <s v="CONTRATO DE PRESTACION DE SERVICIOS PROFESIONALES"/>
    <n v="352"/>
    <s v="LINA MARIA GUTIERREZ ROJAS"/>
    <m/>
  </r>
  <r>
    <n v="137"/>
    <s v="7696-137"/>
    <s v="O23011605560000007696"/>
    <x v="4"/>
    <x v="6"/>
    <x v="23"/>
    <s v="PM/0208/0102/45990077696 - PM/0208/0103/45990077696 - PM/0208/0104/45990077696 -  PM/0208/0105/45990077696 - PM/0208/0106/45990077696"/>
    <x v="60"/>
    <x v="0"/>
    <s v="Adición y prorroga al contrato No. 186-2023, cuyo objeto es: “Prestación de servicios profesionales para apoyar las actividades, configuración, soporte de las aplicaciones que inter operen con el sistema de información misional de la Caja de la Vivienda Popular”"/>
    <x v="3"/>
    <s v="No aplica"/>
    <n v="5228095"/>
    <n v="1"/>
    <n v="5228095"/>
    <s v="FEBRERO"/>
    <s v="FEBRERO"/>
    <s v="Febrero"/>
    <s v="DIRECCIÓN DE GESTIÓN CORPORATIVA "/>
    <s v="MARTHA JANETH CARREÑO LIZARAZO"/>
    <s v="FORTALECIMIENTO DEL MODELO DE GESTIÓN INSTITUCIONAL Y MODERNIZACIÓN DE LOS SISTEMAS DE INFORMACIÓN DE LA CAJA DE LA VIVIENDA POPULAR. BOGOTÁ"/>
    <s v="Oficina TIC"/>
    <m/>
    <d v="2024-01-30T00:00:00"/>
    <s v="202417000009533_x000a_"/>
    <s v="02 - Creación de Nueva Línea "/>
    <s v="Recursos de la línea 107"/>
    <d v="2024-01-30T00:00:00"/>
    <s v="FOR-014"/>
    <d v="2024-01-30T00:00:00"/>
    <n v="5228095"/>
    <n v="0"/>
    <n v="57"/>
    <d v="2024-01-30T00:00:00"/>
    <n v="5228095"/>
    <n v="0"/>
    <n v="120"/>
    <d v="2024-01-30T00:00:00"/>
    <n v="5228095"/>
    <n v="0"/>
    <n v="5228095"/>
    <m/>
    <n v="0"/>
    <n v="0"/>
    <s v="CONTRATO DE PRESTACION DE SERVICIOS PROFESIONALES"/>
    <n v="186"/>
    <s v="LUIS GABRIEL BAREÑO ROMERO"/>
    <m/>
  </r>
  <r>
    <n v="138"/>
    <s v="7696-138"/>
    <s v="O23011605560000007696"/>
    <x v="4"/>
    <x v="6"/>
    <x v="23"/>
    <s v="PM/0208/0102/45990077696 - PM/0208/0103/45990077696 - PM/0208/0104/45990077696 -  PM/0208/0105/45990077696 - PM/0208/0106/45990077696"/>
    <x v="60"/>
    <x v="0"/>
    <s v="Adición y prorroga al contrato No. 240-2023, cuyo objeto es: “Prestar servicios profesionales para apoyar la gestión de proyectos de TI y gestión de los procesos contractuales de la oficina TIC del a Caja de la Vivienda”"/>
    <x v="3"/>
    <s v="No aplica"/>
    <n v="7483980"/>
    <n v="1"/>
    <n v="7483980"/>
    <s v="FEBRERO"/>
    <s v="FEBRERO"/>
    <s v="Febrero"/>
    <s v="DIRECCIÓN DE GESTIÓN CORPORATIVA "/>
    <s v="MARTHA JANETH CARREÑO LIZARAZO"/>
    <s v="FORTALECIMIENTO DEL MODELO DE GESTIÓN INSTITUCIONAL Y MODERNIZACIÓN DE LOS SISTEMAS DE INFORMACIÓN DE LA CAJA DE LA VIVIENDA POPULAR. BOGOTÁ"/>
    <s v="Oficina TIC"/>
    <m/>
    <d v="2024-01-30T00:00:00"/>
    <s v="202417000009533_x000a_"/>
    <s v="02 - Creación de Nueva Línea "/>
    <s v="Recursos de la línea 108"/>
    <d v="2024-01-30T00:00:00"/>
    <s v="FOR-015"/>
    <d v="2024-01-30T00:00:00"/>
    <n v="7483980"/>
    <n v="0"/>
    <n v="54"/>
    <d v="2024-01-30T00:00:00"/>
    <n v="7483980"/>
    <n v="0"/>
    <n v="119"/>
    <d v="2024-01-30T00:00:00"/>
    <n v="7483980"/>
    <n v="0"/>
    <n v="7483980"/>
    <m/>
    <n v="0"/>
    <n v="0"/>
    <s v="CONTRATO DE PRESTACION DE SERVICIOS PROFESIONALES"/>
    <n v="240"/>
    <s v="LAURA YALILE ALVAREZ CASTAÑEDA"/>
    <m/>
  </r>
  <r>
    <n v="139"/>
    <s v="7696-139"/>
    <s v="O23011605560000007696"/>
    <x v="4"/>
    <x v="6"/>
    <x v="19"/>
    <s v="PM/0208/0102/45990237696 - PM/0208/0103/45990237696 - PM/0208/0104/45990237696 -  PM/0208/0105/45990237696 - PM/0208/0106/45990237696"/>
    <x v="42"/>
    <x v="0"/>
    <s v="Adición y prorroga al contrato No. 513-2023, cuyo objeto es: “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
    <x v="3"/>
    <s v="No aplica"/>
    <n v="9622260"/>
    <n v="1"/>
    <n v="9622260"/>
    <s v="FEBRERO"/>
    <s v="FEBRERO"/>
    <s v="Febrero"/>
    <s v="DIRECCIÓN DE GESTIÓN CORPORATIVA "/>
    <s v="MARTHA JANETH CARREÑO LIZARAZO"/>
    <s v="FORTALECIMIENTO DEL MODELO DE GESTIÓN INSTITUCIONAL Y MODERNIZACIÓN DE LOS SISTEMAS DE INFORMACIÓN DE LA CAJA DE LA VIVIENDA POPULAR. BOGOTÁ"/>
    <s v="Oficina Asesora de Comunicaciones"/>
    <m/>
    <d v="2024-01-30T00:00:00"/>
    <s v="202417000009533_x000a_"/>
    <s v="02 - Creación de Nueva Línea "/>
    <s v="Recursos de la línea 83"/>
    <d v="2024-01-30T00:00:00"/>
    <s v="FOR-016"/>
    <d v="2024-01-30T00:00:00"/>
    <n v="9622260"/>
    <n v="0"/>
    <n v="55"/>
    <d v="2024-01-30T00:00:00"/>
    <n v="6414840"/>
    <n v="3207420"/>
    <n v="121"/>
    <d v="2024-01-30T00:00:00"/>
    <n v="6414840"/>
    <n v="0"/>
    <n v="6414840"/>
    <m/>
    <n v="0"/>
    <n v="3207420"/>
    <s v="CONTRATO DE PRESTACION DE SERVICIOS PROFESIONALES"/>
    <n v="513"/>
    <s v="LUIS ALIRIO CASTRO PEÑA"/>
    <s v="ANULACIÓN PARClAL CDP No. 55"/>
  </r>
  <r>
    <n v="140"/>
    <s v="7696-140"/>
    <s v="O23011605560000007696"/>
    <x v="4"/>
    <x v="6"/>
    <x v="22"/>
    <s v="PM/0208/0102/45990077696 - PM/0208/0103/45990077696 - PM/0208/0104/45990077696 -  PM/0208/0105/45990077696 - PM/0208/0106/45990077696"/>
    <x v="55"/>
    <x v="0"/>
    <s v="Adición a la orden de compra No. 114126-2023, cuyo objeto es: “Adquisición de certificados firma digital de función pública, de conformidad con las características_x000a_establecidas por la Caja de la Vivienda Popular”_x000a_"/>
    <x v="3"/>
    <s v="No aplica"/>
    <n v="380800"/>
    <n v="1"/>
    <n v="380800"/>
    <s v="FEBRERO"/>
    <s v="FEBRERO"/>
    <s v="Febrero"/>
    <s v="DIRECCIÓN DE GESTIÓN CORPORATIVA "/>
    <s v="MARTHA JANETH CARREÑO LIZARAZO"/>
    <s v="FORTALECIMIENTO DEL MODELO DE GESTIÓN INSTITUCIONAL Y MODERNIZACIÓN DE LOS SISTEMAS DE INFORMACIÓN DE LA CAJA DE LA VIVIENDA POPULAR. BOGOTÁ"/>
    <s v="Oficina TIC"/>
    <m/>
    <d v="2024-02-05T00:00:00"/>
    <n v="202417000010163"/>
    <s v="02 - Creación de Nueva Línea "/>
    <s v="Recursos de la línea 101"/>
    <d v="2024-02-05T00:00:00"/>
    <s v="FOR-017"/>
    <d v="2024-02-05T00:00:00"/>
    <n v="380800"/>
    <n v="0"/>
    <n v="65"/>
    <d v="2024-02-07T00:00:00"/>
    <n v="380800"/>
    <n v="0"/>
    <n v="1026"/>
    <d v="2024-03-20T00:00:00"/>
    <n v="380800"/>
    <n v="0"/>
    <n v="0"/>
    <m/>
    <n v="380800"/>
    <n v="0"/>
    <s v="ORDEN DE COMPRA"/>
    <n v="114126"/>
    <s v="CAMERFIRMA COLOMBIA S.A.S"/>
    <m/>
  </r>
  <r>
    <n v="141"/>
    <s v="7696-141"/>
    <s v="O23011605560000007696"/>
    <x v="4"/>
    <x v="6"/>
    <x v="22"/>
    <s v="PM/0208/0102/45990077696 - PM/0208/0103/45990077696 - PM/0208/0104/45990077696 -  PM/0208/0105/45990077696 - PM/0208/0106/45990077696"/>
    <x v="55"/>
    <x v="0"/>
    <s v="Renovación de soporte de licencia anual API-WSING para firma masiva y estampado cronologico del sistema de gestión documental para la caja de vivienda popular"/>
    <x v="2"/>
    <n v="43233205"/>
    <n v="2250000"/>
    <n v="12"/>
    <n v="27000000"/>
    <s v="FEBRERO"/>
    <s v="FEBRERO"/>
    <s v="Febrero"/>
    <s v="DIRECCIÓN DE GESTIÓN CORPORATIVA "/>
    <s v="MARTHA JANETH CARREÑO LIZARAZO"/>
    <s v="FORTALECIMIENTO DEL MODELO DE GESTIÓN INSTITUCIONAL Y MODERNIZACIÓN DE LOS SISTEMAS DE INFORMACIÓN DE LA CAJA DE LA VIVIENDA POPULAR. BOGOTÁ"/>
    <s v="Oficina TIC"/>
    <m/>
    <d v="2024-02-08T00:00:00"/>
    <n v="202417000014133"/>
    <s v="02 - Creación de Nueva Línea "/>
    <s v="Recursos de la línea 101"/>
    <d v="2024-02-09T00:00:00"/>
    <s v="FOR-048"/>
    <d v="2024-02-22T00:00:00"/>
    <n v="13632841"/>
    <n v="13367159"/>
    <n v="228"/>
    <d v="2024-02-27T00:00:00"/>
    <n v="13632841"/>
    <n v="0"/>
    <n v="1215"/>
    <d v="2024-04-03T00:00:00"/>
    <n v="13632841"/>
    <n v="0"/>
    <n v="0"/>
    <m/>
    <n v="13632841"/>
    <n v="13367159"/>
    <s v="CONTRATO DE PRESTACION DE SERVICIOS"/>
    <n v="230"/>
    <s v="SOCIEDAD CAMERAL DE CERTIFICACION DIGITAL L CERTICAMARA SA"/>
    <m/>
  </r>
  <r>
    <n v="142"/>
    <s v="7696-142"/>
    <s v="O23011605560000007696"/>
    <x v="4"/>
    <x v="6"/>
    <x v="19"/>
    <s v="PM/0208/0102/45990237696 - PM/0208/0103/45990237696 - PM/0208/0104/45990237696 -  PM/0208/0105/45990237696 - PM/0208/0106/45990237696"/>
    <x v="9"/>
    <x v="0"/>
    <s v="Adición y prorroga al contrato No. 482-2023, cuyo objeto es: “Prestar servicios de apoyo a la gestión en el desarrollo de actividades relacionadas con el procedimiento de archivo de gestión contractual a cargo de la Dirección de Gestión Corporativa.”"/>
    <x v="3"/>
    <s v="No aplica"/>
    <n v="2600000"/>
    <n v="1"/>
    <n v="2600000"/>
    <s v="FEBRERO"/>
    <s v="FEBRERO"/>
    <s v="Febrero"/>
    <s v="DIRECCIÓN DE GESTIÓN CORPORATIVA "/>
    <s v="MARTHA JANETH CARREÑO LIZARAZO"/>
    <s v="FORTALECIMIENTO DEL MODELO DE GESTIÓN INSTITUCIONAL Y MODERNIZACIÓN DE LOS SISTEMAS DE INFORMACIÓN DE LA CAJA DE LA VIVIENDA POPULAR. BOGOTÁ"/>
    <s v="Dirección de Gestión Corporativa"/>
    <m/>
    <d v="2024-02-08T00:00:00"/>
    <n v="202417000014243"/>
    <s v="02 - Creación de Nueva Línea "/>
    <s v="Recursos de la línea 58"/>
    <d v="2024-02-08T00:00:00"/>
    <s v="FOR-020"/>
    <d v="2024-02-08T00:00:00"/>
    <n v="2600000"/>
    <n v="0"/>
    <n v="69"/>
    <d v="2024-02-09T00:00:00"/>
    <n v="2600000"/>
    <n v="0"/>
    <n v="354"/>
    <d v="2024-02-29T00:00:00"/>
    <n v="2600000"/>
    <n v="0"/>
    <n v="2600000"/>
    <m/>
    <n v="0"/>
    <n v="0"/>
    <s v="CONTRATO DE PRESTACION DE SERVICIOS DE APOYO A LA GESTION"/>
    <n v="482"/>
    <s v="LAURA VALENTINA GARZON GONZALEZ"/>
    <m/>
  </r>
  <r>
    <n v="143"/>
    <s v="7696-143"/>
    <s v="O23011605560000007696"/>
    <x v="4"/>
    <x v="6"/>
    <x v="19"/>
    <s v="PM/0208/0102/45990237696 - PM/0208/0103/45990237696 - PM/0208/0104/45990237696 -  PM/0208/0105/45990237696 - PM/0208/0106/45990237696"/>
    <x v="9"/>
    <x v="0"/>
    <s v="Adición y prorroga al contrato No. 483-2023, cuyo objeto es: “Prestar servicios de apoyo a la gestión en el desarrollo de actividades relacionadas con el procedimiento de archivo de gestión contractual a cargo de la Dirección de Gestión Corporativa.”"/>
    <x v="3"/>
    <s v="No aplica"/>
    <n v="3000000"/>
    <n v="1"/>
    <n v="3000000"/>
    <s v="FEBRERO"/>
    <s v="FEBRERO"/>
    <s v="Febrero"/>
    <s v="DIRECCIÓN DE GESTIÓN CORPORATIVA "/>
    <s v="MARTHA JANETH CARREÑO LIZARAZO"/>
    <s v="FORTALECIMIENTO DEL MODELO DE GESTIÓN INSTITUCIONAL Y MODERNIZACIÓN DE LOS SISTEMAS DE INFORMACIÓN DE LA CAJA DE LA VIVIENDA POPULAR. BOGOTÁ"/>
    <s v="Dirección de Gestión Corporativa"/>
    <m/>
    <d v="2024-02-08T00:00:00"/>
    <n v="202417000014243"/>
    <s v="02 - Creación de Nueva Línea "/>
    <s v="Recursos de la línea 58"/>
    <d v="2024-02-08T00:00:00"/>
    <s v="FOR-021"/>
    <d v="2024-02-08T00:00:00"/>
    <n v="3000000"/>
    <n v="0"/>
    <n v="70"/>
    <d v="2024-02-09T00:00:00"/>
    <n v="3000000"/>
    <n v="0"/>
    <n v="237"/>
    <d v="2024-02-14T00:00:00"/>
    <n v="3000000"/>
    <n v="0"/>
    <n v="3000000"/>
    <m/>
    <n v="0"/>
    <n v="0"/>
    <s v="CONTRATO DE PRESTACION DE SERVICIOS DE APOYO A LA GESTION"/>
    <n v="483"/>
    <s v="NUBIA JUDITH CARO BARRIOS"/>
    <m/>
  </r>
  <r>
    <n v="144"/>
    <s v="7696-144"/>
    <s v="O23011605560000007696"/>
    <x v="4"/>
    <x v="6"/>
    <x v="19"/>
    <s v="PM/0208/0102/45990237696 - PM/0208/0103/45990237696 - PM/0208/0104/45990237696 -  PM/0208/0105/45990237696 - PM/0208/0106/45990237696"/>
    <x v="6"/>
    <x v="0"/>
    <s v="Prestar servicios profesionales para adelantar el acompañamiento y seguimiento desde la Dirección General en lo relacionado con componente social de la Caja de la Vivienda Popular y la articulación con Entidades asignadas por el supervisor del contrato."/>
    <x v="2"/>
    <n v="80111600"/>
    <n v="7500000"/>
    <s v="4 meses y 20 días"/>
    <n v="35000000"/>
    <s v="FEBRERO"/>
    <s v="FEBRERO"/>
    <s v="Febrero"/>
    <s v="DIRECCIÓN DE GESTIÓN CORPORATIVA "/>
    <s v="MARTHA JANETH CARREÑO LIZARAZO"/>
    <s v="FORTALECIMIENTO DEL MODELO DE GESTIÓN INSTITUCIONAL Y MODERNIZACIÓN DE LOS SISTEMAS DE INFORMACIÓN DE LA CAJA DE LA VIVIENDA POPULAR. BOGOTÁ"/>
    <s v="Dirección General"/>
    <m/>
    <d v="2024-02-09T00:00:00"/>
    <n v="202417000015463"/>
    <s v="02 - Creación de Nueva Línea "/>
    <s v="Recursos de la línea 15"/>
    <d v="2024-02-09T00:00:00"/>
    <s v="FOR-022"/>
    <d v="2024-02-09T00:00:00"/>
    <n v="35000000"/>
    <n v="0"/>
    <n v="74"/>
    <d v="2024-02-12T00:00:00"/>
    <n v="33750000"/>
    <n v="1250000"/>
    <n v="283"/>
    <d v="2024-02-16T00:00:00"/>
    <n v="33750000"/>
    <n v="0"/>
    <n v="18750000"/>
    <m/>
    <n v="15000000"/>
    <n v="1250000"/>
    <s v="CONTRATO DE PRESTACION DE SERVICIOS PROFESIONALES"/>
    <n v="14"/>
    <s v="NANCY GIOVANNA CELY VARGAS"/>
    <s v="ANULACIÓN PARClAL CDP No. 74"/>
  </r>
  <r>
    <n v="145"/>
    <s v="7696-145"/>
    <s v="O23011605560000007696"/>
    <x v="4"/>
    <x v="6"/>
    <x v="19"/>
    <s v="PM/0208/0102/45990237696 - PM/0208/0103/45990237696 - PM/0208/0104/45990237696 -  PM/0208/0105/45990237696 - PM/0208/0106/45990237696"/>
    <x v="6"/>
    <x v="0"/>
    <s v="Prestar, con plena autonomía técnica y administrativa, los servicios profesionales para apoyar a la Oficina Asesora de Planeación mediante el análisis, seguimiento y monitoreo a la ejecución y cumplimiento del Plan Estratégico de la Entidad, así como del Plan de Desarrollo Distrital y los proyectos de inversión de la entidad."/>
    <x v="2"/>
    <n v="80111600"/>
    <n v="9000000"/>
    <m/>
    <n v="42000000"/>
    <s v="FEBRERO"/>
    <s v="FEBRERO"/>
    <s v="Febrero"/>
    <s v="DIRECCIÓN DE GESTIÓN CORPORATIVA "/>
    <s v="MARTHA JANETH CARREÑO LIZARAZO"/>
    <s v="FORTALECIMIENTO DEL MODELO DE GESTIÓN INSTITUCIONAL Y MODERNIZACIÓN DE LOS SISTEMAS DE INFORMACIÓN DE LA CAJA DE LA VIVIENDA POPULAR. BOGOTÁ"/>
    <s v="Oficina Asesora de Planeación"/>
    <m/>
    <d v="2024-02-09T00:00:00"/>
    <n v="202417000015463"/>
    <s v="02 - Creación de Nueva Línea "/>
    <s v="Recursos de la línea 40"/>
    <d v="2024-02-09T00:00:00"/>
    <s v="FOR-023"/>
    <d v="2024-02-09T00:00:00"/>
    <n v="42000000"/>
    <n v="0"/>
    <n v="75"/>
    <d v="2024-02-12T00:00:00"/>
    <n v="42000000"/>
    <n v="0"/>
    <n v="276"/>
    <d v="2024-02-15T00:00:00"/>
    <n v="42000000"/>
    <n v="0"/>
    <n v="22800000"/>
    <m/>
    <n v="19200000"/>
    <n v="0"/>
    <s v="CONTRATO DE PRESTACION DE SERVICIOS PROFESIONALES"/>
    <n v="8"/>
    <s v="NATALY  MARQUEZ BENAVIDES"/>
    <m/>
  </r>
  <r>
    <n v="146"/>
    <s v="7696-146"/>
    <s v="O23011605560000007696"/>
    <x v="4"/>
    <x v="6"/>
    <x v="19"/>
    <s v="PM/0208/0102/45990237696 - PM/0208/0103/45990237696 - PM/0208/0104/45990237696 -  PM/0208/0105/45990237696 - PM/0208/0106/45990237696"/>
    <x v="6"/>
    <x v="0"/>
    <s v="Prestar los servicios profesionales para apoyar y asesorar a la Dirección General de la Caja de Vivienda Popular, desde la perspectiva técnica, en la evaluación, seguimiento, formulación y estructuración de los procesos, programas y proyectos que lidera la entidad, de acuerdo con lo establecido en el Plan de Desarrollo de la Ciudad y sus objetivos misionales."/>
    <x v="2"/>
    <n v="80111600"/>
    <n v="14400000"/>
    <s v="4 meses y 15 días"/>
    <n v="64800000"/>
    <s v="FEBRERO"/>
    <s v="FEBRERO"/>
    <s v="Febrero"/>
    <s v="DIRECCIÓN DE GESTIÓN CORPORATIVA "/>
    <s v="MARTHA JANETH CARREÑO LIZARAZO"/>
    <s v="FORTALECIMIENTO DEL MODELO DE GESTIÓN INSTITUCIONAL Y MODERNIZACIÓN DE LOS SISTEMAS DE INFORMACIÓN DE LA CAJA DE LA VIVIENDA POPULAR. BOGOTÁ"/>
    <s v="Dirección General"/>
    <m/>
    <d v="2024-02-09T00:00:00"/>
    <n v="202417000015633"/>
    <s v="02 - Creación de Nueva Línea "/>
    <s v="Recursos de la línea 33,36 y 38"/>
    <d v="2024-02-09T00:00:00"/>
    <s v="FOR-024"/>
    <d v="2024-02-09T00:00:00"/>
    <n v="64800000"/>
    <n v="0"/>
    <n v="76"/>
    <d v="2024-02-12T00:00:00"/>
    <n v="62400000"/>
    <n v="2400000"/>
    <n v="297"/>
    <d v="2024-02-23T00:00:00"/>
    <n v="62400000"/>
    <n v="0"/>
    <n v="31200000"/>
    <m/>
    <n v="31200000"/>
    <n v="2400000"/>
    <s v="CONTRATO DE PRESTACION DE SERVICIOS PROFESIONALES"/>
    <n v="18"/>
    <s v="JOSE ANTONIO VELANDIA CLAVIJO"/>
    <s v="ANULACIÓN PARClAL CDP No. 76"/>
  </r>
  <r>
    <n v="147"/>
    <s v="7696-147"/>
    <s v="O23011605560000007696"/>
    <x v="4"/>
    <x v="6"/>
    <x v="21"/>
    <s v="PM/0208/0102/45990167696 - PM/0208/0103/45990167696 - PM/0208/0104/45990167696 -  PM/0208/0105/45990167696 - PM/0208/0106/45990167696"/>
    <x v="45"/>
    <x v="0"/>
    <s v="Adición y prorroga al contrato No. 18-2023, cuyo objeto es: “Contratar el arrendamiento de un inmueble para la atención oportuna y de calidad a los ciudadanos de la Caja de la Vivienda Popular”"/>
    <x v="3"/>
    <s v="No aplica"/>
    <n v="46945500"/>
    <n v="1"/>
    <n v="46945500"/>
    <s v="FEBRERO"/>
    <s v="FEBRERO"/>
    <s v="Febrero"/>
    <s v="DIRECCIÓN DE GESTIÓN CORPORATIVA "/>
    <s v="MARTHA JANETH CARREÑO LIZARAZO"/>
    <s v="FORTALECIMIENTO DEL MODELO DE GESTIÓN INSTITUCIONAL Y MODERNIZACIÓN DE LOS SISTEMAS DE INFORMACIÓN DE LA CAJA DE LA VIVIENDA POPULAR. BOGOTÁ"/>
    <s v="Subdirección Administrativa"/>
    <m/>
    <d v="2024-02-12T00:00:00"/>
    <s v="_x000a_202417000016713_x000a_"/>
    <s v="02 - Creación de Nueva Línea "/>
    <s v="Recursos de la línea 67"/>
    <d v="2024-02-09T00:00:00"/>
    <s v="FOR-025"/>
    <d v="2024-02-12T00:00:00"/>
    <n v="46945500"/>
    <n v="0"/>
    <n v="81"/>
    <d v="2024-02-13T00:00:00"/>
    <n v="46945500"/>
    <n v="0"/>
    <n v="290"/>
    <d v="2024-02-20T00:00:00"/>
    <n v="46945500"/>
    <n v="0"/>
    <n v="46945500"/>
    <m/>
    <n v="0"/>
    <n v="0"/>
    <s v="CONTRATO DE ARRENDAMIENTO"/>
    <n v="18"/>
    <s v="LIGIA MERY LOPEZ DE GALLO"/>
    <m/>
  </r>
  <r>
    <n v="148"/>
    <s v="7696-148"/>
    <s v="O23011605560000007696"/>
    <x v="4"/>
    <x v="6"/>
    <x v="19"/>
    <s v="PM/0208/0102/45990237696 - PM/0208/0103/45990237696 - PM/0208/0104/45990237696 -  PM/0208/0105/45990237696 - PM/0208/0106/45990237696"/>
    <x v="8"/>
    <x v="0"/>
    <s v="Ahorro del 10% para la reducción del gasto en contratos de prestación de servicios profesionales y de apoyo a la gestión en cumplimiento del artículo 6 del Decreto 062 de 2024."/>
    <x v="1"/>
    <s v="No aplica"/>
    <n v="0"/>
    <s v="N/A"/>
    <n v="154376504"/>
    <s v="NO APLICA"/>
    <s v="NO APLICA"/>
    <s v="NO APLICA"/>
    <s v="DIRECCIÓN DE GESTIÓN CORPORATIVA "/>
    <s v="MARTHA JANETH CARREÑO LIZARAZO"/>
    <s v="FORTALECIMIENTO DEL MODELO DE GESTIÓN INSTITUCIONAL Y MODERNIZACIÓN DE LOS SISTEMAS DE INFORMACIÓN DE LA CAJA DE LA VIVIENDA POPULAR. BOGOTÁ"/>
    <s v="No aplica"/>
    <m/>
    <d v="2024-02-19T00:00:00"/>
    <n v="202417000021563"/>
    <s v="02 - Creación de Nueva Línea "/>
    <s v="varios"/>
    <d v="2024-02-19T00:00:00"/>
    <s v="FOR-032"/>
    <d v="2024-02-19T00:00:00"/>
    <n v="154376504"/>
    <n v="0"/>
    <n v="107"/>
    <d v="2024-02-19T00:00:00"/>
    <n v="0"/>
    <n v="154376504"/>
    <m/>
    <m/>
    <m/>
    <n v="0"/>
    <m/>
    <m/>
    <n v="0"/>
    <n v="154376504"/>
    <m/>
    <m/>
    <m/>
    <s v="ANULACIÓN TOTAL CDP No. 107"/>
  </r>
  <r>
    <n v="149"/>
    <s v="7696-149"/>
    <s v="O23011605560000007696"/>
    <x v="4"/>
    <x v="6"/>
    <x v="19"/>
    <s v="PM/0208/0102/45990237696 - PM/0208/0103/45990237696 - PM/0208/0104/45990237696 -  PM/0208/0105/45990237696 - PM/0208/0106/45990237696"/>
    <x v="6"/>
    <x v="0"/>
    <s v="Ahorro del 10% para la reducción del gasto en contratos de prestación de servicios profesionales y de apoyo a la gestión en cumplimiento del artículo 6 del Decreto 062 de 2024."/>
    <x v="1"/>
    <s v="No aplica"/>
    <n v="0"/>
    <s v="N/A"/>
    <n v="163720399"/>
    <s v="NO APLICA"/>
    <s v="NO APLICA"/>
    <s v="NO APLICA"/>
    <s v="DIRECCIÓN DE GESTIÓN CORPORATIVA "/>
    <s v="MARTHA JANETH CARREÑO LIZARAZO"/>
    <s v="FORTALECIMIENTO DEL MODELO DE GESTIÓN INSTITUCIONAL Y MODERNIZACIÓN DE LOS SISTEMAS DE INFORMACIÓN DE LA CAJA DE LA VIVIENDA POPULAR. BOGOTÁ"/>
    <s v="No aplica"/>
    <m/>
    <d v="2024-02-19T00:00:00"/>
    <n v="202417000021563"/>
    <s v="02 - Creación de Nueva Línea "/>
    <s v="varios"/>
    <d v="2024-02-19T00:00:00"/>
    <s v="FOR-033"/>
    <d v="2024-02-19T00:00:00"/>
    <n v="163720399"/>
    <n v="0"/>
    <n v="109"/>
    <d v="2024-02-19T00:00:00"/>
    <n v="0"/>
    <n v="163720399"/>
    <m/>
    <m/>
    <m/>
    <n v="0"/>
    <m/>
    <m/>
    <n v="0"/>
    <n v="163720399"/>
    <m/>
    <m/>
    <m/>
    <s v="ANULACIÓN TOTAL CDP No. 109"/>
  </r>
  <r>
    <n v="150"/>
    <s v="7696-150"/>
    <s v="O23011605560000007696"/>
    <x v="4"/>
    <x v="6"/>
    <x v="19"/>
    <s v="PM/0208/0102/45990237696 - PM/0208/0103/45990237696 - PM/0208/0104/45990237696 -  PM/0208/0105/45990237696 - PM/0208/0106/45990237696"/>
    <x v="34"/>
    <x v="0"/>
    <s v="Ahorro del 10% para la reducción del gasto en contratos de prestación de servicios profesionales y de apoyo a la gestión en cumplimiento del artículo 6 del Decreto 062 de 2024."/>
    <x v="1"/>
    <s v="No aplica"/>
    <n v="0"/>
    <s v="N/A"/>
    <n v="32917907"/>
    <s v="NO APLICA"/>
    <s v="NO APLICA"/>
    <s v="NO APLICA"/>
    <s v="DIRECCIÓN DE GESTIÓN CORPORATIVA "/>
    <s v="MARTHA JANETH CARREÑO LIZARAZO"/>
    <s v="FORTALECIMIENTO DEL MODELO DE GESTIÓN INSTITUCIONAL Y MODERNIZACIÓN DE LOS SISTEMAS DE INFORMACIÓN DE LA CAJA DE LA VIVIENDA POPULAR. BOGOTÁ"/>
    <s v="No aplica"/>
    <m/>
    <d v="2024-02-19T00:00:00"/>
    <n v="202417000021563"/>
    <s v="02 - Creación de Nueva Línea "/>
    <s v="varios"/>
    <d v="2024-02-19T00:00:00"/>
    <s v="FOR-034"/>
    <d v="2024-02-19T00:00:00"/>
    <n v="32917907"/>
    <n v="0"/>
    <n v="110"/>
    <d v="2024-02-19T00:00:00"/>
    <n v="0"/>
    <n v="32917907"/>
    <m/>
    <m/>
    <m/>
    <n v="0"/>
    <m/>
    <m/>
    <n v="0"/>
    <n v="32917907"/>
    <m/>
    <m/>
    <m/>
    <s v="ANULACIÓN TOTAL CDP No. 110"/>
  </r>
  <r>
    <n v="151"/>
    <s v="7696-151"/>
    <s v="O23011605560000007696"/>
    <x v="4"/>
    <x v="6"/>
    <x v="19"/>
    <s v="PM/0208/0102/45990237696 - PM/0208/0103/45990237696 - PM/0208/0104/45990237696 -  PM/0208/0105/45990237696 - PM/0208/0106/45990237696"/>
    <x v="41"/>
    <x v="0"/>
    <s v="Ahorro del 10% para la reducción del gasto en contratos de prestación de servicios profesionales y de apoyo a la gestión en cumplimiento del artículo 6 del Decreto 062 de 2024."/>
    <x v="1"/>
    <s v="No aplica"/>
    <n v="0"/>
    <s v="N/A"/>
    <n v="8355514"/>
    <s v="NO APLICA"/>
    <s v="NO APLICA"/>
    <s v="NO APLICA"/>
    <s v="DIRECCIÓN DE GESTIÓN CORPORATIVA "/>
    <s v="MARTHA JANETH CARREÑO LIZARAZO"/>
    <s v="FORTALECIMIENTO DEL MODELO DE GESTIÓN INSTITUCIONAL Y MODERNIZACIÓN DE LOS SISTEMAS DE INFORMACIÓN DE LA CAJA DE LA VIVIENDA POPULAR. BOGOTÁ"/>
    <s v="No aplica"/>
    <m/>
    <d v="2024-02-19T00:00:00"/>
    <n v="202417000021563"/>
    <s v="02 - Creación de Nueva Línea "/>
    <s v="Recursos de la línea 32"/>
    <d v="2024-02-19T00:00:00"/>
    <s v="FOR-035"/>
    <d v="2024-02-19T00:00:00"/>
    <n v="8355514"/>
    <n v="0"/>
    <n v="111"/>
    <d v="2024-02-19T00:00:00"/>
    <n v="0"/>
    <n v="8355514"/>
    <m/>
    <m/>
    <m/>
    <n v="0"/>
    <m/>
    <m/>
    <n v="0"/>
    <n v="8355514"/>
    <m/>
    <m/>
    <m/>
    <s v="ANULACIÓN TOTAL CDP No. 111"/>
  </r>
  <r>
    <n v="152"/>
    <s v="7696-152"/>
    <s v="O23011605560000007696"/>
    <x v="4"/>
    <x v="6"/>
    <x v="19"/>
    <s v="PM/0208/0102/45990237696 - PM/0208/0103/45990237696 - PM/0208/0104/45990237696 -  PM/0208/0105/45990237696 - PM/0208/0106/45990237696"/>
    <x v="42"/>
    <x v="0"/>
    <s v="Ahorro del 10% para la reducción del gasto en contratos de prestación de servicios profesionales y de apoyo a la gestión en cumplimiento del artículo 6 del Decreto 062 de 2024."/>
    <x v="1"/>
    <s v="No aplica"/>
    <n v="0"/>
    <s v="N/A"/>
    <n v="28768898"/>
    <s v="NO APLICA"/>
    <s v="NO APLICA"/>
    <s v="NO APLICA"/>
    <s v="DIRECCIÓN DE GESTIÓN CORPORATIVA "/>
    <s v="MARTHA JANETH CARREÑO LIZARAZO"/>
    <s v="FORTALECIMIENTO DEL MODELO DE GESTIÓN INSTITUCIONAL Y MODERNIZACIÓN DE LOS SISTEMAS DE INFORMACIÓN DE LA CAJA DE LA VIVIENDA POPULAR. BOGOTÁ"/>
    <s v="No aplica"/>
    <m/>
    <d v="2024-02-19T00:00:00"/>
    <n v="202417000021563"/>
    <s v="02 - Creación de Nueva Línea "/>
    <s v="varios"/>
    <d v="2024-02-19T00:00:00"/>
    <s v="FOR-036"/>
    <d v="2024-02-19T00:00:00"/>
    <n v="28768898"/>
    <n v="0"/>
    <n v="112"/>
    <d v="2024-02-19T00:00:00"/>
    <n v="0"/>
    <n v="28768898"/>
    <m/>
    <m/>
    <m/>
    <n v="0"/>
    <m/>
    <m/>
    <n v="0"/>
    <n v="28768898"/>
    <m/>
    <m/>
    <m/>
    <s v="ANULACIÓN TOTAL CDP No. 112"/>
  </r>
  <r>
    <n v="153"/>
    <s v="7696-153"/>
    <s v="O23011605560000007696"/>
    <x v="4"/>
    <x v="6"/>
    <x v="19"/>
    <s v="PM/0208/0102/45990237696 - PM/0208/0103/45990237696 - PM/0208/0104/45990237696 -  PM/0208/0105/45990237696 - PM/0208/0106/45990237696"/>
    <x v="9"/>
    <x v="0"/>
    <s v="Ahorro del 10% para la reducción del gasto en contratos de prestación de servicios profesionales y de apoyo a la gestión en cumplimiento del artículo 6 del Decreto 062 de 2024."/>
    <x v="1"/>
    <s v="No aplica"/>
    <n v="0"/>
    <s v="N/A"/>
    <n v="3813297"/>
    <s v="NO APLICA"/>
    <s v="NO APLICA"/>
    <s v="NO APLICA"/>
    <s v="DIRECCIÓN DE GESTIÓN CORPORATIVA "/>
    <s v="MARTHA JANETH CARREÑO LIZARAZO"/>
    <s v="FORTALECIMIENTO DEL MODELO DE GESTIÓN INSTITUCIONAL Y MODERNIZACIÓN DE LOS SISTEMAS DE INFORMACIÓN DE LA CAJA DE LA VIVIENDA POPULAR. BOGOTÁ"/>
    <s v="No aplica"/>
    <m/>
    <d v="2024-02-19T00:00:00"/>
    <n v="202417000021563"/>
    <s v="02 - Creación de Nueva Línea "/>
    <s v="Recursos de la línea 58"/>
    <d v="2024-02-19T00:00:00"/>
    <s v="FOR-037"/>
    <d v="2024-02-19T00:00:00"/>
    <n v="3813297"/>
    <n v="0"/>
    <n v="113"/>
    <d v="2024-02-19T00:00:00"/>
    <n v="0"/>
    <n v="3813297"/>
    <m/>
    <m/>
    <m/>
    <n v="0"/>
    <m/>
    <m/>
    <n v="0"/>
    <n v="3813297"/>
    <m/>
    <m/>
    <m/>
    <s v="ANULACIÓN TOTAL CDP No. 113"/>
  </r>
  <r>
    <n v="154"/>
    <s v="7696-154"/>
    <s v="O23011605560000007696"/>
    <x v="4"/>
    <x v="6"/>
    <x v="19"/>
    <s v="PM/0208/0102/45990237696 - PM/0208/0103/45990237696 - PM/0208/0104/45990237696 -  PM/0208/0105/45990237696 - PM/0208/0106/45990237696"/>
    <x v="43"/>
    <x v="0"/>
    <s v="Ahorro del 10% para la reducción del gasto en contratos de prestación de servicios profesionales y de apoyo a la gestión en cumplimiento del artículo 6 del Decreto 062 de 2024."/>
    <x v="1"/>
    <s v="No aplica"/>
    <n v="0"/>
    <s v="No Aplica"/>
    <n v="89820509"/>
    <s v="NO APLICA"/>
    <s v="NO APLICA"/>
    <s v="NO APLICA"/>
    <s v="DIRECCIÓN DE GESTIÓN CORPORATIVA "/>
    <s v="MARTHA JANETH CARREÑO LIZARAZO"/>
    <s v="FORTALECIMIENTO DEL MODELO DE GESTIÓN INSTITUCIONAL Y MODERNIZACIÓN DE LOS SISTEMAS DE INFORMACIÓN DE LA CAJA DE LA VIVIENDA POPULAR. BOGOTÁ"/>
    <s v="No aplica"/>
    <m/>
    <d v="2024-02-19T00:00:00"/>
    <n v="202417000021563"/>
    <s v="02 - Creación de Nueva Línea "/>
    <s v="varios"/>
    <d v="2024-02-19T00:00:00"/>
    <s v="FOR-038"/>
    <d v="2024-02-19T00:00:00"/>
    <n v="89820509"/>
    <n v="0"/>
    <n v="114"/>
    <d v="2024-02-19T00:00:00"/>
    <n v="0"/>
    <n v="89820509"/>
    <m/>
    <m/>
    <m/>
    <n v="0"/>
    <m/>
    <m/>
    <n v="0"/>
    <n v="89820509"/>
    <m/>
    <m/>
    <m/>
    <s v="ANULACIÓN TOTAL CDP No. 114"/>
  </r>
  <r>
    <n v="155"/>
    <s v="7696-155"/>
    <s v="O23011605560000007696"/>
    <x v="4"/>
    <x v="6"/>
    <x v="20"/>
    <s v="PM/0208/0102/45990187696 - PM/0208/0103/45990187696 - PM/0208/0104/45990187696 -  PM/0208/0105/45990187696 - PM/0208/0106/45990187696"/>
    <x v="42"/>
    <x v="0"/>
    <s v="Ahorro del 10% para la reducción del gasto en contratos de prestación de servicios profesionales y de apoyo a la gestión en cumplimiento del artículo 6 del Decreto 062 de 2024."/>
    <x v="1"/>
    <s v="No aplica"/>
    <n v="0"/>
    <s v="No Aplica"/>
    <n v="7957683"/>
    <s v="NO APLICA"/>
    <s v="NO APLICA"/>
    <s v="NO APLICA"/>
    <s v="DIRECCIÓN DE GESTIÓN CORPORATIVA "/>
    <s v="MARTHA JANETH CARREÑO LIZARAZO"/>
    <s v="FORTALECIMIENTO DEL MODELO DE GESTIÓN INSTITUCIONAL Y MODERNIZACIÓN DE LOS SISTEMAS DE INFORMACIÓN DE LA CAJA DE LA VIVIENDA POPULAR. BOGOTÁ"/>
    <s v="No aplica"/>
    <m/>
    <d v="2024-02-19T00:00:00"/>
    <n v="202417000021563"/>
    <s v="02 - Creación de Nueva Línea "/>
    <s v="Recursos de la línea 46"/>
    <d v="2024-02-19T00:00:00"/>
    <s v="FOR-039"/>
    <d v="2024-02-19T00:00:00"/>
    <n v="7957683"/>
    <n v="0"/>
    <n v="115"/>
    <d v="2024-02-19T00:00:00"/>
    <n v="0"/>
    <n v="7957683"/>
    <m/>
    <m/>
    <m/>
    <n v="0"/>
    <m/>
    <m/>
    <n v="0"/>
    <n v="7957683"/>
    <m/>
    <m/>
    <m/>
    <s v="ANULACIÓN TOTAL CDP No. 115"/>
  </r>
  <r>
    <n v="156"/>
    <s v="7696-156"/>
    <s v="O23011605560000007696"/>
    <x v="4"/>
    <x v="6"/>
    <x v="20"/>
    <s v="PM/0208/0102/45990187696 - PM/0208/0103/45990187696 - PM/0208/0104/45990187696 -  PM/0208/0105/45990187696 - PM/0208/0106/45990187696"/>
    <x v="43"/>
    <x v="0"/>
    <s v="Ahorro del 10% para la reducción del gasto en contratos de prestación de servicios profesionales y de apoyo a la gestión en cumplimiento del artículo 6 del Decreto 062 de 2024."/>
    <x v="1"/>
    <s v="No aplica"/>
    <n v="0"/>
    <s v="No Aplica"/>
    <n v="9102789"/>
    <s v="NO APLICA"/>
    <s v="NO APLICA"/>
    <s v="NO APLICA"/>
    <s v="DIRECCIÓN DE GESTIÓN CORPORATIVA "/>
    <s v="MARTHA JANETH CARREÑO LIZARAZO"/>
    <s v="FORTALECIMIENTO DEL MODELO DE GESTIÓN INSTITUCIONAL Y MODERNIZACIÓN DE LOS SISTEMAS DE INFORMACIÓN DE LA CAJA DE LA VIVIENDA POPULAR. BOGOTÁ"/>
    <s v="No aplica"/>
    <m/>
    <d v="2024-02-19T00:00:00"/>
    <n v="202417000021563"/>
    <s v="02 - Creación de Nueva Línea "/>
    <s v="Recursos de la línea 85"/>
    <d v="2024-02-19T00:00:00"/>
    <s v="FOR-040"/>
    <d v="2024-02-19T00:00:00"/>
    <n v="9102789"/>
    <n v="0"/>
    <n v="116"/>
    <d v="2024-02-19T00:00:00"/>
    <n v="0"/>
    <n v="9102789"/>
    <m/>
    <m/>
    <m/>
    <n v="0"/>
    <m/>
    <m/>
    <n v="0"/>
    <n v="9102789"/>
    <m/>
    <m/>
    <m/>
    <s v="ANULACIÓN TOTAL CDP No. 116"/>
  </r>
  <r>
    <n v="157"/>
    <s v="7696-157"/>
    <s v="O23011605560000007696"/>
    <x v="4"/>
    <x v="6"/>
    <x v="23"/>
    <s v="PM/0208/0102/45990077696 - PM/0208/0103/45990077696 - PM/0208/0104/45990077696 -  PM/0208/0105/45990077696 - PM/0208/0106/45990077696"/>
    <x v="60"/>
    <x v="0"/>
    <s v="Ahorro del 10% para la reducción del gasto en contratos de prestación de servicios profesionales y de apoyo a la gestión en cumplimiento del artículo 6 del Decreto 062 de 2024."/>
    <x v="1"/>
    <s v="No aplica"/>
    <n v="0"/>
    <s v="No Aplica"/>
    <n v="92475849"/>
    <s v="NO APLICA"/>
    <s v="NO APLICA"/>
    <s v="NO APLICA"/>
    <s v="DIRECCIÓN DE GESTIÓN CORPORATIVA "/>
    <s v="MARTHA JANETH CARREÑO LIZARAZO"/>
    <s v="FORTALECIMIENTO DEL MODELO DE GESTIÓN INSTITUCIONAL Y MODERNIZACIÓN DE LOS SISTEMAS DE INFORMACIÓN DE LA CAJA DE LA VIVIENDA POPULAR. BOGOTÁ"/>
    <s v="No aplica"/>
    <m/>
    <d v="2024-02-19T00:00:00"/>
    <n v="202417000021563"/>
    <s v="02 - Creación de Nueva Línea "/>
    <s v="varios"/>
    <d v="2024-02-19T00:00:00"/>
    <s v="FOR-041"/>
    <d v="2024-02-19T00:00:00"/>
    <n v="92475849"/>
    <n v="0"/>
    <n v="117"/>
    <d v="2024-02-19T00:00:00"/>
    <n v="0"/>
    <n v="92475849"/>
    <m/>
    <m/>
    <m/>
    <n v="0"/>
    <m/>
    <m/>
    <n v="0"/>
    <n v="92475849"/>
    <m/>
    <m/>
    <m/>
    <s v="ANULACIÓN TOTAL CDP No. 117"/>
  </r>
  <r>
    <n v="158"/>
    <s v="7696-158"/>
    <s v="O23011605560000007696"/>
    <x v="4"/>
    <x v="6"/>
    <x v="19"/>
    <s v="PM/0208/0102/45990237696 - PM/0208/0103/45990237696 - PM/0208/0104/45990237696 -  PM/0208/0105/45990237696 - PM/0208/0106/45990237696"/>
    <x v="6"/>
    <x v="0"/>
    <s v="Apoyar a la Caja de la Vivienda Popular en el desarrollo y conceptualización del Plan Estratégico Institucional."/>
    <x v="2"/>
    <n v="80101604"/>
    <n v="18093950"/>
    <n v="4"/>
    <n v="72375800"/>
    <s v="FEBRERO"/>
    <s v="FEBRERO"/>
    <s v="Febrero"/>
    <s v="DIRECCIÓN DE GESTIÓN CORPORATIVA "/>
    <s v="MARTHA JANETH CARREÑO LIZARAZO"/>
    <s v="FORTALECIMIENTO DEL MODELO DE GESTIÓN INSTITUCIONAL Y MODERNIZACIÓN DE LOS SISTEMAS DE INFORMACIÓN DE LA CAJA DE LA VIVIENDA POPULAR. BOGOTÁ"/>
    <s v="Dirección General"/>
    <m/>
    <d v="2024-02-20T00:00:00"/>
    <n v="202417000021913"/>
    <s v="02 - Creación de Nueva Línea "/>
    <s v="Recursos de la líneas 33, 35, 36, 37, 38 y 39."/>
    <d v="2024-02-20T00:00:00"/>
    <s v="FOR-043"/>
    <d v="2024-02-20T00:00:00"/>
    <n v="72375800"/>
    <n v="0"/>
    <n v="120"/>
    <d v="2024-02-20T00:00:00"/>
    <n v="72375800"/>
    <n v="0"/>
    <n v="294"/>
    <d v="2024-02-20T00:00:00"/>
    <n v="72375800"/>
    <n v="0"/>
    <n v="0"/>
    <m/>
    <n v="72375800"/>
    <n v="0"/>
    <s v="CONTRATO DE PRESTACION DE SERVICIOS"/>
    <n v="16"/>
    <s v="IDENTITARIA SAS"/>
    <m/>
  </r>
  <r>
    <n v="159"/>
    <s v="7696-159"/>
    <s v="O23011605560000007696"/>
    <x v="4"/>
    <x v="6"/>
    <x v="21"/>
    <s v="PM/0208/0102/45990167696 - PM/0208/0103/45990167696 - PM/0208/0104/45990167696 -  PM/0208/0105/45990167696 - PM/0208/0106/45990167696"/>
    <x v="61"/>
    <x v="0"/>
    <s v="Prestación del servicio de correo para la recolección, transporte y entrega de la correspondencia de la Caja de la Vivienda Popular."/>
    <x v="2"/>
    <n v="78102201"/>
    <n v="6875000"/>
    <n v="8"/>
    <n v="55000000"/>
    <s v="MARZO"/>
    <s v="MARZO"/>
    <s v="MARZO"/>
    <s v="DIRECCIÓN DE GESTIÓN CORPORATIVA "/>
    <s v="MARTHA JANETH CARREÑO LIZARAZO"/>
    <s v="FORTALECIMIENTO DEL MODELO DE GESTIÓN INSTITUCIONAL Y MODERNIZACIÓN DE LOS SISTEMAS DE INFORMACIÓN DE LA CAJA DE LA VIVIENDA POPULAR. BOGOTÁ"/>
    <s v="Subdirección Administrativa"/>
    <m/>
    <s v="21/03/2024_x000a_21/02/2024"/>
    <s v="202417000033293_x000a_202417000022573"/>
    <s v="03 - Modificación de Línea"/>
    <s v="Recursos de las líneas 2, 67 y 80"/>
    <d v="2024-02-28T00:00:00"/>
    <s v="FOR-112_x000a_ANULACIÓN FOR-065"/>
    <d v="2024-03-21T00:00:00"/>
    <n v="55000000"/>
    <n v="0"/>
    <n v="534"/>
    <d v="2024-03-22T00:00:00"/>
    <n v="55000000"/>
    <n v="0"/>
    <n v="1895"/>
    <d v="2024-05-15T00:00:00"/>
    <n v="55000000"/>
    <n v="0"/>
    <n v="0"/>
    <m/>
    <n v="55000000"/>
    <n v="0"/>
    <s v="CONTRATOS INTERADMINISTRATIVOS"/>
    <n v="297"/>
    <s v="SERVICIOS POSTALES NACIONALES S.A.S."/>
    <s v="SE ANULO LA VIABILIDAD No. FOR-065 POR CAMBIO DE OBJETO."/>
  </r>
  <r>
    <n v="160"/>
    <s v="7696-160"/>
    <s v="O23011605560000007696"/>
    <x v="4"/>
    <x v="6"/>
    <x v="19"/>
    <s v="PM/0208/0102/45990237696 - PM/0208/0103/45990237696 - PM/0208/0104/45990237696 -  PM/0208/0105/45990237696 - PM/0208/0106/45990237696"/>
    <x v="6"/>
    <x v="0"/>
    <s v="Prestar servicios profesionales para la elaboración, revisión y control en relación con los procesos a cargo de la Dirección de Gestión Corporativa"/>
    <x v="2"/>
    <n v="80111600"/>
    <n v="7000000"/>
    <n v="4"/>
    <n v="28000000"/>
    <s v="MARZO"/>
    <s v="MARZO"/>
    <s v="MARZO"/>
    <s v="DIRECCIÓN DE GESTIÓN CORPORATIVA "/>
    <s v="MARTHA JANETH CARREÑO LIZARAZO"/>
    <s v="FORTALECIMIENTO DEL MODELO DE GESTIÓN INSTITUCIONAL Y MODERNIZACIÓN DE LOS SISTEMAS DE INFORMACIÓN DE LA CAJA DE LA VIVIENDA POPULAR. BOGOTÁ"/>
    <s v="Dirección de Gestión Corporativa"/>
    <m/>
    <d v="2024-02-23T00:00:00"/>
    <n v="202417000023303"/>
    <s v="02 - Creación de Nueva Línea "/>
    <s v="Recursos de la línea 16"/>
    <d v="2024-02-26T00:00:00"/>
    <s v="FOR-082"/>
    <d v="2024-03-01T00:00:00"/>
    <n v="28000000"/>
    <n v="0"/>
    <n v="384"/>
    <d v="2024-03-04T00:00:00"/>
    <n v="26833333"/>
    <n v="1166667"/>
    <n v="412"/>
    <d v="2024-03-05T00:00:00"/>
    <n v="26833333"/>
    <n v="0"/>
    <n v="12833333"/>
    <m/>
    <n v="14000000"/>
    <n v="1166667"/>
    <s v="CONTRATO DE PRESTACION DE SERVICIOS PROFESIONALES"/>
    <n v="85"/>
    <s v="BELIA FERNANDA DOUSDEBES AGUDELO"/>
    <s v="ANULACIÓN PARClAL CDP No. 384"/>
  </r>
  <r>
    <n v="161"/>
    <s v="7696-161"/>
    <s v="O23011605560000007696"/>
    <x v="4"/>
    <x v="6"/>
    <x v="19"/>
    <s v="PM/0208/0102/45990237696 - PM/0208/0103/45990237696 - PM/0208/0104/45990237696 -  PM/0208/0105/45990237696 - PM/0208/0106/45990237696"/>
    <x v="34"/>
    <x v="0"/>
    <s v="Adición y prorroga al contrato No. 40-2023, cuyo objeto es: “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
    <x v="3"/>
    <s v="No aplica"/>
    <n v="5631000"/>
    <n v="1"/>
    <n v="5631000"/>
    <s v="FEBRERO"/>
    <s v="FEBRERO"/>
    <s v="Febrero"/>
    <s v="DIRECCIÓN DE GESTIÓN CORPORATIVA "/>
    <s v="MARTHA JANETH CARREÑO LIZARAZO"/>
    <s v="FORTALECIMIENTO DEL MODELO DE GESTIÓN INSTITUCIONAL Y MODERNIZACIÓN DE LOS SISTEMAS DE INFORMACIÓN DE LA CAJA DE LA VIVIENDA POPULAR. BOGOTÁ"/>
    <s v="Subdirección Financiera"/>
    <m/>
    <d v="2024-02-27T00:00:00"/>
    <n v="202417000024413"/>
    <s v="02 - Creación de Nueva Línea "/>
    <s v="Recursos de la línea 26"/>
    <d v="2024-02-27T00:00:00"/>
    <s v="FOR-057"/>
    <d v="2024-02-27T00:00:00"/>
    <n v="5631000"/>
    <n v="0"/>
    <n v="301"/>
    <d v="2024-02-28T00:00:00"/>
    <n v="5631000"/>
    <n v="0"/>
    <n v="350"/>
    <d v="2024-02-29T00:00:00"/>
    <n v="5631000"/>
    <n v="0"/>
    <n v="5631000"/>
    <m/>
    <n v="0"/>
    <n v="0"/>
    <s v="CONTRATO DE PRESTACION DE SERVICIOS PROFESIONALES"/>
    <n v="40"/>
    <s v="IVONNE ASTRID BUITRAGO BERNAL"/>
    <m/>
  </r>
  <r>
    <n v="162"/>
    <s v="7696-162"/>
    <s v="O23011605560000007696"/>
    <x v="4"/>
    <x v="6"/>
    <x v="19"/>
    <s v="PM/0208/0102/45990237696 - PM/0208/0103/45990237696 - PM/0208/0104/45990237696 -  PM/0208/0105/45990237696 - PM/0208/0106/45990237696"/>
    <x v="43"/>
    <x v="0"/>
    <s v="Adición y prórroga al contrato No. 619-2023, cuyo objeto es: “Prestar los servicios de apoyo a la gestión para realizar y atender las actividades administrativas y operativas de la Dirección de Gestión Corporativa.”"/>
    <x v="3"/>
    <n v="80111600"/>
    <n v="1603710"/>
    <s v="1 mes y 5 días"/>
    <n v="1870995"/>
    <s v="FEBRERO"/>
    <s v="FEBRERO"/>
    <s v="Febrero"/>
    <s v="DIRECCIÓN DE GESTIÓN CORPORATIVA "/>
    <s v="MARTHA JANETH CARREÑO LIZARAZO"/>
    <s v="FORTALECIMIENTO DEL MODELO DE GESTIÓN INSTITUCIONAL Y MODERNIZACIÓN DE LOS SISTEMAS DE INFORMACIÓN DE LA CAJA DE LA VIVIENDA POPULAR. BOGOTÁ"/>
    <s v="Dirección de Gestión Corporativa"/>
    <m/>
    <s v="27/02/2024_x000a_"/>
    <s v="202417000024883_x000a_"/>
    <s v="02 - Creación de Nueva Línea "/>
    <s v="Recursos de la línea 54"/>
    <s v="27/02/2024_x000a_"/>
    <s v="FOR-061"/>
    <d v="2024-02-27T00:00:00"/>
    <n v="1870995"/>
    <n v="0"/>
    <n v="328"/>
    <d v="2024-02-28T00:00:00"/>
    <n v="1870995"/>
    <n v="0"/>
    <n v="367"/>
    <d v="2024-03-01T00:00:00"/>
    <n v="1870995"/>
    <n v="0"/>
    <n v="1870995"/>
    <m/>
    <n v="0"/>
    <n v="0"/>
    <s v="CONTRATO DE PRESTACION DE SERVICIOS DE APOYO A LA GESTION"/>
    <n v="619"/>
    <s v="MARIA ROCIO MARTINEZ ARIAS"/>
    <m/>
  </r>
  <r>
    <n v="163"/>
    <s v="7696-163"/>
    <s v="O23011605560000007696"/>
    <x v="4"/>
    <x v="6"/>
    <x v="19"/>
    <s v="PM/0208/0102/45990237696 - PM/0208/0103/45990237696 - PM/0208/0104/45990237696 -  PM/0208/0105/45990237696 - PM/0208/0106/45990237696"/>
    <x v="43"/>
    <x v="0"/>
    <s v="Adición y prórroga al contrato No. 686-2023, cuyo objeto es: “Prestar servicios profesionales en el desarrollo de actividades relacionadas con la etapa precontractual, gestión de pagos y apoyo en la etapa poscontractual de los contratos a cargo de la Dirección de Gestión Corporativa y/o el proyecto de inversión a cargo de la dependencia.&quot;"/>
    <x v="3"/>
    <s v="No aplica"/>
    <n v="7483980"/>
    <s v="1 mes y 12 días"/>
    <n v="10477572"/>
    <s v="FEBRERO"/>
    <s v="FEBRERO"/>
    <s v="Febrero"/>
    <s v="DIRECCIÓN DE GESTIÓN CORPORATIVA "/>
    <s v="MARTHA JANETH CARREÑO LIZARAZO"/>
    <s v="FORTALECIMIENTO DEL MODELO DE GESTIÓN INSTITUCIONAL Y MODERNIZACIÓN DE LOS SISTEMAS DE INFORMACIÓN DE LA CAJA DE LA VIVIENDA POPULAR. BOGOTÁ"/>
    <s v="Dirección de Gestión Corporativa"/>
    <m/>
    <s v="27/02/2024_x000a_"/>
    <n v="202417000025033"/>
    <s v="02 - Creación de Nueva Línea "/>
    <s v="Recursos de la línea 55"/>
    <d v="2024-02-23T00:00:00"/>
    <s v="FOR-062"/>
    <d v="2024-02-27T00:00:00"/>
    <n v="10477572"/>
    <n v="0"/>
    <n v="268"/>
    <d v="2024-02-27T00:00:00"/>
    <n v="10477572"/>
    <n v="0"/>
    <n v="309"/>
    <d v="2024-02-27T00:00:00"/>
    <n v="10477572"/>
    <n v="0"/>
    <n v="8232378"/>
    <m/>
    <n v="2245194"/>
    <n v="0"/>
    <s v="CONTRATO DE PRESTACION DE SERVICIOS PROFESIONALES"/>
    <n v="686"/>
    <s v="SERGIO ALEJANDRO PINO ROJAS"/>
    <m/>
  </r>
  <r>
    <n v="164"/>
    <s v="7696-164"/>
    <s v="O23011605560000007696"/>
    <x v="4"/>
    <x v="6"/>
    <x v="19"/>
    <s v="PM/0208/0102/45990237696 - PM/0208/0103/45990237696 - PM/0208/0104/45990237696 -  PM/0208/0105/45990237696 - PM/0208/0106/45990237696"/>
    <x v="6"/>
    <x v="0"/>
    <s v="Adición y prorroga al contrato No. 425-2023, cuyo objeto es: “Prestar servicios profesionales en la ejecución de auditorías seguimiento y evaluaciones del Plan Anual de Auditorías de la vigencia aprobado por el Comité ICCI que aporten en el mejoramiento continuo de los procesos de la Caja de la Vivienda Popular, con énfasis en el componente contable y financiero.&quot;"/>
    <x v="3"/>
    <s v="No aplica"/>
    <n v="7338666"/>
    <s v="2 meses y 10 días"/>
    <n v="17123554"/>
    <s v="FEBRERO"/>
    <s v="FEBRERO"/>
    <s v="Febrero"/>
    <s v="DIRECCIÓN DE GESTIÓN CORPORATIVA "/>
    <s v="MARTHA JANETH CARREÑO LIZARAZO"/>
    <s v="FORTALECIMIENTO DEL MODELO DE GESTIÓN INSTITUCIONAL Y MODERNIZACIÓN DE LOS SISTEMAS DE INFORMACIÓN DE LA CAJA DE LA VIVIENDA POPULAR. BOGOTÁ"/>
    <s v="Asesoría de Control Interno"/>
    <m/>
    <s v="28/02/2024_x000a_"/>
    <n v="202417000025073"/>
    <s v="02 - Creación de Nueva Línea "/>
    <s v="Recursos de la línea 23"/>
    <d v="2024-02-28T00:00:00"/>
    <s v="FOR-063"/>
    <d v="2024-02-28T00:00:00"/>
    <n v="17123554"/>
    <n v="0"/>
    <n v="334"/>
    <d v="2024-02-28T00:00:00"/>
    <n v="17123554"/>
    <n v="0"/>
    <n v="346"/>
    <d v="2024-02-29T00:00:00"/>
    <n v="17123554"/>
    <n v="0"/>
    <n v="14677332"/>
    <m/>
    <n v="2446222"/>
    <n v="0"/>
    <s v="CONTRATO DE PRESTACION DE SERVICIOS PROFESIONALES"/>
    <n v="425"/>
    <s v="MARTHA YANETH RODRIGUEZ CHAPARRO"/>
    <m/>
  </r>
  <r>
    <n v="165"/>
    <s v="7696-165"/>
    <s v="O23011605560000007696"/>
    <x v="4"/>
    <x v="6"/>
    <x v="19"/>
    <s v="PM/0208/0102/45990237696 - PM/0208/0103/45990237696 - PM/0208/0104/45990237696 -  PM/0208/0105/45990237696 - PM/0208/0106/45990237696"/>
    <x v="6"/>
    <x v="0"/>
    <s v="Adición y prorroga al contrato No. 439-2023, cuyo objeto es: “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Seguridad y Privacidad de Información.&quot;"/>
    <x v="3"/>
    <s v="No aplica"/>
    <n v="7338666"/>
    <s v="2 meses y 10 días"/>
    <n v="17123554"/>
    <s v="FEBRERO"/>
    <s v="FEBRERO"/>
    <s v="Febrero"/>
    <s v="DIRECCIÓN DE GESTIÓN CORPORATIVA "/>
    <s v="MARTHA JANETH CARREÑO LIZARAZO"/>
    <s v="FORTALECIMIENTO DEL MODELO DE GESTIÓN INSTITUCIONAL Y MODERNIZACIÓN DE LOS SISTEMAS DE INFORMACIÓN DE LA CAJA DE LA VIVIENDA POPULAR. BOGOTÁ"/>
    <s v="Asesoría de Control Interno"/>
    <m/>
    <s v="28/02/2024_x000a_"/>
    <n v="202417000025073"/>
    <s v="02 - Creación de Nueva Línea "/>
    <s v="Recursos de la línea "/>
    <d v="2024-02-28T00:00:00"/>
    <s v="FOR-064"/>
    <d v="2024-02-28T00:00:00"/>
    <n v="17123554"/>
    <n v="0"/>
    <n v="336"/>
    <d v="2024-02-28T00:00:00"/>
    <n v="17123554"/>
    <n v="0"/>
    <n v="348"/>
    <d v="2024-02-29T00:00:00"/>
    <n v="17123554"/>
    <n v="0"/>
    <n v="14677332"/>
    <m/>
    <n v="2446222"/>
    <n v="0"/>
    <s v="CONTRATO DE PRESTACION DE SERVICIOS PROFESIONALES"/>
    <n v="439"/>
    <s v="JAVIER ALFONSO SARMIENTO PIÑEROS"/>
    <m/>
  </r>
  <r>
    <n v="166"/>
    <s v="7696-166"/>
    <s v="O23011605560000007696"/>
    <x v="4"/>
    <x v="6"/>
    <x v="19"/>
    <s v="PM/0208/0102/45990237696 - PM/0208/0103/45990237696 - PM/0208/0104/45990237696 -  PM/0208/0105/45990237696 - PM/0208/0106/45990237696"/>
    <x v="6"/>
    <x v="0"/>
    <s v="Adición y prórroga al contrato No. 73-2023, cuyo objeto es: “Prestar servicios profesionales para apoyar el mantenimiento y mejora de la Gestión Ambiental de la CVP, a través de la implementación, seguimiento, evaluación y retroalimentación del Plan Institucional de Gestión Ambiental (PIGA) 2020-2024 y su respectivo Plan de Acción Anual.”"/>
    <x v="3"/>
    <s v="No aplica"/>
    <n v="4704216.4285714291"/>
    <s v="28 dias"/>
    <n v="4390602"/>
    <s v="FEBRERO"/>
    <s v="FEBRERO"/>
    <s v="Febrero"/>
    <s v="DIRECCIÓN DE GESTIÓN CORPORATIVA "/>
    <s v="MARTHA JANETH CARREÑO LIZARAZO"/>
    <s v="FORTALECIMIENTO DEL MODELO DE GESTIÓN INSTITUCIONAL Y MODERNIZACIÓN DE LOS SISTEMAS DE INFORMACIÓN DE LA CAJA DE LA VIVIENDA POPULAR. BOGOTÁ"/>
    <s v="Oficina Asesora de Planeación"/>
    <m/>
    <s v="28/02/2024_x000a_"/>
    <n v="202417000025593"/>
    <s v="02 - Creación de Nueva Línea "/>
    <s v="Recursos de la línea 35"/>
    <d v="2024-02-28T00:00:00"/>
    <s v="FOR-066"/>
    <d v="2024-02-28T00:00:00"/>
    <n v="4390602"/>
    <n v="0"/>
    <n v="345"/>
    <d v="2024-02-29T00:00:00"/>
    <n v="4390602"/>
    <n v="0"/>
    <n v="371"/>
    <d v="2024-03-01T00:00:00"/>
    <n v="4390602"/>
    <n v="0"/>
    <n v="4390602"/>
    <m/>
    <n v="0"/>
    <n v="0"/>
    <s v="CONTRATO DE PRESTACION DE SERVICIOS PROFESIONALES"/>
    <n v="73"/>
    <s v="YENNY FARITH BEJARANO CORREA"/>
    <m/>
  </r>
  <r>
    <n v="167"/>
    <s v="7696-167"/>
    <s v="O23011605560000007696"/>
    <x v="4"/>
    <x v="6"/>
    <x v="19"/>
    <s v="PM/0208/0102/45990237696 - PM/0208/0103/45990237696 - PM/0208/0104/45990237696 -  PM/0208/0105/45990237696 - PM/0208/0106/45990237696"/>
    <x v="6"/>
    <x v="0"/>
    <s v="Adición y prorroga al contrato No. 136-2023, cuyo objeto es: “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
    <x v="3"/>
    <s v="No aplica"/>
    <n v="8797371.4285714272"/>
    <s v="1 mes y 5 días"/>
    <n v="10263600"/>
    <s v="FEBRERO"/>
    <s v="FEBRERO"/>
    <s v="Febrero"/>
    <s v="DIRECCIÓN DE GESTIÓN CORPORATIVA "/>
    <s v="MARTHA JANETH CARREÑO LIZARAZO"/>
    <s v="FORTALECIMIENTO DEL MODELO DE GESTIÓN INSTITUCIONAL Y MODERNIZACIÓN DE LOS SISTEMAS DE INFORMACIÓN DE LA CAJA DE LA VIVIENDA POPULAR. BOGOTÁ"/>
    <s v="Oficina Asesora de Planeación"/>
    <m/>
    <s v="28/02/2024_x000a_"/>
    <n v="202417000025593"/>
    <s v="02 - Creación de Nueva Línea "/>
    <s v="Recursos de la línea 38"/>
    <d v="2024-02-28T00:00:00"/>
    <s v="FOR-067"/>
    <d v="2024-02-28T00:00:00"/>
    <n v="10263600"/>
    <n v="0"/>
    <n v="337"/>
    <d v="2024-02-28T00:00:00"/>
    <n v="10263600"/>
    <n v="0"/>
    <n v="369"/>
    <d v="2024-03-01T00:00:00"/>
    <n v="10263600"/>
    <n v="0"/>
    <n v="10263600"/>
    <m/>
    <n v="0"/>
    <n v="0"/>
    <s v="CONTRATO DE PRESTACION DE SERVICIOS PROFESIONALES"/>
    <n v="136"/>
    <s v="INGRID DALILA MARIÑO MORALES"/>
    <m/>
  </r>
  <r>
    <n v="168"/>
    <s v="7696-168"/>
    <s v="O23011605560000007696"/>
    <x v="4"/>
    <x v="6"/>
    <x v="19"/>
    <s v="PM/0208/0102/45990237696 - PM/0208/0103/45990237696 - PM/0208/0104/45990237696 -  PM/0208/0105/45990237696 - PM/0208/0106/45990237696"/>
    <x v="6"/>
    <x v="0"/>
    <s v="Adición y prorroga al contrato No. 76-2023, cuyo objeto es: “Prestar servicios profesionales para apoyar a la OAP en la programación, seguimiento, evaluación y monitoreo de los proyectos de inversión de la CVP, la gestión de los sistemas de información establecidos para tal fin, y la elaboración de informes periódicos.”"/>
    <x v="3"/>
    <s v="No aplica"/>
    <n v="7728000"/>
    <s v="23 dias"/>
    <n v="5924800"/>
    <s v="FEBRERO"/>
    <s v="FEBRERO"/>
    <s v="Febrero"/>
    <s v="DIRECCIÓN DE GESTIÓN CORPORATIVA "/>
    <s v="MARTHA JANETH CARREÑO LIZARAZO"/>
    <s v="FORTALECIMIENTO DEL MODELO DE GESTIÓN INSTITUCIONAL Y MODERNIZACIÓN DE LOS SISTEMAS DE INFORMACIÓN DE LA CAJA DE LA VIVIENDA POPULAR. BOGOTÁ"/>
    <s v="Oficina Asesora de Planeación"/>
    <m/>
    <s v="28/02/2024_x000a_"/>
    <n v="202417000025593"/>
    <s v="02 - Creación de Nueva Línea "/>
    <s v="Recursos de la línea 36"/>
    <d v="2024-02-28T00:00:00"/>
    <s v="FOR-068"/>
    <d v="2024-02-28T00:00:00"/>
    <n v="5924800"/>
    <n v="0"/>
    <n v="338"/>
    <d v="2024-02-28T00:00:00"/>
    <n v="5924800"/>
    <n v="0"/>
    <n v="370"/>
    <d v="2024-03-01T00:00:00"/>
    <n v="5924800"/>
    <n v="0"/>
    <n v="5924800"/>
    <m/>
    <n v="0"/>
    <n v="0"/>
    <s v="CONTRATO DE PRESTACION DE SERVICIOS PROFESIONALES"/>
    <n v="76"/>
    <s v="YEIMY YOLANDA MARIN BARRERO"/>
    <m/>
  </r>
  <r>
    <n v="169"/>
    <s v="7696-169"/>
    <s v="O23011605560000007696"/>
    <x v="4"/>
    <x v="6"/>
    <x v="19"/>
    <s v="PM/0208/0102/45990237696 - PM/0208/0103/45990237696 - PM/0208/0104/45990237696 -  PM/0208/0105/45990237696 - PM/0208/0106/45990237696"/>
    <x v="8"/>
    <x v="0"/>
    <s v="Prestar servicios profesionales como abogado para el desarrollo de las actividades relacionadas con la Subdirección administrativa"/>
    <x v="2"/>
    <n v="80111600"/>
    <n v="5000000"/>
    <n v="4"/>
    <n v="20000000"/>
    <s v="MARZO"/>
    <s v="MARZO"/>
    <s v="MARZO"/>
    <s v="DIRECCIÓN DE GESTIÓN CORPORATIVA "/>
    <s v="MARTHA JANETH CARREÑO LIZARAZO"/>
    <s v="FORTALECIMIENTO DEL MODELO DE GESTIÓN INSTITUCIONAL Y MODERNIZACIÓN DE LOS SISTEMAS DE INFORMACIÓN DE LA CAJA DE LA VIVIENDA POPULAR. BOGOTÁ"/>
    <s v="Subdirección Administrativa"/>
    <m/>
    <s v="28/02/2024_x000a_"/>
    <n v="202417000025723"/>
    <s v="02 - Creación de Nueva Línea "/>
    <s v="Recursos de la línea 30"/>
    <d v="2024-02-29T00:00:00"/>
    <s v="FOR-088"/>
    <d v="2024-03-11T00:00:00"/>
    <n v="20000000"/>
    <n v="0"/>
    <n v="418"/>
    <d v="2024-03-11T00:00:00"/>
    <n v="14000000"/>
    <n v="6000000"/>
    <s v="2787"/>
    <d v="2024-05-28T00:00:00"/>
    <n v="14000000"/>
    <n v="0"/>
    <n v="0"/>
    <m/>
    <n v="14000000"/>
    <n v="6000000"/>
    <s v="CONTRATO DE PRESTACION DE SERVICIOS PROFESIONALES"/>
    <n v="439"/>
    <s v="ALVARO JAVIER TELLEZ CRUZ"/>
    <s v="ANULACIÓN PARClAL CDP No. 418"/>
  </r>
  <r>
    <n v="170"/>
    <s v="7696-170"/>
    <s v="O23011605560000007696"/>
    <x v="4"/>
    <x v="6"/>
    <x v="19"/>
    <s v="PM/0208/0102/45990237696 - PM/0208/0103/45990237696 - PM/0208/0104/45990237696 -  PM/0208/0105/45990237696 - PM/0208/0106/45990237696"/>
    <x v="8"/>
    <x v="0"/>
    <s v="Prestar servicios profesionales especializados como abogado a la subdirección administrativa apoyando la ejecución de los diversos trámites contractuales, administrativos y jurídicos."/>
    <x v="2"/>
    <n v="80111600"/>
    <n v="7000000"/>
    <n v="4"/>
    <n v="28000000"/>
    <s v="MARZO"/>
    <s v="MARZO"/>
    <s v="MARZO"/>
    <s v="DIRECCIÓN DE GESTIÓN CORPORATIVA "/>
    <s v="MARTHA JANETH CARREÑO LIZARAZO"/>
    <s v="FORTALECIMIENTO DEL MODELO DE GESTIÓN INSTITUCIONAL Y MODERNIZACIÓN DE LOS SISTEMAS DE INFORMACIÓN DE LA CAJA DE LA VIVIENDA POPULAR. BOGOTÁ"/>
    <s v="Subdirección Administrativa"/>
    <m/>
    <s v="28/02/2024_x000a_"/>
    <n v="202417000025723"/>
    <s v="02 - Creación de Nueva Línea "/>
    <s v="Recursos de la línea 30"/>
    <d v="2024-02-29T00:00:00"/>
    <s v="FOR-089"/>
    <d v="2024-03-11T00:00:00"/>
    <n v="28000000"/>
    <n v="0"/>
    <n v="419"/>
    <d v="2024-03-11T00:00:00"/>
    <n v="6766667"/>
    <n v="21233333"/>
    <n v="1142"/>
    <d v="2024-04-02T00:00:00"/>
    <n v="6766667"/>
    <n v="0"/>
    <n v="6766667"/>
    <m/>
    <n v="0"/>
    <n v="21233333"/>
    <s v="CONTRATO DE PRESTACION DE SERVICIOS PROFESIONALES"/>
    <n v="251"/>
    <s v="JENNIFFER ANDREA CALLEJAS REUTO"/>
    <s v="ANULACIÓN PARClAL CDP No. 419"/>
  </r>
  <r>
    <n v="171"/>
    <s v="7696-171"/>
    <s v="O23011605560000007696"/>
    <x v="4"/>
    <x v="6"/>
    <x v="19"/>
    <s v="PM/0208/0102/45990237696 - PM/0208/0103/45990237696 - PM/0208/0104/45990237696 -  PM/0208/0105/45990237696 - PM/0208/0106/45990237696"/>
    <x v="8"/>
    <x v="0"/>
    <s v="Prestar servicios de apoyo a la subdirección administrativa para el fortalecimiento de los procesos administrativos y del talento humano."/>
    <x v="2"/>
    <n v="80111600"/>
    <n v="2900000"/>
    <n v="4"/>
    <n v="11600000"/>
    <s v="MARZO"/>
    <s v="MARZO"/>
    <s v="MARZO"/>
    <s v="DIRECCIÓN DE GESTIÓN CORPORATIVA "/>
    <s v="MARTHA JANETH CARREÑO LIZARAZO"/>
    <s v="FORTALECIMIENTO DEL MODELO DE GESTIÓN INSTITUCIONAL Y MODERNIZACIÓN DE LOS SISTEMAS DE INFORMACIÓN DE LA CAJA DE LA VIVIENDA POPULAR. BOGOTÁ"/>
    <s v="Subdirección Administrativa"/>
    <m/>
    <s v="28/02/2024_x000a_"/>
    <n v="202417000025723"/>
    <s v="02 - Creación de Nueva Línea "/>
    <s v="Recursos de la línea 30"/>
    <d v="2024-02-29T00:00:00"/>
    <m/>
    <m/>
    <m/>
    <n v="11600000"/>
    <m/>
    <m/>
    <m/>
    <n v="0"/>
    <m/>
    <m/>
    <m/>
    <n v="0"/>
    <m/>
    <m/>
    <n v="0"/>
    <n v="11600000"/>
    <m/>
    <m/>
    <m/>
    <m/>
  </r>
  <r>
    <n v="172"/>
    <s v="7696-172"/>
    <s v="O23011605560000007696"/>
    <x v="4"/>
    <x v="6"/>
    <x v="19"/>
    <s v="PM/0208/0102/45990237696 - PM/0208/0103/45990237696 - PM/0208/0104/45990237696 -  PM/0208/0105/45990237696 - PM/0208/0106/45990237696"/>
    <x v="8"/>
    <x v="0"/>
    <s v="Prestar servicios profesionales desde el componente jurídico para brindar apoyo en las actuaciones que se adelanten en el proceso de gestión contractual."/>
    <x v="2"/>
    <n v="80121704"/>
    <n v="5000000"/>
    <n v="4"/>
    <n v="20000000"/>
    <s v="MARZO"/>
    <s v="MARZO"/>
    <s v="MARZO"/>
    <s v="DIRECCIÓN DE GESTIÓN CORPORATIVA "/>
    <s v="MARTHA JANETH CARREÑO LIZARAZO"/>
    <s v="FORTALECIMIENTO DEL MODELO DE GESTIÓN INSTITUCIONAL Y MODERNIZACIÓN DE LOS SISTEMAS DE INFORMACIÓN DE LA CAJA DE LA VIVIENDA POPULAR. BOGOTÁ"/>
    <s v="Dirección Jurídica"/>
    <m/>
    <s v="06/03/2024_x000a_"/>
    <s v="202417000029033_x000a_"/>
    <s v="02 - Creación de Nueva Línea "/>
    <s v="Recursos de la línea 3"/>
    <d v="2024-03-06T00:00:00"/>
    <s v="FOR-087"/>
    <d v="2024-03-11T00:00:00"/>
    <n v="20000000"/>
    <n v="0"/>
    <n v="417"/>
    <d v="2024-03-11T00:00:00"/>
    <n v="20000000"/>
    <n v="0"/>
    <n v="968"/>
    <d v="2024-03-19T00:00:00"/>
    <n v="20000000"/>
    <n v="0"/>
    <n v="6833333"/>
    <m/>
    <n v="13166667"/>
    <n v="0"/>
    <s v="CONTRATO DE PRESTACION DE SERVICIOS PROFESIONALES"/>
    <n v="199"/>
    <s v="WILMER ANDRES ALBORNOZ SUA"/>
    <m/>
  </r>
  <r>
    <n v="173"/>
    <s v="7696-173"/>
    <s v="O23011605560000007696"/>
    <x v="4"/>
    <x v="6"/>
    <x v="19"/>
    <s v="PM/0208/0102/45990237696 - PM/0208/0103/45990237696 - PM/0208/0104/45990237696 -  PM/0208/0105/45990237696 - PM/0208/0106/45990237696"/>
    <x v="10"/>
    <x v="4"/>
    <s v="Pago de pasivo exigible compromiso No. 767-2022, cuyo objeto es: Prestar los servicios profesionales para adelantar la representación judicial y extrajudicial en materia de derecho público y apoyar en los trámites administrativos que se requieran en la Dirección Jurídica”"/>
    <x v="1"/>
    <s v="No aplica"/>
    <n v="0"/>
    <s v="No Aplica"/>
    <n v="1635784"/>
    <s v="NO APLICA"/>
    <s v="NO APLICA"/>
    <s v="NO APLICA"/>
    <s v="DIRECCIÓN DE GESTIÓN CORPORATIVA "/>
    <s v="MARTHA JANETH CARREÑO LIZARAZO"/>
    <s v="FORTALECIMIENTO DEL MODELO DE GESTIÓN INSTITUCIONAL Y MODERNIZACIÓN DE LOS SISTEMAS DE INFORMACIÓN DE LA CAJA DE LA VIVIENDA POPULAR. BOGOTÁ"/>
    <s v="No aplica"/>
    <m/>
    <s v="25/04/2024_x000a_11/03/2024"/>
    <s v="202417000041273_x000a_202417000029543"/>
    <s v="01 - Viabilización de Línea"/>
    <s v="Recursos de la línea 44"/>
    <s v="25/04/2024_x000a_11/03/2024"/>
    <s v="FOR-123"/>
    <d v="2024-04-25T00:00:00"/>
    <n v="1635784"/>
    <n v="0"/>
    <n v="676"/>
    <d v="2024-04-26T00:00:00"/>
    <n v="1635784"/>
    <n v="0"/>
    <n v="1819"/>
    <d v="2024-04-30T00:00:00"/>
    <n v="1635784"/>
    <n v="0"/>
    <n v="1635784"/>
    <m/>
    <n v="0"/>
    <n v="0"/>
    <s v="CONTRATO DE PRESTACION DE SERVICIOS PROFESIONALES"/>
    <n v="767"/>
    <s v="LUIS GUILLERMO QUIÑONES BENAVIDES"/>
    <m/>
  </r>
  <r>
    <n v="174"/>
    <s v="7696-174"/>
    <s v="O23011605560000007696"/>
    <x v="4"/>
    <x v="6"/>
    <x v="19"/>
    <s v="PM/0208/0102/45990237696 - PM/0208/0103/45990237696 - PM/0208/0104/45990237696 -  PM/0208/0105/45990237696 - PM/0208/0106/45990237696"/>
    <x v="10"/>
    <x v="4"/>
    <s v="Pago de pasivo exigible compromiso No. 784-2022, cuyo objeto es: “La prestación de los servicios profesionales para ejercer la representación técnica y especializada en defensa de los intereses de la Caja de la Vivienda Popular y del PATRIMONIO AUTONOMO FIDUBOGOTÁ SA PROYECTO CONSTRUCCIÓN DE VIVIENDA NUEVA identificado con NIT.830.055.897-7, en el proceso que en sede Arbitral y/o en sede de la jurisdicción ordinaria se llevará a cabo contra el Consorcio como sociedad interventora en el contrato de Construcción Vivienda Nueva CPS-PCVN-3-1-30589- 045 de 2015 y demás actividades relacionadas.”"/>
    <x v="1"/>
    <s v="No aplica"/>
    <n v="0"/>
    <s v="No Aplica"/>
    <n v="22500000"/>
    <s v="NO APLICA"/>
    <s v="NO APLICA"/>
    <s v="NO APLICA"/>
    <s v="DIRECCIÓN DE GESTIÓN CORPORATIVA "/>
    <s v="MARTHA JANETH CARREÑO LIZARAZO"/>
    <s v="FORTALECIMIENTO DEL MODELO DE GESTIÓN INSTITUCIONAL Y MODERNIZACIÓN DE LOS SISTEMAS DE INFORMACIÓN DE LA CAJA DE LA VIVIENDA POPULAR. BOGOTÁ"/>
    <s v="No aplica"/>
    <m/>
    <s v="25/04/2024_x000a_11/03/2024"/>
    <s v="202417000041283_x000a_202417000029863"/>
    <s v="01 - Viabilización de Línea"/>
    <s v="Recursos de la línea 44"/>
    <s v="25/04/2024_x000a_11/03/2024"/>
    <s v="FOR-124"/>
    <d v="2024-04-25T00:00:00"/>
    <n v="22500000"/>
    <n v="0"/>
    <n v="677"/>
    <d v="2024-04-26T00:00:00"/>
    <n v="22500000"/>
    <n v="0"/>
    <n v="1822"/>
    <d v="2024-05-02T00:00:00"/>
    <n v="22500000"/>
    <n v="0"/>
    <n v="22500000"/>
    <m/>
    <n v="0"/>
    <n v="0"/>
    <s v="CONTRATO DE PRESTACION DE SERVICIOS PROFESIONALES"/>
    <n v="784"/>
    <s v="NOGUERA &amp; SERRANO SOCIEDAD POR ACCIONES SIMPLIFICADA"/>
    <m/>
  </r>
  <r>
    <n v="175"/>
    <s v="7696-175"/>
    <s v="O23011605560000007696"/>
    <x v="4"/>
    <x v="6"/>
    <x v="19"/>
    <s v="PM/0208/0102/45990237696 - PM/0208/0103/45990237696 - PM/0208/0104/45990237696 -  PM/0208/0105/45990237696 - PM/0208/0106/45990237696"/>
    <x v="8"/>
    <x v="0"/>
    <s v="Prestar los servicios profesionales brindando acompañamiento legal en asuntos relacionados con la estructuración de proyectos de vivienda y en procesos estratégicos de la Caja de la Vivienda Popular."/>
    <x v="2"/>
    <n v="80111600"/>
    <n v="14000000"/>
    <n v="4"/>
    <n v="56000000"/>
    <s v="MARZO"/>
    <s v="MARZO"/>
    <s v="MARZO"/>
    <s v="DIRECCIÓN DE GESTIÓN CORPORATIVA "/>
    <s v="MARTHA JANETH CARREÑO LIZARAZO"/>
    <s v="FORTALECIMIENTO DEL MODELO DE GESTIÓN INSTITUCIONAL Y MODERNIZACIÓN DE LOS SISTEMAS DE INFORMACIÓN DE LA CAJA DE LA VIVIENDA POPULAR. BOGOTÁ"/>
    <s v="Dirección General"/>
    <m/>
    <d v="2024-03-12T00:00:00"/>
    <s v="202417000029953_x000a_"/>
    <s v="01 - Viabilización de Línea"/>
    <s v="Recursos de la línea 30"/>
    <d v="2024-03-12T00:00:00"/>
    <s v="FOR-101"/>
    <d v="2024-03-14T00:00:00"/>
    <n v="56000000"/>
    <n v="0"/>
    <n v="449"/>
    <d v="2024-03-14T00:00:00"/>
    <n v="56000000"/>
    <n v="0"/>
    <n v="1032"/>
    <d v="2024-03-21T00:00:00"/>
    <n v="56000000"/>
    <n v="0"/>
    <n v="14000000"/>
    <m/>
    <n v="42000000"/>
    <n v="0"/>
    <s v="CONTRATO DE PRESTACION DE SERVICIOS"/>
    <n v="183"/>
    <s v="LOTERO ZULUAGA ABOGADOS S A S"/>
    <m/>
  </r>
  <r>
    <n v="176"/>
    <s v="7696-176"/>
    <s v="O23011605560000007696"/>
    <x v="4"/>
    <x v="6"/>
    <x v="23"/>
    <s v="PM/0208/0102/45990077696 - PM/0208/0103/45990077696 - PM/0208/0104/45990077696 -  PM/0208/0105/45990077696 - PM/0208/0106/45990077696"/>
    <x v="60"/>
    <x v="0"/>
    <s v="Prestación de servicios de apoyo técnico a la gestión para definir, analizar, especificar, documentar, probar los sistemas de información que apoyan los procesos misionales, estratégicos y de apoyo de la Caja de la Vivienda Popular."/>
    <x v="2"/>
    <n v="80111600"/>
    <n v="4637417"/>
    <n v="4"/>
    <n v="18549668"/>
    <s v="MARZO"/>
    <s v="MARZO"/>
    <s v="MARZO"/>
    <s v="DIRECCIÓN DE GESTIÓN CORPORATIVA "/>
    <s v="MARTHA JANETH CARREÑO LIZARAZO"/>
    <s v="FORTALECIMIENTO DEL MODELO DE GESTIÓN INSTITUCIONAL Y MODERNIZACIÓN DE LOS SISTEMAS DE INFORMACIÓN DE LA CAJA DE LA VIVIENDA POPULAR. BOGOTÁ"/>
    <s v="Dirección General"/>
    <m/>
    <d v="2024-03-12T00:00:00"/>
    <n v="202417000030323"/>
    <s v="02 - Creación de Nueva Línea "/>
    <s v="Recursos de la línea 109"/>
    <d v="2024-03-12T00:00:00"/>
    <s v="FOR-107"/>
    <d v="2024-03-19T00:00:00"/>
    <n v="18549668"/>
    <n v="0"/>
    <n v="516"/>
    <d v="2024-03-20T00:00:00"/>
    <n v="18549668"/>
    <n v="0"/>
    <n v="1332"/>
    <d v="2024-04-08T00:00:00"/>
    <n v="18549668"/>
    <n v="0"/>
    <n v="3400772"/>
    <m/>
    <n v="15148896"/>
    <n v="0"/>
    <s v="CONTRATO DE PRESTACION DE SERVICIOS DE APOYO A LA GESTION"/>
    <n v="303"/>
    <s v="LUIS ANTONIO GONZALEZ SUAREZ"/>
    <m/>
  </r>
  <r>
    <n v="177"/>
    <s v="7696-177"/>
    <s v="O23011605560000007696"/>
    <x v="4"/>
    <x v="6"/>
    <x v="19"/>
    <s v="PM/0208/0102/45990237696 - PM/0208/0103/45990237696 - PM/0208/0104/45990237696 -  PM/0208/0105/45990237696 - PM/0208/0106/45990237696"/>
    <x v="8"/>
    <x v="0"/>
    <s v="Prestar servicios de apoyo a la gestión administrativa y financiera en los procesos de contratación de la Entidad en todas sus etapas, y los demás procesos que la Entidad requiera adelantar."/>
    <x v="2"/>
    <n v="80161500"/>
    <n v="4000000.0000000005"/>
    <s v="3 meses y 15 días"/>
    <n v="14000000"/>
    <s v="MARZO"/>
    <s v="MARZO"/>
    <s v="MARZO"/>
    <s v="DIRECCIÓN DE GESTIÓN CORPORATIVA "/>
    <s v="MARTHA JANETH CARREÑO LIZARAZO"/>
    <s v="FORTALECIMIENTO DEL MODELO DE GESTIÓN INSTITUCIONAL Y MODERNIZACIÓN DE LOS SISTEMAS DE INFORMACIÓN DE LA CAJA DE LA VIVIENDA POPULAR. BOGOTÁ"/>
    <s v="Dirección Jurídica"/>
    <m/>
    <d v="2024-03-12T00:00:00"/>
    <n v="202417000030623"/>
    <s v="02 - Creación de Nueva Línea "/>
    <s v="Recursos de la línea 11"/>
    <d v="2024-03-12T00:00:00"/>
    <s v="FOR-104"/>
    <d v="2024-03-15T00:00:00"/>
    <n v="14000000"/>
    <n v="0"/>
    <n v="454"/>
    <d v="2024-03-18T00:00:00"/>
    <n v="14000000"/>
    <n v="0"/>
    <n v="1144"/>
    <d v="2024-04-02T00:00:00"/>
    <n v="14000000"/>
    <n v="0"/>
    <n v="3733333"/>
    <m/>
    <n v="10266667"/>
    <n v="0"/>
    <s v="CONTRATO DE PRESTACION DE SERVICIOS DE APOYO A LA GESTION"/>
    <n v="254"/>
    <s v="SEBASTIAN  MORALES GALVIS"/>
    <m/>
  </r>
  <r>
    <n v="178"/>
    <s v="7696-178"/>
    <s v="O23011605560000007696"/>
    <x v="4"/>
    <x v="6"/>
    <x v="19"/>
    <s v="PM/0208/0102/45990237696 - PM/0208/0103/45990237696 - PM/0208/0104/45990237696 -  PM/0208/0105/45990237696 - PM/0208/0106/45990237696"/>
    <x v="8"/>
    <x v="0"/>
    <s v="Prestar servicios profesionales para apoyar a la Caja de Vivienda Popular desde un enfoque administrativo y financiero en los procesos que se le asignen."/>
    <x v="2"/>
    <n v="80161500"/>
    <n v="6000000"/>
    <s v="3 meses y 15 días"/>
    <n v="21000000"/>
    <s v="MARZO"/>
    <s v="MARZO"/>
    <s v="MARZO"/>
    <s v="DIRECCIÓN DE GESTIÓN CORPORATIVA "/>
    <s v="MARTHA JANETH CARREÑO LIZARAZO"/>
    <s v="FORTALECIMIENTO DEL MODELO DE GESTIÓN INSTITUCIONAL Y MODERNIZACIÓN DE LOS SISTEMAS DE INFORMACIÓN DE LA CAJA DE LA VIVIENDA POPULAR. BOGOTÁ"/>
    <s v="Dirección Jurídica"/>
    <m/>
    <d v="2024-03-12T00:00:00"/>
    <n v="202417000030623"/>
    <s v="02 - Creación de Nueva Línea "/>
    <s v="Recursos de la línea 11"/>
    <d v="2024-03-12T00:00:00"/>
    <s v="FOR-105"/>
    <d v="2024-03-15T00:00:00"/>
    <n v="21000000"/>
    <n v="0"/>
    <n v="455"/>
    <d v="2024-03-18T00:00:00"/>
    <n v="21000000"/>
    <n v="0"/>
    <n v="1146"/>
    <d v="2024-04-02T00:00:00"/>
    <n v="21000000"/>
    <n v="0"/>
    <n v="5600000"/>
    <m/>
    <n v="15400000"/>
    <n v="0"/>
    <s v="CONTRATO DE PRESTACION DE SERVICIOS PROFESIONALES"/>
    <n v="253"/>
    <s v="ANDRES DAVID SANCHEZ ZUÑIGA"/>
    <m/>
  </r>
  <r>
    <n v="179"/>
    <s v="7696-179"/>
    <s v="O23011605560000007696"/>
    <x v="4"/>
    <x v="6"/>
    <x v="19"/>
    <s v="PM/0208/0102/45990237696 - PM/0208/0103/45990237696 - PM/0208/0104/45990237696 -  PM/0208/0105/45990237696 - PM/0208/0106/45990237696"/>
    <x v="8"/>
    <x v="0"/>
    <s v="Prestar servicios profesionales jurídicos a la Oficina de Control Disciplinario Interno, en la prevención, en la revisión, elaboración, monitoreo e impulso de los procesos disciplinarios en primera instancia de la Caja de la Vivienda Popular"/>
    <x v="2"/>
    <n v="80111600"/>
    <n v="5500000"/>
    <s v="3 meses y 24 días"/>
    <n v="20900000"/>
    <s v="MARZO"/>
    <s v="MARZO"/>
    <s v="MARZO"/>
    <s v="DIRECCIÓN DE GESTIÓN CORPORATIVA "/>
    <s v="MARTHA JANETH CARREÑO LIZARAZO"/>
    <s v="FORTALECIMIENTO DEL MODELO DE GESTIÓN INSTITUCIONAL Y MODERNIZACIÓN DE LOS SISTEMAS DE INFORMACIÓN DE LA CAJA DE LA VIVIENDA POPULAR. BOGOTÁ"/>
    <s v="Oficina de Control Disciplinario Interno"/>
    <m/>
    <d v="2024-03-12T00:00:00"/>
    <n v="202417000030633"/>
    <s v="02 - Creación de Nueva Línea "/>
    <s v="Recursos de la línea 12"/>
    <d v="2024-03-12T00:00:00"/>
    <s v="FOR-102"/>
    <d v="2024-03-14T00:00:00"/>
    <n v="20900000"/>
    <n v="0"/>
    <n v="450"/>
    <d v="2024-03-14T00:00:00"/>
    <n v="20900000"/>
    <n v="0"/>
    <n v="1100"/>
    <d v="2024-03-21T00:00:00"/>
    <n v="20900000"/>
    <n v="0"/>
    <n v="5500000"/>
    <m/>
    <n v="15400000"/>
    <n v="0"/>
    <s v="CONTRATO DE PRESTACION DE SERVICIOS PROFESIONALES"/>
    <n v="218"/>
    <s v="SERGIO GEOVANNY TOCANCIPA ARIZA"/>
    <m/>
  </r>
  <r>
    <n v="180"/>
    <s v="7696-180"/>
    <s v="O23011605560000007696"/>
    <x v="4"/>
    <x v="6"/>
    <x v="21"/>
    <s v="PM/0208/0102/45990167696 - PM/0208/0103/45990167696 - PM/0208/0104/45990167696 -  PM/0208/0105/45990167696 - PM/0208/0106/45990167696"/>
    <x v="0"/>
    <x v="0"/>
    <s v="Prestación de servicios profesionales y de apoyo"/>
    <x v="1"/>
    <s v="No aplica"/>
    <n v="0"/>
    <s v="No Aplica"/>
    <n v="120000000"/>
    <s v="Julio"/>
    <s v="Julio"/>
    <s v="JULIO"/>
    <s v="DIRECCIÓN DE GESTIÓN CORPORATIVA "/>
    <s v="MARTHA JANETH CARREÑO LIZARAZO"/>
    <s v="FORTALECIMIENTO DEL MODELO DE GESTIÓN INSTITUCIONAL Y MODERNIZACIÓN DE LOS SISTEMAS DE INFORMACIÓN DE LA CAJA DE LA VIVIENDA POPULAR. BOGOTÁ"/>
    <s v="No aplica"/>
    <m/>
    <s v="24/04/2024_x000a_19/03/2024"/>
    <s v="202417000041013_x000a_202417000031563"/>
    <s v="03 - Modificación de Línea"/>
    <s v="A la línea 183_x000a_Recursos de la línea 65"/>
    <s v="24/04/2024_x000a_19/03/2024"/>
    <m/>
    <m/>
    <m/>
    <n v="120000000"/>
    <m/>
    <m/>
    <m/>
    <n v="0"/>
    <m/>
    <m/>
    <m/>
    <n v="0"/>
    <m/>
    <m/>
    <n v="0"/>
    <n v="120000000"/>
    <m/>
    <m/>
    <m/>
    <m/>
  </r>
  <r>
    <n v="181"/>
    <s v="7696-181"/>
    <s v="O23011605560000007696"/>
    <x v="4"/>
    <x v="6"/>
    <x v="21"/>
    <s v="PM/0208/0102/45990167696 - PM/0208/0103/45990167696 - PM/0208/0104/45990167696 -  PM/0208/0105/45990167696 - PM/0208/0106/45990167696"/>
    <x v="62"/>
    <x v="0"/>
    <s v="Adición al contrato No. 719-2023, cuyo objeto es: “Contratar las obras necesarias para el mantenimiento y reparaciones locativas por el sistema de precios unitarios fijos sin fórmula de reajuste a monto agotable, de la sede principal de la Caja de la Vivienda Popular.”"/>
    <x v="3"/>
    <s v="No aplica"/>
    <n v="87694000"/>
    <s v="1 mes y 15 días"/>
    <n v="131541000"/>
    <s v="ABRIL"/>
    <s v="ABRIL"/>
    <s v="ABRIL"/>
    <s v="DIRECCIÓN DE GESTIÓN CORPORATIVA "/>
    <s v="MARTHA JANETH CARREÑO LIZARAZO"/>
    <s v="FORTALECIMIENTO DEL MODELO DE GESTIÓN INSTITUCIONAL Y MODERNIZACIÓN DE LOS SISTEMAS DE INFORMACIÓN DE LA CAJA DE LA VIVIENDA POPULAR. BOGOTÁ"/>
    <s v="Subdirección Administrativa"/>
    <m/>
    <d v="2024-04-15T00:00:00"/>
    <n v="202417000038463"/>
    <s v="01 - Viabilización de Línea"/>
    <s v="Recursos de la línea 67"/>
    <d v="2024-04-15T00:00:00"/>
    <s v="FOR-118"/>
    <d v="2024-04-15T00:00:00"/>
    <n v="131541000"/>
    <n v="0"/>
    <n v="656"/>
    <d v="2024-04-15T00:00:00"/>
    <n v="131541000"/>
    <n v="0"/>
    <n v="1746"/>
    <d v="2024-04-17T00:00:00"/>
    <n v="131541000"/>
    <n v="0"/>
    <n v="0"/>
    <m/>
    <n v="131541000"/>
    <n v="0"/>
    <s v="CONTRATO DE OBRA"/>
    <n v="719"/>
    <s v="LESATH SAS"/>
    <m/>
  </r>
  <r>
    <n v="182"/>
    <s v="7696-182"/>
    <s v="O23011605560000007696"/>
    <x v="4"/>
    <x v="6"/>
    <x v="19"/>
    <s v="PM/0208/0102/45990237696 - PM/0208/0103/45990237696 - PM/0208/0104/45990237696 -  PM/0208/0105/45990237696 - PM/0208/0106/45990237696"/>
    <x v="42"/>
    <x v="0"/>
    <s v="Prestación de servicios profesionales y de apoyo a la gestión de la Oficina Asesora de comunicaciones en la elaboración y ejecución de contenido conforme a las estrategias de comunicación institucional de la Caja de la Vivienda Popular."/>
    <x v="2"/>
    <n v="80111600"/>
    <n v="4700000"/>
    <s v="2 meses y 15 días"/>
    <n v="11750000"/>
    <s v="ABRIL"/>
    <s v="ABRIL"/>
    <s v="ABRIL"/>
    <s v="DIRECCIÓN DE GESTIÓN CORPORATIVA "/>
    <s v="MARTHA JANETH CARREÑO LIZARAZO"/>
    <s v="FORTALECIMIENTO DEL MODELO DE GESTIÓN INSTITUCIONAL Y MODERNIZACIÓN DE LOS SISTEMAS DE INFORMACIÓN DE LA CAJA DE LA VIVIENDA POPULAR. BOGOTÁ"/>
    <s v="Oficina Asesora de Comunicaciones"/>
    <m/>
    <d v="2024-04-15T00:00:00"/>
    <n v="202417000038373"/>
    <s v="01 - Viabilización de Línea"/>
    <s v="Recursos de la línea 49"/>
    <d v="2024-04-16T00:00:00"/>
    <s v="FOR-121"/>
    <d v="2024-04-22T00:00:00"/>
    <n v="11750000"/>
    <n v="0"/>
    <n v="669"/>
    <d v="2024-04-22T00:00:00"/>
    <n v="11750000"/>
    <n v="0"/>
    <n v="1827"/>
    <d v="2024-05-02T00:00:00"/>
    <n v="11750000"/>
    <n v="0"/>
    <n v="0"/>
    <m/>
    <n v="11750000"/>
    <n v="0"/>
    <s v="CONTRATO DE PRESTACION DE SERVICIOS PROFESIONALES"/>
    <n v="410"/>
    <s v="PAOLA ANDREA RIVERA CHACON"/>
    <m/>
  </r>
  <r>
    <n v="183"/>
    <s v="7696-183"/>
    <s v="O23011605560000007696"/>
    <x v="4"/>
    <x v="6"/>
    <x v="21"/>
    <s v="PM/0208/0102/45990167696 - PM/0208/0103/45990167696 - PM/0208/0104/45990167696 -  PM/0208/0105/45990167696 - PM/0208/0106/45990167696"/>
    <x v="63"/>
    <x v="0"/>
    <s v="Adquisición de bienes y elementos para el mejoramiento de la Sede de la Caja de Vivienda Popular"/>
    <x v="4"/>
    <n v="56111800"/>
    <n v="30000000"/>
    <n v="1"/>
    <n v="30000000"/>
    <s v="MAYO"/>
    <s v="MAYO"/>
    <s v="MAYO"/>
    <s v="DIRECCIÓN DE GESTIÓN CORPORATIVA "/>
    <s v="MARTHA JANETH CARREÑO LIZARAZO"/>
    <s v="FORTALECIMIENTO DEL MODELO DE GESTIÓN INSTITUCIONAL Y MODERNIZACIÓN DE LOS SISTEMAS DE INFORMACIÓN DE LA CAJA DE LA VIVIENDA POPULAR. BOGOTÁ"/>
    <s v="Subdirección Administrativa"/>
    <m/>
    <s v="24/04/2024_x000a_"/>
    <s v="202417000041013_x000a_202417000031563"/>
    <s v="02 - Creación de Nueva Línea "/>
    <s v="Recursos de la línea 180"/>
    <d v="2024-04-25T00:00:00"/>
    <s v="FOR-133"/>
    <d v="2024-05-03T00:00:00"/>
    <n v="30000000"/>
    <n v="0"/>
    <n v="686"/>
    <d v="2024-05-06T00:00:00"/>
    <n v="27986339"/>
    <n v="2013661"/>
    <s v="2783_x000a_2784_x000a_2897_x000a_2837"/>
    <s v="28/05/2024_x000a_29/05/2024"/>
    <n v="27986339"/>
    <n v="0"/>
    <n v="0"/>
    <m/>
    <n v="27986339"/>
    <n v="2013661"/>
    <s v="ORDEN DE COMPRA"/>
    <n v="129064"/>
    <s v="CENCOSUD COLOMBIA S.A."/>
    <s v="ANULACIÓN PARClAL CDP No. 686"/>
  </r>
  <r>
    <n v="184"/>
    <s v="7696-184"/>
    <s v="O23011605560000007696"/>
    <x v="4"/>
    <x v="6"/>
    <x v="19"/>
    <s v="PM/0208/0102/45990237696 - PM/0208/0103/45990237696 - PM/0208/0104/45990237696 -  PM/0208/0105/45990237696 - PM/0208/0106/45990237696"/>
    <x v="40"/>
    <x v="0"/>
    <s v="Adición al contrato No. 328-2023, cuyo objeto es: “Contratar la póliza de seguros de vida grupo deudor requerida para la adecuada protección de los intereses patrimoniales actuales y futuros de la Caja de la Vivienda Popular&quot;"/>
    <x v="3"/>
    <s v="No aplica"/>
    <n v="18534482.692307692"/>
    <s v="156 días"/>
    <n v="96379310"/>
    <s v="MAYO"/>
    <s v="MAYO"/>
    <s v="MAYO"/>
    <s v="DIRECCIÓN DE GESTIÓN CORPORATIVA "/>
    <s v="MARTHA JANETH CARREÑO LIZARAZO"/>
    <s v="FORTALECIMIENTO DEL MODELO DE GESTIÓN INSTITUCIONAL Y MODERNIZACIÓN DE LOS SISTEMAS DE INFORMACIÓN DE LA CAJA DE LA VIVIENDA POPULAR. BOGOTÁ"/>
    <s v="Subdirección Administrativa"/>
    <m/>
    <d v="2024-05-07T00:00:00"/>
    <n v="202417000043173"/>
    <s v="02 - Creación de Nueva Línea "/>
    <s v="Recursos de la línea 1"/>
    <d v="2024-05-07T00:00:00"/>
    <s v="FOR-135"/>
    <d v="2024-05-07T00:00:00"/>
    <n v="96379310"/>
    <n v="0"/>
    <n v="694"/>
    <d v="2024-05-08T00:00:00"/>
    <n v="96379310"/>
    <n v="0"/>
    <n v="1890"/>
    <d v="2024-05-11T00:00:00"/>
    <n v="96379310"/>
    <n v="0"/>
    <n v="0"/>
    <m/>
    <n v="96379310"/>
    <n v="0"/>
    <s v="CONTRATO DE SEGUROS"/>
    <n v="328"/>
    <s v="HDI SEGUROS S.A"/>
    <m/>
  </r>
  <r>
    <n v="185"/>
    <s v="7696-185"/>
    <s v="O23011605560000007696"/>
    <x v="4"/>
    <x v="6"/>
    <x v="19"/>
    <s v="PM/0208/0102/45990237696 - PM/0208/0103/45990237696 - PM/0208/0104/45990237696 -  PM/0208/0105/45990237696 - PM/0208/0106/45990237696"/>
    <x v="43"/>
    <x v="0"/>
    <s v="Adición y prórroga al contrato No. 5-2024, cuyo objeto es: “Prestar servicios profesionales a la Dirección de Gestión Corporativa para brindar acompañamiento técnico en el marco de los procesos de contratación de obra e interventoría y gestión de bienes inmuebles de la entidad”"/>
    <x v="3"/>
    <s v="No aplica"/>
    <n v="11200000"/>
    <n v="1"/>
    <n v="11200000"/>
    <s v="MAYO"/>
    <s v="MAYO"/>
    <s v="MAYO"/>
    <s v="DIRECCIÓN DE GESTIÓN CORPORATIVA "/>
    <s v="MARTHA JANETH CARREÑO LIZARAZO"/>
    <s v="FORTALECIMIENTO DEL MODELO DE GESTIÓN INSTITUCIONAL Y MODERNIZACIÓN DE LOS SISTEMAS DE INFORMACIÓN DE LA CAJA DE LA VIVIENDA POPULAR. BOGOTÁ"/>
    <s v="Dirección de Gestión Corporativa"/>
    <m/>
    <d v="2024-05-17T00:00:00"/>
    <s v="202417000048093_x000a_"/>
    <s v="02 - Creación de Nueva Línea "/>
    <s v="Recursos de la línea 54"/>
    <d v="2024-05-20T00:00:00"/>
    <s v="FOR-140"/>
    <d v="2024-05-20T00:00:00"/>
    <n v="11200000"/>
    <n v="0"/>
    <n v="752"/>
    <d v="2024-05-21T00:00:00"/>
    <n v="11200000"/>
    <n v="0"/>
    <n v="2727"/>
    <d v="2024-05-27T00:00:00"/>
    <n v="11200000"/>
    <n v="0"/>
    <n v="0"/>
    <m/>
    <n v="11200000"/>
    <n v="0"/>
    <s v="CONTRATO DE PRESTACION DE SERVICIOS PROFESIONALES"/>
    <n v="5"/>
    <s v="JORGE  MADERO GIRALDO"/>
    <m/>
  </r>
  <r>
    <n v="186"/>
    <s v="7696-186"/>
    <s v="O23011605560000007696"/>
    <x v="4"/>
    <x v="6"/>
    <x v="19"/>
    <s v="PM/0208/0102/45990237696 - PM/0208/0103/45990237696 - PM/0208/0104/45990237696 -  PM/0208/0105/45990237696 - PM/0208/0106/45990237696"/>
    <x v="43"/>
    <x v="0"/>
    <s v="Adición y prórroga al contrato No. 15-2024, cuyo objeto es: “Prestar servicios profesionales para desarrollar procedimientos relacionados con los procesos a cargo de la Dirección de Gestión Corporativa”"/>
    <x v="3"/>
    <s v="No aplica"/>
    <n v="5600000"/>
    <n v="1"/>
    <n v="5600000"/>
    <s v="MAYO"/>
    <s v="MAYO"/>
    <s v="MAYO"/>
    <s v="DIRECCIÓN DE GESTIÓN CORPORATIVA "/>
    <s v="MARTHA JANETH CARREÑO LIZARAZO"/>
    <s v="FORTALECIMIENTO DEL MODELO DE GESTIÓN INSTITUCIONAL Y MODERNIZACIÓN DE LOS SISTEMAS DE INFORMACIÓN DE LA CAJA DE LA VIVIENDA POPULAR. BOGOTÁ"/>
    <s v="Dirección de Gestión Corporativa"/>
    <m/>
    <d v="2024-05-17T00:00:00"/>
    <s v="202417000048093_x000a_"/>
    <s v="02 - Creación de Nueva Línea "/>
    <s v="Recursos de la línea 54 y 56"/>
    <d v="2024-05-20T00:00:00"/>
    <s v="FOR-141"/>
    <d v="2024-05-20T00:00:00"/>
    <n v="5600000"/>
    <n v="0"/>
    <n v="742"/>
    <d v="2024-05-21T00:00:00"/>
    <n v="5600000"/>
    <n v="0"/>
    <n v="2716"/>
    <d v="2024-05-27T00:00:00"/>
    <n v="5600000"/>
    <n v="0"/>
    <n v="0"/>
    <m/>
    <n v="5600000"/>
    <n v="0"/>
    <s v="CONTRATO DE PRESTACION DE SERVICIOS PROFESIONALES"/>
    <n v="15"/>
    <s v="MARIA DEL PILAR CASTILLO MONCALEANO"/>
    <m/>
  </r>
  <r>
    <n v="187"/>
    <s v="7696-187"/>
    <s v="O23011605560000007696"/>
    <x v="4"/>
    <x v="6"/>
    <x v="19"/>
    <s v="PM/0208/0102/45990237696 - PM/0208/0103/45990237696 - PM/0208/0104/45990237696 -  PM/0208/0105/45990237696 - PM/0208/0106/45990237696"/>
    <x v="43"/>
    <x v="0"/>
    <s v="Adición y prórroga al contrato No. 17-2024, cuyo objeto es: “Prestar servicios profesionales, para la revisión, elaboración, control y articulación en relación con los procesos a cargo de la_x000a_Dirección de Gestión Corporativa.”"/>
    <x v="3"/>
    <s v="No aplica"/>
    <n v="8100000"/>
    <n v="1"/>
    <n v="8100000"/>
    <s v="MAYO"/>
    <s v="MAYO"/>
    <s v="MAYO"/>
    <s v="DIRECCIÓN DE GESTIÓN CORPORATIVA "/>
    <s v="MARTHA JANETH CARREÑO LIZARAZO"/>
    <s v="FORTALECIMIENTO DEL MODELO DE GESTIÓN INSTITUCIONAL Y MODERNIZACIÓN DE LOS SISTEMAS DE INFORMACIÓN DE LA CAJA DE LA VIVIENDA POPULAR. BOGOTÁ"/>
    <s v="Dirección de Gestión Corporativa"/>
    <m/>
    <d v="2024-05-17T00:00:00"/>
    <s v="202417000048093_x000a_"/>
    <s v="02 - Creación de Nueva Línea "/>
    <s v="Recursos de la línea 55"/>
    <d v="2024-05-20T00:00:00"/>
    <s v="FOR-142"/>
    <d v="2024-05-20T00:00:00"/>
    <n v="8100000"/>
    <n v="0"/>
    <n v="740"/>
    <d v="2024-05-21T00:00:00"/>
    <n v="8100000"/>
    <n v="0"/>
    <n v="2736"/>
    <d v="2024-05-27T00:00:00"/>
    <n v="8100000"/>
    <n v="0"/>
    <n v="0"/>
    <m/>
    <n v="8100000"/>
    <n v="0"/>
    <s v="CONTRATO DE PRESTACION DE SERVICIOS PROFESIONALES"/>
    <n v="17"/>
    <s v="MARTA CECILIA MURCIA CHAVARRO"/>
    <m/>
  </r>
  <r>
    <n v="188"/>
    <s v="7696-188"/>
    <s v="O23011605560000007696"/>
    <x v="4"/>
    <x v="6"/>
    <x v="19"/>
    <s v="PM/0208/0102/45990237696 - PM/0208/0103/45990237696 - PM/0208/0104/45990237696 -  PM/0208/0105/45990237696 - PM/0208/0106/45990237696"/>
    <x v="43"/>
    <x v="0"/>
    <s v="Adición y prórroga al contrato No. 10-2024, cuyo objeto es: “Prestar servicios profesionales en el desarrollo de las actividades administrativas relacionadas con los procesos a cargo de la Dirección de Gestión Corporativa”"/>
    <x v="3"/>
    <s v="No aplica"/>
    <n v="5929000"/>
    <n v="1"/>
    <n v="5929000"/>
    <s v="MAYO"/>
    <s v="MAYO"/>
    <s v="MAYO"/>
    <s v="DIRECCIÓN DE GESTIÓN CORPORATIVA "/>
    <s v="MARTHA JANETH CARREÑO LIZARAZO"/>
    <s v="FORTALECIMIENTO DEL MODELO DE GESTIÓN INSTITUCIONAL Y MODERNIZACIÓN DE LOS SISTEMAS DE INFORMACIÓN DE LA CAJA DE LA VIVIENDA POPULAR. BOGOTÁ"/>
    <s v="Dirección de Gestión Corporativa"/>
    <m/>
    <d v="2024-05-17T00:00:00"/>
    <s v="202417000048093_x000a_"/>
    <s v="02 - Creación de Nueva Línea "/>
    <s v="Recursos de la línea 55"/>
    <d v="2024-05-20T00:00:00"/>
    <s v="FOR-143"/>
    <d v="2024-05-20T00:00:00"/>
    <n v="5929000"/>
    <n v="0"/>
    <n v="737"/>
    <d v="2024-05-21T00:00:00"/>
    <n v="5929000"/>
    <n v="0"/>
    <n v="2712"/>
    <d v="2024-05-27T00:00:00"/>
    <n v="5929000"/>
    <n v="0"/>
    <n v="0"/>
    <m/>
    <n v="5929000"/>
    <n v="0"/>
    <s v="CONTRATO DE PRESTACION DE SERVICIOS PROFESIONALES"/>
    <n v="10"/>
    <s v="LAURA CATALINA JIMENEZ SANCHEZ"/>
    <m/>
  </r>
  <r>
    <n v="189"/>
    <s v="7696-189"/>
    <s v="O23011605560000007696"/>
    <x v="4"/>
    <x v="6"/>
    <x v="19"/>
    <s v="PM/0208/0102/45990237696 - PM/0208/0103/45990237696 - PM/0208/0104/45990237696 -  PM/0208/0105/45990237696 - PM/0208/0106/45990237696"/>
    <x v="43"/>
    <x v="0"/>
    <s v="Adición y prórroga al contrato No. 27-2024, cuyo objeto es: “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
    <x v="3"/>
    <s v="No aplica"/>
    <n v="7933333"/>
    <n v="1"/>
    <n v="7933333"/>
    <s v="MAYO"/>
    <s v="MAYO"/>
    <s v="MAYO"/>
    <s v="DIRECCIÓN DE GESTIÓN CORPORATIVA "/>
    <s v="MARTHA JANETH CARREÑO LIZARAZO"/>
    <s v="FORTALECIMIENTO DEL MODELO DE GESTIÓN INSTITUCIONAL Y MODERNIZACIÓN DE LOS SISTEMAS DE INFORMACIÓN DE LA CAJA DE LA VIVIENDA POPULAR. BOGOTÁ"/>
    <s v="Dirección de Gestión Corporativa"/>
    <m/>
    <d v="2024-05-17T00:00:00"/>
    <s v="202417000048093_x000a_"/>
    <s v="02 - Creación de Nueva Línea "/>
    <s v="Recursos de la línea 55 y 56"/>
    <d v="2024-05-20T00:00:00"/>
    <s v="FOR-144"/>
    <d v="2024-05-20T00:00:00"/>
    <n v="7933333"/>
    <n v="0"/>
    <n v="730"/>
    <d v="2024-05-21T00:00:00"/>
    <n v="7933333"/>
    <n v="0"/>
    <n v="2711"/>
    <d v="2024-05-27T00:00:00"/>
    <n v="7933333"/>
    <n v="0"/>
    <n v="0"/>
    <m/>
    <n v="7933333"/>
    <n v="0"/>
    <s v="CONTRATO DE PRESTACION DE SERVICIOS PROFESIONALES"/>
    <n v="27"/>
    <s v="DIEGO GERMAN GARCIA LOPEZ"/>
    <m/>
  </r>
  <r>
    <n v="190"/>
    <s v="7696-190"/>
    <s v="O23011605560000007696"/>
    <x v="4"/>
    <x v="6"/>
    <x v="19"/>
    <s v="PM/0208/0102/45990237696 - PM/0208/0103/45990237696 - PM/0208/0104/45990237696 -  PM/0208/0105/45990237696 - PM/0208/0106/45990237696"/>
    <x v="6"/>
    <x v="0"/>
    <s v="Adición y prórroga al contrato No. 85-2024, cuyo objeto es: “Prestar servicios profesionales para la elaboración, revisión y control en relación con los procesos a cargo de la Dirección de Gestión Corporativa.”"/>
    <x v="3"/>
    <s v="No aplica"/>
    <n v="7000000"/>
    <n v="1"/>
    <n v="7000000"/>
    <s v="MAYO"/>
    <s v="MAYO"/>
    <s v="MAYO"/>
    <s v="DIRECCIÓN DE GESTIÓN CORPORATIVA "/>
    <s v="MARTHA JANETH CARREÑO LIZARAZO"/>
    <s v="FORTALECIMIENTO DEL MODELO DE GESTIÓN INSTITUCIONAL Y MODERNIZACIÓN DE LOS SISTEMAS DE INFORMACIÓN DE LA CAJA DE LA VIVIENDA POPULAR. BOGOTÁ"/>
    <s v="Dirección de Gestión Corporativa"/>
    <m/>
    <d v="2024-05-17T00:00:00"/>
    <s v="202417000048093_x000a_"/>
    <s v="02 - Creación de Nueva Línea "/>
    <s v="Recursos de la línea 22"/>
    <d v="2024-05-20T00:00:00"/>
    <s v="FOR-145"/>
    <d v="2024-05-20T00:00:00"/>
    <n v="7000000"/>
    <n v="0"/>
    <n v="749"/>
    <d v="2024-05-21T00:00:00"/>
    <n v="7000000"/>
    <n v="0"/>
    <s v="2790"/>
    <d v="2024-05-28T00:00:00"/>
    <n v="7000000"/>
    <n v="0"/>
    <n v="0"/>
    <m/>
    <n v="7000000"/>
    <n v="0"/>
    <s v="CONTRATO DE PRESTACION DE SERVICIOS PROFESIONALES"/>
    <n v="85"/>
    <s v="BELIA FERNANDA DOUSDEBES AGUDELO"/>
    <m/>
  </r>
  <r>
    <n v="191"/>
    <s v="7696-191"/>
    <s v="O23011605560000007696"/>
    <x v="4"/>
    <x v="6"/>
    <x v="19"/>
    <s v="PM/0208/0102/45990237696 - PM/0208/0103/45990237696 - PM/0208/0104/45990237696 -  PM/0208/0105/45990237696 - PM/0208/0106/45990237696"/>
    <x v="43"/>
    <x v="0"/>
    <s v="Adición y prórroga al contrato No. 40-2024, cuyo objeto es: “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x v="3"/>
    <s v="No aplica"/>
    <n v="9000000"/>
    <n v="1"/>
    <n v="9000000"/>
    <s v="MAYO"/>
    <s v="MAYO"/>
    <s v="MAYO"/>
    <s v="DIRECCIÓN DE GESTIÓN CORPORATIVA "/>
    <s v="MARTHA JANETH CARREÑO LIZARAZO"/>
    <s v="FORTALECIMIENTO DEL MODELO DE GESTIÓN INSTITUCIONAL Y MODERNIZACIÓN DE LOS SISTEMAS DE INFORMACIÓN DE LA CAJA DE LA VIVIENDA POPULAR. BOGOTÁ"/>
    <s v="Dirección de Gestión Corporativa"/>
    <m/>
    <d v="2024-05-17T00:00:00"/>
    <s v="202417000048093_x000a_"/>
    <s v="02 - Creación de Nueva Línea "/>
    <s v="Recursos de la línea 52"/>
    <d v="2024-05-20T00:00:00"/>
    <s v="FOR-146"/>
    <d v="2024-05-20T00:00:00"/>
    <n v="9000000"/>
    <n v="0"/>
    <n v="727"/>
    <d v="2024-05-21T00:00:00"/>
    <n v="9000000"/>
    <n v="0"/>
    <n v="2728"/>
    <d v="2024-05-27T00:00:00"/>
    <n v="9000000"/>
    <n v="0"/>
    <n v="0"/>
    <m/>
    <n v="9000000"/>
    <n v="0"/>
    <s v="CONTRATO DE PRESTACION DE SERVICIOS PROFESIONALES"/>
    <n v="40"/>
    <s v="JUAN DAVID SOLANO ROJAS"/>
    <m/>
  </r>
  <r>
    <n v="192"/>
    <s v="7696-192"/>
    <s v="O23011605560000007696"/>
    <x v="4"/>
    <x v="6"/>
    <x v="20"/>
    <s v="PM/0208/0102/45990187696 - PM/0208/0103/45990187696 - PM/0208/0104/45990187696 -  PM/0208/0105/45990187696 - PM/0208/0106/45990187696"/>
    <x v="43"/>
    <x v="0"/>
    <s v="Adición y prórroga al contrato No. 92-2024, cuyo objeto es: “Prestar servicios profesionales en la planeación, gestión, seguimiento, ejecución y evaluación e informes del proceso de Servicio al Ciudadano.”"/>
    <x v="3"/>
    <s v="No aplica"/>
    <n v="6250000"/>
    <n v="1"/>
    <n v="6250000"/>
    <s v="MAYO"/>
    <s v="MAYO"/>
    <s v="MAYO"/>
    <s v="DIRECCIÓN DE GESTIÓN CORPORATIVA "/>
    <s v="MARTHA JANETH CARREÑO LIZARAZO"/>
    <s v="FORTALECIMIENTO DEL MODELO DE GESTIÓN INSTITUCIONAL Y MODERNIZACIÓN DE LOS SISTEMAS DE INFORMACIÓN DE LA CAJA DE LA VIVIENDA POPULAR. BOGOTÁ"/>
    <s v="Dirección de Gestión Corporativa"/>
    <m/>
    <d v="2024-05-17T00:00:00"/>
    <s v="202417000048093_x000a_"/>
    <s v="02 - Creación de Nueva Línea "/>
    <s v="Recursos de la línea 85"/>
    <d v="2024-05-20T00:00:00"/>
    <s v="FOR-147"/>
    <d v="2024-05-20T00:00:00"/>
    <n v="6250000"/>
    <n v="0"/>
    <n v="726"/>
    <d v="2024-05-21T00:00:00"/>
    <n v="6250000"/>
    <n v="0"/>
    <n v="2713"/>
    <d v="2024-05-27T00:00:00"/>
    <n v="6250000"/>
    <n v="0"/>
    <n v="0"/>
    <m/>
    <n v="6250000"/>
    <n v="0"/>
    <s v="CONTRATO DE PRESTACION DE SERVICIOS PROFESIONALES"/>
    <n v="92"/>
    <s v="ROBERTO CARLOS NARVAEZ CORTES"/>
    <m/>
  </r>
  <r>
    <n v="193"/>
    <s v="7696-193"/>
    <s v="O23011605560000007696"/>
    <x v="4"/>
    <x v="6"/>
    <x v="19"/>
    <s v="PM/0208/0102/45990237696 - PM/0208/0103/45990237696 - PM/0208/0104/45990237696 -  PM/0208/0105/45990237696 - PM/0208/0106/45990237696"/>
    <x v="43"/>
    <x v="0"/>
    <s v="Adición y prórroga al contrato No. 66-2024, cuyo objeto es: “Prestar servicios profesionales para la realización de acciones y análisis necesarios en el fortalecimiento de la Dirección de Gestión Corporativa – Proceso de Servicio al Ciudadano de la CVP.”"/>
    <x v="3"/>
    <s v="No aplica"/>
    <n v="3466667"/>
    <n v="1"/>
    <n v="3466667"/>
    <s v="MAYO"/>
    <s v="MAYO"/>
    <s v="MAYO"/>
    <s v="DIRECCIÓN DE GESTIÓN CORPORATIVA "/>
    <s v="MARTHA JANETH CARREÑO LIZARAZO"/>
    <s v="FORTALECIMIENTO DEL MODELO DE GESTIÓN INSTITUCIONAL Y MODERNIZACIÓN DE LOS SISTEMAS DE INFORMACIÓN DE LA CAJA DE LA VIVIENDA POPULAR. BOGOTÁ"/>
    <s v="Dirección de Gestión Corporativa"/>
    <m/>
    <d v="2024-05-17T00:00:00"/>
    <s v="202417000048093_x000a_"/>
    <s v="02 - Creación de Nueva Línea "/>
    <s v="Recursos de la línea 51"/>
    <d v="2024-05-20T00:00:00"/>
    <s v="FOR-148"/>
    <d v="2024-05-20T00:00:00"/>
    <n v="3466667"/>
    <n v="0"/>
    <n v="724"/>
    <d v="2024-05-21T00:00:00"/>
    <n v="3466667"/>
    <n v="0"/>
    <n v="2744"/>
    <d v="2024-05-27T00:00:00"/>
    <n v="3466667"/>
    <n v="0"/>
    <n v="0"/>
    <m/>
    <n v="3466667"/>
    <n v="0"/>
    <s v="CONTRATO DE PRESTACION DE SERVICIOS PROFESIONALES"/>
    <n v="66"/>
    <s v="ALVARO  DAVILA REMOLINA"/>
    <m/>
  </r>
  <r>
    <n v="194"/>
    <s v="7696-194"/>
    <s v="O23011605560000007696"/>
    <x v="4"/>
    <x v="6"/>
    <x v="19"/>
    <s v="PM/0208/0102/45990237696 - PM/0208/0103/45990237696 - PM/0208/0104/45990237696 -  PM/0208/0105/45990237696 - PM/0208/0106/45990237696"/>
    <x v="6"/>
    <x v="0"/>
    <s v="Adición y prórroga al contrato No. 93-2024, cuyo objeto es: “Prestar los servicios profesionales para desarrollar procesos, administrativos y organizacionales de la Caja de la Vivienda Popular.”"/>
    <x v="3"/>
    <s v="No aplica"/>
    <n v="6533334"/>
    <n v="1"/>
    <n v="6533334"/>
    <s v="MAYO"/>
    <s v="MAYO"/>
    <s v="MAYO"/>
    <s v="DIRECCIÓN DE GESTIÓN CORPORATIVA "/>
    <s v="MARTHA JANETH CARREÑO LIZARAZO"/>
    <s v="FORTALECIMIENTO DEL MODELO DE GESTIÓN INSTITUCIONAL Y MODERNIZACIÓN DE LOS SISTEMAS DE INFORMACIÓN DE LA CAJA DE LA VIVIENDA POPULAR. BOGOTÁ"/>
    <s v="Subdirección Administrativa"/>
    <m/>
    <d v="2024-05-17T00:00:00"/>
    <s v="202417000048093_x000a_"/>
    <s v="02 - Creación de Nueva Línea "/>
    <s v="Recursos de la línea 22"/>
    <d v="2024-05-20T00:00:00"/>
    <s v="FOR-149"/>
    <d v="2024-05-20T00:00:00"/>
    <n v="6533334"/>
    <n v="0"/>
    <n v="744"/>
    <d v="2024-05-21T00:00:00"/>
    <n v="6533334"/>
    <n v="0"/>
    <n v="2743"/>
    <d v="2024-05-27T00:00:00"/>
    <n v="6533334"/>
    <n v="0"/>
    <n v="0"/>
    <m/>
    <n v="6533334"/>
    <n v="0"/>
    <s v="CONTRATO DE PRESTACION DE SERVICIOS PROFESIONALES"/>
    <n v="93"/>
    <s v="JUAN SEBASTIAN BERNAL BERNAL"/>
    <m/>
  </r>
  <r>
    <n v="195"/>
    <s v="7696-195"/>
    <s v="O23011605560000007696"/>
    <x v="4"/>
    <x v="6"/>
    <x v="19"/>
    <s v="PM/0208/0102/45990237696 - PM/0208/0103/45990237696 - PM/0208/0104/45990237696 -  PM/0208/0105/45990237696 - PM/0208/0106/45990237696"/>
    <x v="6"/>
    <x v="0"/>
    <s v="Adición y prórroga al contrato No. 4-2024, cuyo objeto es: “PRESTAR SERVICIOS PROFESIONALES PARA LA ASESORÍA, ACOMPAÑAMIENTO, CONTROL Y SEGUIMIENTO JURÍDICO A LA DIRECCIÓN GENERAL EN TEMAS TRASNVERSALES Y MISIONALES DE LA ENTIDAD.”"/>
    <x v="3"/>
    <s v="No aplica"/>
    <n v="13328000"/>
    <n v="1"/>
    <n v="13328000"/>
    <s v="MAYO"/>
    <s v="MAYO"/>
    <s v="MAYO"/>
    <s v="DIRECCIÓN DE GESTIÓN CORPORATIVA "/>
    <s v="MARTHA JANETH CARREÑO LIZARAZO"/>
    <s v="FORTALECIMIENTO DEL MODELO DE GESTIÓN INSTITUCIONAL Y MODERNIZACIÓN DE LOS SISTEMAS DE INFORMACIÓN DE LA CAJA DE LA VIVIENDA POPULAR. BOGOTÁ"/>
    <s v="Dirección de Gestión Corporativa"/>
    <m/>
    <d v="2024-05-17T00:00:00"/>
    <s v="202417000048093_x000a_"/>
    <s v="02 - Creación de Nueva Línea "/>
    <s v="Recursos de la línea 17"/>
    <d v="2024-05-20T00:00:00"/>
    <s v="FOR-150"/>
    <d v="2024-05-20T00:00:00"/>
    <n v="13328000"/>
    <n v="0"/>
    <n v="757"/>
    <d v="2024-05-21T00:00:00"/>
    <n v="13328000"/>
    <n v="0"/>
    <n v="2766"/>
    <d v="2024-05-28T00:00:00"/>
    <n v="13328000"/>
    <n v="0"/>
    <n v="0"/>
    <m/>
    <n v="13328000"/>
    <n v="0"/>
    <s v="CONTRATO DE PRESTACION DE SERVICIOS PROFESIONALES"/>
    <n v="4"/>
    <s v="A&amp;P ABOGADOS ASOCIADOS SAS"/>
    <m/>
  </r>
  <r>
    <n v="196"/>
    <s v="7696-196"/>
    <s v="O23011605560000007696"/>
    <x v="4"/>
    <x v="6"/>
    <x v="19"/>
    <s v="PM/0208/0102/45990237696 - PM/0208/0103/45990237696 - PM/0208/0104/45990237696 -  PM/0208/0105/45990237696 - PM/0208/0106/45990237696"/>
    <x v="6"/>
    <x v="0"/>
    <s v="Adición y prórroga al contrato No. 7-2024, cuyo objeto es: “PRESTAR LOS SERVICIOS PROFESIONALES PARA APOYAR, ACOMPAÑAR Y FORTALECER LOS PROCESOS MISIONALES Y ADMINISTRATIVOS DE LA DIRECCIÓN GENERAL DE LA CAJA DE VIVIENDA POPULAR.”"/>
    <x v="3"/>
    <s v="No aplica"/>
    <n v="8100000"/>
    <n v="1"/>
    <n v="8100000"/>
    <s v="MAYO"/>
    <s v="MAYO"/>
    <s v="MAYO"/>
    <s v="DIRECCIÓN DE GESTIÓN CORPORATIVA "/>
    <s v="MARTHA JANETH CARREÑO LIZARAZO"/>
    <s v="FORTALECIMIENTO DEL MODELO DE GESTIÓN INSTITUCIONAL Y MODERNIZACIÓN DE LOS SISTEMAS DE INFORMACIÓN DE LA CAJA DE LA VIVIENDA POPULAR. BOGOTÁ"/>
    <s v="Dirección General"/>
    <m/>
    <d v="2024-05-17T00:00:00"/>
    <s v="202417000048093_x000a_"/>
    <s v="02 - Creación de Nueva Línea "/>
    <s v="Recursos de la línea 18"/>
    <d v="2024-05-20T00:00:00"/>
    <s v="FOR-151"/>
    <d v="2024-05-20T00:00:00"/>
    <n v="8100000"/>
    <n v="0"/>
    <n v="758"/>
    <d v="2024-05-21T00:00:00"/>
    <n v="8100000"/>
    <n v="0"/>
    <n v="2742"/>
    <d v="2024-05-27T00:00:00"/>
    <n v="8100000"/>
    <n v="0"/>
    <n v="0"/>
    <m/>
    <n v="8100000"/>
    <n v="0"/>
    <s v="CONTRATO DE PRESTACION DE SERVICIOS PROFESIONALES"/>
    <n v="7"/>
    <s v="KAREN ISABEL MURCIA MATALLANA"/>
    <m/>
  </r>
  <r>
    <n v="197"/>
    <s v="7696-197"/>
    <s v="O23011605560000007696"/>
    <x v="4"/>
    <x v="6"/>
    <x v="19"/>
    <s v="PM/0208/0102/45990237696 - PM/0208/0103/45990237696 - PM/0208/0104/45990237696 -  PM/0208/0105/45990237696 - PM/0208/0106/45990237696"/>
    <x v="6"/>
    <x v="0"/>
    <s v="Adición y prórroga al contrato No. 8-2024, cuyo objeto es: “PRESTAR, CON PLENA AUTONOMÍA TÉCNICA Y ADMINISTRATIVA, LOS SERVICIOS PROFESIONALES PARA APOYAR A LA OFICINA ASESORA DE PLANEACIÓN MEDIANTE EL ANÁLISIS, SEGUIMIENTO Y MONITOREO A LA EJECUCIÓN Y CUMPLIMIENTO DEL PLAN ESTRATÉGICO DE LA ENTIDAD, ASÍ COMO DEL PLAN DE DESARROLLO DISTRITAL Y LOS PROYECTOS DE INVERSIÓN DE LA ENTIDAD.”"/>
    <x v="3"/>
    <s v="No aplica"/>
    <n v="7800000"/>
    <n v="1"/>
    <n v="7800000"/>
    <s v="MAYO"/>
    <s v="MAYO"/>
    <s v="MAYO"/>
    <s v="DIRECCIÓN DE GESTIÓN CORPORATIVA "/>
    <s v="MARTHA JANETH CARREÑO LIZARAZO"/>
    <s v="FORTALECIMIENTO DEL MODELO DE GESTIÓN INSTITUCIONAL Y MODERNIZACIÓN DE LOS SISTEMAS DE INFORMACIÓN DE LA CAJA DE LA VIVIENDA POPULAR. BOGOTÁ"/>
    <s v="Oficina Asesora de Planeación"/>
    <m/>
    <d v="2024-05-17T00:00:00"/>
    <s v="202417000048093_x000a_"/>
    <s v="02 - Creación de Nueva Línea "/>
    <s v="Recursos de la línea 36"/>
    <d v="2024-05-20T00:00:00"/>
    <s v="FOR-152"/>
    <d v="2024-05-20T00:00:00"/>
    <n v="7800000"/>
    <n v="0"/>
    <n v="759"/>
    <d v="2024-05-21T00:00:00"/>
    <n v="7800000"/>
    <n v="0"/>
    <s v="2838"/>
    <d v="2024-05-28T00:00:00"/>
    <n v="7800000"/>
    <n v="0"/>
    <n v="0"/>
    <m/>
    <n v="7800000"/>
    <n v="0"/>
    <s v="CONTRATO DE PRESTACION DE SERVICIOS PROFESIONALES"/>
    <n v="8"/>
    <s v="NATALY  MARQUEZ BENAVIDES"/>
    <m/>
  </r>
  <r>
    <n v="198"/>
    <s v="7696-198"/>
    <s v="O23011605560000007696"/>
    <x v="4"/>
    <x v="6"/>
    <x v="19"/>
    <s v="PM/0208/0102/45990237696 - PM/0208/0103/45990237696 - PM/0208/0104/45990237696 -  PM/0208/0105/45990237696 - PM/0208/0106/45990237696"/>
    <x v="6"/>
    <x v="0"/>
    <s v="Adición y prórroga al contrato No. 14-2024, cuyo objeto es: “PRESTAR SERVICIOS PROFESIONALES PARA ADELANTAR EL ACOMPAÑAMIENTO Y SEGUIMIENTO DESDE LA DIRECCIÓN GENERAL EN LO RELACIONADO CON COMPONENTE SOCIAL DE LA CAJA DE LA VIVIENDA POPULAR Y LA ARTICULACIÓN CON ENTIDADES ASIGNADAS POR EL SUPERVISOR DEL CONTRATO.”"/>
    <x v="3"/>
    <s v="No aplica"/>
    <n v="7500000"/>
    <n v="1"/>
    <n v="7500000"/>
    <s v="MAYO"/>
    <s v="MAYO"/>
    <s v="MAYO"/>
    <s v="DIRECCIÓN DE GESTIÓN CORPORATIVA "/>
    <s v="MARTHA JANETH CARREÑO LIZARAZO"/>
    <s v="FORTALECIMIENTO DEL MODELO DE GESTIÓN INSTITUCIONAL Y MODERNIZACIÓN DE LOS SISTEMAS DE INFORMACIÓN DE LA CAJA DE LA VIVIENDA POPULAR. BOGOTÁ"/>
    <s v="Dirección General"/>
    <m/>
    <d v="2024-05-17T00:00:00"/>
    <s v="202417000048093_x000a_"/>
    <s v="02 - Creación de Nueva Línea "/>
    <s v="Recursos de la línea 18"/>
    <d v="2024-05-20T00:00:00"/>
    <s v="FOR-153"/>
    <d v="2024-05-20T00:00:00"/>
    <n v="7500000"/>
    <n v="0"/>
    <n v="760"/>
    <d v="2024-05-22T00:00:00"/>
    <n v="7500000"/>
    <n v="0"/>
    <s v="2789"/>
    <d v="2024-05-28T00:00:00"/>
    <n v="7500000"/>
    <n v="0"/>
    <n v="0"/>
    <m/>
    <n v="7500000"/>
    <n v="0"/>
    <s v="CONTRATO DE PRESTACION DE SERVICIOS PROFESIONALES"/>
    <n v="14"/>
    <s v="NANCY GIOVANNA CELY VARGAS"/>
    <m/>
  </r>
  <r>
    <n v="199"/>
    <s v="7696-199"/>
    <s v="O23011605560000007696"/>
    <x v="4"/>
    <x v="6"/>
    <x v="19"/>
    <s v="PM/0208/0102/45990237696 - PM/0208/0103/45990237696 - PM/0208/0104/45990237696 -  PM/0208/0105/45990237696 - PM/0208/0106/45990237696"/>
    <x v="6"/>
    <x v="0"/>
    <s v="Adición y prórroga al contrato No. 18-2024, cuyo objeto es: “PRESTAR LOS SERVICIOS PROFESIONALES PARA APOYAR Y ASESORAR A LA DIRECCIÓN GENERAL DE LA CAJA DE VIVIENDA POPULAR, DESDE LA PERSPECTIVA TÉCNICA, EN LA EVALUACIÓN, SEGUIMIENTO, FORMULACIÓN Y ESTRUCTURACIÓN DE LOS PROCESOS, PROGRAMAS Y PROYECTOS QUE LIDERA LA ENTIDAD, DE ACUERDO CON LO ESTABLECIDO EN EL PLAN DE DESARROLLO DE LA CIUDAD Y SUS OBJETIVOS MISIONALES.”"/>
    <x v="3"/>
    <s v="No aplica"/>
    <n v="12000000"/>
    <n v="1"/>
    <n v="12000000"/>
    <s v="MAYO"/>
    <s v="MAYO"/>
    <s v="MAYO"/>
    <s v="DIRECCIÓN DE GESTIÓN CORPORATIVA "/>
    <s v="MARTHA JANETH CARREÑO LIZARAZO"/>
    <s v="FORTALECIMIENTO DEL MODELO DE GESTIÓN INSTITUCIONAL Y MODERNIZACIÓN DE LOS SISTEMAS DE INFORMACIÓN DE LA CAJA DE LA VIVIENDA POPULAR. BOGOTÁ"/>
    <s v="Dirección General"/>
    <m/>
    <d v="2024-05-17T00:00:00"/>
    <s v="202417000048093_x000a_"/>
    <s v="02 - Creación de Nueva Línea "/>
    <s v="Recursos de la línea 33"/>
    <d v="2024-05-20T00:00:00"/>
    <s v="FOR-154"/>
    <d v="2024-05-20T00:00:00"/>
    <n v="12000000"/>
    <n v="0"/>
    <n v="772"/>
    <d v="2024-05-22T00:00:00"/>
    <n v="12000000"/>
    <n v="0"/>
    <s v="2788"/>
    <d v="2024-05-28T00:00:00"/>
    <n v="12000000"/>
    <n v="0"/>
    <n v="0"/>
    <m/>
    <n v="12000000"/>
    <n v="0"/>
    <s v="CONTRATO DE PRESTACION DE SERVICIOS PROFESIONALES"/>
    <n v="18"/>
    <s v="JOSE ANTONIO VELANDIA CLAVIJO"/>
    <m/>
  </r>
  <r>
    <n v="200"/>
    <s v="7696-200"/>
    <s v="O23011605560000007696"/>
    <x v="4"/>
    <x v="6"/>
    <x v="19"/>
    <s v="PM/0208/0102/45990237696 - PM/0208/0103/45990237696 - PM/0208/0104/45990237696 -  PM/0208/0105/45990237696 - PM/0208/0106/45990237696"/>
    <x v="6"/>
    <x v="0"/>
    <s v="Adición y prórroga al contrato No. 248-2024, cuyo objeto es: “PRESTAR SERVICIOS PROFESIONALES ESPECIALIZADOS PARA ASESORAR JURÍDICAMENTE A LA DIRECCIÓN GENERAL EN LOS ASUNTOS QUE REQUIERA LA CAJA DE LA VIVIENDA POPULAR PARA EL DESARROLLO DE SUS PROYECTOS MISIONALES”"/>
    <x v="3"/>
    <s v="No aplica"/>
    <n v="10000000"/>
    <n v="1"/>
    <n v="10000000"/>
    <s v="MAYO"/>
    <s v="MAYO"/>
    <s v="MAYO"/>
    <s v="DIRECCIÓN DE GESTIÓN CORPORATIVA "/>
    <s v="MARTHA JANETH CARREÑO LIZARAZO"/>
    <s v="FORTALECIMIENTO DEL MODELO DE GESTIÓN INSTITUCIONAL Y MODERNIZACIÓN DE LOS SISTEMAS DE INFORMACIÓN DE LA CAJA DE LA VIVIENDA POPULAR. BOGOTÁ"/>
    <s v="Dirección General"/>
    <m/>
    <d v="2024-05-17T00:00:00"/>
    <s v="202417000048093_x000a_"/>
    <s v="02 - Creación de Nueva Línea "/>
    <s v="Recursos de la línea 14"/>
    <d v="2024-05-20T00:00:00"/>
    <s v="FOR-155"/>
    <d v="2024-05-20T00:00:00"/>
    <n v="10000000"/>
    <n v="0"/>
    <n v="766"/>
    <d v="2024-05-22T00:00:00"/>
    <n v="10000000"/>
    <n v="0"/>
    <n v="2760"/>
    <d v="2024-05-28T00:00:00"/>
    <n v="10000000"/>
    <n v="0"/>
    <n v="0"/>
    <m/>
    <n v="10000000"/>
    <n v="0"/>
    <s v="CONTRATO DE PRESTACION DE SERVICIOS PROFESIONALES"/>
    <n v="248"/>
    <s v="YAMILE PATRICIA CASTIBLANCO VENEGAS"/>
    <m/>
  </r>
  <r>
    <n v="201"/>
    <s v="7696-201"/>
    <s v="O23011605560000007696"/>
    <x v="4"/>
    <x v="6"/>
    <x v="19"/>
    <s v="PM/0208/0102/45990237696 - PM/0208/0103/45990237696 - PM/0208/0104/45990237696 -  PM/0208/0105/45990237696 - PM/0208/0106/45990237696"/>
    <x v="8"/>
    <x v="0"/>
    <s v="Adición y prórroga al contrato No. 46-2024, cuyo objeto es: “Prestar servicios profesionales desde el componente jurídico para brindar apoyo en las actuaciones que se adelanten en el proceso de gestión contractual.”"/>
    <x v="3"/>
    <s v="No aplica"/>
    <n v="6949410"/>
    <n v="1"/>
    <n v="6949410"/>
    <s v="MAYO"/>
    <s v="MAYO"/>
    <s v="MAYO"/>
    <s v="DIRECCIÓN DE GESTIÓN CORPORATIVA "/>
    <s v="MARTHA JANETH CARREÑO LIZARAZO"/>
    <s v="FORTALECIMIENTO DEL MODELO DE GESTIÓN INSTITUCIONAL Y MODERNIZACIÓN DE LOS SISTEMAS DE INFORMACIÓN DE LA CAJA DE LA VIVIENDA POPULAR. BOGOTÁ"/>
    <s v="Dirección Jurídica"/>
    <m/>
    <d v="2024-05-17T00:00:00"/>
    <s v="202417000048093_x000a_"/>
    <s v="02 - Creación de Nueva Línea "/>
    <s v="Recursos de la línea 6"/>
    <d v="2024-05-20T00:00:00"/>
    <s v="FOR-156"/>
    <d v="2024-05-20T00:00:00"/>
    <n v="6949410"/>
    <n v="0"/>
    <n v="767"/>
    <d v="2024-05-22T00:00:00"/>
    <n v="6949410"/>
    <n v="0"/>
    <n v="2747"/>
    <d v="2024-05-27T00:00:00"/>
    <n v="6949410"/>
    <n v="0"/>
    <n v="0"/>
    <m/>
    <n v="6949410"/>
    <n v="0"/>
    <s v="CONTRATO DE PRESTACION DE SERVICIOS PROFESIONALES"/>
    <n v="46"/>
    <s v="MARIA ALEJANDRA FORERO MORA"/>
    <m/>
  </r>
  <r>
    <n v="202"/>
    <s v="7696-202"/>
    <s v="O23011605560000007696"/>
    <x v="4"/>
    <x v="6"/>
    <x v="19"/>
    <s v="PM/0208/0102/45990237696 - PM/0208/0103/45990237696 - PM/0208/0104/45990237696 -  PM/0208/0105/45990237696 - PM/0208/0106/45990237696"/>
    <x v="8"/>
    <x v="0"/>
    <s v="Adición y prórroga al contrato No. 47-2024, cuyo objeto es: “Prestar servicios profesionales desde el componente jurídico para brindar apoyo en las actuaciones que se adelanten en el proceso de gestión contractual.”"/>
    <x v="3"/>
    <s v="No aplica"/>
    <n v="11000000"/>
    <n v="1"/>
    <n v="11000000"/>
    <s v="MAYO"/>
    <s v="MAYO"/>
    <s v="MAYO"/>
    <s v="DIRECCIÓN DE GESTIÓN CORPORATIVA "/>
    <s v="MARTHA JANETH CARREÑO LIZARAZO"/>
    <s v="FORTALECIMIENTO DEL MODELO DE GESTIÓN INSTITUCIONAL Y MODERNIZACIÓN DE LOS SISTEMAS DE INFORMACIÓN DE LA CAJA DE LA VIVIENDA POPULAR. BOGOTÁ"/>
    <s v="Dirección Jurídica"/>
    <m/>
    <d v="2024-05-17T00:00:00"/>
    <s v="202417000048093_x000a_"/>
    <s v="02 - Creación de Nueva Línea "/>
    <s v="Recursos de la línea 6"/>
    <d v="2024-05-20T00:00:00"/>
    <s v="FOR-157"/>
    <d v="2024-05-20T00:00:00"/>
    <n v="11000000"/>
    <n v="0"/>
    <n v="769"/>
    <d v="2024-05-22T00:00:00"/>
    <n v="11000000"/>
    <n v="0"/>
    <n v="2699"/>
    <d v="2024-05-27T00:00:00"/>
    <n v="11000000"/>
    <n v="0"/>
    <n v="0"/>
    <m/>
    <n v="11000000"/>
    <n v="0"/>
    <s v="CONTRATO DE PRESTACION DE SERVICIOS PROFESIONALES"/>
    <n v="47"/>
    <s v="KATERYNNE  MORALES ROA"/>
    <m/>
  </r>
  <r>
    <n v="203"/>
    <s v="7696-203"/>
    <s v="O23011605560000007696"/>
    <x v="4"/>
    <x v="6"/>
    <x v="19"/>
    <s v="PM/0208/0102/45990237696 - PM/0208/0103/45990237696 - PM/0208/0104/45990237696 -  PM/0208/0105/45990237696 - PM/0208/0106/45990237696"/>
    <x v="8"/>
    <x v="0"/>
    <s v="Adición y prórroga al contrato No. 199-2024, cuyo objeto es: “Prestar servicios profesionales desde el componente jurídico para brindar apoyo en las actuaciones que se adelanten en el proceso de gestión contractual.”"/>
    <x v="3"/>
    <s v="No aplica"/>
    <n v="5000000"/>
    <n v="1"/>
    <n v="5000000"/>
    <s v="MAYO"/>
    <s v="MAYO"/>
    <s v="MAYO"/>
    <s v="DIRECCIÓN DE GESTIÓN CORPORATIVA "/>
    <s v="MARTHA JANETH CARREÑO LIZARAZO"/>
    <s v="FORTALECIMIENTO DEL MODELO DE GESTIÓN INSTITUCIONAL Y MODERNIZACIÓN DE LOS SISTEMAS DE INFORMACIÓN DE LA CAJA DE LA VIVIENDA POPULAR. BOGOTÁ"/>
    <s v="Dirección Jurídica"/>
    <m/>
    <d v="2024-05-17T00:00:00"/>
    <s v="202417000048093_x000a_"/>
    <s v="02 - Creación de Nueva Línea "/>
    <s v="Recursos de la línea 6"/>
    <d v="2024-05-20T00:00:00"/>
    <s v="FOR-158"/>
    <d v="2024-05-20T00:00:00"/>
    <n v="5000000"/>
    <n v="0"/>
    <n v="770"/>
    <d v="2024-05-22T00:00:00"/>
    <n v="0"/>
    <n v="5000000"/>
    <m/>
    <m/>
    <m/>
    <n v="0"/>
    <m/>
    <m/>
    <n v="0"/>
    <n v="5000000"/>
    <m/>
    <m/>
    <m/>
    <s v="ANULACIÓN TOTAL CDP No. 770"/>
  </r>
  <r>
    <n v="204"/>
    <s v="7696-204"/>
    <s v="O23011605560000007696"/>
    <x v="4"/>
    <x v="6"/>
    <x v="19"/>
    <s v="PM/0208/0102/45990237696 - PM/0208/0103/45990237696 - PM/0208/0104/45990237696 -  PM/0208/0105/45990237696 - PM/0208/0106/45990237696"/>
    <x v="8"/>
    <x v="0"/>
    <s v="Adición y prórroga al contrato No. 35-2024, cuyo objeto es: “Prestar servicios profesionales desde el componente jurídico para brindar apoyo en las actuaciones que se adelanten en el proceso de gestión contractual.”"/>
    <x v="3"/>
    <s v="No aplica"/>
    <n v="8000000"/>
    <n v="1"/>
    <n v="8000000"/>
    <s v="MAYO"/>
    <s v="MAYO"/>
    <s v="MAYO"/>
    <s v="DIRECCIÓN DE GESTIÓN CORPORATIVA "/>
    <s v="MARTHA JANETH CARREÑO LIZARAZO"/>
    <s v="FORTALECIMIENTO DEL MODELO DE GESTIÓN INSTITUCIONAL Y MODERNIZACIÓN DE LOS SISTEMAS DE INFORMACIÓN DE LA CAJA DE LA VIVIENDA POPULAR. BOGOTÁ"/>
    <s v="Dirección Jurídica"/>
    <m/>
    <d v="2024-05-17T00:00:00"/>
    <s v="202417000048093_x000a_"/>
    <s v="02 - Creación de Nueva Línea "/>
    <s v="Recursos de la línea 6"/>
    <d v="2024-05-20T00:00:00"/>
    <s v="FOR-159"/>
    <d v="2024-05-20T00:00:00"/>
    <n v="8000000"/>
    <n v="0"/>
    <n v="771"/>
    <d v="2024-05-22T00:00:00"/>
    <n v="8000000"/>
    <n v="0"/>
    <n v="2749"/>
    <d v="2024-05-27T00:00:00"/>
    <n v="8000000"/>
    <n v="0"/>
    <n v="0"/>
    <m/>
    <n v="8000000"/>
    <n v="0"/>
    <s v="CONTRATO DE PRESTACION DE SERVICIOS PROFESIONALES"/>
    <n v="35"/>
    <s v="SILVIO ALFREDO PADRON HERNANDEZ"/>
    <m/>
  </r>
  <r>
    <n v="205"/>
    <s v="7696-205"/>
    <s v="O23011605560000007696"/>
    <x v="4"/>
    <x v="6"/>
    <x v="19"/>
    <s v="PM/0208/0102/45990237696 - PM/0208/0103/45990237696 - PM/0208/0104/45990237696 -  PM/0208/0105/45990237696 - PM/0208/0106/45990237696"/>
    <x v="8"/>
    <x v="0"/>
    <s v="Adición y prórroga al contrato No. 31-2024, cuyo objeto es: “Prestar servicios profesionales desde el componente jurídico para brindar apoyo en las actuaciones que se adelanten en el proceso de gestión contractual.”"/>
    <x v="3"/>
    <s v="No aplica"/>
    <n v="10000000"/>
    <n v="1"/>
    <n v="10000000"/>
    <s v="MAYO"/>
    <s v="MAYO"/>
    <s v="MAYO"/>
    <s v="DIRECCIÓN DE GESTIÓN CORPORATIVA "/>
    <s v="MARTHA JANETH CARREÑO LIZARAZO"/>
    <s v="FORTALECIMIENTO DEL MODELO DE GESTIÓN INSTITUCIONAL Y MODERNIZACIÓN DE LOS SISTEMAS DE INFORMACIÓN DE LA CAJA DE LA VIVIENDA POPULAR. BOGOTÁ"/>
    <s v="Dirección Jurídica"/>
    <m/>
    <d v="2024-05-17T00:00:00"/>
    <s v="202417000048093_x000a_"/>
    <s v="02 - Creación de Nueva Línea "/>
    <s v="Recursos de la línea 7"/>
    <d v="2024-05-20T00:00:00"/>
    <s v="FOR-160"/>
    <d v="2024-05-20T00:00:00"/>
    <n v="10000000"/>
    <n v="0"/>
    <n v="761"/>
    <d v="2024-05-22T00:00:00"/>
    <n v="10000000"/>
    <n v="0"/>
    <n v="2748"/>
    <d v="2024-05-27T00:00:00"/>
    <n v="10000000"/>
    <n v="0"/>
    <n v="0"/>
    <m/>
    <n v="10000000"/>
    <n v="0"/>
    <s v="CONTRATO DE PRESTACION DE SERVICIOS PROFESIONALES"/>
    <n v="31"/>
    <s v="NICOLAS  BARRERA BARROS"/>
    <m/>
  </r>
  <r>
    <n v="206"/>
    <s v="7696-206"/>
    <s v="O23011605560000007696"/>
    <x v="4"/>
    <x v="6"/>
    <x v="19"/>
    <s v="PM/0208/0102/45990237696 - PM/0208/0103/45990237696 - PM/0208/0104/45990237696 -  PM/0208/0105/45990237696 - PM/0208/0106/45990237696"/>
    <x v="8"/>
    <x v="0"/>
    <s v="Adición y prórroga al contrato No. 45-2024, cuyo objeto es: “Prestar servicios profesionales desde el componente jurídico para brindar apoyo en las actuaciones que se adelanten en el proceso de gestión contractual.”"/>
    <x v="3"/>
    <s v="No aplica"/>
    <n v="8000000"/>
    <n v="1"/>
    <n v="8000000"/>
    <s v="MAYO"/>
    <s v="MAYO"/>
    <s v="MAYO"/>
    <s v="DIRECCIÓN DE GESTIÓN CORPORATIVA "/>
    <s v="MARTHA JANETH CARREÑO LIZARAZO"/>
    <s v="FORTALECIMIENTO DEL MODELO DE GESTIÓN INSTITUCIONAL Y MODERNIZACIÓN DE LOS SISTEMAS DE INFORMACIÓN DE LA CAJA DE LA VIVIENDA POPULAR. BOGOTÁ"/>
    <s v="Dirección Jurídica"/>
    <m/>
    <d v="2024-05-17T00:00:00"/>
    <s v="202417000048093_x000a_"/>
    <s v="02 - Creación de Nueva Línea "/>
    <s v="Recursos de la línea 7"/>
    <d v="2024-05-20T00:00:00"/>
    <s v="FOR-161"/>
    <d v="2024-05-20T00:00:00"/>
    <n v="8000000"/>
    <n v="0"/>
    <n v="751"/>
    <d v="2024-05-22T00:00:00"/>
    <n v="8000000"/>
    <n v="0"/>
    <n v="2697"/>
    <d v="2024-05-27T00:00:00"/>
    <n v="8000000"/>
    <n v="0"/>
    <n v="0"/>
    <m/>
    <n v="8000000"/>
    <n v="0"/>
    <s v="CONTRATO DE PRESTACION DE SERVICIOS PROFESIONALES"/>
    <n v="45"/>
    <s v="RUBEN DARIO JIMENEZ GIRALDO"/>
    <m/>
  </r>
  <r>
    <n v="207"/>
    <s v="7696-207"/>
    <s v="O23011605560000007696"/>
    <x v="4"/>
    <x v="6"/>
    <x v="19"/>
    <s v="PM/0208/0102/45990237696 - PM/0208/0103/45990237696 - PM/0208/0104/45990237696 -  PM/0208/0105/45990237696 - PM/0208/0106/45990237696"/>
    <x v="8"/>
    <x v="0"/>
    <s v="Adición y prórroga al contrato No. 44-2024, cuyo objeto es: “Prestar servicios profesionales desde el componente jurídico para brindar apoyo en las actuaciones que se adelanten en el proceso de gestión contractual.”"/>
    <x v="3"/>
    <s v="No aplica"/>
    <n v="11000000"/>
    <n v="1"/>
    <n v="11000000"/>
    <s v="MAYO"/>
    <s v="MAYO"/>
    <s v="MAYO"/>
    <s v="DIRECCIÓN DE GESTIÓN CORPORATIVA "/>
    <s v="MARTHA JANETH CARREÑO LIZARAZO"/>
    <s v="FORTALECIMIENTO DEL MODELO DE GESTIÓN INSTITUCIONAL Y MODERNIZACIÓN DE LOS SISTEMAS DE INFORMACIÓN DE LA CAJA DE LA VIVIENDA POPULAR. BOGOTÁ"/>
    <s v="Dirección Jurídica"/>
    <m/>
    <d v="2024-05-17T00:00:00"/>
    <s v="202417000048093_x000a_"/>
    <s v="02 - Creación de Nueva Línea "/>
    <s v="Recursos de la línea 7"/>
    <d v="2024-05-20T00:00:00"/>
    <s v="FOR-183 _x000a_ANULACIÓN FOR-162"/>
    <d v="2024-05-20T00:00:00"/>
    <n v="11000000"/>
    <n v="0"/>
    <n v="845"/>
    <d v="2024-05-23T00:00:00"/>
    <n v="11000000"/>
    <n v="0"/>
    <n v="2769"/>
    <d v="2024-05-28T00:00:00"/>
    <n v="11000000"/>
    <n v="0"/>
    <n v="0"/>
    <m/>
    <n v="11000000"/>
    <n v="0"/>
    <s v="CONTRATO DE PRESTACION DE SERVICIOS PROFESIONALES"/>
    <n v="44"/>
    <s v="ADY ISABEL NAMEN SEGURA"/>
    <m/>
  </r>
  <r>
    <n v="208"/>
    <s v="7696-208"/>
    <s v="O23011605560000007696"/>
    <x v="4"/>
    <x v="6"/>
    <x v="19"/>
    <s v="PM/0208/0102/45990237696 - PM/0208/0103/45990237696 - PM/0208/0104/45990237696 -  PM/0208/0105/45990237696 - PM/0208/0106/45990237696"/>
    <x v="34"/>
    <x v="0"/>
    <s v="Adición y prórroga al contrato No. 50-2024, cuyo objeto es: “Prestar servicios profesionales a la Subdirección Financiera en el subproceso de Presupuesto llevando a cabo actividades de registro y seguimiento de información, así como de planeación, gestión, seguimiento a la ejecución y demás recomendaciones por parte de la CVP.”"/>
    <x v="3"/>
    <s v="No aplica"/>
    <n v="6480000"/>
    <n v="1"/>
    <n v="6480000"/>
    <s v="MAYO"/>
    <s v="MAYO"/>
    <s v="MAYO"/>
    <s v="DIRECCIÓN DE GESTIÓN CORPORATIVA "/>
    <s v="MARTHA JANETH CARREÑO LIZARAZO"/>
    <s v="FORTALECIMIENTO DEL MODELO DE GESTIÓN INSTITUCIONAL Y MODERNIZACIÓN DE LOS SISTEMAS DE INFORMACIÓN DE LA CAJA DE LA VIVIENDA POPULAR. BOGOTÁ"/>
    <s v="Subdirección Financiera"/>
    <m/>
    <d v="2024-05-17T00:00:00"/>
    <s v="202417000048093_x000a_"/>
    <s v="02 - Creación de Nueva Línea "/>
    <s v="Recursos de la línea 26"/>
    <d v="2024-05-20T00:00:00"/>
    <s v="FOR-163"/>
    <d v="2024-05-20T00:00:00"/>
    <n v="6480000"/>
    <n v="0"/>
    <n v="782"/>
    <d v="2024-05-22T00:00:00"/>
    <n v="6480000"/>
    <n v="0"/>
    <n v="2735"/>
    <d v="2024-05-27T00:00:00"/>
    <n v="6480000"/>
    <n v="0"/>
    <n v="0"/>
    <m/>
    <n v="6480000"/>
    <n v="0"/>
    <s v="CONTRATO DE PRESTACION DE SERVICIOS PROFESIONALES"/>
    <n v="50"/>
    <s v="PAOLA ANDREA MARTINEZ RODRIGUEZ"/>
    <m/>
  </r>
  <r>
    <n v="209"/>
    <s v="7696-209"/>
    <s v="O23011605560000007696"/>
    <x v="4"/>
    <x v="6"/>
    <x v="19"/>
    <s v="PM/0208/0102/45990237696 - PM/0208/0103/45990237696 - PM/0208/0104/45990237696 -  PM/0208/0105/45990237696 - PM/0208/0106/45990237696"/>
    <x v="34"/>
    <x v="0"/>
    <s v="Adición y prórroga al contrato No. 56-2024, cuyo objeto es: “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
    <x v="3"/>
    <s v="No aplica"/>
    <n v="6480000"/>
    <n v="1"/>
    <n v="6480000"/>
    <s v="MAYO"/>
    <s v="MAYO"/>
    <s v="MAYO"/>
    <s v="DIRECCIÓN DE GESTIÓN CORPORATIVA "/>
    <s v="MARTHA JANETH CARREÑO LIZARAZO"/>
    <s v="FORTALECIMIENTO DEL MODELO DE GESTIÓN INSTITUCIONAL Y MODERNIZACIÓN DE LOS SISTEMAS DE INFORMACIÓN DE LA CAJA DE LA VIVIENDA POPULAR. BOGOTÁ"/>
    <s v="Subdirección Financiera"/>
    <m/>
    <d v="2024-05-17T00:00:00"/>
    <s v="202417000048093_x000a_"/>
    <s v="02 - Creación de Nueva Línea "/>
    <s v="Recursos de la línea 26"/>
    <d v="2024-05-20T00:00:00"/>
    <s v="FOR-164"/>
    <d v="2024-05-20T00:00:00"/>
    <n v="6480000"/>
    <n v="0"/>
    <n v="784"/>
    <d v="2024-05-22T00:00:00"/>
    <n v="6480000"/>
    <n v="0"/>
    <n v="2737"/>
    <d v="2024-05-27T00:00:00"/>
    <n v="6480000"/>
    <n v="0"/>
    <n v="0"/>
    <m/>
    <n v="6480000"/>
    <n v="0"/>
    <s v="CONTRATO DE PRESTACION DE SERVICIOS PROFESIONALES"/>
    <n v="56"/>
    <s v="JENNY ANDREA RODRIGUEZ HERNANDEZ"/>
    <m/>
  </r>
  <r>
    <n v="210"/>
    <s v="7696-210"/>
    <s v="O23011605560000007696"/>
    <x v="4"/>
    <x v="6"/>
    <x v="19"/>
    <s v="PM/0208/0102/45990237696 - PM/0208/0103/45990237696 - PM/0208/0104/45990237696 -  PM/0208/0105/45990237696 - PM/0208/0106/45990237696"/>
    <x v="34"/>
    <x v="0"/>
    <s v="Adición y prórroga al contrato No. 235-2024, cuyo objeto es: “Prestar servicios profesionale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
    <x v="3"/>
    <s v="No aplica"/>
    <n v="7200000"/>
    <n v="1"/>
    <n v="7200000"/>
    <s v="MAYO"/>
    <s v="MAYO"/>
    <s v="MAYO"/>
    <s v="DIRECCIÓN DE GESTIÓN CORPORATIVA "/>
    <s v="MARTHA JANETH CARREÑO LIZARAZO"/>
    <s v="FORTALECIMIENTO DEL MODELO DE GESTIÓN INSTITUCIONAL Y MODERNIZACIÓN DE LOS SISTEMAS DE INFORMACIÓN DE LA CAJA DE LA VIVIENDA POPULAR. BOGOTÁ"/>
    <s v="Subdirección Financiera"/>
    <m/>
    <d v="2024-05-17T00:00:00"/>
    <s v="202417000048093_x000a_"/>
    <s v="02 - Creación de Nueva Línea "/>
    <s v="Recursos de la línea 26"/>
    <d v="2024-05-20T00:00:00"/>
    <s v="FOR-165"/>
    <d v="2024-05-20T00:00:00"/>
    <n v="7200000"/>
    <n v="0"/>
    <n v="762"/>
    <d v="2024-05-22T00:00:00"/>
    <n v="7200000"/>
    <n v="0"/>
    <n v="2696"/>
    <d v="2024-05-27T00:00:00"/>
    <n v="7200000"/>
    <n v="0"/>
    <n v="0"/>
    <m/>
    <n v="7200000"/>
    <n v="0"/>
    <s v="CONTRATO DE PRESTACION DE SERVICIOS PROFESIONALES"/>
    <n v="235"/>
    <s v="CAROL MARCELA TORRES FORERO"/>
    <m/>
  </r>
  <r>
    <n v="211"/>
    <s v="7696-211"/>
    <s v="O23011605560000007696"/>
    <x v="4"/>
    <x v="6"/>
    <x v="19"/>
    <s v="PM/0208/0102/45990237696 - PM/0208/0103/45990237696 - PM/0208/0104/45990237696 -  PM/0208/0105/45990237696 - PM/0208/0106/45990237696"/>
    <x v="8"/>
    <x v="0"/>
    <s v="Adición y prórroga al contrato No. 88-2024, cuyo objeto es: “Prestar servicios profesionales como abogado a la Dirección Jurídica y Dirección de Mejoramiento de Vivienda en los trámites administrativos y jurídicos relacionados con las funciones de Curaduría Pública Social asignada a la Caja de la Vivienda Popular.”"/>
    <x v="3"/>
    <s v="No aplica"/>
    <n v="6400000"/>
    <n v="1"/>
    <n v="6400000"/>
    <s v="MAYO"/>
    <s v="MAYO"/>
    <s v="MAYO"/>
    <s v="DIRECCIÓN DE GESTIÓN CORPORATIVA "/>
    <s v="MARTHA JANETH CARREÑO LIZARAZO"/>
    <s v="FORTALECIMIENTO DEL MODELO DE GESTIÓN INSTITUCIONAL Y MODERNIZACIÓN DE LOS SISTEMAS DE INFORMACIÓN DE LA CAJA DE LA VIVIENDA POPULAR. BOGOTÁ"/>
    <s v="Dirección Jurídica"/>
    <m/>
    <d v="2024-05-17T00:00:00"/>
    <s v="202417000048093_x000a_"/>
    <s v="02 - Creación de Nueva Línea "/>
    <s v="Recursos de la línea 45"/>
    <d v="2024-05-20T00:00:00"/>
    <s v="FOR-166"/>
    <d v="2024-05-20T00:00:00"/>
    <n v="6400000"/>
    <n v="0"/>
    <n v="763"/>
    <d v="2024-05-22T00:00:00"/>
    <n v="6400000"/>
    <n v="0"/>
    <n v="2764"/>
    <d v="2024-05-28T00:00:00"/>
    <n v="6400000"/>
    <n v="0"/>
    <n v="0"/>
    <m/>
    <n v="6400000"/>
    <n v="0"/>
    <s v="CONTRATO DE PRESTACION DE SERVICIOS PROFESIONALES"/>
    <n v="88"/>
    <s v="MARIA MARGARITA SAENZ CARMONA"/>
    <m/>
  </r>
  <r>
    <n v="212"/>
    <s v="7696-212"/>
    <s v="O23011605560000007696"/>
    <x v="4"/>
    <x v="6"/>
    <x v="19"/>
    <s v="PM/0208/0102/45990237696 - PM/0208/0103/45990237696 - PM/0208/0104/45990237696 -  PM/0208/0105/45990237696 - PM/0208/0106/45990237696"/>
    <x v="8"/>
    <x v="0"/>
    <s v="Adición y prórroga al contrato No. 84-2024, cuyo objeto es: “Prestar los servicios profesionales en las actuaciones jurídicas y administrativas en las que se encuentre la CVP.”"/>
    <x v="3"/>
    <s v="No aplica"/>
    <n v="4333333"/>
    <n v="1"/>
    <n v="4333333"/>
    <s v="MAYO"/>
    <s v="MAYO"/>
    <s v="MAYO"/>
    <s v="DIRECCIÓN DE GESTIÓN CORPORATIVA "/>
    <s v="MARTHA JANETH CARREÑO LIZARAZO"/>
    <s v="FORTALECIMIENTO DEL MODELO DE GESTIÓN INSTITUCIONAL Y MODERNIZACIÓN DE LOS SISTEMAS DE INFORMACIÓN DE LA CAJA DE LA VIVIENDA POPULAR. BOGOTÁ"/>
    <s v="Dirección Jurídica"/>
    <m/>
    <d v="2024-05-17T00:00:00"/>
    <s v="202417000048093_x000a_"/>
    <s v="02 - Creación de Nueva Línea "/>
    <s v="Recursos de la línea 45"/>
    <d v="2024-05-20T00:00:00"/>
    <s v="FOR-167"/>
    <d v="2024-05-20T00:00:00"/>
    <n v="4333333"/>
    <n v="0"/>
    <n v="764"/>
    <d v="2024-05-22T00:00:00"/>
    <n v="4333333"/>
    <n v="0"/>
    <s v="2786"/>
    <d v="2024-05-28T00:00:00"/>
    <n v="4333333"/>
    <n v="0"/>
    <n v="0"/>
    <m/>
    <n v="4333333"/>
    <n v="0"/>
    <s v="CONTRATO DE PRESTACION DE SERVICIOS PROFESIONALES"/>
    <n v="84"/>
    <s v="CAROLINA  NOVOA APONTE"/>
    <m/>
  </r>
  <r>
    <n v="213"/>
    <s v="7696-213"/>
    <s v="O23011605560000007696"/>
    <x v="4"/>
    <x v="6"/>
    <x v="19"/>
    <s v="PM/0208/0102/45990237696 - PM/0208/0103/45990237696 - PM/0208/0104/45990237696 -  PM/0208/0105/45990237696 - PM/0208/0106/45990237696"/>
    <x v="43"/>
    <x v="0"/>
    <s v="Adición y prórroga al contrato No. 22-2024, cuyo objeto es: “Prestar servicios profesionales en la gestión de los procesos a cargo de la Subdirección Administrativa, especialmente los relacionados con la gestión administrativa.”"/>
    <x v="3"/>
    <s v="No aplica"/>
    <n v="5786667"/>
    <n v="1"/>
    <n v="5786667"/>
    <s v="MAYO"/>
    <s v="MAYO"/>
    <s v="MAYO"/>
    <s v="DIRECCIÓN DE GESTIÓN CORPORATIVA "/>
    <s v="MARTHA JANETH CARREÑO LIZARAZO"/>
    <s v="FORTALECIMIENTO DEL MODELO DE GESTIÓN INSTITUCIONAL Y MODERNIZACIÓN DE LOS SISTEMAS DE INFORMACIÓN DE LA CAJA DE LA VIVIENDA POPULAR. BOGOTÁ"/>
    <s v="Subdirección Administrativa"/>
    <m/>
    <d v="2024-05-17T00:00:00"/>
    <s v="202417000048093_x000a_"/>
    <s v="02 - Creación de Nueva Línea "/>
    <s v="Recursos de la línea 59"/>
    <d v="2024-05-20T00:00:00"/>
    <s v="FOR-168"/>
    <d v="2024-05-20T00:00:00"/>
    <n v="5786667"/>
    <n v="0"/>
    <n v="765"/>
    <d v="2024-05-22T00:00:00"/>
    <n v="5786667"/>
    <n v="0"/>
    <n v="2722"/>
    <d v="2024-05-27T00:00:00"/>
    <n v="5786667"/>
    <n v="0"/>
    <n v="0"/>
    <m/>
    <n v="5786667"/>
    <n v="0"/>
    <s v="CONTRATO DE PRESTACION DE SERVICIOS PROFESIONALES"/>
    <n v="22"/>
    <s v="SANDRA MILENA HERNANDEZ CUBILLOS"/>
    <m/>
  </r>
  <r>
    <n v="214"/>
    <s v="7696-214"/>
    <s v="O23011605560000007696"/>
    <x v="4"/>
    <x v="6"/>
    <x v="19"/>
    <s v="PM/0208/0102/45990237696 - PM/0208/0103/45990237696 - PM/0208/0104/45990237696 -  PM/0208/0105/45990237696 - PM/0208/0106/45990237696"/>
    <x v="6"/>
    <x v="0"/>
    <s v="Adición y prórroga al contrato No. 371-2024, cuyo objeto es: “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
    <x v="3"/>
    <s v="No aplica"/>
    <n v="7338666"/>
    <n v="1"/>
    <n v="7338666"/>
    <s v="MAYO"/>
    <s v="MAYO"/>
    <s v="MAYO"/>
    <s v="DIRECCIÓN DE GESTIÓN CORPORATIVA "/>
    <s v="MARTHA JANETH CARREÑO LIZARAZO"/>
    <s v="FORTALECIMIENTO DEL MODELO DE GESTIÓN INSTITUCIONAL Y MODERNIZACIÓN DE LOS SISTEMAS DE INFORMACIÓN DE LA CAJA DE LA VIVIENDA POPULAR. BOGOTÁ"/>
    <s v="Asesoría de Control Interno"/>
    <m/>
    <d v="2024-05-17T00:00:00"/>
    <s v="202417000048093_x000a_"/>
    <s v="02 - Creación de Nueva Línea "/>
    <s v="Recursos de la línea 19"/>
    <d v="2024-05-20T00:00:00"/>
    <s v="FOR-169"/>
    <d v="2024-05-20T00:00:00"/>
    <n v="7338666"/>
    <n v="0"/>
    <n v="768"/>
    <d v="2024-05-22T00:00:00"/>
    <n v="5137065"/>
    <n v="2201601"/>
    <n v="2847"/>
    <d v="2024-05-28T00:00:00"/>
    <n v="5137065"/>
    <n v="0"/>
    <n v="0"/>
    <m/>
    <n v="5137065"/>
    <n v="2201601"/>
    <s v="CONTRATO DE PRESTACION DE SERVICIOS PROFESIONALES"/>
    <n v="371"/>
    <s v="KELLY JOHANNA SERRANO RINCON"/>
    <s v="ANULACIÓN PARClAL CDP No. 768_x000a_ANULACIÓN TOTAL CDP No. 785"/>
  </r>
  <r>
    <n v="215"/>
    <s v="7696-215"/>
    <s v="O23011605560000007696"/>
    <x v="4"/>
    <x v="6"/>
    <x v="19"/>
    <s v="PM/0208/0102/45990237696 - PM/0208/0103/45990237696 - PM/0208/0104/45990237696 -  PM/0208/0105/45990237696 - PM/0208/0106/45990237696"/>
    <x v="6"/>
    <x v="0"/>
    <s v="Adición y prórroga al contrato No. 375-2024, cuyo objeto es: “Prestar servicios profesionales en la ejecución de auditorías, seguimientos y evaluaciones definidas en el Plan Anual de Auditorías aprobado por el Comité ICCI que aporten en al mejoramiento continuo de los procesos de la Caja de la Vivienda Popular y con énfasis en la atención de Entes de control Externo.”"/>
    <x v="3"/>
    <s v="No aplica"/>
    <n v="7338666"/>
    <n v="1"/>
    <n v="7338666"/>
    <s v="MAYO"/>
    <s v="MAYO"/>
    <s v="MAYO"/>
    <s v="DIRECCIÓN DE GESTIÓN CORPORATIVA "/>
    <s v="MARTHA JANETH CARREÑO LIZARAZO"/>
    <s v="FORTALECIMIENTO DEL MODELO DE GESTIÓN INSTITUCIONAL Y MODERNIZACIÓN DE LOS SISTEMAS DE INFORMACIÓN DE LA CAJA DE LA VIVIENDA POPULAR. BOGOTÁ"/>
    <s v="Asesoría de Control Interno"/>
    <m/>
    <d v="2024-05-17T00:00:00"/>
    <s v="202417000048093_x000a_"/>
    <s v="02 - Creación de Nueva Línea "/>
    <s v="Recursos de la línea 19"/>
    <d v="2024-05-20T00:00:00"/>
    <s v="FOR-170"/>
    <d v="2024-05-20T00:00:00"/>
    <n v="7338666"/>
    <n v="0"/>
    <n v="786"/>
    <d v="2024-05-22T00:00:00"/>
    <n v="4892442"/>
    <n v="2446224"/>
    <s v="2845"/>
    <d v="2024-05-28T00:00:00"/>
    <n v="4892442"/>
    <n v="0"/>
    <n v="0"/>
    <m/>
    <n v="4892442"/>
    <n v="2446224"/>
    <s v="CONTRATO DE PRESTACION DE SERVICIOS PROFESIONALES"/>
    <n v="375"/>
    <s v="CARLOS ANDRES VARGAS HERNANDEZ"/>
    <s v="ANULACIÓN PARClAL CDP No. 786_x000a_"/>
  </r>
  <r>
    <n v="216"/>
    <s v="7696-216"/>
    <s v="O23011605560000007696"/>
    <x v="4"/>
    <x v="6"/>
    <x v="19"/>
    <s v="PM/0208/0102/45990237696 - PM/0208/0103/45990237696 - PM/0208/0104/45990237696 -  PM/0208/0105/45990237696 - PM/0208/0106/45990237696"/>
    <x v="6"/>
    <x v="0"/>
    <s v="Adición y prórroga al contrato No. 415-2024, cuyo objeto es: “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
    <x v="3"/>
    <s v="No aplica"/>
    <n v="6360150"/>
    <n v="1"/>
    <n v="6360150"/>
    <s v="MAYO"/>
    <s v="MAYO"/>
    <s v="MAYO"/>
    <s v="DIRECCIÓN DE GESTIÓN CORPORATIVA "/>
    <s v="MARTHA JANETH CARREÑO LIZARAZO"/>
    <s v="FORTALECIMIENTO DEL MODELO DE GESTIÓN INSTITUCIONAL Y MODERNIZACIÓN DE LOS SISTEMAS DE INFORMACIÓN DE LA CAJA DE LA VIVIENDA POPULAR. BOGOTÁ"/>
    <s v="Asesoría de Control Interno"/>
    <m/>
    <d v="2024-05-17T00:00:00"/>
    <s v="202417000048093_x000a_"/>
    <s v="02 - Creación de Nueva Línea "/>
    <s v="Recursos de la línea 19"/>
    <d v="2024-05-20T00:00:00"/>
    <s v="FOR-171"/>
    <d v="2024-05-20T00:00:00"/>
    <n v="6360150"/>
    <n v="0"/>
    <n v="787"/>
    <d v="2024-05-22T00:00:00"/>
    <n v="5037064"/>
    <n v="1323086"/>
    <n v="2902"/>
    <d v="2024-05-29T00:00:00"/>
    <n v="5037064"/>
    <n v="0"/>
    <n v="0"/>
    <m/>
    <n v="5037064"/>
    <n v="1323086"/>
    <s v="CONTRATO DE PRESTACION DE SERVICIOS PROFESIONALES"/>
    <n v="415"/>
    <s v="JANNER DE JESUS RUIZ BAYUELO"/>
    <s v="ANULACIÓN PARClAL CDP No. 787_x000a_"/>
  </r>
  <r>
    <n v="217"/>
    <s v="7696-217"/>
    <s v="O23011605560000007696"/>
    <x v="4"/>
    <x v="6"/>
    <x v="19"/>
    <s v="PM/0208/0102/45990237696 - PM/0208/0103/45990237696 - PM/0208/0104/45990237696 -  PM/0208/0105/45990237696 - PM/0208/0106/45990237696"/>
    <x v="42"/>
    <x v="0"/>
    <s v="Adición y prórroga al contrato No. 329-2024, cuyo objeto es: “Prestar servicios profesionales para el apoyo de los avances estratégicos de Comunicación Externa, relaciones públicas y gestión de medios - Free Press de la Caja de la Vivienda Popular, con el fin de garantizar la efectividad en medios masivos locales, regionales y nacionales”"/>
    <x v="3"/>
    <s v="No aplica"/>
    <n v="6400000"/>
    <n v="1"/>
    <n v="6400000"/>
    <s v="MAYO"/>
    <s v="MAYO"/>
    <s v="MAYO"/>
    <s v="DIRECCIÓN DE GESTIÓN CORPORATIVA "/>
    <s v="MARTHA JANETH CARREÑO LIZARAZO"/>
    <s v="FORTALECIMIENTO DEL MODELO DE GESTIÓN INSTITUCIONAL Y MODERNIZACIÓN DE LOS SISTEMAS DE INFORMACIÓN DE LA CAJA DE LA VIVIENDA POPULAR. BOGOTÁ"/>
    <s v="Oficina Asesora de Comunicaciones"/>
    <m/>
    <d v="2024-05-17T00:00:00"/>
    <s v="202417000048093_x000a_"/>
    <s v="02 - Creación de Nueva Línea "/>
    <s v="Recursos de la línea 83"/>
    <d v="2024-05-20T00:00:00"/>
    <s v="FOR-172"/>
    <d v="2024-05-20T00:00:00"/>
    <n v="6400000"/>
    <n v="0"/>
    <n v="788"/>
    <d v="2024-05-22T00:00:00"/>
    <n v="6400000"/>
    <n v="0"/>
    <n v="2767"/>
    <d v="2024-05-28T00:00:00"/>
    <n v="6400000"/>
    <n v="0"/>
    <n v="0"/>
    <m/>
    <n v="6400000"/>
    <n v="0"/>
    <s v="CONTRATO DE PRESTACION DE SERVICIOS PROFESIONALES"/>
    <n v="329"/>
    <s v="JUAN PABLO GOMEZ MONTAÑA"/>
    <m/>
  </r>
  <r>
    <n v="218"/>
    <s v="7696-218"/>
    <s v="O23011605560000007696"/>
    <x v="4"/>
    <x v="6"/>
    <x v="19"/>
    <s v="PM/0208/0102/45990237696 - PM/0208/0103/45990237696 - PM/0208/0104/45990237696 -  PM/0208/0105/45990237696 - PM/0208/0106/45990237696"/>
    <x v="6"/>
    <x v="0"/>
    <s v="Adición y prórroga al contrato No. 101-2024, cuyo objeto es: “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
    <x v="3"/>
    <s v="No aplica"/>
    <n v="7000000"/>
    <n v="1"/>
    <n v="7000000"/>
    <s v="MAYO"/>
    <s v="MAYO"/>
    <s v="MAYO"/>
    <s v="DIRECCIÓN DE GESTIÓN CORPORATIVA "/>
    <s v="MARTHA JANETH CARREÑO LIZARAZO"/>
    <s v="FORTALECIMIENTO DEL MODELO DE GESTIÓN INSTITUCIONAL Y MODERNIZACIÓN DE LOS SISTEMAS DE INFORMACIÓN DE LA CAJA DE LA VIVIENDA POPULAR. BOGOTÁ"/>
    <s v="Oficina Asesora de Planeación"/>
    <m/>
    <d v="2024-05-17T00:00:00"/>
    <s v="202417000048093_x000a_"/>
    <s v="02 - Creación de Nueva Línea "/>
    <s v="Recursos de la línea 37"/>
    <d v="2024-05-20T00:00:00"/>
    <s v="FOR-173"/>
    <d v="2024-05-20T00:00:00"/>
    <n v="7000000"/>
    <n v="0"/>
    <n v="781"/>
    <d v="2024-05-22T00:00:00"/>
    <n v="7000000"/>
    <n v="0"/>
    <n v="2765"/>
    <d v="2024-05-28T00:00:00"/>
    <n v="7000000"/>
    <n v="0"/>
    <n v="0"/>
    <m/>
    <n v="7000000"/>
    <n v="0"/>
    <s v="CONTRATO DE PRESTACION DE SERVICIOS PROFESIONALES"/>
    <n v="101"/>
    <s v="CRISTHIAN CAMILO RODRIGUEZ MELO"/>
    <m/>
  </r>
  <r>
    <n v="219"/>
    <s v="7696-219"/>
    <s v="O23011605560000007696"/>
    <x v="4"/>
    <x v="6"/>
    <x v="19"/>
    <s v="PM/0208/0102/45990237696 - PM/0208/0103/45990237696 - PM/0208/0104/45990237696 -  PM/0208/0105/45990237696 - PM/0208/0106/45990237696"/>
    <x v="6"/>
    <x v="0"/>
    <s v="Adición y prórroga al contrato No. 423-2024, cuyo objeto es: “Prestar servicios de apoyo a la gestión para realizar actividades administrativas y documentales (expedientes físicos y virtuales) de la Oficina Asesora de Planeación”"/>
    <x v="3"/>
    <s v="No aplica"/>
    <n v="2240007"/>
    <n v="1"/>
    <n v="2240007"/>
    <s v="MAYO"/>
    <s v="MAYO"/>
    <s v="MAYO"/>
    <s v="DIRECCIÓN DE GESTIÓN CORPORATIVA "/>
    <s v="MARTHA JANETH CARREÑO LIZARAZO"/>
    <s v="FORTALECIMIENTO DEL MODELO DE GESTIÓN INSTITUCIONAL Y MODERNIZACIÓN DE LOS SISTEMAS DE INFORMACIÓN DE LA CAJA DE LA VIVIENDA POPULAR. BOGOTÁ"/>
    <s v="Oficina Asesora de Planeación"/>
    <m/>
    <d v="2024-05-17T00:00:00"/>
    <s v="202417000048093_x000a_"/>
    <s v="02 - Creación de Nueva Línea "/>
    <s v="Recursos de la línea 37"/>
    <d v="2024-05-20T00:00:00"/>
    <s v="FOR-174"/>
    <d v="2024-05-20T00:00:00"/>
    <n v="2240007"/>
    <n v="0"/>
    <n v="780"/>
    <d v="2024-05-22T00:00:00"/>
    <n v="2240000"/>
    <n v="7"/>
    <n v="2988"/>
    <d v="2024-05-29T00:00:00"/>
    <n v="2240000"/>
    <n v="0"/>
    <n v="0"/>
    <m/>
    <n v="2240000"/>
    <n v="7"/>
    <s v="CONTRATO DE PRESTACION DE SERVICIOS DE APOYO A LA GESTION"/>
    <n v="423"/>
    <s v="EVELYN  SACHICA RODRIGUEZ"/>
    <s v="ANULACIÓN PARClAL CDP No. 780"/>
  </r>
  <r>
    <n v="220"/>
    <s v="7696-220"/>
    <s v="O23011605560000007696"/>
    <x v="4"/>
    <x v="6"/>
    <x v="20"/>
    <s v="PM/0208/0102/45990187696 - PM/0208/0103/45990187696 - PM/0208/0104/45990187696 -  PM/0208/0105/45990187696 - PM/0208/0106/45990187696"/>
    <x v="23"/>
    <x v="0"/>
    <s v="CONTRATAR LOS SERVICIOS INTEGRALES DE UN OPERADOR LOGÍSTICO QUE LLEVE A CABO LAS ACTIVIDADES QUE REQUIERA LA CAJA DE LA VIVIENDA POPULAR Y QUE PERMITA DIVULGAR LOS AVANCES DE LOS DIFERENTES PROGRAMAS MISIONALES DE LA ENTIDAD."/>
    <x v="5"/>
    <s v="80141607;81141601;80141902;90101600"/>
    <n v="2857142.8571428573"/>
    <n v="7"/>
    <n v="20000000"/>
    <s v="MAYO"/>
    <s v="MAYO"/>
    <s v="MAYO"/>
    <s v="DIRECCIÓN DE GESTIÓN CORPORATIVA "/>
    <s v="MARTHA JANETH CARREÑO LIZARAZO"/>
    <s v="FORTALECIMIENTO DEL MODELO DE GESTIÓN INSTITUCIONAL Y MODERNIZACIÓN DE LOS SISTEMAS DE INFORMACIÓN DE LA CAJA DE LA VIVIENDA POPULAR. BOGOTÁ"/>
    <s v="Oficina Asesora de Comunicaciones"/>
    <m/>
    <d v="2024-05-17T00:00:00"/>
    <s v="202417000048113_x000a_"/>
    <s v="02 - Creación de Nueva Línea "/>
    <s v="Recursos de la línea 84"/>
    <d v="2024-05-20T00:00:00"/>
    <s v="FOR-179"/>
    <d v="2024-05-22T00:00:00"/>
    <n v="20000000"/>
    <n v="0"/>
    <m/>
    <d v="2024-05-22T00:00:00"/>
    <m/>
    <n v="20000000"/>
    <m/>
    <m/>
    <m/>
    <n v="0"/>
    <m/>
    <m/>
    <n v="0"/>
    <n v="20000000"/>
    <m/>
    <m/>
    <m/>
    <m/>
  </r>
  <r>
    <n v="221"/>
    <s v="7696-221"/>
    <s v="O23011605560000007696"/>
    <x v="4"/>
    <x v="6"/>
    <x v="20"/>
    <s v="PM/0208/0102/45990187696 - PM/0208/0103/45990187696 - PM/0208/0104/45990187696 -  PM/0208/0105/45990187696 - PM/0208/0106/45990187696"/>
    <x v="6"/>
    <x v="0"/>
    <s v="Prestar servicios profesionales para apoyar a la Oficina Asesora de Planeación en la implementación de la estrategia de rendición de cuentas permanente y participación ciudadana, enfocada en el fortalecimiento de las políticas de transparencia e integridad, y la implementación de políticas públicas del sector, transversales y poblacionales."/>
    <x v="2"/>
    <s v="80101504; 80161500"/>
    <n v="9000000"/>
    <n v="2"/>
    <n v="18000000"/>
    <s v="MAYO"/>
    <s v="MAYO"/>
    <s v="MAYO"/>
    <s v="DIRECCIÓN DE GESTIÓN CORPORATIVA "/>
    <s v="MARTHA JANETH CARREÑO LIZARAZO"/>
    <s v="FORTALECIMIENTO DEL MODELO DE GESTIÓN INSTITUCIONAL Y MODERNIZACIÓN DE LOS SISTEMAS DE INFORMACIÓN DE LA CAJA DE LA VIVIENDA POPULAR. BOGOTÁ"/>
    <s v="Oficina Asesora de Planeación"/>
    <m/>
    <d v="2024-05-17T00:00:00"/>
    <s v="202417000048123_x000a_"/>
    <s v="02 - Creación de Nueva Línea "/>
    <s v="Recursos de la línea 82"/>
    <d v="2024-05-20T00:00:00"/>
    <s v="FOR-175"/>
    <d v="2024-05-21T00:00:00"/>
    <n v="18000000"/>
    <n v="0"/>
    <n v="822"/>
    <d v="2024-05-22T00:00:00"/>
    <n v="18000000"/>
    <n v="0"/>
    <n v="2987"/>
    <d v="2024-05-29T00:00:00"/>
    <n v="18000000"/>
    <n v="0"/>
    <n v="0"/>
    <m/>
    <n v="18000000"/>
    <n v="0"/>
    <s v="CONTRATO DE PRESTACION DE SERVICIOS PROFESIONALES"/>
    <n v="456"/>
    <s v="GLADYS  BOJACA BUCHE"/>
    <m/>
  </r>
  <r>
    <n v="222"/>
    <s v="7696-222"/>
    <s v="O23011605560000007696"/>
    <x v="4"/>
    <x v="6"/>
    <x v="20"/>
    <s v="PM/0208/0102/45990187696 - PM/0208/0103/45990187696 - PM/0208/0104/45990187696 -  PM/0208/0105/45990187696 - PM/0208/0106/45990187696"/>
    <x v="6"/>
    <x v="0"/>
    <s v="Prestar servicios profesionales para realizar el seguimiento al cumplimiento del Programa de Transparencia y Ética Pública, así como apoyar el mantenimiento del Sistema de Gestión de Calidad en el marco de la política de Control interno del Modelo Integrado de Planeación y Gestión."/>
    <x v="2"/>
    <s v="80101504; 80161500"/>
    <n v="7300000"/>
    <n v="2"/>
    <n v="14600000"/>
    <s v="MAYO"/>
    <s v="MAYO"/>
    <s v="MAYO"/>
    <s v="DIRECCIÓN DE GESTIÓN CORPORATIVA "/>
    <s v="MARTHA JANETH CARREÑO LIZARAZO"/>
    <s v="FORTALECIMIENTO DEL MODELO DE GESTIÓN INSTITUCIONAL Y MODERNIZACIÓN DE LOS SISTEMAS DE INFORMACIÓN DE LA CAJA DE LA VIVIENDA POPULAR. BOGOTÁ"/>
    <s v="Oficina Asesora de Planeación"/>
    <m/>
    <d v="2024-05-17T00:00:00"/>
    <s v="202417000048123_x000a_"/>
    <s v="02 - Creación de Nueva Línea "/>
    <s v="Recursos de la línea 82"/>
    <d v="2024-05-20T00:00:00"/>
    <s v="FOR-176"/>
    <d v="2024-05-21T00:00:00"/>
    <n v="14600000"/>
    <n v="0"/>
    <n v="823"/>
    <d v="2024-05-22T00:00:00"/>
    <n v="14600000"/>
    <n v="0"/>
    <n v="2979"/>
    <d v="2024-05-29T00:00:00"/>
    <n v="14600000"/>
    <n v="0"/>
    <n v="0"/>
    <m/>
    <n v="14600000"/>
    <n v="0"/>
    <s v="CONTRATO DE PRESTACION DE SERVICIOS PROFESIONALES"/>
    <n v="453"/>
    <s v="JOAN MANUEL WILHAYNER GAITAN FERRER"/>
    <m/>
  </r>
  <r>
    <n v="223"/>
    <s v="7696-223"/>
    <s v="O23011605560000007696"/>
    <x v="4"/>
    <x v="6"/>
    <x v="22"/>
    <s v="PM/0208/0102/45990077696 - PM/0208/0103/45990077696 - PM/0208/0104/45990077696 -  PM/0208/0105/45990077696 - PM/0208/0106/45990077696"/>
    <x v="52"/>
    <x v="0"/>
    <s v="Adición y prórroga a la orden de compra No. 111124-2023, cuyo objeto es: “Contratar infraestructura como servicio (IaaS y PaaS) Oracle, según necesidad tecnológica de la caja de la vivienda popular.”"/>
    <x v="3"/>
    <s v="No aplica"/>
    <n v="52500000"/>
    <n v="1"/>
    <n v="52500000"/>
    <s v="MAYO"/>
    <s v="MAYO"/>
    <s v="MAYO"/>
    <s v="DIRECCIÓN DE GESTIÓN CORPORATIVA "/>
    <s v="MARTHA JANETH CARREÑO LIZARAZO"/>
    <s v="FORTALECIMIENTO DEL MODELO DE GESTIÓN INSTITUCIONAL Y MODERNIZACIÓN DE LOS SISTEMAS DE INFORMACIÓN DE LA CAJA DE LA VIVIENDA POPULAR. BOGOTÁ"/>
    <s v="Oficina TIC"/>
    <m/>
    <d v="2024-05-24T00:00:00"/>
    <n v="202417000049203"/>
    <s v="02 - Creación de Nueva Línea "/>
    <s v="Recursos de la línea 93"/>
    <d v="2024-05-24T00:00:00"/>
    <s v="FOR-178"/>
    <d v="2024-05-21T00:00:00"/>
    <n v="52500000"/>
    <n v="0"/>
    <n v="825"/>
    <d v="2024-05-22T00:00:00"/>
    <n v="52500000"/>
    <n v="0"/>
    <n v="2898"/>
    <d v="2024-05-29T00:00:00"/>
    <n v="52500000"/>
    <n v="0"/>
    <n v="0"/>
    <m/>
    <n v="52500000"/>
    <n v="0"/>
    <s v="ORDEN DE COMPRA"/>
    <n v="111124"/>
    <s v="BMIND S.A.S."/>
    <m/>
  </r>
  <r>
    <n v="224"/>
    <s v="7696-224"/>
    <s v="O23011605560000007696"/>
    <x v="4"/>
    <x v="6"/>
    <x v="21"/>
    <s v="PM/0208/0102/45990167696 - PM/0208/0103/45990167696 - PM/0208/0104/45990167696 -  PM/0208/0105/45990167696 - PM/0208/0106/45990167696"/>
    <x v="23"/>
    <x v="0"/>
    <s v="Adquirir a título de compraventa chaquetas institucionales y los carné impresos para la caja de vivienda popular"/>
    <x v="6"/>
    <s v="53101802; 53101804"/>
    <n v="50000000"/>
    <n v="1"/>
    <n v="50000000"/>
    <s v="MAYO"/>
    <s v="MAYO"/>
    <s v="MAYO"/>
    <s v="DIRECCIÓN DE GESTIÓN CORPORATIVA "/>
    <s v="MARTHA JANETH CARREÑO LIZARAZO"/>
    <s v="FORTALECIMIENTO DEL MODELO DE GESTIÓN INSTITUCIONAL Y MODERNIZACIÓN DE LOS SISTEMAS DE INFORMACIÓN DE LA CAJA DE LA VIVIENDA POPULAR. BOGOTÁ"/>
    <s v="Subdirección Administrativa"/>
    <m/>
    <d v="2024-05-23T00:00:00"/>
    <n v="202417000050003"/>
    <s v="02 - Creación de Nueva Línea "/>
    <s v="Recursos de la línea 180"/>
    <d v="2024-05-23T00:00:00"/>
    <s v="FOR-185"/>
    <d v="2024-05-24T00:00:00"/>
    <n v="50000000"/>
    <n v="0"/>
    <m/>
    <m/>
    <m/>
    <n v="50000000"/>
    <m/>
    <m/>
    <m/>
    <n v="0"/>
    <m/>
    <m/>
    <n v="0"/>
    <n v="50000000"/>
    <m/>
    <m/>
    <m/>
    <m/>
  </r>
  <r>
    <n v="225"/>
    <s v="7696-225"/>
    <s v="O23011605560000007696"/>
    <x v="4"/>
    <x v="6"/>
    <x v="19"/>
    <s v="PM/0208/0102/45990237696 - PM/0208/0103/45990237696 - PM/0208/0104/45990237696 -  PM/0208/0105/45990237696 - PM/0208/0106/45990237696"/>
    <x v="6"/>
    <x v="0"/>
    <s v="Adición y prórroga al contrato No. 316-2024, cuyo objeto es: “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
    <x v="3"/>
    <s v="No aplica"/>
    <n v="8267900"/>
    <n v="1"/>
    <n v="8267900"/>
    <s v="MAYO"/>
    <s v="MAYO"/>
    <s v="MAYO"/>
    <s v="DIRECCIÓN DE GESTIÓN CORPORATIVA "/>
    <s v="MARTHA JANETH CARREÑO LIZARAZO"/>
    <s v="FORTALECIMIENTO DEL MODELO DE GESTIÓN INSTITUCIONAL Y MODERNIZACIÓN DE LOS SISTEMAS DE INFORMACIÓN DE LA CAJA DE LA VIVIENDA POPULAR. BOGOTÁ"/>
    <s v="Oficina Asesora de Planeación"/>
    <m/>
    <d v="2024-05-23T00:00:00"/>
    <n v="202417000050543"/>
    <s v="02 - Creación de Nueva Línea "/>
    <s v="Recursos de la línea 180"/>
    <d v="2024-05-23T00:00:00"/>
    <s v="FOR-184_x000a_"/>
    <d v="2024-05-24T00:00:00"/>
    <n v="8267900"/>
    <n v="0"/>
    <n v="846"/>
    <d v="2024-05-24T00:00:00"/>
    <n v="8267900"/>
    <n v="0"/>
    <n v="3014"/>
    <d v="2024-05-29T00:00:00"/>
    <n v="8267900"/>
    <n v="0"/>
    <n v="0"/>
    <m/>
    <n v="8267900"/>
    <n v="0"/>
    <s v="CONTRATO DE PRESTACION DE SERVICIOS PROFESIONALES"/>
    <n v="316"/>
    <s v="INGRID DALILA MARIÑO MORALES"/>
    <m/>
  </r>
  <r>
    <n v="226"/>
    <s v="7696-226"/>
    <s v="O23011605560000007696"/>
    <x v="4"/>
    <x v="6"/>
    <x v="19"/>
    <s v="PM/0208/0102/45990237696 - PM/0208/0103/45990237696 - PM/0208/0104/45990237696 -  PM/0208/0105/45990237696 - PM/0208/0106/45990237696"/>
    <x v="6"/>
    <x v="0"/>
    <s v="Adición y prórroga al contrato No. 435-2024, cuyo objeto es: &quot;Prestar servicios profesionales en la ejecución de las auditorías, seguimientos y evaluaciones del Plan Anual de Auditorías de la vigencia aprobado por el Comité ICCI que aporten en el mejoramiento continuo de los procesos de la Caja de la Vivienda Popular énfasis en control fiscal&quot;."/>
    <x v="3"/>
    <s v="No aplica"/>
    <n v="2690845"/>
    <n v="1"/>
    <n v="2690845"/>
    <s v="MAYO"/>
    <s v="MAYO"/>
    <s v="MAYO"/>
    <s v="DIRECCIÓN DE GESTIÓN CORPORATIVA "/>
    <s v="MARTHA JANETH CARREÑO LIZARAZO"/>
    <s v="FORTALECIMIENTO DEL MODELO DE GESTIÓN INSTITUCIONAL Y MODERNIZACIÓN DE LOS SISTEMAS DE INFORMACIÓN DE LA CAJA DE LA VIVIENDA POPULAR. BOGOTÁ"/>
    <s v="OFICINA DE CONTROL INTERNO"/>
    <m/>
    <d v="2024-05-27T00:00:00"/>
    <s v="SIN RADICADO"/>
    <s v="02 - Creación de Nueva Línea "/>
    <s v="Recursos de la línea 21"/>
    <d v="2024-05-27T00:00:00"/>
    <s v="FOR-186"/>
    <d v="2024-05-27T00:00:00"/>
    <n v="2690845"/>
    <n v="0"/>
    <n v="849"/>
    <d v="2024-05-28T00:00:00"/>
    <n v="2690845"/>
    <n v="0"/>
    <n v="2999"/>
    <d v="2024-05-29T00:00:00"/>
    <n v="2690845"/>
    <n v="0"/>
    <n v="0"/>
    <m/>
    <n v="2690845"/>
    <n v="0"/>
    <s v="CONTRATO DE PRESTACION DE SERVICIOS PROFESIONALES"/>
    <n v="435"/>
    <s v="CAMILO ANDRES MARTINEZ PINEDA"/>
    <m/>
  </r>
  <r>
    <n v="227"/>
    <s v="7696-227"/>
    <s v="O23011605560000007696"/>
    <x v="4"/>
    <x v="6"/>
    <x v="19"/>
    <s v="PM/0208/0102/45990237696 - PM/0208/0103/45990237696 - PM/0208/0104/45990237696 -  PM/0208/0105/45990237696 - PM/0208/0106/45990237696"/>
    <x v="6"/>
    <x v="0"/>
    <s v="Adición y prórroga al contrato No. 432-2024, cuyo objeto es: &quot;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quot;."/>
    <x v="3"/>
    <s v="No aplica"/>
    <n v="4323201"/>
    <n v="1"/>
    <n v="4323201"/>
    <s v="MAYO"/>
    <s v="MAYO"/>
    <s v="MAYO"/>
    <s v="DIRECCIÓN DE GESTIÓN CORPORATIVA "/>
    <s v="MARTHA JANETH CARREÑO LIZARAZO"/>
    <s v="FORTALECIMIENTO DEL MODELO DE GESTIÓN INSTITUCIONAL Y MODERNIZACIÓN DE LOS SISTEMAS DE INFORMACIÓN DE LA CAJA DE LA VIVIENDA POPULAR. BOGOTÁ"/>
    <s v="OFICINA DE CONTROL INTERNO"/>
    <m/>
    <d v="2024-05-27T00:00:00"/>
    <s v="SIN RADICADO"/>
    <s v="02 - Creación de Nueva Línea "/>
    <s v="Recursos de la línea 23"/>
    <d v="2024-05-27T00:00:00"/>
    <s v="FOR-187"/>
    <d v="2024-05-27T00:00:00"/>
    <n v="4323201"/>
    <n v="0"/>
    <n v="850"/>
    <d v="2024-05-28T00:00:00"/>
    <n v="4323201"/>
    <n v="0"/>
    <n v="2986"/>
    <d v="2024-05-29T00:00:00"/>
    <n v="4323201"/>
    <n v="0"/>
    <n v="0"/>
    <m/>
    <n v="4323201"/>
    <n v="0"/>
    <s v="CONTRATO DE PRESTACION DE SERVICIOS PROFESIONALES"/>
    <n v="432"/>
    <s v="JAVIER ALFONSO SARMIENTO PIÑEROS"/>
    <m/>
  </r>
  <r>
    <n v="228"/>
    <s v="7696-228"/>
    <s v="O23011605560000007696"/>
    <x v="4"/>
    <x v="6"/>
    <x v="19"/>
    <s v="PM/0208/0102/45990237696 - PM/0208/0103/45990237696 - PM/0208/0104/45990237696 -  PM/0208/0105/45990237696 - PM/0208/0106/45990237696"/>
    <x v="6"/>
    <x v="0"/>
    <s v="Adición y prórroga al contrato No. 436-2024, cuyo objeto es: &quot;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quot;. "/>
    <x v="3"/>
    <s v="No aplica"/>
    <n v="2366223"/>
    <n v="1"/>
    <n v="2366223"/>
    <s v="MAYO"/>
    <s v="MAYO"/>
    <s v="MAYO"/>
    <s v="DIRECCIÓN DE GESTIÓN CORPORATIVA "/>
    <s v="MARTHA JANETH CARREÑO LIZARAZO"/>
    <s v="FORTALECIMIENTO DEL MODELO DE GESTIÓN INSTITUCIONAL Y MODERNIZACIÓN DE LOS SISTEMAS DE INFORMACIÓN DE LA CAJA DE LA VIVIENDA POPULAR. BOGOTÁ"/>
    <s v="OFICINA DE CONTROL INTERNO"/>
    <m/>
    <d v="2024-05-27T00:00:00"/>
    <s v="SIN RADICADO"/>
    <s v="02 - Creación de Nueva Línea "/>
    <s v="Recursos de la línea 23"/>
    <d v="2024-05-27T00:00:00"/>
    <s v="FOR-188"/>
    <d v="2024-05-27T00:00:00"/>
    <n v="2366223"/>
    <n v="0"/>
    <n v="851"/>
    <d v="2024-05-28T00:00:00"/>
    <n v="2366223"/>
    <n v="0"/>
    <n v="2985"/>
    <d v="2024-05-29T00:00:00"/>
    <n v="2366223"/>
    <n v="0"/>
    <n v="0"/>
    <m/>
    <n v="2366223"/>
    <n v="0"/>
    <s v="CONTRATO DE PRESTACION DE SERVICIOS PROFESIONALES"/>
    <n v="436"/>
    <s v="MARTHA YANETH RODRIGUEZ CHAPARRO"/>
    <s v="ANULACIÓN TOTAL CDP No. 68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updatedVersion="8" minRefreshableVersion="3" itemPrintTitles="1" createdVersion="8" indent="0" outline="1" outlineData="1" multipleFieldFilters="0" rowHeaderCaption="PROYECTO DE INVERSIÓN - MPDD - MPI">
  <location ref="A3:F40" firstHeaderRow="0" firstDataRow="1" firstDataCol="1"/>
  <pivotFields count="48">
    <pivotField showAll="0"/>
    <pivotField showAll="0"/>
    <pivotField showAll="0"/>
    <pivotField axis="axisRow" showAll="0" sortType="ascending">
      <items count="6">
        <item x="1"/>
        <item x="0"/>
        <item x="4"/>
        <item x="2"/>
        <item x="3"/>
        <item t="default"/>
      </items>
    </pivotField>
    <pivotField axis="axisRow" showAll="0" sortType="ascending">
      <items count="8">
        <item x="3"/>
        <item x="2"/>
        <item x="1"/>
        <item x="5"/>
        <item x="0"/>
        <item x="4"/>
        <item x="6"/>
        <item t="default"/>
      </items>
    </pivotField>
    <pivotField axis="axisRow" showAll="0" sortType="ascending">
      <items count="25">
        <item x="10"/>
        <item x="18"/>
        <item x="19"/>
        <item x="0"/>
        <item x="11"/>
        <item x="4"/>
        <item x="17"/>
        <item x="21"/>
        <item x="2"/>
        <item x="6"/>
        <item x="20"/>
        <item x="1"/>
        <item x="23"/>
        <item x="16"/>
        <item x="3"/>
        <item x="7"/>
        <item x="12"/>
        <item x="5"/>
        <item x="22"/>
        <item x="13"/>
        <item x="9"/>
        <item x="14"/>
        <item x="8"/>
        <item x="15"/>
        <item t="default"/>
      </items>
    </pivotField>
    <pivotField showAll="0"/>
    <pivotField showAll="0"/>
    <pivotField showAll="0"/>
    <pivotField showAll="0"/>
    <pivotField showAll="0"/>
    <pivotField showAll="0"/>
    <pivotField showAll="0"/>
    <pivotField showAll="0"/>
    <pivotField dataField="1" numFmtId="17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70" showAll="0"/>
    <pivotField showAll="0"/>
    <pivotField showAll="0"/>
    <pivotField dataField="1" showAll="0"/>
    <pivotField numFmtId="170" showAll="0"/>
    <pivotField showAll="0"/>
    <pivotField showAll="0"/>
    <pivotField dataField="1" showAll="0"/>
    <pivotField numFmtId="170" showAll="0"/>
    <pivotField dataField="1" showAll="0"/>
    <pivotField showAll="0"/>
    <pivotField dataField="1" numFmtId="170" showAll="0"/>
    <pivotField numFmtId="170" showAll="0"/>
    <pivotField showAll="0"/>
    <pivotField showAll="0"/>
    <pivotField showAll="0"/>
    <pivotField showAll="0"/>
  </pivotFields>
  <rowFields count="3">
    <field x="3"/>
    <field x="4"/>
    <field x="5"/>
  </rowFields>
  <rowItems count="37">
    <i>
      <x/>
    </i>
    <i r="1">
      <x/>
    </i>
    <i r="2">
      <x v="15"/>
    </i>
    <i r="1">
      <x v="1"/>
    </i>
    <i r="2">
      <x v="9"/>
    </i>
    <i r="1">
      <x v="2"/>
    </i>
    <i r="2">
      <x v="5"/>
    </i>
    <i r="2">
      <x v="17"/>
    </i>
    <i r="2">
      <x v="20"/>
    </i>
    <i r="2">
      <x v="22"/>
    </i>
    <i>
      <x v="1"/>
    </i>
    <i r="1">
      <x v="4"/>
    </i>
    <i r="2">
      <x v="3"/>
    </i>
    <i r="2">
      <x v="8"/>
    </i>
    <i r="2">
      <x v="11"/>
    </i>
    <i r="2">
      <x v="14"/>
    </i>
    <i>
      <x v="2"/>
    </i>
    <i r="1">
      <x v="6"/>
    </i>
    <i r="2">
      <x v="2"/>
    </i>
    <i r="2">
      <x v="7"/>
    </i>
    <i r="2">
      <x v="10"/>
    </i>
    <i r="2">
      <x v="12"/>
    </i>
    <i r="2">
      <x v="18"/>
    </i>
    <i>
      <x v="3"/>
    </i>
    <i r="1">
      <x v="5"/>
    </i>
    <i r="2">
      <x/>
    </i>
    <i r="2">
      <x v="4"/>
    </i>
    <i r="2">
      <x v="13"/>
    </i>
    <i r="2">
      <x v="16"/>
    </i>
    <i r="2">
      <x v="19"/>
    </i>
    <i r="2">
      <x v="21"/>
    </i>
    <i r="2">
      <x v="23"/>
    </i>
    <i>
      <x v="4"/>
    </i>
    <i r="1">
      <x v="3"/>
    </i>
    <i r="2">
      <x v="1"/>
    </i>
    <i r="2">
      <x v="6"/>
    </i>
    <i t="grand">
      <x/>
    </i>
  </rowItems>
  <colFields count="1">
    <field x="-2"/>
  </colFields>
  <colItems count="5">
    <i>
      <x/>
    </i>
    <i i="1">
      <x v="1"/>
    </i>
    <i i="2">
      <x v="2"/>
    </i>
    <i i="3">
      <x v="3"/>
    </i>
    <i i="4">
      <x v="4"/>
    </i>
  </colItems>
  <dataFields count="5">
    <dataField name="  VALOR TOTAL PROGRAMADO $" fld="14" baseField="0" baseItem="0" numFmtId="166"/>
    <dataField name="  VALOR CDP $" fld="34" baseField="4" baseItem="0" numFmtId="166"/>
    <dataField name="  VALOR DEL CRP $" fld="38" baseField="3" baseItem="0" numFmtId="166"/>
    <dataField name="  GIROS $" fld="40" baseField="3" baseItem="0" numFmtId="166"/>
    <dataField name="  POR GIRAR $ (CRP-GIROS)" fld="42" baseField="3" baseItem="0" numFmtId="166"/>
  </dataFields>
  <formats count="16">
    <format dxfId="38">
      <pivotArea field="3" type="button" dataOnly="0" labelOnly="1" outline="0" axis="axisRow" fieldPosition="0"/>
    </format>
    <format dxfId="37">
      <pivotArea dataOnly="0" labelOnly="1" fieldPosition="0">
        <references count="1">
          <reference field="3" count="0"/>
        </references>
      </pivotArea>
    </format>
    <format dxfId="36">
      <pivotArea dataOnly="0" labelOnly="1" grandRow="1" outline="0" fieldPosition="0"/>
    </format>
    <format dxfId="35">
      <pivotArea dataOnly="0" labelOnly="1" fieldPosition="0">
        <references count="2">
          <reference field="3" count="1" selected="0">
            <x v="1"/>
          </reference>
          <reference field="4" count="1">
            <x v="4"/>
          </reference>
        </references>
      </pivotArea>
    </format>
    <format dxfId="34">
      <pivotArea dataOnly="0" labelOnly="1" fieldPosition="0">
        <references count="3">
          <reference field="3" count="1" selected="0">
            <x v="1"/>
          </reference>
          <reference field="4" count="1" selected="0">
            <x v="4"/>
          </reference>
          <reference field="5" count="3">
            <x v="3"/>
            <x v="8"/>
            <x v="14"/>
          </reference>
        </references>
      </pivotArea>
    </format>
    <format dxfId="33">
      <pivotArea outline="0" collapsedLevelsAreSubtotals="1" fieldPosition="0"/>
    </format>
    <format dxfId="32">
      <pivotArea dataOnly="0" labelOnly="1" outline="0" axis="axisValues" fieldPosition="0"/>
    </format>
    <format dxfId="31">
      <pivotArea field="3" type="button" dataOnly="0" labelOnly="1" outline="0" axis="axisRow" fieldPosition="0"/>
    </format>
    <format dxfId="30">
      <pivotArea dataOnly="0" labelOnly="1" outline="0" fieldPosition="0">
        <references count="1">
          <reference field="4294967294" count="5">
            <x v="0"/>
            <x v="1"/>
            <x v="2"/>
            <x v="3"/>
            <x v="4"/>
          </reference>
        </references>
      </pivotArea>
    </format>
    <format dxfId="29">
      <pivotArea field="3" type="button" dataOnly="0" labelOnly="1" outline="0" axis="axisRow" fieldPosition="0"/>
    </format>
    <format dxfId="28">
      <pivotArea dataOnly="0" labelOnly="1" outline="0" fieldPosition="0">
        <references count="1">
          <reference field="4294967294" count="5">
            <x v="0"/>
            <x v="1"/>
            <x v="2"/>
            <x v="3"/>
            <x v="4"/>
          </reference>
        </references>
      </pivotArea>
    </format>
    <format dxfId="27">
      <pivotArea field="3" type="button" dataOnly="0" labelOnly="1" outline="0" axis="axisRow" fieldPosition="0"/>
    </format>
    <format dxfId="26">
      <pivotArea dataOnly="0" labelOnly="1" outline="0" fieldPosition="0">
        <references count="1">
          <reference field="4294967294" count="5">
            <x v="0"/>
            <x v="1"/>
            <x v="2"/>
            <x v="3"/>
            <x v="4"/>
          </reference>
        </references>
      </pivotArea>
    </format>
    <format dxfId="25">
      <pivotArea outline="0" collapsedLevelsAreSubtotals="1" fieldPosition="0">
        <references count="1">
          <reference field="4294967294" count="4" selected="0">
            <x v="1"/>
            <x v="2"/>
            <x v="3"/>
            <x v="4"/>
          </reference>
        </references>
      </pivotArea>
    </format>
    <format dxfId="24">
      <pivotArea dataOnly="0" labelOnly="1" outline="0" fieldPosition="0">
        <references count="1">
          <reference field="4294967294" count="4">
            <x v="1"/>
            <x v="2"/>
            <x v="3"/>
            <x v="4"/>
          </reference>
        </references>
      </pivotArea>
    </format>
    <format dxfId="23">
      <pivotArea dataOnly="0" labelOnly="1" fieldPosition="0">
        <references count="3">
          <reference field="3" count="0" selected="0"/>
          <reference field="4" count="0" selected="0"/>
          <reference field="5" count="1">
            <x v="11"/>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updatedVersion="8" minRefreshableVersion="3" itemPrintTitles="1" createdVersion="8" indent="0" outline="1" outlineData="1" multipleFieldFilters="0" rowHeaderCaption="PROYECTO DE INVERSIÓN - MPDD - MPI">
  <location ref="A3:F229" firstHeaderRow="0" firstDataRow="1" firstDataCol="1"/>
  <pivotFields count="48">
    <pivotField showAll="0"/>
    <pivotField showAll="0"/>
    <pivotField showAll="0"/>
    <pivotField axis="axisRow" showAll="0">
      <items count="6">
        <item x="1"/>
        <item x="0"/>
        <item x="3"/>
        <item x="2"/>
        <item x="4"/>
        <item t="default"/>
      </items>
    </pivotField>
    <pivotField showAll="0" sortType="ascending"/>
    <pivotField showAll="0" sortType="ascending"/>
    <pivotField showAll="0"/>
    <pivotField axis="axisRow" showAll="0" sortType="ascending">
      <items count="65">
        <item x="25"/>
        <item x="12"/>
        <item x="20"/>
        <item x="63"/>
        <item x="44"/>
        <item x="24"/>
        <item x="29"/>
        <item x="62"/>
        <item x="51"/>
        <item x="0"/>
        <item x="32"/>
        <item x="61"/>
        <item x="37"/>
        <item x="40"/>
        <item x="22"/>
        <item x="45"/>
        <item x="52"/>
        <item x="28"/>
        <item x="3"/>
        <item x="4"/>
        <item x="8"/>
        <item x="5"/>
        <item x="10"/>
        <item x="38"/>
        <item x="6"/>
        <item x="34"/>
        <item x="41"/>
        <item x="35"/>
        <item x="23"/>
        <item x="60"/>
        <item x="31"/>
        <item x="53"/>
        <item x="19"/>
        <item x="18"/>
        <item x="39"/>
        <item x="27"/>
        <item x="11"/>
        <item x="1"/>
        <item x="7"/>
        <item x="42"/>
        <item x="21"/>
        <item x="17"/>
        <item x="46"/>
        <item x="33"/>
        <item x="36"/>
        <item x="54"/>
        <item x="9"/>
        <item x="55"/>
        <item x="47"/>
        <item x="48"/>
        <item x="2"/>
        <item x="49"/>
        <item x="26"/>
        <item x="15"/>
        <item x="14"/>
        <item x="16"/>
        <item x="56"/>
        <item x="57"/>
        <item x="58"/>
        <item x="59"/>
        <item x="50"/>
        <item x="43"/>
        <item x="30"/>
        <item x="13"/>
        <item t="default"/>
      </items>
    </pivotField>
    <pivotField axis="axisRow" showAll="0" sortType="ascending">
      <items count="7">
        <item x="0"/>
        <item x="1"/>
        <item x="4"/>
        <item x="5"/>
        <item x="3"/>
        <item x="2"/>
        <item t="default"/>
      </items>
    </pivotField>
    <pivotField showAll="0"/>
    <pivotField showAll="0"/>
    <pivotField showAll="0"/>
    <pivotField showAll="0"/>
    <pivotField showAll="0"/>
    <pivotField dataField="1" numFmtId="17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70" showAll="0"/>
    <pivotField showAll="0"/>
    <pivotField showAll="0"/>
    <pivotField dataField="1" showAll="0"/>
    <pivotField numFmtId="170" showAll="0"/>
    <pivotField showAll="0"/>
    <pivotField showAll="0"/>
    <pivotField dataField="1" showAll="0"/>
    <pivotField numFmtId="170" showAll="0"/>
    <pivotField dataField="1" showAll="0"/>
    <pivotField showAll="0"/>
    <pivotField dataField="1" numFmtId="170" showAll="0"/>
    <pivotField numFmtId="170" showAll="0"/>
    <pivotField showAll="0"/>
    <pivotField showAll="0"/>
    <pivotField showAll="0"/>
    <pivotField showAll="0"/>
  </pivotFields>
  <rowFields count="3">
    <field x="3"/>
    <field x="7"/>
    <field x="8"/>
  </rowFields>
  <rowItems count="226">
    <i>
      <x/>
    </i>
    <i r="1">
      <x/>
    </i>
    <i r="2">
      <x/>
    </i>
    <i r="1">
      <x v="6"/>
    </i>
    <i r="2">
      <x v="1"/>
    </i>
    <i r="1">
      <x v="9"/>
    </i>
    <i r="2">
      <x/>
    </i>
    <i r="1">
      <x v="14"/>
    </i>
    <i r="2">
      <x/>
    </i>
    <i r="1">
      <x v="17"/>
    </i>
    <i r="2">
      <x/>
    </i>
    <i r="1">
      <x v="19"/>
    </i>
    <i r="2">
      <x/>
    </i>
    <i r="1">
      <x v="22"/>
    </i>
    <i r="2">
      <x/>
    </i>
    <i r="1">
      <x v="28"/>
    </i>
    <i r="2">
      <x/>
    </i>
    <i r="1">
      <x v="30"/>
    </i>
    <i r="2">
      <x/>
    </i>
    <i r="1">
      <x v="32"/>
    </i>
    <i r="2">
      <x/>
    </i>
    <i r="2">
      <x v="1"/>
    </i>
    <i r="1">
      <x v="35"/>
    </i>
    <i r="2">
      <x/>
    </i>
    <i r="1">
      <x v="46"/>
    </i>
    <i r="2">
      <x/>
    </i>
    <i r="1">
      <x v="50"/>
    </i>
    <i r="2">
      <x/>
    </i>
    <i r="1">
      <x v="52"/>
    </i>
    <i r="2">
      <x/>
    </i>
    <i r="1">
      <x v="62"/>
    </i>
    <i r="2">
      <x/>
    </i>
    <i>
      <x v="1"/>
    </i>
    <i r="1">
      <x v="1"/>
    </i>
    <i r="2">
      <x/>
    </i>
    <i r="1">
      <x v="2"/>
    </i>
    <i r="2">
      <x/>
    </i>
    <i r="1">
      <x v="5"/>
    </i>
    <i r="2">
      <x/>
    </i>
    <i r="1">
      <x v="9"/>
    </i>
    <i r="2">
      <x/>
    </i>
    <i r="1">
      <x v="14"/>
    </i>
    <i r="2">
      <x/>
    </i>
    <i r="1">
      <x v="18"/>
    </i>
    <i r="2">
      <x/>
    </i>
    <i r="1">
      <x v="19"/>
    </i>
    <i r="2">
      <x/>
    </i>
    <i r="1">
      <x v="20"/>
    </i>
    <i r="2">
      <x/>
    </i>
    <i r="1">
      <x v="21"/>
    </i>
    <i r="2">
      <x/>
    </i>
    <i r="1">
      <x v="22"/>
    </i>
    <i r="2">
      <x/>
    </i>
    <i r="1">
      <x v="24"/>
    </i>
    <i r="2">
      <x/>
    </i>
    <i r="1">
      <x v="28"/>
    </i>
    <i r="2">
      <x/>
    </i>
    <i r="1">
      <x v="32"/>
    </i>
    <i r="2">
      <x/>
    </i>
    <i r="1">
      <x v="33"/>
    </i>
    <i r="2">
      <x/>
    </i>
    <i r="1">
      <x v="36"/>
    </i>
    <i r="2">
      <x/>
    </i>
    <i r="1">
      <x v="37"/>
    </i>
    <i r="2">
      <x/>
    </i>
    <i r="1">
      <x v="38"/>
    </i>
    <i r="2">
      <x/>
    </i>
    <i r="1">
      <x v="40"/>
    </i>
    <i r="2">
      <x/>
    </i>
    <i r="1">
      <x v="41"/>
    </i>
    <i r="2">
      <x/>
    </i>
    <i r="1">
      <x v="46"/>
    </i>
    <i r="2">
      <x/>
    </i>
    <i r="1">
      <x v="50"/>
    </i>
    <i r="2">
      <x/>
    </i>
    <i r="1">
      <x v="53"/>
    </i>
    <i r="2">
      <x/>
    </i>
    <i r="1">
      <x v="54"/>
    </i>
    <i r="2">
      <x/>
    </i>
    <i r="1">
      <x v="55"/>
    </i>
    <i r="2">
      <x/>
    </i>
    <i r="1">
      <x v="63"/>
    </i>
    <i r="2">
      <x/>
    </i>
    <i>
      <x v="2"/>
    </i>
    <i r="1">
      <x v="1"/>
    </i>
    <i r="2">
      <x/>
    </i>
    <i r="1">
      <x v="6"/>
    </i>
    <i r="2">
      <x/>
    </i>
    <i r="2">
      <x v="3"/>
    </i>
    <i r="1">
      <x v="9"/>
    </i>
    <i r="2">
      <x/>
    </i>
    <i r="1">
      <x v="12"/>
    </i>
    <i r="2">
      <x/>
    </i>
    <i r="1">
      <x v="19"/>
    </i>
    <i r="2">
      <x/>
    </i>
    <i r="1">
      <x v="22"/>
    </i>
    <i r="2">
      <x/>
    </i>
    <i r="2">
      <x v="3"/>
    </i>
    <i r="1">
      <x v="23"/>
    </i>
    <i r="2">
      <x/>
    </i>
    <i r="1">
      <x v="25"/>
    </i>
    <i r="2">
      <x/>
    </i>
    <i r="1">
      <x v="27"/>
    </i>
    <i r="2">
      <x/>
    </i>
    <i r="1">
      <x v="28"/>
    </i>
    <i r="2">
      <x/>
    </i>
    <i r="1">
      <x v="34"/>
    </i>
    <i r="2">
      <x/>
    </i>
    <i r="1">
      <x v="35"/>
    </i>
    <i r="2">
      <x v="3"/>
    </i>
    <i r="1">
      <x v="36"/>
    </i>
    <i r="2">
      <x/>
    </i>
    <i r="1">
      <x v="37"/>
    </i>
    <i r="2">
      <x/>
    </i>
    <i r="1">
      <x v="41"/>
    </i>
    <i r="2">
      <x/>
    </i>
    <i r="1">
      <x v="50"/>
    </i>
    <i r="2">
      <x/>
    </i>
    <i>
      <x v="3"/>
    </i>
    <i r="1">
      <x v="10"/>
    </i>
    <i r="2">
      <x/>
    </i>
    <i r="1">
      <x v="19"/>
    </i>
    <i r="2">
      <x/>
    </i>
    <i r="1">
      <x v="21"/>
    </i>
    <i r="2">
      <x/>
    </i>
    <i r="1">
      <x v="22"/>
    </i>
    <i r="2">
      <x/>
    </i>
    <i r="1">
      <x v="24"/>
    </i>
    <i r="2">
      <x/>
    </i>
    <i r="1">
      <x v="25"/>
    </i>
    <i r="2">
      <x/>
    </i>
    <i r="1">
      <x v="27"/>
    </i>
    <i r="2">
      <x/>
    </i>
    <i r="1">
      <x v="28"/>
    </i>
    <i r="2">
      <x/>
    </i>
    <i r="1">
      <x v="33"/>
    </i>
    <i r="2">
      <x/>
    </i>
    <i r="1">
      <x v="36"/>
    </i>
    <i r="2">
      <x/>
    </i>
    <i r="1">
      <x v="43"/>
    </i>
    <i r="2">
      <x/>
    </i>
    <i r="2">
      <x v="4"/>
    </i>
    <i r="1">
      <x v="44"/>
    </i>
    <i r="2">
      <x/>
    </i>
    <i r="1">
      <x v="50"/>
    </i>
    <i r="2">
      <x/>
    </i>
    <i r="1">
      <x v="62"/>
    </i>
    <i r="2">
      <x/>
    </i>
    <i r="2">
      <x v="1"/>
    </i>
    <i r="2">
      <x v="2"/>
    </i>
    <i r="2">
      <x v="5"/>
    </i>
    <i>
      <x v="4"/>
    </i>
    <i r="1">
      <x v="3"/>
    </i>
    <i r="2">
      <x/>
    </i>
    <i r="1">
      <x v="4"/>
    </i>
    <i r="2">
      <x/>
    </i>
    <i r="1">
      <x v="7"/>
    </i>
    <i r="2">
      <x/>
    </i>
    <i r="1">
      <x v="8"/>
    </i>
    <i r="2">
      <x/>
    </i>
    <i r="1">
      <x v="9"/>
    </i>
    <i r="2">
      <x/>
    </i>
    <i r="1">
      <x v="11"/>
    </i>
    <i r="2">
      <x/>
    </i>
    <i r="1">
      <x v="13"/>
    </i>
    <i r="2">
      <x/>
    </i>
    <i r="1">
      <x v="15"/>
    </i>
    <i r="2">
      <x/>
    </i>
    <i r="1">
      <x v="16"/>
    </i>
    <i r="2">
      <x/>
    </i>
    <i r="1">
      <x v="20"/>
    </i>
    <i r="2">
      <x/>
    </i>
    <i r="1">
      <x v="22"/>
    </i>
    <i r="2">
      <x v="2"/>
    </i>
    <i r="1">
      <x v="24"/>
    </i>
    <i r="2">
      <x/>
    </i>
    <i r="1">
      <x v="25"/>
    </i>
    <i r="2">
      <x/>
    </i>
    <i r="1">
      <x v="26"/>
    </i>
    <i r="2">
      <x/>
    </i>
    <i r="1">
      <x v="28"/>
    </i>
    <i r="2">
      <x/>
    </i>
    <i r="1">
      <x v="29"/>
    </i>
    <i r="2">
      <x/>
    </i>
    <i r="1">
      <x v="31"/>
    </i>
    <i r="2">
      <x/>
    </i>
    <i r="1">
      <x v="39"/>
    </i>
    <i r="2">
      <x/>
    </i>
    <i r="1">
      <x v="42"/>
    </i>
    <i r="2">
      <x/>
    </i>
    <i r="1">
      <x v="44"/>
    </i>
    <i r="2">
      <x/>
    </i>
    <i r="2">
      <x v="2"/>
    </i>
    <i r="1">
      <x v="45"/>
    </i>
    <i r="2">
      <x/>
    </i>
    <i r="1">
      <x v="46"/>
    </i>
    <i r="2">
      <x/>
    </i>
    <i r="1">
      <x v="47"/>
    </i>
    <i r="2">
      <x/>
    </i>
    <i r="1">
      <x v="48"/>
    </i>
    <i r="2">
      <x/>
    </i>
    <i r="1">
      <x v="49"/>
    </i>
    <i r="2">
      <x/>
    </i>
    <i r="1">
      <x v="51"/>
    </i>
    <i r="2">
      <x/>
    </i>
    <i r="1">
      <x v="53"/>
    </i>
    <i r="2">
      <x/>
    </i>
    <i r="1">
      <x v="54"/>
    </i>
    <i r="2">
      <x/>
    </i>
    <i r="1">
      <x v="55"/>
    </i>
    <i r="2">
      <x/>
    </i>
    <i r="1">
      <x v="56"/>
    </i>
    <i r="2">
      <x/>
    </i>
    <i r="1">
      <x v="57"/>
    </i>
    <i r="2">
      <x/>
    </i>
    <i r="1">
      <x v="58"/>
    </i>
    <i r="2">
      <x/>
    </i>
    <i r="1">
      <x v="59"/>
    </i>
    <i r="2">
      <x/>
    </i>
    <i r="1">
      <x v="60"/>
    </i>
    <i r="2">
      <x/>
    </i>
    <i r="1">
      <x v="61"/>
    </i>
    <i r="2">
      <x/>
    </i>
    <i r="1">
      <x v="63"/>
    </i>
    <i r="2">
      <x/>
    </i>
    <i t="grand">
      <x/>
    </i>
  </rowItems>
  <colFields count="1">
    <field x="-2"/>
  </colFields>
  <colItems count="5">
    <i>
      <x/>
    </i>
    <i i="1">
      <x v="1"/>
    </i>
    <i i="2">
      <x v="2"/>
    </i>
    <i i="3">
      <x v="3"/>
    </i>
    <i i="4">
      <x v="4"/>
    </i>
  </colItems>
  <dataFields count="5">
    <dataField name="  VALOR TOTAL PROGRAMADO $" fld="14" baseField="0" baseItem="0" numFmtId="166"/>
    <dataField name=" VALOR CDP $" fld="34" baseField="0" baseItem="0"/>
    <dataField name=" VALOR DEL CRP $" fld="38" baseField="0" baseItem="0"/>
    <dataField name=" GIROS $" fld="40" baseField="0" baseItem="0"/>
    <dataField name=" POR GIRAR $ (CRP-GIROS)" fld="42" baseField="0" baseItem="0"/>
  </dataFields>
  <formats count="4">
    <format dxfId="22">
      <pivotArea dataOnly="0" labelOnly="1" outline="0" fieldPosition="0">
        <references count="1">
          <reference field="4294967294" count="5">
            <x v="0"/>
            <x v="1"/>
            <x v="2"/>
            <x v="3"/>
            <x v="4"/>
          </reference>
        </references>
      </pivotArea>
    </format>
    <format dxfId="21">
      <pivotArea dataOnly="0" labelOnly="1" outline="0" fieldPosition="0">
        <references count="1">
          <reference field="4294967294" count="5">
            <x v="0"/>
            <x v="1"/>
            <x v="2"/>
            <x v="3"/>
            <x v="4"/>
          </reference>
        </references>
      </pivotArea>
    </format>
    <format dxfId="20">
      <pivotArea dataOnly="0" labelOnly="1" outline="0" fieldPosition="0">
        <references count="1">
          <reference field="4294967294" count="5">
            <x v="0"/>
            <x v="1"/>
            <x v="2"/>
            <x v="3"/>
            <x v="4"/>
          </reference>
        </references>
      </pivotArea>
    </format>
    <format dxfId="19">
      <pivotArea outline="0" collapsedLevelsAreSubtotals="1" fieldPosition="0"/>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7" cacheId="0" applyNumberFormats="0" applyBorderFormats="0" applyFontFormats="0" applyPatternFormats="0" applyAlignmentFormats="0" applyWidthHeightFormats="1" dataCaption="Valores" updatedVersion="8" minRefreshableVersion="3" itemPrintTitles="1" createdVersion="8" indent="0" outline="1" outlineData="1" multipleFieldFilters="0" rowHeaderCaption="PROYECTO DE INVERSIÓN - MPDD - MPI">
  <location ref="A3:A115" firstHeaderRow="1" firstDataRow="1" firstDataCol="1"/>
  <pivotFields count="48">
    <pivotField showAll="0"/>
    <pivotField showAll="0"/>
    <pivotField showAll="0"/>
    <pivotField axis="axisRow" showAll="0">
      <items count="6">
        <item x="1"/>
        <item x="0"/>
        <item x="3"/>
        <item x="2"/>
        <item x="4"/>
        <item t="default"/>
      </items>
    </pivotField>
    <pivotField showAll="0" sortType="ascending"/>
    <pivotField showAll="0" sortType="ascending"/>
    <pivotField showAll="0"/>
    <pivotField axis="axisRow" showAll="0" sortType="ascending">
      <items count="65">
        <item x="25"/>
        <item x="12"/>
        <item x="20"/>
        <item x="63"/>
        <item x="44"/>
        <item x="24"/>
        <item x="29"/>
        <item x="62"/>
        <item x="51"/>
        <item x="0"/>
        <item x="32"/>
        <item x="61"/>
        <item x="37"/>
        <item x="40"/>
        <item x="22"/>
        <item x="45"/>
        <item x="52"/>
        <item x="28"/>
        <item x="3"/>
        <item x="4"/>
        <item x="8"/>
        <item x="5"/>
        <item x="10"/>
        <item x="38"/>
        <item x="6"/>
        <item x="34"/>
        <item x="41"/>
        <item x="35"/>
        <item x="23"/>
        <item x="60"/>
        <item x="31"/>
        <item x="53"/>
        <item x="19"/>
        <item x="18"/>
        <item x="39"/>
        <item x="27"/>
        <item x="11"/>
        <item x="1"/>
        <item x="7"/>
        <item x="42"/>
        <item x="21"/>
        <item x="17"/>
        <item x="46"/>
        <item x="33"/>
        <item x="36"/>
        <item x="54"/>
        <item x="9"/>
        <item x="55"/>
        <item x="47"/>
        <item x="48"/>
        <item x="2"/>
        <item x="49"/>
        <item x="26"/>
        <item x="15"/>
        <item x="14"/>
        <item x="16"/>
        <item x="56"/>
        <item x="57"/>
        <item x="58"/>
        <item x="59"/>
        <item x="50"/>
        <item x="43"/>
        <item x="30"/>
        <item x="13"/>
        <item t="default"/>
      </items>
    </pivotField>
    <pivotField showAll="0" sortType="ascending"/>
    <pivotField showAll="0"/>
    <pivotField showAll="0"/>
    <pivotField showAll="0"/>
    <pivotField showAll="0"/>
    <pivotField showAll="0"/>
    <pivotField numFmtId="170"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70" showAll="0"/>
    <pivotField showAll="0"/>
    <pivotField showAll="0"/>
    <pivotField showAll="0"/>
    <pivotField numFmtId="170" showAll="0"/>
    <pivotField showAll="0"/>
    <pivotField showAll="0"/>
    <pivotField showAll="0"/>
    <pivotField numFmtId="170" showAll="0"/>
    <pivotField showAll="0"/>
    <pivotField showAll="0"/>
    <pivotField numFmtId="170" showAll="0"/>
    <pivotField numFmtId="170" showAll="0"/>
    <pivotField showAll="0"/>
    <pivotField showAll="0"/>
    <pivotField showAll="0"/>
    <pivotField showAll="0"/>
  </pivotFields>
  <rowFields count="2">
    <field x="3"/>
    <field x="7"/>
  </rowFields>
  <rowItems count="112">
    <i>
      <x/>
    </i>
    <i r="1">
      <x/>
    </i>
    <i r="1">
      <x v="6"/>
    </i>
    <i r="1">
      <x v="9"/>
    </i>
    <i r="1">
      <x v="14"/>
    </i>
    <i r="1">
      <x v="17"/>
    </i>
    <i r="1">
      <x v="19"/>
    </i>
    <i r="1">
      <x v="22"/>
    </i>
    <i r="1">
      <x v="28"/>
    </i>
    <i r="1">
      <x v="30"/>
    </i>
    <i r="1">
      <x v="32"/>
    </i>
    <i r="1">
      <x v="35"/>
    </i>
    <i r="1">
      <x v="46"/>
    </i>
    <i r="1">
      <x v="50"/>
    </i>
    <i r="1">
      <x v="52"/>
    </i>
    <i r="1">
      <x v="62"/>
    </i>
    <i>
      <x v="1"/>
    </i>
    <i r="1">
      <x v="1"/>
    </i>
    <i r="1">
      <x v="2"/>
    </i>
    <i r="1">
      <x v="5"/>
    </i>
    <i r="1">
      <x v="9"/>
    </i>
    <i r="1">
      <x v="14"/>
    </i>
    <i r="1">
      <x v="18"/>
    </i>
    <i r="1">
      <x v="19"/>
    </i>
    <i r="1">
      <x v="20"/>
    </i>
    <i r="1">
      <x v="21"/>
    </i>
    <i r="1">
      <x v="22"/>
    </i>
    <i r="1">
      <x v="24"/>
    </i>
    <i r="1">
      <x v="28"/>
    </i>
    <i r="1">
      <x v="32"/>
    </i>
    <i r="1">
      <x v="33"/>
    </i>
    <i r="1">
      <x v="36"/>
    </i>
    <i r="1">
      <x v="37"/>
    </i>
    <i r="1">
      <x v="38"/>
    </i>
    <i r="1">
      <x v="40"/>
    </i>
    <i r="1">
      <x v="41"/>
    </i>
    <i r="1">
      <x v="46"/>
    </i>
    <i r="1">
      <x v="50"/>
    </i>
    <i r="1">
      <x v="53"/>
    </i>
    <i r="1">
      <x v="54"/>
    </i>
    <i r="1">
      <x v="55"/>
    </i>
    <i r="1">
      <x v="63"/>
    </i>
    <i>
      <x v="2"/>
    </i>
    <i r="1">
      <x v="1"/>
    </i>
    <i r="1">
      <x v="6"/>
    </i>
    <i r="1">
      <x v="9"/>
    </i>
    <i r="1">
      <x v="12"/>
    </i>
    <i r="1">
      <x v="19"/>
    </i>
    <i r="1">
      <x v="22"/>
    </i>
    <i r="1">
      <x v="23"/>
    </i>
    <i r="1">
      <x v="25"/>
    </i>
    <i r="1">
      <x v="27"/>
    </i>
    <i r="1">
      <x v="28"/>
    </i>
    <i r="1">
      <x v="34"/>
    </i>
    <i r="1">
      <x v="35"/>
    </i>
    <i r="1">
      <x v="36"/>
    </i>
    <i r="1">
      <x v="37"/>
    </i>
    <i r="1">
      <x v="41"/>
    </i>
    <i r="1">
      <x v="50"/>
    </i>
    <i>
      <x v="3"/>
    </i>
    <i r="1">
      <x v="10"/>
    </i>
    <i r="1">
      <x v="19"/>
    </i>
    <i r="1">
      <x v="21"/>
    </i>
    <i r="1">
      <x v="22"/>
    </i>
    <i r="1">
      <x v="24"/>
    </i>
    <i r="1">
      <x v="25"/>
    </i>
    <i r="1">
      <x v="27"/>
    </i>
    <i r="1">
      <x v="28"/>
    </i>
    <i r="1">
      <x v="33"/>
    </i>
    <i r="1">
      <x v="36"/>
    </i>
    <i r="1">
      <x v="43"/>
    </i>
    <i r="1">
      <x v="44"/>
    </i>
    <i r="1">
      <x v="50"/>
    </i>
    <i r="1">
      <x v="62"/>
    </i>
    <i>
      <x v="4"/>
    </i>
    <i r="1">
      <x v="3"/>
    </i>
    <i r="1">
      <x v="4"/>
    </i>
    <i r="1">
      <x v="7"/>
    </i>
    <i r="1">
      <x v="8"/>
    </i>
    <i r="1">
      <x v="9"/>
    </i>
    <i r="1">
      <x v="11"/>
    </i>
    <i r="1">
      <x v="13"/>
    </i>
    <i r="1">
      <x v="15"/>
    </i>
    <i r="1">
      <x v="16"/>
    </i>
    <i r="1">
      <x v="20"/>
    </i>
    <i r="1">
      <x v="22"/>
    </i>
    <i r="1">
      <x v="24"/>
    </i>
    <i r="1">
      <x v="25"/>
    </i>
    <i r="1">
      <x v="26"/>
    </i>
    <i r="1">
      <x v="28"/>
    </i>
    <i r="1">
      <x v="29"/>
    </i>
    <i r="1">
      <x v="31"/>
    </i>
    <i r="1">
      <x v="39"/>
    </i>
    <i r="1">
      <x v="42"/>
    </i>
    <i r="1">
      <x v="44"/>
    </i>
    <i r="1">
      <x v="45"/>
    </i>
    <i r="1">
      <x v="46"/>
    </i>
    <i r="1">
      <x v="47"/>
    </i>
    <i r="1">
      <x v="48"/>
    </i>
    <i r="1">
      <x v="49"/>
    </i>
    <i r="1">
      <x v="51"/>
    </i>
    <i r="1">
      <x v="53"/>
    </i>
    <i r="1">
      <x v="54"/>
    </i>
    <i r="1">
      <x v="55"/>
    </i>
    <i r="1">
      <x v="56"/>
    </i>
    <i r="1">
      <x v="57"/>
    </i>
    <i r="1">
      <x v="58"/>
    </i>
    <i r="1">
      <x v="59"/>
    </i>
    <i r="1">
      <x v="60"/>
    </i>
    <i r="1">
      <x v="61"/>
    </i>
    <i r="1">
      <x v="63"/>
    </i>
    <i t="grand">
      <x/>
    </i>
  </rowItems>
  <colItems count="1">
    <i/>
  </colItems>
  <formats count="10">
    <format dxfId="18">
      <pivotArea outline="0" collapsedLevelsAreSubtotals="1" fieldPosition="0"/>
    </format>
    <format dxfId="17">
      <pivotArea type="all" dataOnly="0" outline="0" fieldPosition="0"/>
    </format>
    <format dxfId="16">
      <pivotArea field="3" type="button" dataOnly="0" labelOnly="1" outline="0" axis="axisRow" fieldPosition="0"/>
    </format>
    <format dxfId="15">
      <pivotArea dataOnly="0" labelOnly="1" fieldPosition="0">
        <references count="1">
          <reference field="3" count="0"/>
        </references>
      </pivotArea>
    </format>
    <format dxfId="14">
      <pivotArea dataOnly="0" labelOnly="1" grandRow="1" outline="0" fieldPosition="0"/>
    </format>
    <format dxfId="13">
      <pivotArea dataOnly="0" labelOnly="1" fieldPosition="0">
        <references count="2">
          <reference field="3" count="1" selected="0">
            <x v="0"/>
          </reference>
          <reference field="7" count="15">
            <x v="0"/>
            <x v="6"/>
            <x v="9"/>
            <x v="14"/>
            <x v="17"/>
            <x v="19"/>
            <x v="22"/>
            <x v="28"/>
            <x v="30"/>
            <x v="32"/>
            <x v="35"/>
            <x v="46"/>
            <x v="50"/>
            <x v="52"/>
            <x v="62"/>
          </reference>
        </references>
      </pivotArea>
    </format>
    <format dxfId="12">
      <pivotArea dataOnly="0" labelOnly="1" fieldPosition="0">
        <references count="2">
          <reference field="3" count="1" selected="0">
            <x v="1"/>
          </reference>
          <reference field="7" count="25">
            <x v="1"/>
            <x v="2"/>
            <x v="5"/>
            <x v="9"/>
            <x v="14"/>
            <x v="18"/>
            <x v="19"/>
            <x v="20"/>
            <x v="21"/>
            <x v="22"/>
            <x v="24"/>
            <x v="28"/>
            <x v="32"/>
            <x v="33"/>
            <x v="36"/>
            <x v="37"/>
            <x v="38"/>
            <x v="40"/>
            <x v="41"/>
            <x v="46"/>
            <x v="50"/>
            <x v="53"/>
            <x v="54"/>
            <x v="55"/>
            <x v="63"/>
          </reference>
        </references>
      </pivotArea>
    </format>
    <format dxfId="11">
      <pivotArea dataOnly="0" labelOnly="1" fieldPosition="0">
        <references count="2">
          <reference field="3" count="1" selected="0">
            <x v="2"/>
          </reference>
          <reference field="7" count="16">
            <x v="1"/>
            <x v="6"/>
            <x v="9"/>
            <x v="12"/>
            <x v="19"/>
            <x v="22"/>
            <x v="23"/>
            <x v="25"/>
            <x v="27"/>
            <x v="28"/>
            <x v="34"/>
            <x v="35"/>
            <x v="36"/>
            <x v="37"/>
            <x v="41"/>
            <x v="50"/>
          </reference>
        </references>
      </pivotArea>
    </format>
    <format dxfId="10">
      <pivotArea dataOnly="0" labelOnly="1" fieldPosition="0">
        <references count="2">
          <reference field="3" count="1" selected="0">
            <x v="3"/>
          </reference>
          <reference field="7" count="14">
            <x v="10"/>
            <x v="19"/>
            <x v="21"/>
            <x v="22"/>
            <x v="24"/>
            <x v="25"/>
            <x v="27"/>
            <x v="28"/>
            <x v="33"/>
            <x v="36"/>
            <x v="43"/>
            <x v="44"/>
            <x v="50"/>
            <x v="62"/>
          </reference>
        </references>
      </pivotArea>
    </format>
    <format dxfId="9">
      <pivotArea dataOnly="0" labelOnly="1" fieldPosition="0">
        <references count="2">
          <reference field="3" count="1" selected="0">
            <x v="4"/>
          </reference>
          <reference field="7" count="36">
            <x v="3"/>
            <x v="4"/>
            <x v="7"/>
            <x v="8"/>
            <x v="9"/>
            <x v="11"/>
            <x v="13"/>
            <x v="15"/>
            <x v="16"/>
            <x v="20"/>
            <x v="22"/>
            <x v="24"/>
            <x v="25"/>
            <x v="26"/>
            <x v="28"/>
            <x v="29"/>
            <x v="31"/>
            <x v="39"/>
            <x v="42"/>
            <x v="44"/>
            <x v="45"/>
            <x v="46"/>
            <x v="47"/>
            <x v="48"/>
            <x v="49"/>
            <x v="51"/>
            <x v="53"/>
            <x v="54"/>
            <x v="55"/>
            <x v="56"/>
            <x v="57"/>
            <x v="58"/>
            <x v="59"/>
            <x v="60"/>
            <x v="61"/>
            <x v="63"/>
          </reference>
        </references>
      </pivotArea>
    </format>
  </formats>
  <pivotTableStyleInfo name="PivotStyleMedium1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itemPrintTitles="1" createdVersion="6" indent="0" outline="1" outlineData="1" multipleFieldFilters="0">
  <location ref="A3:B42" firstHeaderRow="1" firstDataRow="1" firstDataCol="1"/>
  <pivotFields count="48">
    <pivotField showAll="0"/>
    <pivotField showAll="0"/>
    <pivotField showAll="0"/>
    <pivotField axis="axisRow" multipleItemSelectionAllowed="1" showAll="0" sortType="ascending">
      <items count="6">
        <item x="1"/>
        <item x="0"/>
        <item x="4"/>
        <item x="2"/>
        <item x="3"/>
        <item t="default"/>
      </items>
    </pivotField>
    <pivotField showAll="0"/>
    <pivotField showAll="0"/>
    <pivotField showAll="0"/>
    <pivotField showAll="0"/>
    <pivotField showAll="0"/>
    <pivotField showAll="0"/>
    <pivotField axis="axisRow" multipleItemSelectionAllowed="1" showAll="0" sortType="ascending">
      <items count="11">
        <item x="2"/>
        <item x="1"/>
        <item x="7"/>
        <item x="8"/>
        <item x="6"/>
        <item x="9"/>
        <item x="5"/>
        <item x="4"/>
        <item x="0"/>
        <item x="3"/>
        <item t="default"/>
      </items>
    </pivotField>
    <pivotField showAll="0"/>
    <pivotField numFmtId="165" showAll="0"/>
    <pivotField showAll="0"/>
    <pivotField dataField="1" numFmtId="16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3"/>
    <field x="10"/>
  </rowFields>
  <rowItems count="39">
    <i>
      <x/>
    </i>
    <i r="1">
      <x/>
    </i>
    <i r="1">
      <x v="1"/>
    </i>
    <i r="1">
      <x v="4"/>
    </i>
    <i r="1">
      <x v="6"/>
    </i>
    <i r="1">
      <x v="8"/>
    </i>
    <i r="1">
      <x v="9"/>
    </i>
    <i>
      <x v="1"/>
    </i>
    <i r="1">
      <x/>
    </i>
    <i r="1">
      <x v="1"/>
    </i>
    <i r="1">
      <x v="6"/>
    </i>
    <i r="1">
      <x v="7"/>
    </i>
    <i r="1">
      <x v="8"/>
    </i>
    <i r="1">
      <x v="9"/>
    </i>
    <i>
      <x v="2"/>
    </i>
    <i r="1">
      <x/>
    </i>
    <i r="1">
      <x v="1"/>
    </i>
    <i r="1">
      <x v="4"/>
    </i>
    <i r="1">
      <x v="5"/>
    </i>
    <i r="1">
      <x v="6"/>
    </i>
    <i r="1">
      <x v="7"/>
    </i>
    <i r="1">
      <x v="8"/>
    </i>
    <i r="1">
      <x v="9"/>
    </i>
    <i>
      <x v="3"/>
    </i>
    <i r="1">
      <x/>
    </i>
    <i r="1">
      <x v="1"/>
    </i>
    <i r="1">
      <x v="2"/>
    </i>
    <i r="1">
      <x v="6"/>
    </i>
    <i r="1">
      <x v="8"/>
    </i>
    <i r="1">
      <x v="9"/>
    </i>
    <i>
      <x v="4"/>
    </i>
    <i r="1">
      <x/>
    </i>
    <i r="1">
      <x v="1"/>
    </i>
    <i r="1">
      <x v="2"/>
    </i>
    <i r="1">
      <x v="3"/>
    </i>
    <i r="1">
      <x v="6"/>
    </i>
    <i r="1">
      <x v="8"/>
    </i>
    <i r="1">
      <x v="9"/>
    </i>
    <i t="grand">
      <x/>
    </i>
  </rowItems>
  <colItems count="1">
    <i/>
  </colItems>
  <dataFields count="1">
    <dataField name=" VALOR TOTAL PROGRAMADO $" fld="14" baseField="0" baseItem="0" numFmtId="166"/>
  </dataFields>
  <formats count="8">
    <format dxfId="8">
      <pivotArea outline="0" collapsedLevelsAreSubtotals="1" fieldPosition="0"/>
    </format>
    <format dxfId="7">
      <pivotArea dataOnly="0" labelOnly="1" outline="0" axis="axisValues" fieldPosition="0"/>
    </format>
    <format dxfId="6">
      <pivotArea field="10" type="button" dataOnly="0" labelOnly="1" outline="0" axis="axisRow" fieldPosition="1"/>
    </format>
    <format dxfId="5">
      <pivotArea dataOnly="0" labelOnly="1" outline="0" axis="axisValues" fieldPosition="0"/>
    </format>
    <format dxfId="4">
      <pivotArea field="10" type="button" dataOnly="0" labelOnly="1" outline="0" axis="axisRow" fieldPosition="1"/>
    </format>
    <format dxfId="3">
      <pivotArea dataOnly="0" labelOnly="1" outline="0" axis="axisValues" fieldPosition="0"/>
    </format>
    <format dxfId="2">
      <pivotArea field="10" type="button" dataOnly="0" labelOnly="1" outline="0" axis="axisRow" fieldPosition="1"/>
    </format>
    <format dxfId="1">
      <pivotArea dataOnly="0" labelOnly="1" outline="0" axis="axisValues" fieldPosition="0"/>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9" tint="0.59999389629810485"/>
  </sheetPr>
  <dimension ref="A1:AV969"/>
  <sheetViews>
    <sheetView tabSelected="1" zoomScale="60" zoomScaleNormal="60" workbookViewId="0">
      <pane xSplit="1" ySplit="8" topLeftCell="B9" activePane="bottomRight" state="frozen"/>
      <selection pane="topRight" activeCell="B1" sqref="B1"/>
      <selection pane="bottomLeft" activeCell="A9" sqref="A9"/>
      <selection pane="bottomRight" sqref="A1:B3"/>
    </sheetView>
  </sheetViews>
  <sheetFormatPr baseColWidth="10" defaultColWidth="12.625" defaultRowHeight="21" customHeight="1"/>
  <cols>
    <col min="1" max="1" width="14.625" style="31" customWidth="1"/>
    <col min="2" max="2" width="19.375" style="31" customWidth="1"/>
    <col min="3" max="3" width="32.25" style="31" customWidth="1"/>
    <col min="4" max="4" width="36.625" style="31" customWidth="1"/>
    <col min="5" max="5" width="40.375" style="37" customWidth="1"/>
    <col min="6" max="6" width="36.125" style="38" customWidth="1"/>
    <col min="7" max="7" width="34.375" style="35" customWidth="1"/>
    <col min="8" max="8" width="40.875" style="38" customWidth="1"/>
    <col min="9" max="9" width="30.75" style="38" customWidth="1"/>
    <col min="10" max="10" width="48.75" style="37" customWidth="1"/>
    <col min="11" max="11" width="27.875" style="37" customWidth="1"/>
    <col min="12" max="12" width="25.625" style="64" customWidth="1"/>
    <col min="13" max="13" width="25.625" style="74" customWidth="1"/>
    <col min="14" max="14" width="24.5" style="63" customWidth="1"/>
    <col min="15" max="15" width="25.875" style="73" customWidth="1"/>
    <col min="16" max="18" width="25.875" style="64" customWidth="1"/>
    <col min="19" max="19" width="24" style="58" customWidth="1"/>
    <col min="20" max="20" width="30.75" style="37" customWidth="1"/>
    <col min="21" max="21" width="30.625" style="35" customWidth="1"/>
    <col min="22" max="23" width="37.875" style="37" customWidth="1"/>
    <col min="24" max="24" width="31.375" style="31" customWidth="1"/>
    <col min="25" max="25" width="36.625" style="39" customWidth="1"/>
    <col min="26" max="26" width="33.75" style="31" customWidth="1"/>
    <col min="27" max="27" width="36" style="36" customWidth="1"/>
    <col min="28" max="28" width="27.625" style="40" customWidth="1"/>
    <col min="29" max="29" width="25.375" style="35" customWidth="1"/>
    <col min="30" max="30" width="34.375" style="31" customWidth="1"/>
    <col min="31" max="31" width="33.25" style="31" customWidth="1"/>
    <col min="32" max="32" width="32.375" style="41" customWidth="1"/>
    <col min="33" max="33" width="25.625" style="42" customWidth="1"/>
    <col min="34" max="34" width="27.375" style="40" bestFit="1" customWidth="1"/>
    <col min="35" max="35" width="25.625" style="36" customWidth="1"/>
    <col min="36" max="36" width="28" style="83" bestFit="1" customWidth="1"/>
    <col min="37" max="37" width="35.125" style="31" customWidth="1"/>
    <col min="38" max="38" width="27.375" style="34" bestFit="1" customWidth="1"/>
    <col min="39" max="39" width="28.5" style="39" bestFit="1" customWidth="1"/>
    <col min="40" max="40" width="25.625" style="44" customWidth="1"/>
    <col min="41" max="41" width="22.25" style="37" bestFit="1" customWidth="1"/>
    <col min="42" max="42" width="22.375" style="31" bestFit="1" customWidth="1"/>
    <col min="43" max="43" width="39.25" style="37" bestFit="1" customWidth="1"/>
    <col min="44" max="44" width="43.875" style="31" bestFit="1" customWidth="1"/>
    <col min="45" max="45" width="27.75" style="43" customWidth="1"/>
    <col min="46" max="46" width="32" style="43" customWidth="1"/>
    <col min="47" max="47" width="25.625" style="31" customWidth="1"/>
    <col min="48" max="48" width="31.125" style="31" bestFit="1" customWidth="1"/>
    <col min="49" max="16384" width="12.625" style="31"/>
  </cols>
  <sheetData>
    <row r="1" spans="1:48" ht="21" customHeight="1">
      <c r="A1" s="100"/>
      <c r="B1" s="101"/>
      <c r="C1" s="103" t="s">
        <v>190</v>
      </c>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5"/>
      <c r="AU1" s="173" t="s">
        <v>189</v>
      </c>
      <c r="AV1" s="171"/>
    </row>
    <row r="2" spans="1:48" ht="21" customHeight="1">
      <c r="A2" s="101"/>
      <c r="B2" s="101"/>
      <c r="C2" s="106"/>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8"/>
      <c r="AU2" s="174" t="s">
        <v>4013</v>
      </c>
      <c r="AV2" s="172"/>
    </row>
    <row r="3" spans="1:48" ht="41.25" customHeight="1">
      <c r="A3" s="102"/>
      <c r="B3" s="102"/>
      <c r="C3" s="109"/>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c r="AF3" s="110"/>
      <c r="AG3" s="110"/>
      <c r="AH3" s="110"/>
      <c r="AI3" s="110"/>
      <c r="AJ3" s="110"/>
      <c r="AK3" s="110"/>
      <c r="AL3" s="110"/>
      <c r="AM3" s="110"/>
      <c r="AN3" s="110"/>
      <c r="AO3" s="110"/>
      <c r="AP3" s="110"/>
      <c r="AQ3" s="110"/>
      <c r="AR3" s="110"/>
      <c r="AS3" s="110"/>
      <c r="AT3" s="111"/>
      <c r="AU3" s="174" t="s">
        <v>4014</v>
      </c>
      <c r="AV3" s="172"/>
    </row>
    <row r="4" spans="1:48" ht="21" customHeight="1">
      <c r="A4" s="112"/>
      <c r="B4" s="112"/>
      <c r="C4" s="112"/>
      <c r="D4" s="112"/>
      <c r="E4" s="112"/>
      <c r="F4" s="112"/>
      <c r="G4" s="112"/>
      <c r="H4" s="112"/>
      <c r="I4" s="112"/>
      <c r="J4" s="112"/>
      <c r="K4" s="112"/>
      <c r="L4" s="112"/>
      <c r="M4" s="112"/>
      <c r="N4" s="112"/>
      <c r="O4" s="112"/>
      <c r="P4" s="112"/>
      <c r="Q4" s="112"/>
      <c r="R4" s="112"/>
      <c r="S4" s="112"/>
      <c r="T4" s="112"/>
      <c r="U4" s="112"/>
      <c r="V4" s="112"/>
      <c r="W4" s="113"/>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row>
    <row r="5" spans="1:48" s="32" customFormat="1" ht="21" customHeight="1">
      <c r="A5" s="97" t="s">
        <v>150</v>
      </c>
      <c r="B5" s="98"/>
      <c r="C5" s="98"/>
      <c r="D5" s="98"/>
      <c r="E5" s="98"/>
      <c r="F5" s="98"/>
      <c r="G5" s="98"/>
      <c r="H5" s="98"/>
      <c r="I5" s="98"/>
      <c r="J5" s="98"/>
      <c r="K5" s="98"/>
      <c r="L5" s="98"/>
      <c r="M5" s="98"/>
      <c r="N5" s="98"/>
      <c r="O5" s="98"/>
      <c r="P5" s="98"/>
      <c r="Q5" s="98"/>
      <c r="R5" s="98"/>
      <c r="S5" s="98"/>
      <c r="T5" s="98"/>
      <c r="U5" s="98"/>
      <c r="V5" s="98"/>
      <c r="W5" s="95"/>
      <c r="X5" s="99" t="s">
        <v>30</v>
      </c>
      <c r="Y5" s="99"/>
      <c r="Z5" s="99"/>
      <c r="AA5" s="99"/>
      <c r="AB5" s="99"/>
      <c r="AC5" s="99"/>
      <c r="AD5" s="99"/>
      <c r="AE5" s="99"/>
      <c r="AF5" s="99"/>
      <c r="AG5" s="99"/>
      <c r="AH5" s="99"/>
      <c r="AI5" s="99"/>
      <c r="AJ5" s="99"/>
      <c r="AK5" s="99"/>
      <c r="AL5" s="99"/>
      <c r="AM5" s="99"/>
      <c r="AN5" s="99"/>
      <c r="AO5" s="99"/>
      <c r="AP5" s="99"/>
      <c r="AQ5" s="99"/>
      <c r="AR5" s="99"/>
      <c r="AS5" s="99"/>
      <c r="AT5" s="99"/>
      <c r="AU5" s="99"/>
      <c r="AV5" s="99"/>
    </row>
    <row r="6" spans="1:48" ht="21" customHeight="1">
      <c r="A6" s="33">
        <v>1</v>
      </c>
      <c r="B6" s="33">
        <v>2</v>
      </c>
      <c r="C6" s="33">
        <v>3</v>
      </c>
      <c r="D6" s="33">
        <v>4</v>
      </c>
      <c r="E6" s="33">
        <v>5</v>
      </c>
      <c r="F6" s="33">
        <v>6</v>
      </c>
      <c r="G6" s="33">
        <v>7</v>
      </c>
      <c r="H6" s="33">
        <v>8</v>
      </c>
      <c r="I6" s="33">
        <v>9</v>
      </c>
      <c r="J6" s="33">
        <v>10</v>
      </c>
      <c r="K6" s="33">
        <v>11</v>
      </c>
      <c r="L6" s="33">
        <v>12</v>
      </c>
      <c r="M6" s="75">
        <v>13</v>
      </c>
      <c r="N6" s="76">
        <v>14</v>
      </c>
      <c r="O6" s="75">
        <v>15</v>
      </c>
      <c r="P6" s="33">
        <v>16</v>
      </c>
      <c r="Q6" s="75">
        <v>17</v>
      </c>
      <c r="R6" s="33">
        <v>18</v>
      </c>
      <c r="S6" s="75">
        <v>19</v>
      </c>
      <c r="T6" s="33">
        <v>20</v>
      </c>
      <c r="U6" s="75">
        <v>21</v>
      </c>
      <c r="V6" s="33">
        <v>22</v>
      </c>
      <c r="W6" s="75">
        <v>23</v>
      </c>
      <c r="X6" s="33">
        <v>24</v>
      </c>
      <c r="Y6" s="33">
        <v>25</v>
      </c>
      <c r="Z6" s="33">
        <v>26</v>
      </c>
      <c r="AA6" s="33">
        <v>27</v>
      </c>
      <c r="AB6" s="33">
        <v>28</v>
      </c>
      <c r="AC6" s="33">
        <v>29</v>
      </c>
      <c r="AD6" s="33">
        <v>30</v>
      </c>
      <c r="AE6" s="33">
        <v>31</v>
      </c>
      <c r="AF6" s="33">
        <v>32</v>
      </c>
      <c r="AG6" s="33">
        <v>33</v>
      </c>
      <c r="AH6" s="33">
        <v>34</v>
      </c>
      <c r="AI6" s="33">
        <v>35</v>
      </c>
      <c r="AJ6" s="33">
        <v>36</v>
      </c>
      <c r="AK6" s="33">
        <v>37</v>
      </c>
      <c r="AL6" s="33">
        <v>38</v>
      </c>
      <c r="AM6" s="33">
        <v>39</v>
      </c>
      <c r="AN6" s="33">
        <v>40</v>
      </c>
      <c r="AO6" s="33">
        <v>41</v>
      </c>
      <c r="AP6" s="33">
        <v>42</v>
      </c>
      <c r="AQ6" s="33">
        <v>43</v>
      </c>
      <c r="AR6" s="33">
        <v>44</v>
      </c>
      <c r="AS6" s="33">
        <v>45</v>
      </c>
      <c r="AT6" s="33">
        <v>46</v>
      </c>
      <c r="AU6" s="33">
        <v>47</v>
      </c>
      <c r="AV6" s="33">
        <v>48</v>
      </c>
    </row>
    <row r="7" spans="1:48" s="11" customFormat="1" ht="58.5" customHeight="1">
      <c r="A7" s="7" t="s">
        <v>58</v>
      </c>
      <c r="B7" s="7" t="s">
        <v>191</v>
      </c>
      <c r="C7" s="7" t="s">
        <v>50</v>
      </c>
      <c r="D7" s="7" t="s">
        <v>51</v>
      </c>
      <c r="E7" s="7" t="s">
        <v>29</v>
      </c>
      <c r="F7" s="7" t="s">
        <v>28</v>
      </c>
      <c r="G7" s="7" t="s">
        <v>52</v>
      </c>
      <c r="H7" s="7" t="s">
        <v>27</v>
      </c>
      <c r="I7" s="7" t="s">
        <v>145</v>
      </c>
      <c r="J7" s="7" t="s">
        <v>60</v>
      </c>
      <c r="K7" s="7" t="s">
        <v>23</v>
      </c>
      <c r="L7" s="8" t="s">
        <v>24</v>
      </c>
      <c r="M7" s="139" t="s">
        <v>132</v>
      </c>
      <c r="N7" s="7" t="s">
        <v>61</v>
      </c>
      <c r="O7" s="139" t="s">
        <v>133</v>
      </c>
      <c r="P7" s="8" t="s">
        <v>186</v>
      </c>
      <c r="Q7" s="8" t="s">
        <v>54</v>
      </c>
      <c r="R7" s="8" t="s">
        <v>134</v>
      </c>
      <c r="S7" s="7" t="s">
        <v>62</v>
      </c>
      <c r="T7" s="7" t="s">
        <v>63</v>
      </c>
      <c r="U7" s="7" t="s">
        <v>26</v>
      </c>
      <c r="V7" s="7" t="s">
        <v>25</v>
      </c>
      <c r="W7" s="7" t="s">
        <v>4007</v>
      </c>
      <c r="X7" s="45" t="s">
        <v>55</v>
      </c>
      <c r="Y7" s="46" t="s">
        <v>56</v>
      </c>
      <c r="Z7" s="47" t="s">
        <v>136</v>
      </c>
      <c r="AA7" s="47" t="s">
        <v>137</v>
      </c>
      <c r="AB7" s="45" t="s">
        <v>138</v>
      </c>
      <c r="AC7" s="47" t="s">
        <v>22</v>
      </c>
      <c r="AD7" s="47" t="s">
        <v>21</v>
      </c>
      <c r="AE7" s="48" t="s">
        <v>57</v>
      </c>
      <c r="AF7" s="46" t="s">
        <v>139</v>
      </c>
      <c r="AG7" s="46" t="s">
        <v>20</v>
      </c>
      <c r="AH7" s="45" t="s">
        <v>19</v>
      </c>
      <c r="AI7" s="49" t="s">
        <v>140</v>
      </c>
      <c r="AJ7" s="47" t="s">
        <v>141</v>
      </c>
      <c r="AK7" s="46" t="s">
        <v>65</v>
      </c>
      <c r="AL7" s="45" t="s">
        <v>66</v>
      </c>
      <c r="AM7" s="50" t="s">
        <v>69</v>
      </c>
      <c r="AN7" s="47" t="s">
        <v>148</v>
      </c>
      <c r="AO7" s="47" t="s">
        <v>70</v>
      </c>
      <c r="AP7" s="47" t="s">
        <v>142</v>
      </c>
      <c r="AQ7" s="47" t="s">
        <v>147</v>
      </c>
      <c r="AR7" s="47" t="s">
        <v>143</v>
      </c>
      <c r="AS7" s="47" t="s">
        <v>146</v>
      </c>
      <c r="AT7" s="47" t="s">
        <v>144</v>
      </c>
      <c r="AU7" s="47" t="s">
        <v>149</v>
      </c>
      <c r="AV7" s="47" t="s">
        <v>39</v>
      </c>
    </row>
    <row r="8" spans="1:48" s="117" customFormat="1" ht="18.75" customHeight="1">
      <c r="A8" s="140">
        <v>1</v>
      </c>
      <c r="B8" s="141" t="s">
        <v>240</v>
      </c>
      <c r="C8" s="142" t="s">
        <v>152</v>
      </c>
      <c r="D8" s="142" t="s">
        <v>184</v>
      </c>
      <c r="E8" s="142" t="s">
        <v>206</v>
      </c>
      <c r="F8" s="142" t="s">
        <v>185</v>
      </c>
      <c r="G8" s="141" t="s">
        <v>192</v>
      </c>
      <c r="H8" s="142" t="s">
        <v>75</v>
      </c>
      <c r="I8" s="142" t="s">
        <v>40</v>
      </c>
      <c r="J8" s="141" t="s">
        <v>241</v>
      </c>
      <c r="K8" s="141" t="s">
        <v>224</v>
      </c>
      <c r="L8" s="141">
        <v>78111800</v>
      </c>
      <c r="M8" s="143">
        <v>17000000</v>
      </c>
      <c r="N8" s="144">
        <v>10</v>
      </c>
      <c r="O8" s="143">
        <f>170000000-20000000-33847167-14162128</f>
        <v>101990705</v>
      </c>
      <c r="P8" s="144" t="s">
        <v>238</v>
      </c>
      <c r="Q8" s="144" t="s">
        <v>238</v>
      </c>
      <c r="R8" s="144" t="s">
        <v>239</v>
      </c>
      <c r="S8" s="141" t="s">
        <v>159</v>
      </c>
      <c r="T8" s="141" t="s">
        <v>243</v>
      </c>
      <c r="U8" s="141" t="s">
        <v>244</v>
      </c>
      <c r="V8" s="145" t="s">
        <v>245</v>
      </c>
      <c r="W8" s="141" t="s">
        <v>4008</v>
      </c>
      <c r="X8" s="146"/>
      <c r="Y8" s="147"/>
      <c r="Z8" s="141"/>
      <c r="AA8" s="144"/>
      <c r="AB8" s="148"/>
      <c r="AC8" s="149"/>
      <c r="AD8" s="150"/>
      <c r="AE8" s="151"/>
      <c r="AF8" s="152">
        <f t="shared" ref="AF8:AF71" si="0">O8-AE8</f>
        <v>101990705</v>
      </c>
      <c r="AG8" s="153"/>
      <c r="AH8" s="148"/>
      <c r="AI8" s="154"/>
      <c r="AJ8" s="152">
        <f t="shared" ref="AJ8:AJ71" si="1">AE8-AI8</f>
        <v>0</v>
      </c>
      <c r="AK8" s="155"/>
      <c r="AL8" s="156"/>
      <c r="AM8" s="157"/>
      <c r="AN8" s="158">
        <f t="shared" ref="AN8:AN71" si="2">AI8-AM8</f>
        <v>0</v>
      </c>
      <c r="AO8" s="157"/>
      <c r="AP8" s="157"/>
      <c r="AQ8" s="158">
        <f t="shared" ref="AQ8" si="3">AM8-AO8</f>
        <v>0</v>
      </c>
      <c r="AR8" s="158">
        <f t="shared" ref="AR8:AR71" si="4">O8-AM8</f>
        <v>101990705</v>
      </c>
      <c r="AS8" s="159"/>
      <c r="AT8" s="144"/>
      <c r="AU8" s="148"/>
      <c r="AV8" s="148"/>
    </row>
    <row r="9" spans="1:48" s="117" customFormat="1" ht="18.75" customHeight="1">
      <c r="A9" s="140">
        <v>2</v>
      </c>
      <c r="B9" s="141" t="s">
        <v>246</v>
      </c>
      <c r="C9" s="142" t="s">
        <v>152</v>
      </c>
      <c r="D9" s="142" t="s">
        <v>184</v>
      </c>
      <c r="E9" s="142" t="s">
        <v>206</v>
      </c>
      <c r="F9" s="142" t="s">
        <v>185</v>
      </c>
      <c r="G9" s="141" t="s">
        <v>192</v>
      </c>
      <c r="H9" s="142" t="s">
        <v>87</v>
      </c>
      <c r="I9" s="142" t="s">
        <v>40</v>
      </c>
      <c r="J9" s="141" t="s">
        <v>247</v>
      </c>
      <c r="K9" s="141" t="s">
        <v>226</v>
      </c>
      <c r="L9" s="141" t="s">
        <v>237</v>
      </c>
      <c r="M9" s="143">
        <v>0</v>
      </c>
      <c r="N9" s="144">
        <v>0</v>
      </c>
      <c r="O9" s="143">
        <f>60000000-60000000</f>
        <v>0</v>
      </c>
      <c r="P9" s="144" t="s">
        <v>361</v>
      </c>
      <c r="Q9" s="144" t="s">
        <v>361</v>
      </c>
      <c r="R9" s="144" t="s">
        <v>361</v>
      </c>
      <c r="S9" s="141" t="s">
        <v>159</v>
      </c>
      <c r="T9" s="141" t="s">
        <v>243</v>
      </c>
      <c r="U9" s="141" t="s">
        <v>244</v>
      </c>
      <c r="V9" s="145" t="s">
        <v>245</v>
      </c>
      <c r="W9" s="141" t="s">
        <v>4010</v>
      </c>
      <c r="X9" s="146"/>
      <c r="Y9" s="147"/>
      <c r="Z9" s="141"/>
      <c r="AA9" s="144"/>
      <c r="AB9" s="148"/>
      <c r="AC9" s="149"/>
      <c r="AD9" s="150"/>
      <c r="AE9" s="151"/>
      <c r="AF9" s="152">
        <f t="shared" si="0"/>
        <v>0</v>
      </c>
      <c r="AG9" s="153"/>
      <c r="AH9" s="148"/>
      <c r="AI9" s="154"/>
      <c r="AJ9" s="152">
        <f t="shared" si="1"/>
        <v>0</v>
      </c>
      <c r="AK9" s="155"/>
      <c r="AL9" s="156"/>
      <c r="AM9" s="157"/>
      <c r="AN9" s="158">
        <f t="shared" si="2"/>
        <v>0</v>
      </c>
      <c r="AO9" s="157"/>
      <c r="AP9" s="157"/>
      <c r="AQ9" s="158">
        <f t="shared" ref="AQ9:AQ72" si="5">AM9-AO9</f>
        <v>0</v>
      </c>
      <c r="AR9" s="158">
        <f t="shared" si="4"/>
        <v>0</v>
      </c>
      <c r="AS9" s="159"/>
      <c r="AT9" s="144"/>
      <c r="AU9" s="148"/>
      <c r="AV9" s="148"/>
    </row>
    <row r="10" spans="1:48" s="117" customFormat="1" ht="18.75" customHeight="1">
      <c r="A10" s="140">
        <v>3</v>
      </c>
      <c r="B10" s="141" t="s">
        <v>249</v>
      </c>
      <c r="C10" s="142" t="s">
        <v>152</v>
      </c>
      <c r="D10" s="142" t="s">
        <v>184</v>
      </c>
      <c r="E10" s="142" t="s">
        <v>206</v>
      </c>
      <c r="F10" s="160" t="s">
        <v>125</v>
      </c>
      <c r="G10" s="161" t="s">
        <v>601</v>
      </c>
      <c r="H10" s="142" t="s">
        <v>87</v>
      </c>
      <c r="I10" s="142" t="s">
        <v>40</v>
      </c>
      <c r="J10" s="141" t="s">
        <v>250</v>
      </c>
      <c r="K10" s="141" t="s">
        <v>218</v>
      </c>
      <c r="L10" s="141">
        <v>81151604</v>
      </c>
      <c r="M10" s="143">
        <v>6000000</v>
      </c>
      <c r="N10" s="144">
        <v>10</v>
      </c>
      <c r="O10" s="143">
        <v>60000000</v>
      </c>
      <c r="P10" s="144" t="s">
        <v>248</v>
      </c>
      <c r="Q10" s="144" t="s">
        <v>248</v>
      </c>
      <c r="R10" s="144" t="s">
        <v>248</v>
      </c>
      <c r="S10" s="141" t="s">
        <v>159</v>
      </c>
      <c r="T10" s="141" t="s">
        <v>243</v>
      </c>
      <c r="U10" s="141" t="s">
        <v>244</v>
      </c>
      <c r="V10" s="145" t="s">
        <v>245</v>
      </c>
      <c r="W10" s="141" t="s">
        <v>4008</v>
      </c>
      <c r="X10" s="146"/>
      <c r="Y10" s="147"/>
      <c r="Z10" s="141"/>
      <c r="AA10" s="144"/>
      <c r="AB10" s="148"/>
      <c r="AC10" s="149"/>
      <c r="AD10" s="150"/>
      <c r="AE10" s="151"/>
      <c r="AF10" s="152">
        <f t="shared" si="0"/>
        <v>60000000</v>
      </c>
      <c r="AG10" s="153"/>
      <c r="AH10" s="148"/>
      <c r="AI10" s="154"/>
      <c r="AJ10" s="152">
        <f t="shared" si="1"/>
        <v>0</v>
      </c>
      <c r="AK10" s="155"/>
      <c r="AL10" s="156"/>
      <c r="AM10" s="157"/>
      <c r="AN10" s="158">
        <f t="shared" si="2"/>
        <v>0</v>
      </c>
      <c r="AO10" s="157"/>
      <c r="AP10" s="157"/>
      <c r="AQ10" s="158">
        <f t="shared" si="5"/>
        <v>0</v>
      </c>
      <c r="AR10" s="158">
        <f t="shared" si="4"/>
        <v>60000000</v>
      </c>
      <c r="AS10" s="159"/>
      <c r="AT10" s="144"/>
      <c r="AU10" s="148"/>
      <c r="AV10" s="148"/>
    </row>
    <row r="11" spans="1:48" s="117" customFormat="1" ht="18.75" customHeight="1">
      <c r="A11" s="140">
        <v>4</v>
      </c>
      <c r="B11" s="141" t="s">
        <v>251</v>
      </c>
      <c r="C11" s="142" t="s">
        <v>152</v>
      </c>
      <c r="D11" s="142" t="s">
        <v>184</v>
      </c>
      <c r="E11" s="142" t="s">
        <v>206</v>
      </c>
      <c r="F11" s="142" t="s">
        <v>185</v>
      </c>
      <c r="G11" s="141" t="s">
        <v>192</v>
      </c>
      <c r="H11" s="142" t="s">
        <v>5</v>
      </c>
      <c r="I11" s="142" t="s">
        <v>40</v>
      </c>
      <c r="J11" s="141" t="s">
        <v>252</v>
      </c>
      <c r="K11" s="141" t="s">
        <v>218</v>
      </c>
      <c r="L11" s="141">
        <v>80111605</v>
      </c>
      <c r="M11" s="143">
        <v>6000000</v>
      </c>
      <c r="N11" s="144">
        <v>10</v>
      </c>
      <c r="O11" s="143">
        <f>60000000-5666667</f>
        <v>54333333</v>
      </c>
      <c r="P11" s="144" t="s">
        <v>248</v>
      </c>
      <c r="Q11" s="144" t="s">
        <v>248</v>
      </c>
      <c r="R11" s="144" t="s">
        <v>248</v>
      </c>
      <c r="S11" s="141" t="s">
        <v>159</v>
      </c>
      <c r="T11" s="141" t="s">
        <v>243</v>
      </c>
      <c r="U11" s="141" t="s">
        <v>244</v>
      </c>
      <c r="V11" s="145" t="s">
        <v>245</v>
      </c>
      <c r="W11" s="141" t="s">
        <v>4008</v>
      </c>
      <c r="X11" s="146">
        <v>45345</v>
      </c>
      <c r="Y11" s="147">
        <v>202413000023413</v>
      </c>
      <c r="Z11" s="147" t="s">
        <v>38</v>
      </c>
      <c r="AA11" s="144" t="s">
        <v>237</v>
      </c>
      <c r="AB11" s="146">
        <v>45345</v>
      </c>
      <c r="AC11" s="162" t="s">
        <v>466</v>
      </c>
      <c r="AD11" s="146">
        <v>45345</v>
      </c>
      <c r="AE11" s="163">
        <v>34000000</v>
      </c>
      <c r="AF11" s="152">
        <f t="shared" si="0"/>
        <v>20333333</v>
      </c>
      <c r="AG11" s="164">
        <v>182</v>
      </c>
      <c r="AH11" s="146">
        <v>45348</v>
      </c>
      <c r="AI11" s="163">
        <v>34000000</v>
      </c>
      <c r="AJ11" s="152">
        <f t="shared" si="1"/>
        <v>0</v>
      </c>
      <c r="AK11" s="164">
        <v>627</v>
      </c>
      <c r="AL11" s="146">
        <v>45362</v>
      </c>
      <c r="AM11" s="163">
        <v>34000000</v>
      </c>
      <c r="AN11" s="158">
        <f t="shared" si="2"/>
        <v>0</v>
      </c>
      <c r="AO11" s="157">
        <v>14166667</v>
      </c>
      <c r="AP11" s="157"/>
      <c r="AQ11" s="158">
        <f t="shared" si="5"/>
        <v>19833333</v>
      </c>
      <c r="AR11" s="158">
        <f t="shared" si="4"/>
        <v>20333333</v>
      </c>
      <c r="AS11" s="159" t="s">
        <v>170</v>
      </c>
      <c r="AT11" s="165">
        <v>127</v>
      </c>
      <c r="AU11" s="159" t="s">
        <v>563</v>
      </c>
      <c r="AV11" s="148"/>
    </row>
    <row r="12" spans="1:48" s="117" customFormat="1" ht="18.75" customHeight="1">
      <c r="A12" s="140">
        <v>5</v>
      </c>
      <c r="B12" s="141" t="s">
        <v>253</v>
      </c>
      <c r="C12" s="142" t="s">
        <v>152</v>
      </c>
      <c r="D12" s="142" t="s">
        <v>184</v>
      </c>
      <c r="E12" s="142" t="s">
        <v>206</v>
      </c>
      <c r="F12" s="142" t="s">
        <v>185</v>
      </c>
      <c r="G12" s="141" t="s">
        <v>192</v>
      </c>
      <c r="H12" s="142" t="s">
        <v>196</v>
      </c>
      <c r="I12" s="142" t="s">
        <v>40</v>
      </c>
      <c r="J12" s="141" t="s">
        <v>254</v>
      </c>
      <c r="K12" s="141" t="s">
        <v>226</v>
      </c>
      <c r="L12" s="141" t="s">
        <v>237</v>
      </c>
      <c r="M12" s="143">
        <v>0</v>
      </c>
      <c r="N12" s="144">
        <v>0</v>
      </c>
      <c r="O12" s="143">
        <f>62000000-39200000-20000000-2800000</f>
        <v>0</v>
      </c>
      <c r="P12" s="144" t="s">
        <v>361</v>
      </c>
      <c r="Q12" s="144" t="s">
        <v>361</v>
      </c>
      <c r="R12" s="144" t="s">
        <v>361</v>
      </c>
      <c r="S12" s="141" t="s">
        <v>159</v>
      </c>
      <c r="T12" s="141" t="s">
        <v>243</v>
      </c>
      <c r="U12" s="141" t="s">
        <v>244</v>
      </c>
      <c r="V12" s="145" t="s">
        <v>245</v>
      </c>
      <c r="W12" s="141" t="s">
        <v>4010</v>
      </c>
      <c r="X12" s="146"/>
      <c r="Y12" s="147"/>
      <c r="Z12" s="147"/>
      <c r="AA12" s="144"/>
      <c r="AB12" s="148"/>
      <c r="AC12" s="149"/>
      <c r="AD12" s="150"/>
      <c r="AE12" s="151"/>
      <c r="AF12" s="152">
        <f t="shared" si="0"/>
        <v>0</v>
      </c>
      <c r="AG12" s="164"/>
      <c r="AH12" s="146"/>
      <c r="AI12" s="163"/>
      <c r="AJ12" s="152">
        <f t="shared" si="1"/>
        <v>0</v>
      </c>
      <c r="AK12" s="155"/>
      <c r="AL12" s="156"/>
      <c r="AM12" s="157"/>
      <c r="AN12" s="158">
        <f t="shared" si="2"/>
        <v>0</v>
      </c>
      <c r="AO12" s="157"/>
      <c r="AP12" s="157"/>
      <c r="AQ12" s="158">
        <f t="shared" si="5"/>
        <v>0</v>
      </c>
      <c r="AR12" s="158">
        <f t="shared" si="4"/>
        <v>0</v>
      </c>
      <c r="AS12" s="159"/>
      <c r="AT12" s="144"/>
      <c r="AU12" s="148"/>
      <c r="AV12" s="148"/>
    </row>
    <row r="13" spans="1:48" s="117" customFormat="1" ht="18.75" customHeight="1">
      <c r="A13" s="140">
        <v>6</v>
      </c>
      <c r="B13" s="141" t="s">
        <v>255</v>
      </c>
      <c r="C13" s="142" t="s">
        <v>152</v>
      </c>
      <c r="D13" s="142" t="s">
        <v>184</v>
      </c>
      <c r="E13" s="142" t="s">
        <v>206</v>
      </c>
      <c r="F13" s="142" t="s">
        <v>185</v>
      </c>
      <c r="G13" s="141" t="s">
        <v>192</v>
      </c>
      <c r="H13" s="142" t="s">
        <v>196</v>
      </c>
      <c r="I13" s="142" t="s">
        <v>40</v>
      </c>
      <c r="J13" s="141" t="s">
        <v>544</v>
      </c>
      <c r="K13" s="141" t="s">
        <v>218</v>
      </c>
      <c r="L13" s="141">
        <v>80111621</v>
      </c>
      <c r="M13" s="143">
        <v>6200000</v>
      </c>
      <c r="N13" s="144">
        <v>10</v>
      </c>
      <c r="O13" s="143">
        <v>62000000</v>
      </c>
      <c r="P13" s="144" t="s">
        <v>248</v>
      </c>
      <c r="Q13" s="144" t="s">
        <v>248</v>
      </c>
      <c r="R13" s="144" t="s">
        <v>248</v>
      </c>
      <c r="S13" s="141" t="s">
        <v>159</v>
      </c>
      <c r="T13" s="141" t="s">
        <v>453</v>
      </c>
      <c r="U13" s="141" t="s">
        <v>244</v>
      </c>
      <c r="V13" s="145" t="s">
        <v>245</v>
      </c>
      <c r="W13" s="141" t="s">
        <v>4008</v>
      </c>
      <c r="X13" s="146">
        <v>45345</v>
      </c>
      <c r="Y13" s="147">
        <v>202413000023413</v>
      </c>
      <c r="Z13" s="147" t="s">
        <v>38</v>
      </c>
      <c r="AA13" s="144" t="s">
        <v>237</v>
      </c>
      <c r="AB13" s="146">
        <v>45345</v>
      </c>
      <c r="AC13" s="162" t="s">
        <v>548</v>
      </c>
      <c r="AD13" s="146">
        <v>45358</v>
      </c>
      <c r="AE13" s="163">
        <v>26900000</v>
      </c>
      <c r="AF13" s="152">
        <f t="shared" si="0"/>
        <v>35100000</v>
      </c>
      <c r="AG13" s="164">
        <v>398</v>
      </c>
      <c r="AH13" s="146">
        <v>45359</v>
      </c>
      <c r="AI13" s="163">
        <v>26900000</v>
      </c>
      <c r="AJ13" s="152">
        <f t="shared" si="1"/>
        <v>0</v>
      </c>
      <c r="AK13" s="164">
        <v>775</v>
      </c>
      <c r="AL13" s="146">
        <v>45365</v>
      </c>
      <c r="AM13" s="163">
        <v>26900000</v>
      </c>
      <c r="AN13" s="158">
        <f t="shared" si="2"/>
        <v>0</v>
      </c>
      <c r="AO13" s="157">
        <v>10535833</v>
      </c>
      <c r="AP13" s="157"/>
      <c r="AQ13" s="158">
        <f t="shared" si="5"/>
        <v>16364167</v>
      </c>
      <c r="AR13" s="158">
        <f t="shared" si="4"/>
        <v>35100000</v>
      </c>
      <c r="AS13" s="159" t="s">
        <v>170</v>
      </c>
      <c r="AT13" s="165">
        <v>149</v>
      </c>
      <c r="AU13" s="159" t="s">
        <v>564</v>
      </c>
      <c r="AV13" s="144" t="s">
        <v>541</v>
      </c>
    </row>
    <row r="14" spans="1:48" s="117" customFormat="1" ht="18.75" customHeight="1">
      <c r="A14" s="140">
        <v>7</v>
      </c>
      <c r="B14" s="141" t="s">
        <v>256</v>
      </c>
      <c r="C14" s="142" t="s">
        <v>152</v>
      </c>
      <c r="D14" s="142" t="s">
        <v>184</v>
      </c>
      <c r="E14" s="142" t="s">
        <v>206</v>
      </c>
      <c r="F14" s="142" t="s">
        <v>185</v>
      </c>
      <c r="G14" s="141" t="s">
        <v>192</v>
      </c>
      <c r="H14" s="142" t="s">
        <v>196</v>
      </c>
      <c r="I14" s="142" t="s">
        <v>40</v>
      </c>
      <c r="J14" s="141" t="s">
        <v>257</v>
      </c>
      <c r="K14" s="141" t="s">
        <v>226</v>
      </c>
      <c r="L14" s="141" t="s">
        <v>237</v>
      </c>
      <c r="M14" s="143">
        <v>0</v>
      </c>
      <c r="N14" s="144">
        <v>0</v>
      </c>
      <c r="O14" s="143">
        <f>62000000-28800000-24000000-9200000</f>
        <v>0</v>
      </c>
      <c r="P14" s="144" t="s">
        <v>361</v>
      </c>
      <c r="Q14" s="144" t="s">
        <v>361</v>
      </c>
      <c r="R14" s="144" t="s">
        <v>361</v>
      </c>
      <c r="S14" s="141" t="s">
        <v>159</v>
      </c>
      <c r="T14" s="141" t="s">
        <v>243</v>
      </c>
      <c r="U14" s="141" t="s">
        <v>244</v>
      </c>
      <c r="V14" s="145" t="s">
        <v>245</v>
      </c>
      <c r="W14" s="141" t="s">
        <v>4010</v>
      </c>
      <c r="X14" s="146"/>
      <c r="Y14" s="147"/>
      <c r="Z14" s="147"/>
      <c r="AA14" s="144"/>
      <c r="AB14" s="148"/>
      <c r="AC14" s="149"/>
      <c r="AD14" s="150"/>
      <c r="AE14" s="163"/>
      <c r="AF14" s="152">
        <f t="shared" si="0"/>
        <v>0</v>
      </c>
      <c r="AG14" s="164"/>
      <c r="AH14" s="146"/>
      <c r="AI14" s="163"/>
      <c r="AJ14" s="152">
        <f t="shared" si="1"/>
        <v>0</v>
      </c>
      <c r="AK14" s="155"/>
      <c r="AL14" s="156"/>
      <c r="AM14" s="157"/>
      <c r="AN14" s="158">
        <f t="shared" si="2"/>
        <v>0</v>
      </c>
      <c r="AO14" s="157"/>
      <c r="AP14" s="157"/>
      <c r="AQ14" s="158">
        <f t="shared" si="5"/>
        <v>0</v>
      </c>
      <c r="AR14" s="158">
        <f t="shared" si="4"/>
        <v>0</v>
      </c>
      <c r="AS14" s="159"/>
      <c r="AT14" s="144"/>
      <c r="AU14" s="148"/>
      <c r="AV14" s="148"/>
    </row>
    <row r="15" spans="1:48" s="117" customFormat="1" ht="18.75" customHeight="1">
      <c r="A15" s="140">
        <v>8</v>
      </c>
      <c r="B15" s="141" t="s">
        <v>258</v>
      </c>
      <c r="C15" s="142" t="s">
        <v>152</v>
      </c>
      <c r="D15" s="142" t="s">
        <v>184</v>
      </c>
      <c r="E15" s="142" t="s">
        <v>206</v>
      </c>
      <c r="F15" s="142" t="s">
        <v>185</v>
      </c>
      <c r="G15" s="141" t="s">
        <v>192</v>
      </c>
      <c r="H15" s="142" t="s">
        <v>6</v>
      </c>
      <c r="I15" s="142" t="s">
        <v>40</v>
      </c>
      <c r="J15" s="141" t="s">
        <v>259</v>
      </c>
      <c r="K15" s="141" t="s">
        <v>218</v>
      </c>
      <c r="L15" s="141">
        <v>80111621</v>
      </c>
      <c r="M15" s="143">
        <v>5200000</v>
      </c>
      <c r="N15" s="144">
        <v>10</v>
      </c>
      <c r="O15" s="143">
        <f>52000000-17600000-10400000</f>
        <v>24000000</v>
      </c>
      <c r="P15" s="144" t="s">
        <v>248</v>
      </c>
      <c r="Q15" s="144" t="s">
        <v>248</v>
      </c>
      <c r="R15" s="144" t="s">
        <v>248</v>
      </c>
      <c r="S15" s="141" t="s">
        <v>159</v>
      </c>
      <c r="T15" s="141" t="s">
        <v>243</v>
      </c>
      <c r="U15" s="141" t="s">
        <v>244</v>
      </c>
      <c r="V15" s="145" t="s">
        <v>245</v>
      </c>
      <c r="W15" s="141" t="s">
        <v>4008</v>
      </c>
      <c r="X15" s="146">
        <v>45345</v>
      </c>
      <c r="Y15" s="147">
        <v>202413000023413</v>
      </c>
      <c r="Z15" s="147" t="s">
        <v>38</v>
      </c>
      <c r="AA15" s="144" t="s">
        <v>237</v>
      </c>
      <c r="AB15" s="146">
        <v>45345</v>
      </c>
      <c r="AC15" s="162" t="s">
        <v>467</v>
      </c>
      <c r="AD15" s="146">
        <v>45345</v>
      </c>
      <c r="AE15" s="163">
        <v>24000000</v>
      </c>
      <c r="AF15" s="152">
        <f t="shared" si="0"/>
        <v>0</v>
      </c>
      <c r="AG15" s="164">
        <v>325</v>
      </c>
      <c r="AH15" s="146">
        <v>45350</v>
      </c>
      <c r="AI15" s="163">
        <v>24000000</v>
      </c>
      <c r="AJ15" s="152">
        <f t="shared" si="1"/>
        <v>0</v>
      </c>
      <c r="AK15" s="164">
        <v>565</v>
      </c>
      <c r="AL15" s="146">
        <v>45359</v>
      </c>
      <c r="AM15" s="163">
        <v>24000000</v>
      </c>
      <c r="AN15" s="158">
        <f t="shared" si="2"/>
        <v>0</v>
      </c>
      <c r="AO15" s="157">
        <v>10600000</v>
      </c>
      <c r="AP15" s="157"/>
      <c r="AQ15" s="158">
        <f t="shared" si="5"/>
        <v>13400000</v>
      </c>
      <c r="AR15" s="158">
        <f t="shared" si="4"/>
        <v>0</v>
      </c>
      <c r="AS15" s="159" t="s">
        <v>170</v>
      </c>
      <c r="AT15" s="165">
        <v>77</v>
      </c>
      <c r="AU15" s="159" t="s">
        <v>565</v>
      </c>
      <c r="AV15" s="148"/>
    </row>
    <row r="16" spans="1:48" s="117" customFormat="1" ht="18.75" customHeight="1">
      <c r="A16" s="140">
        <v>9</v>
      </c>
      <c r="B16" s="141" t="s">
        <v>260</v>
      </c>
      <c r="C16" s="142" t="s">
        <v>152</v>
      </c>
      <c r="D16" s="142" t="s">
        <v>184</v>
      </c>
      <c r="E16" s="142" t="s">
        <v>206</v>
      </c>
      <c r="F16" s="142" t="s">
        <v>185</v>
      </c>
      <c r="G16" s="141" t="s">
        <v>192</v>
      </c>
      <c r="H16" s="142" t="s">
        <v>6</v>
      </c>
      <c r="I16" s="142" t="s">
        <v>40</v>
      </c>
      <c r="J16" s="141" t="s">
        <v>261</v>
      </c>
      <c r="K16" s="141" t="s">
        <v>226</v>
      </c>
      <c r="L16" s="141" t="s">
        <v>237</v>
      </c>
      <c r="M16" s="143">
        <v>0</v>
      </c>
      <c r="N16" s="144">
        <v>0</v>
      </c>
      <c r="O16" s="143">
        <f>52000000-52000000</f>
        <v>0</v>
      </c>
      <c r="P16" s="144" t="s">
        <v>361</v>
      </c>
      <c r="Q16" s="144" t="s">
        <v>361</v>
      </c>
      <c r="R16" s="144" t="s">
        <v>361</v>
      </c>
      <c r="S16" s="141" t="s">
        <v>159</v>
      </c>
      <c r="T16" s="141" t="s">
        <v>243</v>
      </c>
      <c r="U16" s="141" t="s">
        <v>244</v>
      </c>
      <c r="V16" s="145" t="s">
        <v>245</v>
      </c>
      <c r="W16" s="141" t="s">
        <v>4010</v>
      </c>
      <c r="X16" s="146"/>
      <c r="Y16" s="147"/>
      <c r="Z16" s="147"/>
      <c r="AA16" s="144"/>
      <c r="AB16" s="148"/>
      <c r="AC16" s="149"/>
      <c r="AD16" s="150"/>
      <c r="AE16" s="163"/>
      <c r="AF16" s="152">
        <f t="shared" si="0"/>
        <v>0</v>
      </c>
      <c r="AG16" s="164"/>
      <c r="AH16" s="146"/>
      <c r="AI16" s="163"/>
      <c r="AJ16" s="152">
        <f t="shared" si="1"/>
        <v>0</v>
      </c>
      <c r="AK16" s="155"/>
      <c r="AL16" s="156"/>
      <c r="AM16" s="157"/>
      <c r="AN16" s="158">
        <f t="shared" si="2"/>
        <v>0</v>
      </c>
      <c r="AO16" s="157"/>
      <c r="AP16" s="157"/>
      <c r="AQ16" s="158">
        <f t="shared" si="5"/>
        <v>0</v>
      </c>
      <c r="AR16" s="158">
        <f t="shared" si="4"/>
        <v>0</v>
      </c>
      <c r="AS16" s="159"/>
      <c r="AT16" s="144"/>
      <c r="AU16" s="148"/>
      <c r="AV16" s="148"/>
    </row>
    <row r="17" spans="1:48" s="117" customFormat="1" ht="18.75" customHeight="1">
      <c r="A17" s="140">
        <v>10</v>
      </c>
      <c r="B17" s="141" t="s">
        <v>262</v>
      </c>
      <c r="C17" s="142" t="s">
        <v>152</v>
      </c>
      <c r="D17" s="142" t="s">
        <v>184</v>
      </c>
      <c r="E17" s="142" t="s">
        <v>206</v>
      </c>
      <c r="F17" s="142" t="s">
        <v>185</v>
      </c>
      <c r="G17" s="141" t="s">
        <v>192</v>
      </c>
      <c r="H17" s="142" t="s">
        <v>6</v>
      </c>
      <c r="I17" s="142" t="s">
        <v>40</v>
      </c>
      <c r="J17" s="141" t="s">
        <v>263</v>
      </c>
      <c r="K17" s="141" t="s">
        <v>218</v>
      </c>
      <c r="L17" s="141">
        <v>80111621</v>
      </c>
      <c r="M17" s="143">
        <v>5200000</v>
      </c>
      <c r="N17" s="144">
        <v>10</v>
      </c>
      <c r="O17" s="143">
        <f>52000000-19200000</f>
        <v>32800000</v>
      </c>
      <c r="P17" s="144" t="s">
        <v>248</v>
      </c>
      <c r="Q17" s="144" t="s">
        <v>248</v>
      </c>
      <c r="R17" s="144" t="s">
        <v>248</v>
      </c>
      <c r="S17" s="141" t="s">
        <v>159</v>
      </c>
      <c r="T17" s="141" t="s">
        <v>243</v>
      </c>
      <c r="U17" s="141" t="s">
        <v>244</v>
      </c>
      <c r="V17" s="145" t="s">
        <v>245</v>
      </c>
      <c r="W17" s="141" t="s">
        <v>4008</v>
      </c>
      <c r="X17" s="146">
        <v>45345</v>
      </c>
      <c r="Y17" s="147">
        <v>202413000023413</v>
      </c>
      <c r="Z17" s="147" t="s">
        <v>38</v>
      </c>
      <c r="AA17" s="144" t="s">
        <v>237</v>
      </c>
      <c r="AB17" s="146">
        <v>45345</v>
      </c>
      <c r="AC17" s="162" t="s">
        <v>468</v>
      </c>
      <c r="AD17" s="146">
        <v>45345</v>
      </c>
      <c r="AE17" s="163">
        <v>24000000</v>
      </c>
      <c r="AF17" s="152">
        <f t="shared" si="0"/>
        <v>8800000</v>
      </c>
      <c r="AG17" s="164">
        <v>184</v>
      </c>
      <c r="AH17" s="146">
        <v>45348</v>
      </c>
      <c r="AI17" s="163">
        <v>24000000</v>
      </c>
      <c r="AJ17" s="152">
        <f t="shared" si="1"/>
        <v>0</v>
      </c>
      <c r="AK17" s="164">
        <v>606</v>
      </c>
      <c r="AL17" s="146">
        <v>45359</v>
      </c>
      <c r="AM17" s="163">
        <v>24000000</v>
      </c>
      <c r="AN17" s="158">
        <f t="shared" si="2"/>
        <v>0</v>
      </c>
      <c r="AO17" s="157">
        <v>10600000</v>
      </c>
      <c r="AP17" s="157"/>
      <c r="AQ17" s="158">
        <f t="shared" si="5"/>
        <v>13400000</v>
      </c>
      <c r="AR17" s="158">
        <f t="shared" si="4"/>
        <v>8800000</v>
      </c>
      <c r="AS17" s="159" t="s">
        <v>170</v>
      </c>
      <c r="AT17" s="165">
        <v>78</v>
      </c>
      <c r="AU17" s="159" t="s">
        <v>566</v>
      </c>
      <c r="AV17" s="148"/>
    </row>
    <row r="18" spans="1:48" s="117" customFormat="1" ht="18.75" customHeight="1">
      <c r="A18" s="140">
        <v>11</v>
      </c>
      <c r="B18" s="141" t="s">
        <v>264</v>
      </c>
      <c r="C18" s="142" t="s">
        <v>152</v>
      </c>
      <c r="D18" s="142" t="s">
        <v>184</v>
      </c>
      <c r="E18" s="142" t="s">
        <v>206</v>
      </c>
      <c r="F18" s="142" t="s">
        <v>185</v>
      </c>
      <c r="G18" s="141" t="s">
        <v>192</v>
      </c>
      <c r="H18" s="142" t="s">
        <v>6</v>
      </c>
      <c r="I18" s="142" t="s">
        <v>40</v>
      </c>
      <c r="J18" s="141" t="s">
        <v>265</v>
      </c>
      <c r="K18" s="141" t="s">
        <v>218</v>
      </c>
      <c r="L18" s="141">
        <v>80111621</v>
      </c>
      <c r="M18" s="143">
        <v>5200000</v>
      </c>
      <c r="N18" s="144">
        <v>10</v>
      </c>
      <c r="O18" s="143">
        <f>52000000</f>
        <v>52000000</v>
      </c>
      <c r="P18" s="144" t="s">
        <v>248</v>
      </c>
      <c r="Q18" s="144" t="s">
        <v>248</v>
      </c>
      <c r="R18" s="144" t="s">
        <v>248</v>
      </c>
      <c r="S18" s="141" t="s">
        <v>159</v>
      </c>
      <c r="T18" s="141" t="s">
        <v>243</v>
      </c>
      <c r="U18" s="141" t="s">
        <v>244</v>
      </c>
      <c r="V18" s="145" t="s">
        <v>245</v>
      </c>
      <c r="W18" s="141" t="s">
        <v>4008</v>
      </c>
      <c r="X18" s="146">
        <v>45345</v>
      </c>
      <c r="Y18" s="147">
        <v>202413000023413</v>
      </c>
      <c r="Z18" s="147" t="s">
        <v>38</v>
      </c>
      <c r="AA18" s="144" t="s">
        <v>237</v>
      </c>
      <c r="AB18" s="146">
        <v>45345</v>
      </c>
      <c r="AC18" s="162" t="s">
        <v>469</v>
      </c>
      <c r="AD18" s="146">
        <v>45345</v>
      </c>
      <c r="AE18" s="163">
        <v>19200000</v>
      </c>
      <c r="AF18" s="152">
        <f t="shared" si="0"/>
        <v>32800000</v>
      </c>
      <c r="AG18" s="164">
        <v>186</v>
      </c>
      <c r="AH18" s="146">
        <v>45348</v>
      </c>
      <c r="AI18" s="163">
        <v>19200000</v>
      </c>
      <c r="AJ18" s="152">
        <f t="shared" si="1"/>
        <v>0</v>
      </c>
      <c r="AK18" s="164">
        <v>428</v>
      </c>
      <c r="AL18" s="146">
        <v>45358</v>
      </c>
      <c r="AM18" s="163">
        <v>19200000</v>
      </c>
      <c r="AN18" s="158">
        <f t="shared" si="2"/>
        <v>0</v>
      </c>
      <c r="AO18" s="157">
        <v>8640000</v>
      </c>
      <c r="AP18" s="157"/>
      <c r="AQ18" s="158">
        <f t="shared" si="5"/>
        <v>10560000</v>
      </c>
      <c r="AR18" s="158">
        <f t="shared" si="4"/>
        <v>32800000</v>
      </c>
      <c r="AS18" s="159" t="s">
        <v>170</v>
      </c>
      <c r="AT18" s="165">
        <v>81</v>
      </c>
      <c r="AU18" s="159" t="s">
        <v>567</v>
      </c>
      <c r="AV18" s="148"/>
    </row>
    <row r="19" spans="1:48" s="117" customFormat="1" ht="18.75" customHeight="1">
      <c r="A19" s="140">
        <v>12</v>
      </c>
      <c r="B19" s="141" t="s">
        <v>266</v>
      </c>
      <c r="C19" s="142" t="s">
        <v>152</v>
      </c>
      <c r="D19" s="142" t="s">
        <v>184</v>
      </c>
      <c r="E19" s="142" t="s">
        <v>206</v>
      </c>
      <c r="F19" s="142" t="s">
        <v>185</v>
      </c>
      <c r="G19" s="141" t="s">
        <v>192</v>
      </c>
      <c r="H19" s="142" t="s">
        <v>6</v>
      </c>
      <c r="I19" s="142" t="s">
        <v>40</v>
      </c>
      <c r="J19" s="141" t="s">
        <v>267</v>
      </c>
      <c r="K19" s="141" t="s">
        <v>226</v>
      </c>
      <c r="L19" s="141" t="s">
        <v>237</v>
      </c>
      <c r="M19" s="143">
        <v>0</v>
      </c>
      <c r="N19" s="144">
        <v>0</v>
      </c>
      <c r="O19" s="143">
        <f>715262+3120000-3835262</f>
        <v>0</v>
      </c>
      <c r="P19" s="144" t="s">
        <v>361</v>
      </c>
      <c r="Q19" s="144" t="s">
        <v>361</v>
      </c>
      <c r="R19" s="144" t="s">
        <v>361</v>
      </c>
      <c r="S19" s="141" t="s">
        <v>159</v>
      </c>
      <c r="T19" s="141" t="s">
        <v>243</v>
      </c>
      <c r="U19" s="141" t="s">
        <v>244</v>
      </c>
      <c r="V19" s="145" t="s">
        <v>245</v>
      </c>
      <c r="W19" s="141" t="s">
        <v>4010</v>
      </c>
      <c r="X19" s="146"/>
      <c r="Y19" s="147"/>
      <c r="Z19" s="147"/>
      <c r="AA19" s="144" t="s">
        <v>515</v>
      </c>
      <c r="AB19" s="148"/>
      <c r="AC19" s="149"/>
      <c r="AD19" s="150"/>
      <c r="AE19" s="163"/>
      <c r="AF19" s="152">
        <f t="shared" si="0"/>
        <v>0</v>
      </c>
      <c r="AG19" s="164"/>
      <c r="AH19" s="146"/>
      <c r="AI19" s="163"/>
      <c r="AJ19" s="152">
        <f t="shared" si="1"/>
        <v>0</v>
      </c>
      <c r="AK19" s="155"/>
      <c r="AL19" s="156"/>
      <c r="AM19" s="157"/>
      <c r="AN19" s="158">
        <f t="shared" si="2"/>
        <v>0</v>
      </c>
      <c r="AO19" s="157"/>
      <c r="AP19" s="157"/>
      <c r="AQ19" s="158">
        <f t="shared" si="5"/>
        <v>0</v>
      </c>
      <c r="AR19" s="158">
        <f t="shared" si="4"/>
        <v>0</v>
      </c>
      <c r="AS19" s="159"/>
      <c r="AT19" s="144"/>
      <c r="AU19" s="148"/>
      <c r="AV19" s="148"/>
    </row>
    <row r="20" spans="1:48" s="117" customFormat="1" ht="18.75" customHeight="1">
      <c r="A20" s="140">
        <v>13</v>
      </c>
      <c r="B20" s="141" t="s">
        <v>268</v>
      </c>
      <c r="C20" s="142" t="s">
        <v>152</v>
      </c>
      <c r="D20" s="142" t="s">
        <v>184</v>
      </c>
      <c r="E20" s="142" t="s">
        <v>206</v>
      </c>
      <c r="F20" s="142" t="s">
        <v>185</v>
      </c>
      <c r="G20" s="141" t="s">
        <v>192</v>
      </c>
      <c r="H20" s="142" t="s">
        <v>80</v>
      </c>
      <c r="I20" s="142" t="s">
        <v>40</v>
      </c>
      <c r="J20" s="141" t="s">
        <v>539</v>
      </c>
      <c r="K20" s="141" t="s">
        <v>226</v>
      </c>
      <c r="L20" s="141" t="s">
        <v>237</v>
      </c>
      <c r="M20" s="143">
        <v>2000000</v>
      </c>
      <c r="N20" s="144">
        <v>4</v>
      </c>
      <c r="O20" s="143">
        <v>7000000</v>
      </c>
      <c r="P20" s="144" t="s">
        <v>361</v>
      </c>
      <c r="Q20" s="144" t="s">
        <v>361</v>
      </c>
      <c r="R20" s="144" t="s">
        <v>238</v>
      </c>
      <c r="S20" s="141" t="s">
        <v>159</v>
      </c>
      <c r="T20" s="141" t="s">
        <v>453</v>
      </c>
      <c r="U20" s="141" t="s">
        <v>244</v>
      </c>
      <c r="V20" s="145" t="s">
        <v>245</v>
      </c>
      <c r="W20" s="141" t="s">
        <v>4010</v>
      </c>
      <c r="X20" s="146">
        <v>45356</v>
      </c>
      <c r="Y20" s="147">
        <v>202413000028923</v>
      </c>
      <c r="Z20" s="144" t="s">
        <v>38</v>
      </c>
      <c r="AA20" s="144" t="s">
        <v>237</v>
      </c>
      <c r="AB20" s="146">
        <v>45357</v>
      </c>
      <c r="AC20" s="162" t="s">
        <v>540</v>
      </c>
      <c r="AD20" s="146">
        <v>45357</v>
      </c>
      <c r="AE20" s="163">
        <v>7000000</v>
      </c>
      <c r="AF20" s="152">
        <f t="shared" si="0"/>
        <v>0</v>
      </c>
      <c r="AG20" s="164">
        <v>394</v>
      </c>
      <c r="AH20" s="146">
        <v>45357</v>
      </c>
      <c r="AI20" s="163">
        <f>7000000-5644600</f>
        <v>1355400</v>
      </c>
      <c r="AJ20" s="152">
        <f t="shared" si="1"/>
        <v>5644600</v>
      </c>
      <c r="AK20" s="164" t="s">
        <v>613</v>
      </c>
      <c r="AL20" s="146">
        <v>45384</v>
      </c>
      <c r="AM20" s="163">
        <v>1355400</v>
      </c>
      <c r="AN20" s="158">
        <f t="shared" si="2"/>
        <v>0</v>
      </c>
      <c r="AO20" s="157">
        <v>1355400</v>
      </c>
      <c r="AP20" s="157"/>
      <c r="AQ20" s="158">
        <f t="shared" si="5"/>
        <v>0</v>
      </c>
      <c r="AR20" s="158">
        <f t="shared" si="4"/>
        <v>5644600</v>
      </c>
      <c r="AS20" s="159" t="s">
        <v>177</v>
      </c>
      <c r="AT20" s="165" t="s">
        <v>615</v>
      </c>
      <c r="AU20" s="159" t="s">
        <v>614</v>
      </c>
      <c r="AV20" s="148"/>
    </row>
    <row r="21" spans="1:48" s="117" customFormat="1" ht="18.75" customHeight="1">
      <c r="A21" s="140">
        <v>14</v>
      </c>
      <c r="B21" s="141" t="s">
        <v>271</v>
      </c>
      <c r="C21" s="142" t="s">
        <v>152</v>
      </c>
      <c r="D21" s="142" t="s">
        <v>184</v>
      </c>
      <c r="E21" s="142" t="s">
        <v>206</v>
      </c>
      <c r="F21" s="142" t="s">
        <v>185</v>
      </c>
      <c r="G21" s="141" t="s">
        <v>192</v>
      </c>
      <c r="H21" s="142" t="s">
        <v>4</v>
      </c>
      <c r="I21" s="142" t="s">
        <v>40</v>
      </c>
      <c r="J21" s="141" t="s">
        <v>272</v>
      </c>
      <c r="K21" s="141" t="s">
        <v>218</v>
      </c>
      <c r="L21" s="141">
        <v>80111605</v>
      </c>
      <c r="M21" s="143">
        <v>5800000</v>
      </c>
      <c r="N21" s="144">
        <v>10</v>
      </c>
      <c r="O21" s="143">
        <f>58000000-4640000</f>
        <v>53360000</v>
      </c>
      <c r="P21" s="144" t="s">
        <v>248</v>
      </c>
      <c r="Q21" s="144" t="s">
        <v>248</v>
      </c>
      <c r="R21" s="144" t="s">
        <v>248</v>
      </c>
      <c r="S21" s="141" t="s">
        <v>159</v>
      </c>
      <c r="T21" s="141" t="s">
        <v>243</v>
      </c>
      <c r="U21" s="141" t="s">
        <v>244</v>
      </c>
      <c r="V21" s="145" t="s">
        <v>245</v>
      </c>
      <c r="W21" s="141" t="s">
        <v>4008</v>
      </c>
      <c r="X21" s="146">
        <v>45345</v>
      </c>
      <c r="Y21" s="147">
        <v>202413000023413</v>
      </c>
      <c r="Z21" s="147" t="s">
        <v>38</v>
      </c>
      <c r="AA21" s="144" t="s">
        <v>237</v>
      </c>
      <c r="AB21" s="146">
        <v>45345</v>
      </c>
      <c r="AC21" s="162" t="s">
        <v>471</v>
      </c>
      <c r="AD21" s="146">
        <v>45345</v>
      </c>
      <c r="AE21" s="163">
        <v>23200000</v>
      </c>
      <c r="AF21" s="152">
        <f t="shared" si="0"/>
        <v>30160000</v>
      </c>
      <c r="AG21" s="164">
        <v>316</v>
      </c>
      <c r="AH21" s="146">
        <v>45350</v>
      </c>
      <c r="AI21" s="163">
        <v>23200000</v>
      </c>
      <c r="AJ21" s="152">
        <f t="shared" si="1"/>
        <v>0</v>
      </c>
      <c r="AK21" s="164">
        <v>424</v>
      </c>
      <c r="AL21" s="146">
        <v>45358</v>
      </c>
      <c r="AM21" s="163">
        <v>23200000</v>
      </c>
      <c r="AN21" s="158">
        <f t="shared" si="2"/>
        <v>0</v>
      </c>
      <c r="AO21" s="157">
        <v>10440000</v>
      </c>
      <c r="AP21" s="157"/>
      <c r="AQ21" s="158">
        <f t="shared" si="5"/>
        <v>12760000</v>
      </c>
      <c r="AR21" s="158">
        <f t="shared" si="4"/>
        <v>30160000</v>
      </c>
      <c r="AS21" s="159" t="s">
        <v>170</v>
      </c>
      <c r="AT21" s="165">
        <v>68</v>
      </c>
      <c r="AU21" s="159" t="s">
        <v>568</v>
      </c>
      <c r="AV21" s="148"/>
    </row>
    <row r="22" spans="1:48" s="117" customFormat="1" ht="18.75" customHeight="1">
      <c r="A22" s="140">
        <v>15</v>
      </c>
      <c r="B22" s="141" t="s">
        <v>273</v>
      </c>
      <c r="C22" s="142" t="s">
        <v>152</v>
      </c>
      <c r="D22" s="142" t="s">
        <v>184</v>
      </c>
      <c r="E22" s="142" t="s">
        <v>206</v>
      </c>
      <c r="F22" s="142" t="s">
        <v>185</v>
      </c>
      <c r="G22" s="141" t="s">
        <v>192</v>
      </c>
      <c r="H22" s="142" t="s">
        <v>4</v>
      </c>
      <c r="I22" s="142" t="s">
        <v>40</v>
      </c>
      <c r="J22" s="141" t="s">
        <v>274</v>
      </c>
      <c r="K22" s="141" t="s">
        <v>226</v>
      </c>
      <c r="L22" s="141" t="s">
        <v>237</v>
      </c>
      <c r="M22" s="143">
        <v>0</v>
      </c>
      <c r="N22" s="144">
        <v>0</v>
      </c>
      <c r="O22" s="143">
        <f>58000000-38000000-20000000</f>
        <v>0</v>
      </c>
      <c r="P22" s="144" t="s">
        <v>361</v>
      </c>
      <c r="Q22" s="144" t="s">
        <v>361</v>
      </c>
      <c r="R22" s="144" t="s">
        <v>361</v>
      </c>
      <c r="S22" s="141" t="s">
        <v>159</v>
      </c>
      <c r="T22" s="141" t="s">
        <v>243</v>
      </c>
      <c r="U22" s="141" t="s">
        <v>244</v>
      </c>
      <c r="V22" s="145" t="s">
        <v>245</v>
      </c>
      <c r="W22" s="141" t="s">
        <v>4010</v>
      </c>
      <c r="X22" s="146"/>
      <c r="Y22" s="147"/>
      <c r="Z22" s="147"/>
      <c r="AA22" s="144"/>
      <c r="AB22" s="148"/>
      <c r="AC22" s="149"/>
      <c r="AD22" s="150"/>
      <c r="AE22" s="163"/>
      <c r="AF22" s="152">
        <f t="shared" si="0"/>
        <v>0</v>
      </c>
      <c r="AG22" s="164"/>
      <c r="AH22" s="146"/>
      <c r="AI22" s="163"/>
      <c r="AJ22" s="152">
        <f t="shared" si="1"/>
        <v>0</v>
      </c>
      <c r="AK22" s="155"/>
      <c r="AL22" s="156"/>
      <c r="AM22" s="157"/>
      <c r="AN22" s="158">
        <f t="shared" si="2"/>
        <v>0</v>
      </c>
      <c r="AO22" s="157"/>
      <c r="AP22" s="157"/>
      <c r="AQ22" s="158">
        <f t="shared" si="5"/>
        <v>0</v>
      </c>
      <c r="AR22" s="158">
        <f t="shared" si="4"/>
        <v>0</v>
      </c>
      <c r="AS22" s="159"/>
      <c r="AT22" s="144"/>
      <c r="AU22" s="148"/>
      <c r="AV22" s="148"/>
    </row>
    <row r="23" spans="1:48" s="117" customFormat="1" ht="18.75" customHeight="1">
      <c r="A23" s="140">
        <v>16</v>
      </c>
      <c r="B23" s="141" t="s">
        <v>275</v>
      </c>
      <c r="C23" s="142" t="s">
        <v>152</v>
      </c>
      <c r="D23" s="142" t="s">
        <v>184</v>
      </c>
      <c r="E23" s="142" t="s">
        <v>206</v>
      </c>
      <c r="F23" s="142" t="s">
        <v>185</v>
      </c>
      <c r="G23" s="141" t="s">
        <v>192</v>
      </c>
      <c r="H23" s="142" t="s">
        <v>197</v>
      </c>
      <c r="I23" s="142" t="s">
        <v>40</v>
      </c>
      <c r="J23" s="141" t="s">
        <v>276</v>
      </c>
      <c r="K23" s="141" t="s">
        <v>218</v>
      </c>
      <c r="L23" s="141">
        <v>80111614</v>
      </c>
      <c r="M23" s="143">
        <v>8300000</v>
      </c>
      <c r="N23" s="144">
        <v>10</v>
      </c>
      <c r="O23" s="143">
        <f>83000000-12000000</f>
        <v>71000000</v>
      </c>
      <c r="P23" s="144" t="s">
        <v>248</v>
      </c>
      <c r="Q23" s="144" t="s">
        <v>248</v>
      </c>
      <c r="R23" s="144" t="s">
        <v>248</v>
      </c>
      <c r="S23" s="141" t="s">
        <v>159</v>
      </c>
      <c r="T23" s="141" t="s">
        <v>243</v>
      </c>
      <c r="U23" s="141" t="s">
        <v>244</v>
      </c>
      <c r="V23" s="145" t="s">
        <v>245</v>
      </c>
      <c r="W23" s="141" t="s">
        <v>4008</v>
      </c>
      <c r="X23" s="146">
        <v>45345</v>
      </c>
      <c r="Y23" s="147">
        <v>202413000023413</v>
      </c>
      <c r="Z23" s="147" t="s">
        <v>38</v>
      </c>
      <c r="AA23" s="144" t="s">
        <v>237</v>
      </c>
      <c r="AB23" s="146">
        <v>45345</v>
      </c>
      <c r="AC23" s="162" t="s">
        <v>472</v>
      </c>
      <c r="AD23" s="146">
        <v>45345</v>
      </c>
      <c r="AE23" s="163">
        <v>33200000</v>
      </c>
      <c r="AF23" s="152">
        <f t="shared" si="0"/>
        <v>37800000</v>
      </c>
      <c r="AG23" s="164">
        <v>317</v>
      </c>
      <c r="AH23" s="146">
        <v>45350</v>
      </c>
      <c r="AI23" s="163">
        <v>33200000</v>
      </c>
      <c r="AJ23" s="152">
        <f t="shared" si="1"/>
        <v>0</v>
      </c>
      <c r="AK23" s="164">
        <v>403</v>
      </c>
      <c r="AL23" s="146">
        <v>45355</v>
      </c>
      <c r="AM23" s="163">
        <v>33200000</v>
      </c>
      <c r="AN23" s="158">
        <f t="shared" si="2"/>
        <v>0</v>
      </c>
      <c r="AO23" s="157">
        <v>15770000</v>
      </c>
      <c r="AP23" s="157"/>
      <c r="AQ23" s="158">
        <f t="shared" si="5"/>
        <v>17430000</v>
      </c>
      <c r="AR23" s="158">
        <f t="shared" si="4"/>
        <v>37800000</v>
      </c>
      <c r="AS23" s="159" t="s">
        <v>170</v>
      </c>
      <c r="AT23" s="165">
        <v>65</v>
      </c>
      <c r="AU23" s="159" t="s">
        <v>569</v>
      </c>
      <c r="AV23" s="148"/>
    </row>
    <row r="24" spans="1:48" s="117" customFormat="1" ht="18.75" customHeight="1">
      <c r="A24" s="140">
        <v>17</v>
      </c>
      <c r="B24" s="141" t="s">
        <v>277</v>
      </c>
      <c r="C24" s="142" t="s">
        <v>152</v>
      </c>
      <c r="D24" s="142" t="s">
        <v>184</v>
      </c>
      <c r="E24" s="142" t="s">
        <v>206</v>
      </c>
      <c r="F24" s="142" t="s">
        <v>185</v>
      </c>
      <c r="G24" s="141" t="s">
        <v>192</v>
      </c>
      <c r="H24" s="142" t="s">
        <v>197</v>
      </c>
      <c r="I24" s="142" t="s">
        <v>40</v>
      </c>
      <c r="J24" s="141" t="s">
        <v>278</v>
      </c>
      <c r="K24" s="141" t="s">
        <v>226</v>
      </c>
      <c r="L24" s="141" t="s">
        <v>237</v>
      </c>
      <c r="M24" s="143">
        <v>0</v>
      </c>
      <c r="N24" s="144">
        <v>0</v>
      </c>
      <c r="O24" s="143">
        <f>83000000-22000000-10800000-28800000-21400000</f>
        <v>0</v>
      </c>
      <c r="P24" s="144" t="s">
        <v>361</v>
      </c>
      <c r="Q24" s="144" t="s">
        <v>361</v>
      </c>
      <c r="R24" s="144" t="s">
        <v>361</v>
      </c>
      <c r="S24" s="141" t="s">
        <v>159</v>
      </c>
      <c r="T24" s="141" t="s">
        <v>243</v>
      </c>
      <c r="U24" s="141" t="s">
        <v>244</v>
      </c>
      <c r="V24" s="145" t="s">
        <v>245</v>
      </c>
      <c r="W24" s="141" t="s">
        <v>4010</v>
      </c>
      <c r="X24" s="146"/>
      <c r="Y24" s="147"/>
      <c r="Z24" s="147"/>
      <c r="AA24" s="144"/>
      <c r="AB24" s="148"/>
      <c r="AC24" s="149"/>
      <c r="AD24" s="150"/>
      <c r="AE24" s="163"/>
      <c r="AF24" s="152">
        <f t="shared" si="0"/>
        <v>0</v>
      </c>
      <c r="AG24" s="164"/>
      <c r="AH24" s="146"/>
      <c r="AI24" s="163"/>
      <c r="AJ24" s="152">
        <f t="shared" si="1"/>
        <v>0</v>
      </c>
      <c r="AK24" s="155"/>
      <c r="AL24" s="156"/>
      <c r="AM24" s="157"/>
      <c r="AN24" s="158">
        <f t="shared" si="2"/>
        <v>0</v>
      </c>
      <c r="AO24" s="157"/>
      <c r="AP24" s="157"/>
      <c r="AQ24" s="158">
        <f t="shared" si="5"/>
        <v>0</v>
      </c>
      <c r="AR24" s="158">
        <f t="shared" si="4"/>
        <v>0</v>
      </c>
      <c r="AS24" s="159"/>
      <c r="AT24" s="144"/>
      <c r="AU24" s="148"/>
      <c r="AV24" s="148"/>
    </row>
    <row r="25" spans="1:48" s="117" customFormat="1" ht="18.75" customHeight="1">
      <c r="A25" s="140">
        <v>18</v>
      </c>
      <c r="B25" s="141" t="s">
        <v>279</v>
      </c>
      <c r="C25" s="142" t="s">
        <v>152</v>
      </c>
      <c r="D25" s="142" t="s">
        <v>184</v>
      </c>
      <c r="E25" s="142" t="s">
        <v>206</v>
      </c>
      <c r="F25" s="142" t="s">
        <v>185</v>
      </c>
      <c r="G25" s="141" t="s">
        <v>192</v>
      </c>
      <c r="H25" s="142" t="s">
        <v>198</v>
      </c>
      <c r="I25" s="142" t="s">
        <v>40</v>
      </c>
      <c r="J25" s="141" t="s">
        <v>280</v>
      </c>
      <c r="K25" s="141" t="s">
        <v>226</v>
      </c>
      <c r="L25" s="141" t="s">
        <v>237</v>
      </c>
      <c r="M25" s="143">
        <v>0</v>
      </c>
      <c r="N25" s="144">
        <v>0</v>
      </c>
      <c r="O25" s="143">
        <f>83000000-19200000-63800000</f>
        <v>0</v>
      </c>
      <c r="P25" s="144" t="s">
        <v>361</v>
      </c>
      <c r="Q25" s="144" t="s">
        <v>361</v>
      </c>
      <c r="R25" s="144" t="s">
        <v>361</v>
      </c>
      <c r="S25" s="141" t="s">
        <v>159</v>
      </c>
      <c r="T25" s="141" t="s">
        <v>243</v>
      </c>
      <c r="U25" s="141" t="s">
        <v>244</v>
      </c>
      <c r="V25" s="145" t="s">
        <v>245</v>
      </c>
      <c r="W25" s="141" t="s">
        <v>4010</v>
      </c>
      <c r="X25" s="146"/>
      <c r="Y25" s="147"/>
      <c r="Z25" s="147"/>
      <c r="AA25" s="144"/>
      <c r="AB25" s="148"/>
      <c r="AC25" s="149"/>
      <c r="AD25" s="150"/>
      <c r="AE25" s="163"/>
      <c r="AF25" s="152">
        <f t="shared" si="0"/>
        <v>0</v>
      </c>
      <c r="AG25" s="164"/>
      <c r="AH25" s="146"/>
      <c r="AI25" s="163"/>
      <c r="AJ25" s="152">
        <f t="shared" si="1"/>
        <v>0</v>
      </c>
      <c r="AK25" s="155"/>
      <c r="AL25" s="156"/>
      <c r="AM25" s="157"/>
      <c r="AN25" s="158">
        <f t="shared" si="2"/>
        <v>0</v>
      </c>
      <c r="AO25" s="157"/>
      <c r="AP25" s="157"/>
      <c r="AQ25" s="158">
        <f t="shared" si="5"/>
        <v>0</v>
      </c>
      <c r="AR25" s="158">
        <f t="shared" si="4"/>
        <v>0</v>
      </c>
      <c r="AS25" s="159"/>
      <c r="AT25" s="144"/>
      <c r="AU25" s="148"/>
      <c r="AV25" s="148"/>
    </row>
    <row r="26" spans="1:48" s="117" customFormat="1" ht="18.75" customHeight="1">
      <c r="A26" s="140">
        <v>19</v>
      </c>
      <c r="B26" s="141" t="s">
        <v>281</v>
      </c>
      <c r="C26" s="142" t="s">
        <v>152</v>
      </c>
      <c r="D26" s="142" t="s">
        <v>184</v>
      </c>
      <c r="E26" s="142" t="s">
        <v>206</v>
      </c>
      <c r="F26" s="142" t="s">
        <v>185</v>
      </c>
      <c r="G26" s="141" t="s">
        <v>192</v>
      </c>
      <c r="H26" s="142" t="s">
        <v>198</v>
      </c>
      <c r="I26" s="142" t="s">
        <v>40</v>
      </c>
      <c r="J26" s="141" t="s">
        <v>282</v>
      </c>
      <c r="K26" s="141" t="s">
        <v>218</v>
      </c>
      <c r="L26" s="141">
        <v>80111607</v>
      </c>
      <c r="M26" s="143">
        <v>8300000</v>
      </c>
      <c r="N26" s="144">
        <v>10</v>
      </c>
      <c r="O26" s="143">
        <f>83000000-26200000-10600000-40000000-6000000</f>
        <v>200000</v>
      </c>
      <c r="P26" s="144" t="s">
        <v>248</v>
      </c>
      <c r="Q26" s="144" t="s">
        <v>248</v>
      </c>
      <c r="R26" s="144" t="s">
        <v>248</v>
      </c>
      <c r="S26" s="141" t="s">
        <v>159</v>
      </c>
      <c r="T26" s="141" t="s">
        <v>243</v>
      </c>
      <c r="U26" s="141" t="s">
        <v>244</v>
      </c>
      <c r="V26" s="145" t="s">
        <v>245</v>
      </c>
      <c r="W26" s="141" t="s">
        <v>4008</v>
      </c>
      <c r="X26" s="146"/>
      <c r="Y26" s="147"/>
      <c r="Z26" s="147"/>
      <c r="AA26" s="144"/>
      <c r="AB26" s="148"/>
      <c r="AC26" s="149"/>
      <c r="AD26" s="150"/>
      <c r="AE26" s="163"/>
      <c r="AF26" s="152">
        <f t="shared" si="0"/>
        <v>200000</v>
      </c>
      <c r="AG26" s="164"/>
      <c r="AH26" s="146"/>
      <c r="AI26" s="163"/>
      <c r="AJ26" s="152">
        <f t="shared" si="1"/>
        <v>0</v>
      </c>
      <c r="AK26" s="155"/>
      <c r="AL26" s="156"/>
      <c r="AM26" s="157"/>
      <c r="AN26" s="158">
        <f t="shared" si="2"/>
        <v>0</v>
      </c>
      <c r="AO26" s="157"/>
      <c r="AP26" s="157"/>
      <c r="AQ26" s="158">
        <f t="shared" si="5"/>
        <v>0</v>
      </c>
      <c r="AR26" s="158">
        <f t="shared" si="4"/>
        <v>200000</v>
      </c>
      <c r="AS26" s="159"/>
      <c r="AT26" s="144"/>
      <c r="AU26" s="148"/>
      <c r="AV26" s="148"/>
    </row>
    <row r="27" spans="1:48" s="117" customFormat="1" ht="18.75" customHeight="1">
      <c r="A27" s="140">
        <v>20</v>
      </c>
      <c r="B27" s="141" t="s">
        <v>283</v>
      </c>
      <c r="C27" s="142" t="s">
        <v>152</v>
      </c>
      <c r="D27" s="142" t="s">
        <v>184</v>
      </c>
      <c r="E27" s="142" t="s">
        <v>206</v>
      </c>
      <c r="F27" s="142" t="s">
        <v>185</v>
      </c>
      <c r="G27" s="141" t="s">
        <v>192</v>
      </c>
      <c r="H27" s="142" t="s">
        <v>91</v>
      </c>
      <c r="I27" s="142" t="s">
        <v>40</v>
      </c>
      <c r="J27" s="141" t="s">
        <v>284</v>
      </c>
      <c r="K27" s="141" t="s">
        <v>218</v>
      </c>
      <c r="L27" s="141">
        <v>80111601</v>
      </c>
      <c r="M27" s="143">
        <v>3500000</v>
      </c>
      <c r="N27" s="144">
        <v>10</v>
      </c>
      <c r="O27" s="143">
        <f>35000000-10350000-2800000</f>
        <v>21850000</v>
      </c>
      <c r="P27" s="144" t="s">
        <v>248</v>
      </c>
      <c r="Q27" s="144" t="s">
        <v>248</v>
      </c>
      <c r="R27" s="144" t="s">
        <v>248</v>
      </c>
      <c r="S27" s="141" t="s">
        <v>159</v>
      </c>
      <c r="T27" s="141" t="s">
        <v>243</v>
      </c>
      <c r="U27" s="141" t="s">
        <v>244</v>
      </c>
      <c r="V27" s="145" t="s">
        <v>245</v>
      </c>
      <c r="W27" s="141" t="s">
        <v>4008</v>
      </c>
      <c r="X27" s="146">
        <v>45345</v>
      </c>
      <c r="Y27" s="147">
        <v>202413000023413</v>
      </c>
      <c r="Z27" s="147" t="s">
        <v>38</v>
      </c>
      <c r="AA27" s="144" t="s">
        <v>405</v>
      </c>
      <c r="AB27" s="146">
        <v>45345</v>
      </c>
      <c r="AC27" s="162" t="s">
        <v>473</v>
      </c>
      <c r="AD27" s="146">
        <v>45345</v>
      </c>
      <c r="AE27" s="163">
        <v>14000000</v>
      </c>
      <c r="AF27" s="152">
        <f t="shared" si="0"/>
        <v>7850000</v>
      </c>
      <c r="AG27" s="164">
        <v>187</v>
      </c>
      <c r="AH27" s="146">
        <v>45348</v>
      </c>
      <c r="AI27" s="163">
        <v>14000000</v>
      </c>
      <c r="AJ27" s="152">
        <f t="shared" si="1"/>
        <v>0</v>
      </c>
      <c r="AK27" s="164">
        <v>545</v>
      </c>
      <c r="AL27" s="146">
        <v>45359</v>
      </c>
      <c r="AM27" s="163">
        <v>14000000</v>
      </c>
      <c r="AN27" s="158">
        <f t="shared" si="2"/>
        <v>0</v>
      </c>
      <c r="AO27" s="157">
        <v>5833333</v>
      </c>
      <c r="AP27" s="157"/>
      <c r="AQ27" s="158">
        <f t="shared" si="5"/>
        <v>8166667</v>
      </c>
      <c r="AR27" s="158">
        <f t="shared" si="4"/>
        <v>7850000</v>
      </c>
      <c r="AS27" s="159" t="s">
        <v>168</v>
      </c>
      <c r="AT27" s="165">
        <v>117</v>
      </c>
      <c r="AU27" s="159" t="s">
        <v>570</v>
      </c>
      <c r="AV27" s="148"/>
    </row>
    <row r="28" spans="1:48" s="117" customFormat="1" ht="18.75" customHeight="1">
      <c r="A28" s="140">
        <v>21</v>
      </c>
      <c r="B28" s="141" t="s">
        <v>285</v>
      </c>
      <c r="C28" s="142" t="s">
        <v>152</v>
      </c>
      <c r="D28" s="142" t="s">
        <v>184</v>
      </c>
      <c r="E28" s="142" t="s">
        <v>206</v>
      </c>
      <c r="F28" s="142" t="s">
        <v>185</v>
      </c>
      <c r="G28" s="141" t="s">
        <v>192</v>
      </c>
      <c r="H28" s="142" t="s">
        <v>91</v>
      </c>
      <c r="I28" s="142" t="s">
        <v>40</v>
      </c>
      <c r="J28" s="141" t="s">
        <v>286</v>
      </c>
      <c r="K28" s="141" t="s">
        <v>218</v>
      </c>
      <c r="L28" s="141">
        <v>80111601</v>
      </c>
      <c r="M28" s="143">
        <v>3500000</v>
      </c>
      <c r="N28" s="144">
        <v>10</v>
      </c>
      <c r="O28" s="143">
        <f>35000000-13200000-4715000</f>
        <v>17085000</v>
      </c>
      <c r="P28" s="144" t="s">
        <v>248</v>
      </c>
      <c r="Q28" s="144" t="s">
        <v>248</v>
      </c>
      <c r="R28" s="144" t="s">
        <v>248</v>
      </c>
      <c r="S28" s="141" t="s">
        <v>159</v>
      </c>
      <c r="T28" s="141" t="s">
        <v>243</v>
      </c>
      <c r="U28" s="141" t="s">
        <v>244</v>
      </c>
      <c r="V28" s="145" t="s">
        <v>245</v>
      </c>
      <c r="W28" s="141" t="s">
        <v>4008</v>
      </c>
      <c r="X28" s="146">
        <v>45345</v>
      </c>
      <c r="Y28" s="147">
        <v>202413000023413</v>
      </c>
      <c r="Z28" s="147" t="s">
        <v>38</v>
      </c>
      <c r="AA28" s="144" t="s">
        <v>237</v>
      </c>
      <c r="AB28" s="146">
        <v>45345</v>
      </c>
      <c r="AC28" s="162" t="s">
        <v>474</v>
      </c>
      <c r="AD28" s="146">
        <v>45345</v>
      </c>
      <c r="AE28" s="163">
        <v>14000000</v>
      </c>
      <c r="AF28" s="152">
        <f t="shared" si="0"/>
        <v>3085000</v>
      </c>
      <c r="AG28" s="164">
        <v>188</v>
      </c>
      <c r="AH28" s="146">
        <v>45348</v>
      </c>
      <c r="AI28" s="163">
        <v>14000000</v>
      </c>
      <c r="AJ28" s="152">
        <f t="shared" si="1"/>
        <v>0</v>
      </c>
      <c r="AK28" s="164">
        <v>505</v>
      </c>
      <c r="AL28" s="146">
        <v>45358</v>
      </c>
      <c r="AM28" s="163">
        <v>14000000</v>
      </c>
      <c r="AN28" s="158">
        <f t="shared" si="2"/>
        <v>0</v>
      </c>
      <c r="AO28" s="157">
        <v>6300000</v>
      </c>
      <c r="AP28" s="157"/>
      <c r="AQ28" s="158">
        <f t="shared" si="5"/>
        <v>7700000</v>
      </c>
      <c r="AR28" s="158">
        <f t="shared" si="4"/>
        <v>3085000</v>
      </c>
      <c r="AS28" s="159" t="s">
        <v>168</v>
      </c>
      <c r="AT28" s="165">
        <v>74</v>
      </c>
      <c r="AU28" s="159" t="s">
        <v>571</v>
      </c>
      <c r="AV28" s="148"/>
    </row>
    <row r="29" spans="1:48" s="117" customFormat="1" ht="18.75" customHeight="1">
      <c r="A29" s="140">
        <v>22</v>
      </c>
      <c r="B29" s="141" t="s">
        <v>287</v>
      </c>
      <c r="C29" s="142" t="s">
        <v>152</v>
      </c>
      <c r="D29" s="142" t="s">
        <v>184</v>
      </c>
      <c r="E29" s="142" t="s">
        <v>206</v>
      </c>
      <c r="F29" s="142" t="s">
        <v>185</v>
      </c>
      <c r="G29" s="141" t="s">
        <v>192</v>
      </c>
      <c r="H29" s="142" t="s">
        <v>2</v>
      </c>
      <c r="I29" s="142" t="s">
        <v>40</v>
      </c>
      <c r="J29" s="141" t="s">
        <v>288</v>
      </c>
      <c r="K29" s="141" t="s">
        <v>218</v>
      </c>
      <c r="L29" s="141">
        <v>80111607</v>
      </c>
      <c r="M29" s="143">
        <v>4500000</v>
      </c>
      <c r="N29" s="144">
        <v>10</v>
      </c>
      <c r="O29" s="143">
        <v>45000000</v>
      </c>
      <c r="P29" s="144" t="s">
        <v>248</v>
      </c>
      <c r="Q29" s="144" t="s">
        <v>248</v>
      </c>
      <c r="R29" s="144" t="s">
        <v>248</v>
      </c>
      <c r="S29" s="141" t="s">
        <v>159</v>
      </c>
      <c r="T29" s="141" t="s">
        <v>243</v>
      </c>
      <c r="U29" s="141" t="s">
        <v>244</v>
      </c>
      <c r="V29" s="145" t="s">
        <v>245</v>
      </c>
      <c r="W29" s="141" t="s">
        <v>4008</v>
      </c>
      <c r="X29" s="146">
        <v>45345</v>
      </c>
      <c r="Y29" s="147">
        <v>202413000023413</v>
      </c>
      <c r="Z29" s="147" t="s">
        <v>38</v>
      </c>
      <c r="AA29" s="144" t="s">
        <v>237</v>
      </c>
      <c r="AB29" s="146">
        <v>45345</v>
      </c>
      <c r="AC29" s="162" t="s">
        <v>475</v>
      </c>
      <c r="AD29" s="146">
        <v>45345</v>
      </c>
      <c r="AE29" s="163">
        <v>16000000</v>
      </c>
      <c r="AF29" s="152">
        <f t="shared" si="0"/>
        <v>29000000</v>
      </c>
      <c r="AG29" s="164">
        <v>189</v>
      </c>
      <c r="AH29" s="146">
        <v>45348</v>
      </c>
      <c r="AI29" s="163">
        <v>16000000</v>
      </c>
      <c r="AJ29" s="152">
        <f t="shared" si="1"/>
        <v>0</v>
      </c>
      <c r="AK29" s="164">
        <v>506</v>
      </c>
      <c r="AL29" s="146">
        <v>45358</v>
      </c>
      <c r="AM29" s="163">
        <v>16000000</v>
      </c>
      <c r="AN29" s="158">
        <f t="shared" si="2"/>
        <v>0</v>
      </c>
      <c r="AO29" s="157">
        <v>7200000</v>
      </c>
      <c r="AP29" s="157"/>
      <c r="AQ29" s="158">
        <f t="shared" si="5"/>
        <v>8800000</v>
      </c>
      <c r="AR29" s="158">
        <f t="shared" si="4"/>
        <v>29000000</v>
      </c>
      <c r="AS29" s="159" t="s">
        <v>170</v>
      </c>
      <c r="AT29" s="165">
        <v>94</v>
      </c>
      <c r="AU29" s="159" t="s">
        <v>572</v>
      </c>
      <c r="AV29" s="148"/>
    </row>
    <row r="30" spans="1:48" s="117" customFormat="1" ht="18.75" customHeight="1">
      <c r="A30" s="140">
        <v>23</v>
      </c>
      <c r="B30" s="141" t="s">
        <v>289</v>
      </c>
      <c r="C30" s="142" t="s">
        <v>152</v>
      </c>
      <c r="D30" s="142" t="s">
        <v>184</v>
      </c>
      <c r="E30" s="142" t="s">
        <v>206</v>
      </c>
      <c r="F30" s="142" t="s">
        <v>185</v>
      </c>
      <c r="G30" s="141" t="s">
        <v>192</v>
      </c>
      <c r="H30" s="142" t="s">
        <v>2</v>
      </c>
      <c r="I30" s="142" t="s">
        <v>40</v>
      </c>
      <c r="J30" s="141" t="s">
        <v>290</v>
      </c>
      <c r="K30" s="141" t="s">
        <v>218</v>
      </c>
      <c r="L30" s="141">
        <v>80111607</v>
      </c>
      <c r="M30" s="143">
        <v>8200000</v>
      </c>
      <c r="N30" s="144">
        <v>10</v>
      </c>
      <c r="O30" s="143">
        <f>82000000-23200000-24800000-4950000</f>
        <v>29050000</v>
      </c>
      <c r="P30" s="144" t="s">
        <v>248</v>
      </c>
      <c r="Q30" s="144" t="s">
        <v>248</v>
      </c>
      <c r="R30" s="144" t="s">
        <v>248</v>
      </c>
      <c r="S30" s="141" t="s">
        <v>159</v>
      </c>
      <c r="T30" s="141" t="s">
        <v>243</v>
      </c>
      <c r="U30" s="141" t="s">
        <v>244</v>
      </c>
      <c r="V30" s="145" t="s">
        <v>245</v>
      </c>
      <c r="W30" s="141" t="s">
        <v>4008</v>
      </c>
      <c r="X30" s="146">
        <v>45345</v>
      </c>
      <c r="Y30" s="147">
        <v>202413000023413</v>
      </c>
      <c r="Z30" s="147" t="s">
        <v>38</v>
      </c>
      <c r="AA30" s="144" t="s">
        <v>237</v>
      </c>
      <c r="AB30" s="146">
        <v>45345</v>
      </c>
      <c r="AC30" s="162" t="s">
        <v>470</v>
      </c>
      <c r="AD30" s="146">
        <v>45345</v>
      </c>
      <c r="AE30" s="163">
        <v>22000000</v>
      </c>
      <c r="AF30" s="152">
        <f t="shared" si="0"/>
        <v>7050000</v>
      </c>
      <c r="AG30" s="164">
        <v>190</v>
      </c>
      <c r="AH30" s="146">
        <v>45348</v>
      </c>
      <c r="AI30" s="163">
        <v>22000000</v>
      </c>
      <c r="AJ30" s="152">
        <f t="shared" si="1"/>
        <v>0</v>
      </c>
      <c r="AK30" s="164">
        <v>417</v>
      </c>
      <c r="AL30" s="146">
        <v>45357</v>
      </c>
      <c r="AM30" s="163">
        <v>22000000</v>
      </c>
      <c r="AN30" s="158">
        <f t="shared" si="2"/>
        <v>0</v>
      </c>
      <c r="AO30" s="157">
        <v>10450000</v>
      </c>
      <c r="AP30" s="157"/>
      <c r="AQ30" s="158">
        <f t="shared" si="5"/>
        <v>11550000</v>
      </c>
      <c r="AR30" s="158">
        <f t="shared" si="4"/>
        <v>7050000</v>
      </c>
      <c r="AS30" s="159" t="s">
        <v>170</v>
      </c>
      <c r="AT30" s="165">
        <v>69</v>
      </c>
      <c r="AU30" s="159" t="s">
        <v>573</v>
      </c>
      <c r="AV30" s="148"/>
    </row>
    <row r="31" spans="1:48" s="117" customFormat="1" ht="18.75" customHeight="1">
      <c r="A31" s="140">
        <v>24</v>
      </c>
      <c r="B31" s="141" t="s">
        <v>291</v>
      </c>
      <c r="C31" s="142" t="s">
        <v>152</v>
      </c>
      <c r="D31" s="142" t="s">
        <v>184</v>
      </c>
      <c r="E31" s="142" t="s">
        <v>206</v>
      </c>
      <c r="F31" s="142" t="s">
        <v>185</v>
      </c>
      <c r="G31" s="141" t="s">
        <v>192</v>
      </c>
      <c r="H31" s="142" t="s">
        <v>2</v>
      </c>
      <c r="I31" s="142" t="s">
        <v>40</v>
      </c>
      <c r="J31" s="141" t="s">
        <v>292</v>
      </c>
      <c r="K31" s="141" t="s">
        <v>218</v>
      </c>
      <c r="L31" s="141">
        <v>80111607</v>
      </c>
      <c r="M31" s="143">
        <v>8000000</v>
      </c>
      <c r="N31" s="144">
        <v>10</v>
      </c>
      <c r="O31" s="143">
        <v>80000000</v>
      </c>
      <c r="P31" s="144" t="s">
        <v>248</v>
      </c>
      <c r="Q31" s="144" t="s">
        <v>248</v>
      </c>
      <c r="R31" s="144" t="s">
        <v>248</v>
      </c>
      <c r="S31" s="141" t="s">
        <v>159</v>
      </c>
      <c r="T31" s="141" t="s">
        <v>243</v>
      </c>
      <c r="U31" s="141" t="s">
        <v>244</v>
      </c>
      <c r="V31" s="145" t="s">
        <v>245</v>
      </c>
      <c r="W31" s="141" t="s">
        <v>4008</v>
      </c>
      <c r="X31" s="146">
        <v>45345</v>
      </c>
      <c r="Y31" s="147">
        <v>202413000023413</v>
      </c>
      <c r="Z31" s="147" t="s">
        <v>38</v>
      </c>
      <c r="AA31" s="144" t="s">
        <v>237</v>
      </c>
      <c r="AB31" s="146">
        <v>45345</v>
      </c>
      <c r="AC31" s="162" t="s">
        <v>476</v>
      </c>
      <c r="AD31" s="146">
        <v>45345</v>
      </c>
      <c r="AE31" s="163">
        <v>32000000</v>
      </c>
      <c r="AF31" s="152">
        <f t="shared" si="0"/>
        <v>48000000</v>
      </c>
      <c r="AG31" s="164">
        <v>191</v>
      </c>
      <c r="AH31" s="146">
        <v>45348</v>
      </c>
      <c r="AI31" s="163">
        <f>32000000-2000000</f>
        <v>30000000</v>
      </c>
      <c r="AJ31" s="152">
        <f t="shared" si="1"/>
        <v>2000000</v>
      </c>
      <c r="AK31" s="164">
        <v>1815</v>
      </c>
      <c r="AL31" s="146">
        <v>45412</v>
      </c>
      <c r="AM31" s="163">
        <v>30000000</v>
      </c>
      <c r="AN31" s="158">
        <f t="shared" si="2"/>
        <v>0</v>
      </c>
      <c r="AO31" s="157">
        <v>0</v>
      </c>
      <c r="AP31" s="157"/>
      <c r="AQ31" s="158">
        <f t="shared" si="5"/>
        <v>30000000</v>
      </c>
      <c r="AR31" s="158">
        <f t="shared" si="4"/>
        <v>50000000</v>
      </c>
      <c r="AS31" s="159" t="s">
        <v>170</v>
      </c>
      <c r="AT31" s="164">
        <v>400</v>
      </c>
      <c r="AU31" s="165" t="s">
        <v>690</v>
      </c>
      <c r="AV31" s="148"/>
    </row>
    <row r="32" spans="1:48" s="117" customFormat="1" ht="18.75" customHeight="1">
      <c r="A32" s="140">
        <v>25</v>
      </c>
      <c r="B32" s="141" t="s">
        <v>293</v>
      </c>
      <c r="C32" s="142" t="s">
        <v>152</v>
      </c>
      <c r="D32" s="142" t="s">
        <v>184</v>
      </c>
      <c r="E32" s="142" t="s">
        <v>206</v>
      </c>
      <c r="F32" s="142" t="s">
        <v>185</v>
      </c>
      <c r="G32" s="141" t="s">
        <v>192</v>
      </c>
      <c r="H32" s="142" t="s">
        <v>2</v>
      </c>
      <c r="I32" s="142" t="s">
        <v>40</v>
      </c>
      <c r="J32" s="141" t="s">
        <v>294</v>
      </c>
      <c r="K32" s="141" t="s">
        <v>218</v>
      </c>
      <c r="L32" s="141">
        <v>80111607</v>
      </c>
      <c r="M32" s="143">
        <v>4700000</v>
      </c>
      <c r="N32" s="144">
        <v>10</v>
      </c>
      <c r="O32" s="143">
        <v>47000000</v>
      </c>
      <c r="P32" s="144" t="s">
        <v>248</v>
      </c>
      <c r="Q32" s="144" t="s">
        <v>248</v>
      </c>
      <c r="R32" s="144" t="s">
        <v>248</v>
      </c>
      <c r="S32" s="141" t="s">
        <v>159</v>
      </c>
      <c r="T32" s="141" t="s">
        <v>243</v>
      </c>
      <c r="U32" s="141" t="s">
        <v>244</v>
      </c>
      <c r="V32" s="145" t="s">
        <v>245</v>
      </c>
      <c r="W32" s="141" t="s">
        <v>4008</v>
      </c>
      <c r="X32" s="146">
        <v>45345</v>
      </c>
      <c r="Y32" s="147">
        <v>202413000023413</v>
      </c>
      <c r="Z32" s="147" t="s">
        <v>38</v>
      </c>
      <c r="AA32" s="144" t="s">
        <v>237</v>
      </c>
      <c r="AB32" s="146">
        <v>45345</v>
      </c>
      <c r="AC32" s="162" t="s">
        <v>477</v>
      </c>
      <c r="AD32" s="146">
        <v>45345</v>
      </c>
      <c r="AE32" s="163">
        <v>16000000</v>
      </c>
      <c r="AF32" s="152">
        <f t="shared" si="0"/>
        <v>31000000</v>
      </c>
      <c r="AG32" s="164">
        <v>192</v>
      </c>
      <c r="AH32" s="146">
        <v>45348</v>
      </c>
      <c r="AI32" s="163">
        <f>16000000-250000</f>
        <v>15750000</v>
      </c>
      <c r="AJ32" s="152">
        <f t="shared" si="1"/>
        <v>250000</v>
      </c>
      <c r="AK32" s="164">
        <v>643</v>
      </c>
      <c r="AL32" s="146">
        <v>45363</v>
      </c>
      <c r="AM32" s="163">
        <v>15750000</v>
      </c>
      <c r="AN32" s="158">
        <f t="shared" si="2"/>
        <v>0</v>
      </c>
      <c r="AO32" s="157">
        <v>7350000</v>
      </c>
      <c r="AP32" s="157"/>
      <c r="AQ32" s="158">
        <f t="shared" si="5"/>
        <v>8400000</v>
      </c>
      <c r="AR32" s="158">
        <f t="shared" si="4"/>
        <v>31250000</v>
      </c>
      <c r="AS32" s="159" t="s">
        <v>170</v>
      </c>
      <c r="AT32" s="165">
        <v>126</v>
      </c>
      <c r="AU32" s="159" t="s">
        <v>574</v>
      </c>
      <c r="AV32" s="148"/>
    </row>
    <row r="33" spans="1:48" s="117" customFormat="1" ht="18.75" customHeight="1">
      <c r="A33" s="140">
        <v>26</v>
      </c>
      <c r="B33" s="141" t="s">
        <v>295</v>
      </c>
      <c r="C33" s="142" t="s">
        <v>152</v>
      </c>
      <c r="D33" s="142" t="s">
        <v>184</v>
      </c>
      <c r="E33" s="142" t="s">
        <v>206</v>
      </c>
      <c r="F33" s="142" t="s">
        <v>185</v>
      </c>
      <c r="G33" s="141" t="s">
        <v>192</v>
      </c>
      <c r="H33" s="142" t="s">
        <v>2</v>
      </c>
      <c r="I33" s="142" t="s">
        <v>40</v>
      </c>
      <c r="J33" s="141" t="s">
        <v>296</v>
      </c>
      <c r="K33" s="141" t="s">
        <v>218</v>
      </c>
      <c r="L33" s="141">
        <v>80111607</v>
      </c>
      <c r="M33" s="143">
        <v>2100000</v>
      </c>
      <c r="N33" s="144">
        <v>10</v>
      </c>
      <c r="O33" s="143">
        <v>21000000</v>
      </c>
      <c r="P33" s="144" t="s">
        <v>248</v>
      </c>
      <c r="Q33" s="144" t="s">
        <v>248</v>
      </c>
      <c r="R33" s="144" t="s">
        <v>248</v>
      </c>
      <c r="S33" s="141" t="s">
        <v>159</v>
      </c>
      <c r="T33" s="141" t="s">
        <v>243</v>
      </c>
      <c r="U33" s="141" t="s">
        <v>244</v>
      </c>
      <c r="V33" s="145" t="s">
        <v>245</v>
      </c>
      <c r="W33" s="141" t="s">
        <v>4008</v>
      </c>
      <c r="X33" s="146">
        <v>45345</v>
      </c>
      <c r="Y33" s="147">
        <v>202413000023413</v>
      </c>
      <c r="Z33" s="147" t="s">
        <v>38</v>
      </c>
      <c r="AA33" s="144" t="s">
        <v>237</v>
      </c>
      <c r="AB33" s="146">
        <v>45345</v>
      </c>
      <c r="AC33" s="162" t="s">
        <v>478</v>
      </c>
      <c r="AD33" s="146">
        <v>45345</v>
      </c>
      <c r="AE33" s="163">
        <v>14080000</v>
      </c>
      <c r="AF33" s="152">
        <f t="shared" si="0"/>
        <v>6920000</v>
      </c>
      <c r="AG33" s="164">
        <v>193</v>
      </c>
      <c r="AH33" s="146">
        <v>45348</v>
      </c>
      <c r="AI33" s="163">
        <v>14080000</v>
      </c>
      <c r="AJ33" s="152">
        <f t="shared" si="1"/>
        <v>0</v>
      </c>
      <c r="AK33" s="164">
        <v>816</v>
      </c>
      <c r="AL33" s="146">
        <v>45366</v>
      </c>
      <c r="AM33" s="163">
        <v>14080000</v>
      </c>
      <c r="AN33" s="158">
        <f t="shared" si="2"/>
        <v>0</v>
      </c>
      <c r="AO33" s="157">
        <v>5045333</v>
      </c>
      <c r="AP33" s="157"/>
      <c r="AQ33" s="158">
        <f t="shared" si="5"/>
        <v>9034667</v>
      </c>
      <c r="AR33" s="158">
        <f t="shared" si="4"/>
        <v>6920000</v>
      </c>
      <c r="AS33" s="159" t="s">
        <v>170</v>
      </c>
      <c r="AT33" s="165">
        <v>157</v>
      </c>
      <c r="AU33" s="159" t="s">
        <v>575</v>
      </c>
      <c r="AV33" s="148"/>
    </row>
    <row r="34" spans="1:48" s="117" customFormat="1" ht="18.75" customHeight="1">
      <c r="A34" s="140">
        <v>27</v>
      </c>
      <c r="B34" s="141" t="s">
        <v>297</v>
      </c>
      <c r="C34" s="142" t="s">
        <v>152</v>
      </c>
      <c r="D34" s="142" t="s">
        <v>184</v>
      </c>
      <c r="E34" s="142" t="s">
        <v>206</v>
      </c>
      <c r="F34" s="142" t="s">
        <v>185</v>
      </c>
      <c r="G34" s="141" t="s">
        <v>192</v>
      </c>
      <c r="H34" s="142" t="s">
        <v>86</v>
      </c>
      <c r="I34" s="142" t="s">
        <v>40</v>
      </c>
      <c r="J34" s="141" t="s">
        <v>298</v>
      </c>
      <c r="K34" s="141" t="s">
        <v>218</v>
      </c>
      <c r="L34" s="141">
        <v>80111614</v>
      </c>
      <c r="M34" s="143">
        <v>5000000</v>
      </c>
      <c r="N34" s="144">
        <v>10</v>
      </c>
      <c r="O34" s="143">
        <v>55000000</v>
      </c>
      <c r="P34" s="144" t="s">
        <v>248</v>
      </c>
      <c r="Q34" s="144" t="s">
        <v>248</v>
      </c>
      <c r="R34" s="144" t="s">
        <v>248</v>
      </c>
      <c r="S34" s="141" t="s">
        <v>159</v>
      </c>
      <c r="T34" s="141" t="s">
        <v>243</v>
      </c>
      <c r="U34" s="141" t="s">
        <v>244</v>
      </c>
      <c r="V34" s="145" t="s">
        <v>245</v>
      </c>
      <c r="W34" s="141" t="s">
        <v>4008</v>
      </c>
      <c r="X34" s="146">
        <v>45345</v>
      </c>
      <c r="Y34" s="147">
        <v>202413000023413</v>
      </c>
      <c r="Z34" s="147" t="s">
        <v>38</v>
      </c>
      <c r="AA34" s="144" t="s">
        <v>237</v>
      </c>
      <c r="AB34" s="146">
        <v>45345</v>
      </c>
      <c r="AC34" s="162" t="s">
        <v>479</v>
      </c>
      <c r="AD34" s="146">
        <v>45345</v>
      </c>
      <c r="AE34" s="163">
        <v>16000000</v>
      </c>
      <c r="AF34" s="152">
        <f t="shared" si="0"/>
        <v>39000000</v>
      </c>
      <c r="AG34" s="164">
        <v>194</v>
      </c>
      <c r="AH34" s="146">
        <v>45348</v>
      </c>
      <c r="AI34" s="163">
        <v>16000000</v>
      </c>
      <c r="AJ34" s="152">
        <f t="shared" si="1"/>
        <v>0</v>
      </c>
      <c r="AK34" s="164">
        <v>668</v>
      </c>
      <c r="AL34" s="146">
        <v>45363</v>
      </c>
      <c r="AM34" s="163">
        <v>16000000</v>
      </c>
      <c r="AN34" s="158">
        <f t="shared" si="2"/>
        <v>0</v>
      </c>
      <c r="AO34" s="157">
        <v>6400000</v>
      </c>
      <c r="AP34" s="157"/>
      <c r="AQ34" s="158">
        <f t="shared" si="5"/>
        <v>9600000</v>
      </c>
      <c r="AR34" s="158">
        <f t="shared" si="4"/>
        <v>39000000</v>
      </c>
      <c r="AS34" s="159" t="s">
        <v>170</v>
      </c>
      <c r="AT34" s="165">
        <v>121</v>
      </c>
      <c r="AU34" s="159" t="s">
        <v>576</v>
      </c>
      <c r="AV34" s="148"/>
    </row>
    <row r="35" spans="1:48" s="117" customFormat="1" ht="18.75" customHeight="1">
      <c r="A35" s="140">
        <v>28</v>
      </c>
      <c r="B35" s="141" t="s">
        <v>299</v>
      </c>
      <c r="C35" s="142" t="s">
        <v>152</v>
      </c>
      <c r="D35" s="142" t="s">
        <v>184</v>
      </c>
      <c r="E35" s="142" t="s">
        <v>206</v>
      </c>
      <c r="F35" s="142" t="s">
        <v>185</v>
      </c>
      <c r="G35" s="141" t="s">
        <v>192</v>
      </c>
      <c r="H35" s="142" t="s">
        <v>3</v>
      </c>
      <c r="I35" s="142" t="s">
        <v>40</v>
      </c>
      <c r="J35" s="141" t="s">
        <v>300</v>
      </c>
      <c r="K35" s="141" t="s">
        <v>226</v>
      </c>
      <c r="L35" s="141" t="s">
        <v>237</v>
      </c>
      <c r="M35" s="143">
        <v>780000</v>
      </c>
      <c r="N35" s="144">
        <v>10</v>
      </c>
      <c r="O35" s="143">
        <v>7800000</v>
      </c>
      <c r="P35" s="144" t="s">
        <v>248</v>
      </c>
      <c r="Q35" s="144" t="s">
        <v>248</v>
      </c>
      <c r="R35" s="144" t="s">
        <v>248</v>
      </c>
      <c r="S35" s="141" t="s">
        <v>159</v>
      </c>
      <c r="T35" s="141" t="s">
        <v>243</v>
      </c>
      <c r="U35" s="141" t="s">
        <v>244</v>
      </c>
      <c r="V35" s="145" t="s">
        <v>245</v>
      </c>
      <c r="W35" s="141" t="s">
        <v>4010</v>
      </c>
      <c r="X35" s="146">
        <v>45330</v>
      </c>
      <c r="Y35" s="147">
        <v>202413000013633</v>
      </c>
      <c r="Z35" s="147" t="s">
        <v>38</v>
      </c>
      <c r="AA35" s="144" t="s">
        <v>237</v>
      </c>
      <c r="AB35" s="146">
        <v>45331</v>
      </c>
      <c r="AC35" s="162" t="s">
        <v>409</v>
      </c>
      <c r="AD35" s="146">
        <v>45331</v>
      </c>
      <c r="AE35" s="163">
        <v>7800000</v>
      </c>
      <c r="AF35" s="152">
        <f t="shared" si="0"/>
        <v>0</v>
      </c>
      <c r="AG35" s="164">
        <v>77</v>
      </c>
      <c r="AH35" s="146">
        <v>45334</v>
      </c>
      <c r="AI35" s="163">
        <f>7800000-4027800</f>
        <v>3772200</v>
      </c>
      <c r="AJ35" s="152">
        <f t="shared" si="1"/>
        <v>4027800</v>
      </c>
      <c r="AK35" s="164" t="s">
        <v>689</v>
      </c>
      <c r="AL35" s="146">
        <v>45336</v>
      </c>
      <c r="AM35" s="157">
        <v>3772200</v>
      </c>
      <c r="AN35" s="158">
        <f t="shared" si="2"/>
        <v>0</v>
      </c>
      <c r="AO35" s="157">
        <v>2151600</v>
      </c>
      <c r="AP35" s="157"/>
      <c r="AQ35" s="158">
        <f t="shared" si="5"/>
        <v>1620600</v>
      </c>
      <c r="AR35" s="158">
        <f t="shared" si="4"/>
        <v>4027800</v>
      </c>
      <c r="AS35" s="159" t="s">
        <v>175</v>
      </c>
      <c r="AT35" s="165">
        <v>1</v>
      </c>
      <c r="AU35" s="159" t="s">
        <v>517</v>
      </c>
      <c r="AV35" s="148"/>
    </row>
    <row r="36" spans="1:48" s="117" customFormat="1" ht="18.75" customHeight="1">
      <c r="A36" s="140">
        <v>29</v>
      </c>
      <c r="B36" s="141" t="s">
        <v>301</v>
      </c>
      <c r="C36" s="142" t="s">
        <v>152</v>
      </c>
      <c r="D36" s="142" t="s">
        <v>184</v>
      </c>
      <c r="E36" s="142" t="s">
        <v>206</v>
      </c>
      <c r="F36" s="142" t="s">
        <v>124</v>
      </c>
      <c r="G36" s="141" t="s">
        <v>193</v>
      </c>
      <c r="H36" s="142" t="s">
        <v>105</v>
      </c>
      <c r="I36" s="142" t="s">
        <v>40</v>
      </c>
      <c r="J36" s="141" t="s">
        <v>302</v>
      </c>
      <c r="K36" s="141" t="s">
        <v>226</v>
      </c>
      <c r="L36" s="141" t="s">
        <v>237</v>
      </c>
      <c r="M36" s="143">
        <v>4200000</v>
      </c>
      <c r="N36" s="144">
        <v>12</v>
      </c>
      <c r="O36" s="143">
        <f>50400000-12000000</f>
        <v>38400000</v>
      </c>
      <c r="P36" s="144" t="s">
        <v>248</v>
      </c>
      <c r="Q36" s="144" t="s">
        <v>248</v>
      </c>
      <c r="R36" s="144" t="s">
        <v>248</v>
      </c>
      <c r="S36" s="141" t="s">
        <v>159</v>
      </c>
      <c r="T36" s="141" t="s">
        <v>243</v>
      </c>
      <c r="U36" s="141" t="s">
        <v>244</v>
      </c>
      <c r="V36" s="145" t="s">
        <v>245</v>
      </c>
      <c r="W36" s="141" t="s">
        <v>4010</v>
      </c>
      <c r="X36" s="146">
        <v>45306</v>
      </c>
      <c r="Y36" s="147">
        <v>202413000002243</v>
      </c>
      <c r="Z36" s="147" t="s">
        <v>38</v>
      </c>
      <c r="AA36" s="144" t="s">
        <v>237</v>
      </c>
      <c r="AB36" s="146">
        <v>45309</v>
      </c>
      <c r="AC36" s="162" t="s">
        <v>357</v>
      </c>
      <c r="AD36" s="146">
        <v>45309</v>
      </c>
      <c r="AE36" s="163">
        <v>38400000</v>
      </c>
      <c r="AF36" s="152">
        <f t="shared" si="0"/>
        <v>0</v>
      </c>
      <c r="AG36" s="164">
        <v>37</v>
      </c>
      <c r="AH36" s="146">
        <v>45313</v>
      </c>
      <c r="AI36" s="163">
        <f>38400000-30000000-7680090</f>
        <v>719910</v>
      </c>
      <c r="AJ36" s="152">
        <f t="shared" si="1"/>
        <v>37680090</v>
      </c>
      <c r="AK36" s="164" t="s">
        <v>688</v>
      </c>
      <c r="AL36" s="146">
        <v>45365</v>
      </c>
      <c r="AM36" s="163">
        <v>719910</v>
      </c>
      <c r="AN36" s="158">
        <f t="shared" si="2"/>
        <v>0</v>
      </c>
      <c r="AO36" s="157">
        <v>369910</v>
      </c>
      <c r="AP36" s="157"/>
      <c r="AQ36" s="158">
        <f t="shared" si="5"/>
        <v>350000</v>
      </c>
      <c r="AR36" s="158">
        <f t="shared" si="4"/>
        <v>37680090</v>
      </c>
      <c r="AS36" s="159" t="s">
        <v>173</v>
      </c>
      <c r="AT36" s="165">
        <v>70289103</v>
      </c>
      <c r="AU36" s="159" t="s">
        <v>521</v>
      </c>
      <c r="AV36" s="148"/>
    </row>
    <row r="37" spans="1:48" s="117" customFormat="1" ht="18.75" customHeight="1">
      <c r="A37" s="140">
        <v>30</v>
      </c>
      <c r="B37" s="141" t="s">
        <v>303</v>
      </c>
      <c r="C37" s="142" t="s">
        <v>152</v>
      </c>
      <c r="D37" s="142" t="s">
        <v>184</v>
      </c>
      <c r="E37" s="142" t="s">
        <v>206</v>
      </c>
      <c r="F37" s="142" t="s">
        <v>124</v>
      </c>
      <c r="G37" s="141" t="s">
        <v>193</v>
      </c>
      <c r="H37" s="142" t="s">
        <v>5</v>
      </c>
      <c r="I37" s="142" t="s">
        <v>40</v>
      </c>
      <c r="J37" s="141" t="s">
        <v>304</v>
      </c>
      <c r="K37" s="141" t="s">
        <v>218</v>
      </c>
      <c r="L37" s="141">
        <v>80111605</v>
      </c>
      <c r="M37" s="143">
        <v>6400000</v>
      </c>
      <c r="N37" s="144">
        <v>10</v>
      </c>
      <c r="O37" s="143">
        <f>64000000-4906667</f>
        <v>59093333</v>
      </c>
      <c r="P37" s="144" t="s">
        <v>248</v>
      </c>
      <c r="Q37" s="144" t="s">
        <v>248</v>
      </c>
      <c r="R37" s="144" t="s">
        <v>248</v>
      </c>
      <c r="S37" s="141" t="s">
        <v>159</v>
      </c>
      <c r="T37" s="141" t="s">
        <v>243</v>
      </c>
      <c r="U37" s="141" t="s">
        <v>244</v>
      </c>
      <c r="V37" s="145" t="s">
        <v>245</v>
      </c>
      <c r="W37" s="141" t="s">
        <v>4008</v>
      </c>
      <c r="X37" s="146">
        <v>45345</v>
      </c>
      <c r="Y37" s="147">
        <v>202413000023413</v>
      </c>
      <c r="Z37" s="147" t="s">
        <v>38</v>
      </c>
      <c r="AA37" s="144" t="s">
        <v>237</v>
      </c>
      <c r="AB37" s="146">
        <v>45345</v>
      </c>
      <c r="AC37" s="162" t="s">
        <v>480</v>
      </c>
      <c r="AD37" s="146">
        <v>45345</v>
      </c>
      <c r="AE37" s="163">
        <v>25600000</v>
      </c>
      <c r="AF37" s="152">
        <f t="shared" si="0"/>
        <v>33493333</v>
      </c>
      <c r="AG37" s="164">
        <v>340</v>
      </c>
      <c r="AH37" s="146">
        <v>45351</v>
      </c>
      <c r="AI37" s="163">
        <v>25600000</v>
      </c>
      <c r="AJ37" s="152">
        <f t="shared" si="1"/>
        <v>0</v>
      </c>
      <c r="AK37" s="164">
        <v>509</v>
      </c>
      <c r="AL37" s="146">
        <v>45359</v>
      </c>
      <c r="AM37" s="163">
        <v>25600000</v>
      </c>
      <c r="AN37" s="158">
        <f t="shared" si="2"/>
        <v>0</v>
      </c>
      <c r="AO37" s="157">
        <v>11307000</v>
      </c>
      <c r="AP37" s="157"/>
      <c r="AQ37" s="158">
        <f t="shared" si="5"/>
        <v>14293000</v>
      </c>
      <c r="AR37" s="158">
        <f t="shared" si="4"/>
        <v>33493333</v>
      </c>
      <c r="AS37" s="159" t="s">
        <v>170</v>
      </c>
      <c r="AT37" s="165">
        <v>76</v>
      </c>
      <c r="AU37" s="159" t="s">
        <v>577</v>
      </c>
      <c r="AV37" s="148"/>
    </row>
    <row r="38" spans="1:48" s="117" customFormat="1" ht="18.75" customHeight="1">
      <c r="A38" s="140">
        <v>31</v>
      </c>
      <c r="B38" s="141" t="s">
        <v>305</v>
      </c>
      <c r="C38" s="142" t="s">
        <v>152</v>
      </c>
      <c r="D38" s="142" t="s">
        <v>184</v>
      </c>
      <c r="E38" s="142" t="s">
        <v>206</v>
      </c>
      <c r="F38" s="142" t="s">
        <v>124</v>
      </c>
      <c r="G38" s="141" t="s">
        <v>193</v>
      </c>
      <c r="H38" s="142" t="s">
        <v>5</v>
      </c>
      <c r="I38" s="142" t="s">
        <v>40</v>
      </c>
      <c r="J38" s="141" t="s">
        <v>545</v>
      </c>
      <c r="K38" s="141" t="s">
        <v>218</v>
      </c>
      <c r="L38" s="141">
        <v>80111605</v>
      </c>
      <c r="M38" s="143">
        <v>10000000</v>
      </c>
      <c r="N38" s="144">
        <v>10</v>
      </c>
      <c r="O38" s="143">
        <f>100000000-5000000-14000000-26000000</f>
        <v>55000000</v>
      </c>
      <c r="P38" s="144" t="s">
        <v>248</v>
      </c>
      <c r="Q38" s="144" t="s">
        <v>248</v>
      </c>
      <c r="R38" s="144" t="s">
        <v>248</v>
      </c>
      <c r="S38" s="141" t="s">
        <v>159</v>
      </c>
      <c r="T38" s="141" t="s">
        <v>453</v>
      </c>
      <c r="U38" s="141" t="s">
        <v>244</v>
      </c>
      <c r="V38" s="145" t="s">
        <v>245</v>
      </c>
      <c r="W38" s="141" t="s">
        <v>4008</v>
      </c>
      <c r="X38" s="146">
        <v>45345</v>
      </c>
      <c r="Y38" s="147">
        <v>202413000023413</v>
      </c>
      <c r="Z38" s="147" t="s">
        <v>38</v>
      </c>
      <c r="AA38" s="144" t="s">
        <v>237</v>
      </c>
      <c r="AB38" s="146">
        <v>45345</v>
      </c>
      <c r="AC38" s="162" t="s">
        <v>549</v>
      </c>
      <c r="AD38" s="146">
        <v>45358</v>
      </c>
      <c r="AE38" s="163">
        <v>40000000</v>
      </c>
      <c r="AF38" s="152">
        <f t="shared" si="0"/>
        <v>15000000</v>
      </c>
      <c r="AG38" s="164">
        <v>396</v>
      </c>
      <c r="AH38" s="146">
        <v>45358</v>
      </c>
      <c r="AI38" s="163">
        <v>40000000</v>
      </c>
      <c r="AJ38" s="152">
        <f t="shared" si="1"/>
        <v>0</v>
      </c>
      <c r="AK38" s="164">
        <v>1018</v>
      </c>
      <c r="AL38" s="146">
        <v>45371</v>
      </c>
      <c r="AM38" s="163">
        <v>40000000</v>
      </c>
      <c r="AN38" s="158">
        <f t="shared" si="2"/>
        <v>0</v>
      </c>
      <c r="AO38" s="157">
        <v>13666667</v>
      </c>
      <c r="AP38" s="157"/>
      <c r="AQ38" s="158">
        <f t="shared" si="5"/>
        <v>26333333</v>
      </c>
      <c r="AR38" s="158">
        <f t="shared" si="4"/>
        <v>15000000</v>
      </c>
      <c r="AS38" s="159" t="s">
        <v>170</v>
      </c>
      <c r="AT38" s="165">
        <v>188</v>
      </c>
      <c r="AU38" s="159" t="s">
        <v>522</v>
      </c>
      <c r="AV38" s="144" t="s">
        <v>542</v>
      </c>
    </row>
    <row r="39" spans="1:48" s="117" customFormat="1" ht="18.75" customHeight="1">
      <c r="A39" s="140">
        <v>32</v>
      </c>
      <c r="B39" s="141" t="s">
        <v>306</v>
      </c>
      <c r="C39" s="142" t="s">
        <v>152</v>
      </c>
      <c r="D39" s="142" t="s">
        <v>184</v>
      </c>
      <c r="E39" s="142" t="s">
        <v>206</v>
      </c>
      <c r="F39" s="142" t="s">
        <v>124</v>
      </c>
      <c r="G39" s="141" t="s">
        <v>193</v>
      </c>
      <c r="H39" s="142" t="s">
        <v>97</v>
      </c>
      <c r="I39" s="142" t="s">
        <v>40</v>
      </c>
      <c r="J39" s="141" t="s">
        <v>307</v>
      </c>
      <c r="K39" s="141" t="s">
        <v>226</v>
      </c>
      <c r="L39" s="141" t="s">
        <v>237</v>
      </c>
      <c r="M39" s="143">
        <v>900000</v>
      </c>
      <c r="N39" s="144">
        <v>12</v>
      </c>
      <c r="O39" s="143">
        <v>10800000</v>
      </c>
      <c r="P39" s="144" t="s">
        <v>248</v>
      </c>
      <c r="Q39" s="144" t="s">
        <v>248</v>
      </c>
      <c r="R39" s="144" t="s">
        <v>248</v>
      </c>
      <c r="S39" s="141" t="s">
        <v>159</v>
      </c>
      <c r="T39" s="141" t="s">
        <v>243</v>
      </c>
      <c r="U39" s="141" t="s">
        <v>244</v>
      </c>
      <c r="V39" s="145" t="s">
        <v>245</v>
      </c>
      <c r="W39" s="141" t="s">
        <v>4010</v>
      </c>
      <c r="X39" s="146">
        <v>45306</v>
      </c>
      <c r="Y39" s="147">
        <v>202413000002243</v>
      </c>
      <c r="Z39" s="147" t="s">
        <v>38</v>
      </c>
      <c r="AA39" s="144" t="s">
        <v>237</v>
      </c>
      <c r="AB39" s="146">
        <v>45309</v>
      </c>
      <c r="AC39" s="162" t="s">
        <v>358</v>
      </c>
      <c r="AD39" s="146">
        <v>45309</v>
      </c>
      <c r="AE39" s="163">
        <v>10800000</v>
      </c>
      <c r="AF39" s="152">
        <f t="shared" si="0"/>
        <v>0</v>
      </c>
      <c r="AG39" s="164">
        <v>38</v>
      </c>
      <c r="AH39" s="146">
        <v>45313</v>
      </c>
      <c r="AI39" s="163">
        <f>10800000-10409530</f>
        <v>390470</v>
      </c>
      <c r="AJ39" s="152">
        <f t="shared" si="1"/>
        <v>10409530</v>
      </c>
      <c r="AK39" s="164" t="s">
        <v>687</v>
      </c>
      <c r="AL39" s="146">
        <v>45321</v>
      </c>
      <c r="AM39" s="157">
        <v>390470</v>
      </c>
      <c r="AN39" s="158">
        <f t="shared" si="2"/>
        <v>0</v>
      </c>
      <c r="AO39" s="157">
        <v>290470</v>
      </c>
      <c r="AP39" s="157" t="s">
        <v>516</v>
      </c>
      <c r="AQ39" s="158">
        <f t="shared" si="5"/>
        <v>100000</v>
      </c>
      <c r="AR39" s="158">
        <f t="shared" si="4"/>
        <v>10409530</v>
      </c>
      <c r="AS39" s="159" t="s">
        <v>173</v>
      </c>
      <c r="AT39" s="165">
        <v>1593863189</v>
      </c>
      <c r="AU39" s="159" t="s">
        <v>518</v>
      </c>
      <c r="AV39" s="148"/>
    </row>
    <row r="40" spans="1:48" s="117" customFormat="1" ht="18.75" customHeight="1">
      <c r="A40" s="140">
        <v>33</v>
      </c>
      <c r="B40" s="141" t="s">
        <v>308</v>
      </c>
      <c r="C40" s="142" t="s">
        <v>152</v>
      </c>
      <c r="D40" s="142" t="s">
        <v>184</v>
      </c>
      <c r="E40" s="142" t="s">
        <v>206</v>
      </c>
      <c r="F40" s="142" t="s">
        <v>124</v>
      </c>
      <c r="G40" s="141" t="s">
        <v>193</v>
      </c>
      <c r="H40" s="142" t="s">
        <v>96</v>
      </c>
      <c r="I40" s="142" t="s">
        <v>40</v>
      </c>
      <c r="J40" s="141" t="s">
        <v>309</v>
      </c>
      <c r="K40" s="141" t="s">
        <v>226</v>
      </c>
      <c r="L40" s="141" t="s">
        <v>237</v>
      </c>
      <c r="M40" s="143">
        <v>1100000</v>
      </c>
      <c r="N40" s="144">
        <v>12</v>
      </c>
      <c r="O40" s="143">
        <f>13200000-3000000</f>
        <v>10200000</v>
      </c>
      <c r="P40" s="144" t="s">
        <v>248</v>
      </c>
      <c r="Q40" s="144" t="s">
        <v>248</v>
      </c>
      <c r="R40" s="144" t="s">
        <v>248</v>
      </c>
      <c r="S40" s="141" t="s">
        <v>159</v>
      </c>
      <c r="T40" s="141" t="s">
        <v>243</v>
      </c>
      <c r="U40" s="141" t="s">
        <v>244</v>
      </c>
      <c r="V40" s="145" t="s">
        <v>245</v>
      </c>
      <c r="W40" s="141" t="s">
        <v>4010</v>
      </c>
      <c r="X40" s="146">
        <v>45306</v>
      </c>
      <c r="Y40" s="147">
        <v>202413000002243</v>
      </c>
      <c r="Z40" s="147" t="s">
        <v>38</v>
      </c>
      <c r="AA40" s="144" t="s">
        <v>237</v>
      </c>
      <c r="AB40" s="146">
        <v>45309</v>
      </c>
      <c r="AC40" s="162" t="s">
        <v>359</v>
      </c>
      <c r="AD40" s="146">
        <v>45309</v>
      </c>
      <c r="AE40" s="163">
        <v>10200000</v>
      </c>
      <c r="AF40" s="152">
        <f t="shared" si="0"/>
        <v>0</v>
      </c>
      <c r="AG40" s="164">
        <v>39</v>
      </c>
      <c r="AH40" s="146">
        <v>45313</v>
      </c>
      <c r="AI40" s="163">
        <f>10200000-5000000-2534580</f>
        <v>2665420</v>
      </c>
      <c r="AJ40" s="152">
        <f t="shared" si="1"/>
        <v>7534580</v>
      </c>
      <c r="AK40" s="164" t="s">
        <v>612</v>
      </c>
      <c r="AL40" s="146">
        <v>45337</v>
      </c>
      <c r="AM40" s="157">
        <v>2665420</v>
      </c>
      <c r="AN40" s="158">
        <f t="shared" si="2"/>
        <v>0</v>
      </c>
      <c r="AO40" s="157">
        <v>1465420</v>
      </c>
      <c r="AP40" s="157" t="s">
        <v>516</v>
      </c>
      <c r="AQ40" s="158">
        <f t="shared" si="5"/>
        <v>1200000</v>
      </c>
      <c r="AR40" s="158">
        <f t="shared" si="4"/>
        <v>7534580</v>
      </c>
      <c r="AS40" s="159" t="s">
        <v>173</v>
      </c>
      <c r="AT40" s="165">
        <v>76399198</v>
      </c>
      <c r="AU40" s="159" t="s">
        <v>519</v>
      </c>
      <c r="AV40" s="148"/>
    </row>
    <row r="41" spans="1:48" s="117" customFormat="1" ht="18.75" customHeight="1">
      <c r="A41" s="140">
        <v>34</v>
      </c>
      <c r="B41" s="141" t="s">
        <v>310</v>
      </c>
      <c r="C41" s="142" t="s">
        <v>152</v>
      </c>
      <c r="D41" s="142" t="s">
        <v>184</v>
      </c>
      <c r="E41" s="142" t="s">
        <v>206</v>
      </c>
      <c r="F41" s="142" t="s">
        <v>124</v>
      </c>
      <c r="G41" s="141" t="s">
        <v>193</v>
      </c>
      <c r="H41" s="142" t="s">
        <v>98</v>
      </c>
      <c r="I41" s="142" t="s">
        <v>40</v>
      </c>
      <c r="J41" s="141" t="s">
        <v>311</v>
      </c>
      <c r="K41" s="141" t="s">
        <v>226</v>
      </c>
      <c r="L41" s="141" t="s">
        <v>237</v>
      </c>
      <c r="M41" s="143">
        <v>5600000</v>
      </c>
      <c r="N41" s="144">
        <v>12</v>
      </c>
      <c r="O41" s="143">
        <f>67200000-12000000</f>
        <v>55200000</v>
      </c>
      <c r="P41" s="144" t="s">
        <v>248</v>
      </c>
      <c r="Q41" s="144" t="s">
        <v>248</v>
      </c>
      <c r="R41" s="144" t="s">
        <v>248</v>
      </c>
      <c r="S41" s="141" t="s">
        <v>159</v>
      </c>
      <c r="T41" s="141" t="s">
        <v>243</v>
      </c>
      <c r="U41" s="141" t="s">
        <v>244</v>
      </c>
      <c r="V41" s="145" t="s">
        <v>245</v>
      </c>
      <c r="W41" s="141" t="s">
        <v>4010</v>
      </c>
      <c r="X41" s="146">
        <v>45306</v>
      </c>
      <c r="Y41" s="147">
        <v>202413000002243</v>
      </c>
      <c r="Z41" s="147" t="s">
        <v>38</v>
      </c>
      <c r="AA41" s="144" t="s">
        <v>237</v>
      </c>
      <c r="AB41" s="146">
        <v>45309</v>
      </c>
      <c r="AC41" s="162" t="s">
        <v>360</v>
      </c>
      <c r="AD41" s="146">
        <v>45309</v>
      </c>
      <c r="AE41" s="163">
        <v>55200000</v>
      </c>
      <c r="AF41" s="152">
        <f t="shared" si="0"/>
        <v>0</v>
      </c>
      <c r="AG41" s="164">
        <v>40</v>
      </c>
      <c r="AH41" s="146">
        <v>45313</v>
      </c>
      <c r="AI41" s="163">
        <f>55200000-30000000-20478611</f>
        <v>4721389</v>
      </c>
      <c r="AJ41" s="152">
        <f t="shared" si="1"/>
        <v>50478611</v>
      </c>
      <c r="AK41" s="164" t="s">
        <v>616</v>
      </c>
      <c r="AL41" s="146">
        <v>45348</v>
      </c>
      <c r="AM41" s="157">
        <v>4721389</v>
      </c>
      <c r="AN41" s="158">
        <f t="shared" si="2"/>
        <v>0</v>
      </c>
      <c r="AO41" s="157">
        <v>3321389</v>
      </c>
      <c r="AP41" s="157" t="s">
        <v>516</v>
      </c>
      <c r="AQ41" s="158">
        <f t="shared" si="5"/>
        <v>1400000</v>
      </c>
      <c r="AR41" s="158">
        <f t="shared" si="4"/>
        <v>50478611</v>
      </c>
      <c r="AS41" s="159" t="s">
        <v>173</v>
      </c>
      <c r="AT41" s="165">
        <v>10291261716</v>
      </c>
      <c r="AU41" s="159" t="s">
        <v>520</v>
      </c>
      <c r="AV41" s="148"/>
    </row>
    <row r="42" spans="1:48" s="117" customFormat="1" ht="18.75" customHeight="1">
      <c r="A42" s="140">
        <v>35</v>
      </c>
      <c r="B42" s="141" t="s">
        <v>312</v>
      </c>
      <c r="C42" s="142" t="s">
        <v>152</v>
      </c>
      <c r="D42" s="142" t="s">
        <v>184</v>
      </c>
      <c r="E42" s="142" t="s">
        <v>206</v>
      </c>
      <c r="F42" s="142" t="s">
        <v>124</v>
      </c>
      <c r="G42" s="141" t="s">
        <v>193</v>
      </c>
      <c r="H42" s="142" t="s">
        <v>88</v>
      </c>
      <c r="I42" s="142" t="s">
        <v>40</v>
      </c>
      <c r="J42" s="141" t="s">
        <v>313</v>
      </c>
      <c r="K42" s="141" t="s">
        <v>218</v>
      </c>
      <c r="L42" s="141">
        <v>80111614</v>
      </c>
      <c r="M42" s="143">
        <v>8000000</v>
      </c>
      <c r="N42" s="144">
        <v>10</v>
      </c>
      <c r="O42" s="143">
        <v>80000000</v>
      </c>
      <c r="P42" s="144" t="s">
        <v>248</v>
      </c>
      <c r="Q42" s="144" t="s">
        <v>248</v>
      </c>
      <c r="R42" s="144" t="s">
        <v>248</v>
      </c>
      <c r="S42" s="141" t="s">
        <v>159</v>
      </c>
      <c r="T42" s="141" t="s">
        <v>243</v>
      </c>
      <c r="U42" s="141" t="s">
        <v>244</v>
      </c>
      <c r="V42" s="145" t="s">
        <v>245</v>
      </c>
      <c r="W42" s="141" t="s">
        <v>4008</v>
      </c>
      <c r="X42" s="146"/>
      <c r="Y42" s="147"/>
      <c r="Z42" s="147"/>
      <c r="AA42" s="144"/>
      <c r="AB42" s="146"/>
      <c r="AC42" s="149"/>
      <c r="AD42" s="146"/>
      <c r="AE42" s="163"/>
      <c r="AF42" s="152">
        <f t="shared" si="0"/>
        <v>80000000</v>
      </c>
      <c r="AG42" s="164"/>
      <c r="AH42" s="146"/>
      <c r="AI42" s="163"/>
      <c r="AJ42" s="152">
        <f t="shared" si="1"/>
        <v>0</v>
      </c>
      <c r="AK42" s="164"/>
      <c r="AL42" s="146"/>
      <c r="AM42" s="157"/>
      <c r="AN42" s="158">
        <f t="shared" si="2"/>
        <v>0</v>
      </c>
      <c r="AO42" s="157"/>
      <c r="AP42" s="157"/>
      <c r="AQ42" s="158">
        <f t="shared" si="5"/>
        <v>0</v>
      </c>
      <c r="AR42" s="158">
        <f t="shared" si="4"/>
        <v>80000000</v>
      </c>
      <c r="AS42" s="159"/>
      <c r="AT42" s="144"/>
      <c r="AU42" s="148"/>
      <c r="AV42" s="148"/>
    </row>
    <row r="43" spans="1:48" s="117" customFormat="1" ht="18.75" customHeight="1">
      <c r="A43" s="140">
        <v>36</v>
      </c>
      <c r="B43" s="141" t="s">
        <v>314</v>
      </c>
      <c r="C43" s="142" t="s">
        <v>152</v>
      </c>
      <c r="D43" s="142" t="s">
        <v>184</v>
      </c>
      <c r="E43" s="142" t="s">
        <v>206</v>
      </c>
      <c r="F43" s="142" t="s">
        <v>124</v>
      </c>
      <c r="G43" s="141" t="s">
        <v>193</v>
      </c>
      <c r="H43" s="142" t="s">
        <v>14</v>
      </c>
      <c r="I43" s="142" t="s">
        <v>40</v>
      </c>
      <c r="J43" s="141" t="s">
        <v>315</v>
      </c>
      <c r="K43" s="141" t="s">
        <v>218</v>
      </c>
      <c r="L43" s="141">
        <v>81101500</v>
      </c>
      <c r="M43" s="143">
        <v>9600000</v>
      </c>
      <c r="N43" s="144">
        <v>10</v>
      </c>
      <c r="O43" s="143">
        <f>96000000-3200000</f>
        <v>92800000</v>
      </c>
      <c r="P43" s="144" t="s">
        <v>248</v>
      </c>
      <c r="Q43" s="144" t="s">
        <v>248</v>
      </c>
      <c r="R43" s="144" t="s">
        <v>248</v>
      </c>
      <c r="S43" s="141" t="s">
        <v>159</v>
      </c>
      <c r="T43" s="141" t="s">
        <v>243</v>
      </c>
      <c r="U43" s="141" t="s">
        <v>244</v>
      </c>
      <c r="V43" s="145" t="s">
        <v>245</v>
      </c>
      <c r="W43" s="141" t="s">
        <v>4008</v>
      </c>
      <c r="X43" s="146">
        <v>45345</v>
      </c>
      <c r="Y43" s="147">
        <v>202413000023413</v>
      </c>
      <c r="Z43" s="147" t="s">
        <v>38</v>
      </c>
      <c r="AA43" s="144" t="s">
        <v>237</v>
      </c>
      <c r="AB43" s="146">
        <v>45345</v>
      </c>
      <c r="AC43" s="162" t="s">
        <v>481</v>
      </c>
      <c r="AD43" s="146">
        <v>45345</v>
      </c>
      <c r="AE43" s="163">
        <v>38400000</v>
      </c>
      <c r="AF43" s="152">
        <f t="shared" si="0"/>
        <v>54400000</v>
      </c>
      <c r="AG43" s="164">
        <v>196</v>
      </c>
      <c r="AH43" s="146">
        <v>45348</v>
      </c>
      <c r="AI43" s="163">
        <v>38400000</v>
      </c>
      <c r="AJ43" s="152">
        <f t="shared" si="1"/>
        <v>0</v>
      </c>
      <c r="AK43" s="164">
        <v>407</v>
      </c>
      <c r="AL43" s="146">
        <v>45355</v>
      </c>
      <c r="AM43" s="163">
        <v>38400000</v>
      </c>
      <c r="AN43" s="158">
        <f t="shared" si="2"/>
        <v>0</v>
      </c>
      <c r="AO43" s="157">
        <v>17600000</v>
      </c>
      <c r="AP43" s="157"/>
      <c r="AQ43" s="158">
        <f t="shared" si="5"/>
        <v>20800000</v>
      </c>
      <c r="AR43" s="158">
        <f t="shared" si="4"/>
        <v>54400000</v>
      </c>
      <c r="AS43" s="159" t="s">
        <v>170</v>
      </c>
      <c r="AT43" s="165">
        <v>67</v>
      </c>
      <c r="AU43" s="159" t="s">
        <v>578</v>
      </c>
      <c r="AV43" s="148"/>
    </row>
    <row r="44" spans="1:48" s="117" customFormat="1" ht="18.75" customHeight="1">
      <c r="A44" s="140">
        <v>37</v>
      </c>
      <c r="B44" s="141" t="s">
        <v>316</v>
      </c>
      <c r="C44" s="142" t="s">
        <v>152</v>
      </c>
      <c r="D44" s="142" t="s">
        <v>184</v>
      </c>
      <c r="E44" s="142" t="s">
        <v>206</v>
      </c>
      <c r="F44" s="142" t="s">
        <v>124</v>
      </c>
      <c r="G44" s="141" t="s">
        <v>193</v>
      </c>
      <c r="H44" s="142" t="s">
        <v>14</v>
      </c>
      <c r="I44" s="142" t="s">
        <v>40</v>
      </c>
      <c r="J44" s="141" t="s">
        <v>317</v>
      </c>
      <c r="K44" s="141" t="s">
        <v>218</v>
      </c>
      <c r="L44" s="141">
        <v>81101500</v>
      </c>
      <c r="M44" s="143">
        <v>9600000</v>
      </c>
      <c r="N44" s="144">
        <v>10</v>
      </c>
      <c r="O44" s="143">
        <f>96000000-5266667</f>
        <v>90733333</v>
      </c>
      <c r="P44" s="144" t="s">
        <v>248</v>
      </c>
      <c r="Q44" s="144" t="s">
        <v>248</v>
      </c>
      <c r="R44" s="144" t="s">
        <v>248</v>
      </c>
      <c r="S44" s="141" t="s">
        <v>159</v>
      </c>
      <c r="T44" s="141" t="s">
        <v>243</v>
      </c>
      <c r="U44" s="141" t="s">
        <v>244</v>
      </c>
      <c r="V44" s="145" t="s">
        <v>245</v>
      </c>
      <c r="W44" s="141" t="s">
        <v>4008</v>
      </c>
      <c r="X44" s="146">
        <v>45345</v>
      </c>
      <c r="Y44" s="147">
        <v>202413000023413</v>
      </c>
      <c r="Z44" s="147" t="s">
        <v>38</v>
      </c>
      <c r="AA44" s="144" t="s">
        <v>237</v>
      </c>
      <c r="AB44" s="146">
        <v>45345</v>
      </c>
      <c r="AC44" s="162" t="s">
        <v>482</v>
      </c>
      <c r="AD44" s="146">
        <v>45345</v>
      </c>
      <c r="AE44" s="163">
        <v>33600000</v>
      </c>
      <c r="AF44" s="152">
        <f t="shared" si="0"/>
        <v>57133333</v>
      </c>
      <c r="AG44" s="164">
        <v>342</v>
      </c>
      <c r="AH44" s="146">
        <v>45351</v>
      </c>
      <c r="AI44" s="163">
        <v>33600000</v>
      </c>
      <c r="AJ44" s="152">
        <f t="shared" si="1"/>
        <v>0</v>
      </c>
      <c r="AK44" s="164">
        <v>432</v>
      </c>
      <c r="AL44" s="146">
        <v>45358</v>
      </c>
      <c r="AM44" s="163">
        <v>33600000</v>
      </c>
      <c r="AN44" s="158">
        <f t="shared" si="2"/>
        <v>0</v>
      </c>
      <c r="AO44" s="157">
        <v>14000000</v>
      </c>
      <c r="AP44" s="157"/>
      <c r="AQ44" s="158">
        <f t="shared" si="5"/>
        <v>19600000</v>
      </c>
      <c r="AR44" s="158">
        <f t="shared" si="4"/>
        <v>57133333</v>
      </c>
      <c r="AS44" s="159" t="s">
        <v>170</v>
      </c>
      <c r="AT44" s="165">
        <v>64</v>
      </c>
      <c r="AU44" s="159" t="s">
        <v>579</v>
      </c>
      <c r="AV44" s="148"/>
    </row>
    <row r="45" spans="1:48" s="117" customFormat="1" ht="18.75" customHeight="1">
      <c r="A45" s="140">
        <v>38</v>
      </c>
      <c r="B45" s="141" t="s">
        <v>318</v>
      </c>
      <c r="C45" s="142" t="s">
        <v>152</v>
      </c>
      <c r="D45" s="142" t="s">
        <v>184</v>
      </c>
      <c r="E45" s="142" t="s">
        <v>206</v>
      </c>
      <c r="F45" s="142" t="s">
        <v>124</v>
      </c>
      <c r="G45" s="141" t="s">
        <v>193</v>
      </c>
      <c r="H45" s="142" t="s">
        <v>2</v>
      </c>
      <c r="I45" s="142" t="s">
        <v>40</v>
      </c>
      <c r="J45" s="141" t="s">
        <v>319</v>
      </c>
      <c r="K45" s="141" t="s">
        <v>218</v>
      </c>
      <c r="L45" s="141">
        <v>80111607</v>
      </c>
      <c r="M45" s="143">
        <v>8000000</v>
      </c>
      <c r="N45" s="144">
        <v>10</v>
      </c>
      <c r="O45" s="143">
        <v>80000000</v>
      </c>
      <c r="P45" s="144" t="s">
        <v>248</v>
      </c>
      <c r="Q45" s="144" t="s">
        <v>248</v>
      </c>
      <c r="R45" s="144" t="s">
        <v>248</v>
      </c>
      <c r="S45" s="141" t="s">
        <v>159</v>
      </c>
      <c r="T45" s="141" t="s">
        <v>243</v>
      </c>
      <c r="U45" s="141" t="s">
        <v>244</v>
      </c>
      <c r="V45" s="145" t="s">
        <v>245</v>
      </c>
      <c r="W45" s="141" t="s">
        <v>4008</v>
      </c>
      <c r="X45" s="146">
        <v>45345</v>
      </c>
      <c r="Y45" s="147">
        <v>202413000023413</v>
      </c>
      <c r="Z45" s="147" t="s">
        <v>38</v>
      </c>
      <c r="AA45" s="144" t="s">
        <v>237</v>
      </c>
      <c r="AB45" s="146">
        <v>45345</v>
      </c>
      <c r="AC45" s="162" t="s">
        <v>483</v>
      </c>
      <c r="AD45" s="146">
        <v>45345</v>
      </c>
      <c r="AE45" s="163">
        <v>18400000</v>
      </c>
      <c r="AF45" s="152">
        <f t="shared" si="0"/>
        <v>61600000</v>
      </c>
      <c r="AG45" s="164">
        <v>197</v>
      </c>
      <c r="AH45" s="146">
        <v>45348</v>
      </c>
      <c r="AI45" s="163">
        <v>18400000</v>
      </c>
      <c r="AJ45" s="152">
        <f t="shared" si="1"/>
        <v>0</v>
      </c>
      <c r="AK45" s="164">
        <v>518</v>
      </c>
      <c r="AL45" s="146">
        <v>45359</v>
      </c>
      <c r="AM45" s="163">
        <v>18400000</v>
      </c>
      <c r="AN45" s="158">
        <f t="shared" si="2"/>
        <v>0</v>
      </c>
      <c r="AO45" s="157">
        <v>8126666</v>
      </c>
      <c r="AP45" s="157"/>
      <c r="AQ45" s="158">
        <f t="shared" si="5"/>
        <v>10273334</v>
      </c>
      <c r="AR45" s="158">
        <f t="shared" si="4"/>
        <v>61600000</v>
      </c>
      <c r="AS45" s="159" t="s">
        <v>170</v>
      </c>
      <c r="AT45" s="165">
        <v>91</v>
      </c>
      <c r="AU45" s="159" t="s">
        <v>580</v>
      </c>
      <c r="AV45" s="148"/>
    </row>
    <row r="46" spans="1:48" s="117" customFormat="1" ht="18.75" customHeight="1">
      <c r="A46" s="140">
        <v>39</v>
      </c>
      <c r="B46" s="141" t="s">
        <v>320</v>
      </c>
      <c r="C46" s="142" t="s">
        <v>152</v>
      </c>
      <c r="D46" s="142" t="s">
        <v>184</v>
      </c>
      <c r="E46" s="142" t="s">
        <v>206</v>
      </c>
      <c r="F46" s="142" t="s">
        <v>124</v>
      </c>
      <c r="G46" s="141" t="s">
        <v>193</v>
      </c>
      <c r="H46" s="142" t="s">
        <v>2</v>
      </c>
      <c r="I46" s="142" t="s">
        <v>40</v>
      </c>
      <c r="J46" s="141" t="s">
        <v>321</v>
      </c>
      <c r="K46" s="141" t="s">
        <v>218</v>
      </c>
      <c r="L46" s="141">
        <v>80111607</v>
      </c>
      <c r="M46" s="143">
        <v>8000000</v>
      </c>
      <c r="N46" s="144">
        <v>10</v>
      </c>
      <c r="O46" s="143">
        <f>80000000-6400000</f>
        <v>73600000</v>
      </c>
      <c r="P46" s="144" t="s">
        <v>248</v>
      </c>
      <c r="Q46" s="144" t="s">
        <v>248</v>
      </c>
      <c r="R46" s="144" t="s">
        <v>248</v>
      </c>
      <c r="S46" s="141" t="s">
        <v>159</v>
      </c>
      <c r="T46" s="141" t="s">
        <v>243</v>
      </c>
      <c r="U46" s="141" t="s">
        <v>244</v>
      </c>
      <c r="V46" s="145" t="s">
        <v>245</v>
      </c>
      <c r="W46" s="141" t="s">
        <v>4008</v>
      </c>
      <c r="X46" s="146">
        <v>45345</v>
      </c>
      <c r="Y46" s="147">
        <v>202413000023413</v>
      </c>
      <c r="Z46" s="147" t="s">
        <v>38</v>
      </c>
      <c r="AA46" s="144" t="s">
        <v>237</v>
      </c>
      <c r="AB46" s="146">
        <v>45345</v>
      </c>
      <c r="AC46" s="162" t="s">
        <v>484</v>
      </c>
      <c r="AD46" s="146">
        <v>45345</v>
      </c>
      <c r="AE46" s="163">
        <v>39000000</v>
      </c>
      <c r="AF46" s="152">
        <f t="shared" si="0"/>
        <v>34600000</v>
      </c>
      <c r="AG46" s="164">
        <v>198</v>
      </c>
      <c r="AH46" s="146">
        <v>45348</v>
      </c>
      <c r="AI46" s="163">
        <f>39000000-7000000</f>
        <v>32000000</v>
      </c>
      <c r="AJ46" s="152">
        <f t="shared" si="1"/>
        <v>7000000</v>
      </c>
      <c r="AK46" s="164">
        <v>425</v>
      </c>
      <c r="AL46" s="146">
        <v>45358</v>
      </c>
      <c r="AM46" s="163">
        <v>32000000</v>
      </c>
      <c r="AN46" s="158">
        <f t="shared" si="2"/>
        <v>0</v>
      </c>
      <c r="AO46" s="157">
        <v>14399999</v>
      </c>
      <c r="AP46" s="157"/>
      <c r="AQ46" s="158">
        <f t="shared" si="5"/>
        <v>17600001</v>
      </c>
      <c r="AR46" s="158">
        <f t="shared" si="4"/>
        <v>41600000</v>
      </c>
      <c r="AS46" s="159" t="s">
        <v>170</v>
      </c>
      <c r="AT46" s="165">
        <v>73</v>
      </c>
      <c r="AU46" s="159" t="s">
        <v>581</v>
      </c>
      <c r="AV46" s="148"/>
    </row>
    <row r="47" spans="1:48" s="117" customFormat="1" ht="18.75" customHeight="1">
      <c r="A47" s="140">
        <v>40</v>
      </c>
      <c r="B47" s="141" t="s">
        <v>322</v>
      </c>
      <c r="C47" s="142" t="s">
        <v>152</v>
      </c>
      <c r="D47" s="142" t="s">
        <v>184</v>
      </c>
      <c r="E47" s="142" t="s">
        <v>206</v>
      </c>
      <c r="F47" s="142" t="s">
        <v>124</v>
      </c>
      <c r="G47" s="141" t="s">
        <v>193</v>
      </c>
      <c r="H47" s="142" t="s">
        <v>2</v>
      </c>
      <c r="I47" s="142" t="s">
        <v>40</v>
      </c>
      <c r="J47" s="141" t="s">
        <v>292</v>
      </c>
      <c r="K47" s="141" t="s">
        <v>218</v>
      </c>
      <c r="L47" s="141">
        <v>80111607</v>
      </c>
      <c r="M47" s="143">
        <v>8000000</v>
      </c>
      <c r="N47" s="144">
        <v>10</v>
      </c>
      <c r="O47" s="143">
        <f>80000000-16000000</f>
        <v>64000000</v>
      </c>
      <c r="P47" s="144" t="s">
        <v>248</v>
      </c>
      <c r="Q47" s="144" t="s">
        <v>248</v>
      </c>
      <c r="R47" s="144" t="s">
        <v>248</v>
      </c>
      <c r="S47" s="141" t="s">
        <v>159</v>
      </c>
      <c r="T47" s="141" t="s">
        <v>243</v>
      </c>
      <c r="U47" s="141" t="s">
        <v>244</v>
      </c>
      <c r="V47" s="145" t="s">
        <v>245</v>
      </c>
      <c r="W47" s="141" t="s">
        <v>4008</v>
      </c>
      <c r="X47" s="146">
        <v>45345</v>
      </c>
      <c r="Y47" s="147">
        <v>202413000023413</v>
      </c>
      <c r="Z47" s="147" t="s">
        <v>38</v>
      </c>
      <c r="AA47" s="144" t="s">
        <v>237</v>
      </c>
      <c r="AB47" s="146">
        <v>45345</v>
      </c>
      <c r="AC47" s="162" t="s">
        <v>485</v>
      </c>
      <c r="AD47" s="146">
        <v>45345</v>
      </c>
      <c r="AE47" s="163">
        <f>40000000-21333333</f>
        <v>18666667</v>
      </c>
      <c r="AF47" s="152">
        <f t="shared" si="0"/>
        <v>45333333</v>
      </c>
      <c r="AG47" s="164">
        <v>181</v>
      </c>
      <c r="AH47" s="146">
        <v>45348</v>
      </c>
      <c r="AI47" s="163">
        <f>40000000-29333333</f>
        <v>10666667</v>
      </c>
      <c r="AJ47" s="152">
        <f t="shared" si="1"/>
        <v>8000000</v>
      </c>
      <c r="AK47" s="164">
        <v>1114</v>
      </c>
      <c r="AL47" s="146">
        <v>45373</v>
      </c>
      <c r="AM47" s="163">
        <f>32000000-21333333</f>
        <v>10666667</v>
      </c>
      <c r="AN47" s="158">
        <f t="shared" si="2"/>
        <v>0</v>
      </c>
      <c r="AO47" s="157">
        <v>8000000</v>
      </c>
      <c r="AP47" s="157"/>
      <c r="AQ47" s="158">
        <f t="shared" si="5"/>
        <v>2666667</v>
      </c>
      <c r="AR47" s="158">
        <f t="shared" si="4"/>
        <v>53333333</v>
      </c>
      <c r="AS47" s="159" t="s">
        <v>170</v>
      </c>
      <c r="AT47" s="165">
        <v>194</v>
      </c>
      <c r="AU47" s="159" t="s">
        <v>582</v>
      </c>
      <c r="AV47" s="148"/>
    </row>
    <row r="48" spans="1:48" s="117" customFormat="1" ht="18.75" customHeight="1">
      <c r="A48" s="140">
        <v>41</v>
      </c>
      <c r="B48" s="141" t="s">
        <v>323</v>
      </c>
      <c r="C48" s="142" t="s">
        <v>152</v>
      </c>
      <c r="D48" s="142" t="s">
        <v>184</v>
      </c>
      <c r="E48" s="142" t="s">
        <v>206</v>
      </c>
      <c r="F48" s="142" t="s">
        <v>194</v>
      </c>
      <c r="G48" s="141" t="s">
        <v>192</v>
      </c>
      <c r="H48" s="142" t="s">
        <v>75</v>
      </c>
      <c r="I48" s="142" t="s">
        <v>40</v>
      </c>
      <c r="J48" s="141" t="s">
        <v>241</v>
      </c>
      <c r="K48" s="141" t="s">
        <v>224</v>
      </c>
      <c r="L48" s="141">
        <v>78111800</v>
      </c>
      <c r="M48" s="143">
        <v>17000000</v>
      </c>
      <c r="N48" s="144">
        <v>10</v>
      </c>
      <c r="O48" s="143">
        <v>170000000</v>
      </c>
      <c r="P48" s="144" t="s">
        <v>238</v>
      </c>
      <c r="Q48" s="144" t="s">
        <v>238</v>
      </c>
      <c r="R48" s="144" t="s">
        <v>239</v>
      </c>
      <c r="S48" s="141" t="s">
        <v>159</v>
      </c>
      <c r="T48" s="141" t="s">
        <v>243</v>
      </c>
      <c r="U48" s="141" t="s">
        <v>244</v>
      </c>
      <c r="V48" s="145" t="s">
        <v>245</v>
      </c>
      <c r="W48" s="141" t="s">
        <v>4008</v>
      </c>
      <c r="X48" s="146"/>
      <c r="Y48" s="147"/>
      <c r="Z48" s="147"/>
      <c r="AA48" s="144"/>
      <c r="AB48" s="146"/>
      <c r="AC48" s="149"/>
      <c r="AD48" s="146"/>
      <c r="AE48" s="163"/>
      <c r="AF48" s="152">
        <f t="shared" si="0"/>
        <v>170000000</v>
      </c>
      <c r="AG48" s="164"/>
      <c r="AH48" s="146"/>
      <c r="AI48" s="163"/>
      <c r="AJ48" s="152">
        <f t="shared" si="1"/>
        <v>0</v>
      </c>
      <c r="AK48" s="164"/>
      <c r="AL48" s="146"/>
      <c r="AM48" s="157"/>
      <c r="AN48" s="158">
        <f t="shared" si="2"/>
        <v>0</v>
      </c>
      <c r="AO48" s="157"/>
      <c r="AP48" s="157"/>
      <c r="AQ48" s="158">
        <f t="shared" si="5"/>
        <v>0</v>
      </c>
      <c r="AR48" s="158">
        <f t="shared" si="4"/>
        <v>170000000</v>
      </c>
      <c r="AS48" s="159"/>
      <c r="AT48" s="144"/>
      <c r="AU48" s="148"/>
      <c r="AV48" s="148"/>
    </row>
    <row r="49" spans="1:48" s="117" customFormat="1" ht="18.75" customHeight="1">
      <c r="A49" s="140">
        <v>42</v>
      </c>
      <c r="B49" s="141" t="s">
        <v>324</v>
      </c>
      <c r="C49" s="142" t="s">
        <v>152</v>
      </c>
      <c r="D49" s="142" t="s">
        <v>184</v>
      </c>
      <c r="E49" s="142" t="s">
        <v>206</v>
      </c>
      <c r="F49" s="142" t="s">
        <v>194</v>
      </c>
      <c r="G49" s="141" t="s">
        <v>192</v>
      </c>
      <c r="H49" s="142" t="s">
        <v>5</v>
      </c>
      <c r="I49" s="142" t="s">
        <v>40</v>
      </c>
      <c r="J49" s="141" t="s">
        <v>325</v>
      </c>
      <c r="K49" s="141" t="s">
        <v>218</v>
      </c>
      <c r="L49" s="141">
        <v>80111605</v>
      </c>
      <c r="M49" s="143">
        <v>6000000</v>
      </c>
      <c r="N49" s="144">
        <v>10</v>
      </c>
      <c r="O49" s="143">
        <f>60000000-4160000</f>
        <v>55840000</v>
      </c>
      <c r="P49" s="144" t="s">
        <v>248</v>
      </c>
      <c r="Q49" s="144" t="s">
        <v>248</v>
      </c>
      <c r="R49" s="144" t="s">
        <v>248</v>
      </c>
      <c r="S49" s="141" t="s">
        <v>159</v>
      </c>
      <c r="T49" s="141" t="s">
        <v>243</v>
      </c>
      <c r="U49" s="141" t="s">
        <v>244</v>
      </c>
      <c r="V49" s="145" t="s">
        <v>245</v>
      </c>
      <c r="W49" s="141" t="s">
        <v>4008</v>
      </c>
      <c r="X49" s="146">
        <v>45345</v>
      </c>
      <c r="Y49" s="147">
        <v>202413000023413</v>
      </c>
      <c r="Z49" s="147" t="s">
        <v>38</v>
      </c>
      <c r="AA49" s="144" t="s">
        <v>237</v>
      </c>
      <c r="AB49" s="146">
        <v>45345</v>
      </c>
      <c r="AC49" s="162" t="s">
        <v>486</v>
      </c>
      <c r="AD49" s="146">
        <v>45345</v>
      </c>
      <c r="AE49" s="163">
        <v>20800000</v>
      </c>
      <c r="AF49" s="152">
        <f t="shared" si="0"/>
        <v>35040000</v>
      </c>
      <c r="AG49" s="164">
        <v>200</v>
      </c>
      <c r="AH49" s="146">
        <v>45348</v>
      </c>
      <c r="AI49" s="163">
        <v>20800000</v>
      </c>
      <c r="AJ49" s="152">
        <f t="shared" si="1"/>
        <v>0</v>
      </c>
      <c r="AK49" s="164">
        <v>426</v>
      </c>
      <c r="AL49" s="146">
        <v>45358</v>
      </c>
      <c r="AM49" s="163">
        <v>20800000</v>
      </c>
      <c r="AN49" s="158">
        <f t="shared" si="2"/>
        <v>0</v>
      </c>
      <c r="AO49" s="157">
        <v>9360000</v>
      </c>
      <c r="AP49" s="157"/>
      <c r="AQ49" s="158">
        <f t="shared" si="5"/>
        <v>11440000</v>
      </c>
      <c r="AR49" s="158">
        <f t="shared" si="4"/>
        <v>35040000</v>
      </c>
      <c r="AS49" s="159" t="s">
        <v>170</v>
      </c>
      <c r="AT49" s="165">
        <v>75</v>
      </c>
      <c r="AU49" s="159" t="s">
        <v>583</v>
      </c>
      <c r="AV49" s="148"/>
    </row>
    <row r="50" spans="1:48" s="117" customFormat="1" ht="18.75" customHeight="1">
      <c r="A50" s="140">
        <v>43</v>
      </c>
      <c r="B50" s="141" t="s">
        <v>326</v>
      </c>
      <c r="C50" s="142" t="s">
        <v>152</v>
      </c>
      <c r="D50" s="142" t="s">
        <v>184</v>
      </c>
      <c r="E50" s="142" t="s">
        <v>206</v>
      </c>
      <c r="F50" s="142" t="s">
        <v>194</v>
      </c>
      <c r="G50" s="141" t="s">
        <v>192</v>
      </c>
      <c r="H50" s="142" t="s">
        <v>6</v>
      </c>
      <c r="I50" s="142" t="s">
        <v>40</v>
      </c>
      <c r="J50" s="141" t="s">
        <v>514</v>
      </c>
      <c r="K50" s="141" t="s">
        <v>218</v>
      </c>
      <c r="L50" s="141">
        <v>80111621</v>
      </c>
      <c r="M50" s="143">
        <v>3520000</v>
      </c>
      <c r="N50" s="144">
        <v>4</v>
      </c>
      <c r="O50" s="143">
        <v>14080000</v>
      </c>
      <c r="P50" s="144" t="s">
        <v>452</v>
      </c>
      <c r="Q50" s="144" t="s">
        <v>452</v>
      </c>
      <c r="R50" s="144" t="s">
        <v>238</v>
      </c>
      <c r="S50" s="141" t="s">
        <v>159</v>
      </c>
      <c r="T50" s="141" t="s">
        <v>243</v>
      </c>
      <c r="U50" s="141" t="s">
        <v>244</v>
      </c>
      <c r="V50" s="145" t="s">
        <v>245</v>
      </c>
      <c r="W50" s="141" t="s">
        <v>4008</v>
      </c>
      <c r="X50" s="146">
        <v>45352</v>
      </c>
      <c r="Y50" s="147" t="s">
        <v>537</v>
      </c>
      <c r="Z50" s="147" t="s">
        <v>38</v>
      </c>
      <c r="AA50" s="144" t="s">
        <v>237</v>
      </c>
      <c r="AB50" s="146">
        <v>45356</v>
      </c>
      <c r="AC50" s="166" t="s">
        <v>538</v>
      </c>
      <c r="AD50" s="146">
        <v>45356</v>
      </c>
      <c r="AE50" s="163">
        <v>14080000</v>
      </c>
      <c r="AF50" s="152">
        <f t="shared" si="0"/>
        <v>0</v>
      </c>
      <c r="AG50" s="164">
        <v>416</v>
      </c>
      <c r="AH50" s="146">
        <v>45362</v>
      </c>
      <c r="AI50" s="163">
        <v>14080000</v>
      </c>
      <c r="AJ50" s="152">
        <f t="shared" si="1"/>
        <v>0</v>
      </c>
      <c r="AK50" s="164">
        <v>937</v>
      </c>
      <c r="AL50" s="146">
        <v>45369</v>
      </c>
      <c r="AM50" s="163">
        <v>14080000</v>
      </c>
      <c r="AN50" s="158">
        <f t="shared" si="2"/>
        <v>0</v>
      </c>
      <c r="AO50" s="157">
        <v>4928000</v>
      </c>
      <c r="AP50" s="157"/>
      <c r="AQ50" s="158">
        <f t="shared" si="5"/>
        <v>9152000</v>
      </c>
      <c r="AR50" s="158">
        <f t="shared" si="4"/>
        <v>0</v>
      </c>
      <c r="AS50" s="159" t="s">
        <v>168</v>
      </c>
      <c r="AT50" s="165">
        <v>182</v>
      </c>
      <c r="AU50" s="159" t="s">
        <v>584</v>
      </c>
      <c r="AV50" s="141" t="s">
        <v>536</v>
      </c>
    </row>
    <row r="51" spans="1:48" s="117" customFormat="1" ht="18.75" customHeight="1">
      <c r="A51" s="140">
        <v>44</v>
      </c>
      <c r="B51" s="141" t="s">
        <v>327</v>
      </c>
      <c r="C51" s="142" t="s">
        <v>152</v>
      </c>
      <c r="D51" s="142" t="s">
        <v>184</v>
      </c>
      <c r="E51" s="142" t="s">
        <v>206</v>
      </c>
      <c r="F51" s="142" t="s">
        <v>194</v>
      </c>
      <c r="G51" s="141" t="s">
        <v>192</v>
      </c>
      <c r="H51" s="142" t="s">
        <v>80</v>
      </c>
      <c r="I51" s="142" t="s">
        <v>40</v>
      </c>
      <c r="J51" s="141" t="s">
        <v>328</v>
      </c>
      <c r="K51" s="141" t="s">
        <v>226</v>
      </c>
      <c r="L51" s="141" t="s">
        <v>237</v>
      </c>
      <c r="M51" s="143">
        <v>750000</v>
      </c>
      <c r="N51" s="144">
        <v>12</v>
      </c>
      <c r="O51" s="143">
        <f>9000000+70000000</f>
        <v>79000000</v>
      </c>
      <c r="P51" s="144" t="s">
        <v>248</v>
      </c>
      <c r="Q51" s="144" t="s">
        <v>248</v>
      </c>
      <c r="R51" s="144" t="s">
        <v>248</v>
      </c>
      <c r="S51" s="141" t="s">
        <v>159</v>
      </c>
      <c r="T51" s="141" t="s">
        <v>243</v>
      </c>
      <c r="U51" s="141" t="s">
        <v>244</v>
      </c>
      <c r="V51" s="145" t="s">
        <v>245</v>
      </c>
      <c r="W51" s="141" t="s">
        <v>4010</v>
      </c>
      <c r="X51" s="146">
        <v>45316</v>
      </c>
      <c r="Y51" s="147">
        <v>202413000005353</v>
      </c>
      <c r="Z51" s="147" t="s">
        <v>38</v>
      </c>
      <c r="AA51" s="144" t="s">
        <v>368</v>
      </c>
      <c r="AB51" s="146">
        <v>45320</v>
      </c>
      <c r="AC51" s="162" t="s">
        <v>369</v>
      </c>
      <c r="AD51" s="146">
        <v>45320</v>
      </c>
      <c r="AE51" s="163">
        <v>79000000</v>
      </c>
      <c r="AF51" s="152">
        <f t="shared" si="0"/>
        <v>0</v>
      </c>
      <c r="AG51" s="164">
        <v>50</v>
      </c>
      <c r="AH51" s="146">
        <v>45321</v>
      </c>
      <c r="AI51" s="163">
        <f>79000000-29250198</f>
        <v>49749802</v>
      </c>
      <c r="AJ51" s="152">
        <f t="shared" si="1"/>
        <v>29250198</v>
      </c>
      <c r="AK51" s="164" t="s">
        <v>618</v>
      </c>
      <c r="AL51" s="146">
        <v>45336</v>
      </c>
      <c r="AM51" s="157">
        <v>49749802</v>
      </c>
      <c r="AN51" s="158">
        <f t="shared" si="2"/>
        <v>0</v>
      </c>
      <c r="AO51" s="157">
        <v>49749802</v>
      </c>
      <c r="AP51" s="157" t="s">
        <v>516</v>
      </c>
      <c r="AQ51" s="158">
        <f t="shared" si="5"/>
        <v>0</v>
      </c>
      <c r="AR51" s="158">
        <f t="shared" si="4"/>
        <v>29250198</v>
      </c>
      <c r="AS51" s="159" t="s">
        <v>177</v>
      </c>
      <c r="AT51" s="165">
        <v>128</v>
      </c>
      <c r="AU51" s="159" t="s">
        <v>561</v>
      </c>
      <c r="AV51" s="148"/>
    </row>
    <row r="52" spans="1:48" s="117" customFormat="1" ht="18.75" customHeight="1">
      <c r="A52" s="140">
        <v>45</v>
      </c>
      <c r="B52" s="141" t="s">
        <v>329</v>
      </c>
      <c r="C52" s="142" t="s">
        <v>152</v>
      </c>
      <c r="D52" s="142" t="s">
        <v>184</v>
      </c>
      <c r="E52" s="142" t="s">
        <v>206</v>
      </c>
      <c r="F52" s="142" t="s">
        <v>194</v>
      </c>
      <c r="G52" s="141" t="s">
        <v>192</v>
      </c>
      <c r="H52" s="142" t="s">
        <v>4</v>
      </c>
      <c r="I52" s="142" t="s">
        <v>40</v>
      </c>
      <c r="J52" s="141" t="s">
        <v>274</v>
      </c>
      <c r="K52" s="141" t="s">
        <v>226</v>
      </c>
      <c r="L52" s="141" t="s">
        <v>237</v>
      </c>
      <c r="M52" s="143">
        <v>0</v>
      </c>
      <c r="N52" s="144">
        <v>0</v>
      </c>
      <c r="O52" s="143">
        <f>50000000-50000000</f>
        <v>0</v>
      </c>
      <c r="P52" s="144" t="s">
        <v>361</v>
      </c>
      <c r="Q52" s="144" t="s">
        <v>361</v>
      </c>
      <c r="R52" s="144" t="s">
        <v>361</v>
      </c>
      <c r="S52" s="141" t="s">
        <v>159</v>
      </c>
      <c r="T52" s="141" t="s">
        <v>243</v>
      </c>
      <c r="U52" s="141" t="s">
        <v>244</v>
      </c>
      <c r="V52" s="145" t="s">
        <v>245</v>
      </c>
      <c r="W52" s="141" t="s">
        <v>4010</v>
      </c>
      <c r="X52" s="146"/>
      <c r="Y52" s="147"/>
      <c r="Z52" s="147"/>
      <c r="AA52" s="144"/>
      <c r="AB52" s="146"/>
      <c r="AC52" s="162"/>
      <c r="AD52" s="146"/>
      <c r="AE52" s="163"/>
      <c r="AF52" s="152">
        <f t="shared" si="0"/>
        <v>0</v>
      </c>
      <c r="AG52" s="164"/>
      <c r="AH52" s="146"/>
      <c r="AI52" s="163"/>
      <c r="AJ52" s="152">
        <f t="shared" si="1"/>
        <v>0</v>
      </c>
      <c r="AK52" s="164"/>
      <c r="AL52" s="146"/>
      <c r="AM52" s="157"/>
      <c r="AN52" s="158">
        <f t="shared" si="2"/>
        <v>0</v>
      </c>
      <c r="AO52" s="157"/>
      <c r="AP52" s="157"/>
      <c r="AQ52" s="158">
        <f t="shared" si="5"/>
        <v>0</v>
      </c>
      <c r="AR52" s="158">
        <f t="shared" si="4"/>
        <v>0</v>
      </c>
      <c r="AS52" s="159"/>
      <c r="AT52" s="144"/>
      <c r="AU52" s="148"/>
      <c r="AV52" s="148"/>
    </row>
    <row r="53" spans="1:48" s="117" customFormat="1" ht="18.75" customHeight="1">
      <c r="A53" s="140">
        <v>46</v>
      </c>
      <c r="B53" s="141" t="s">
        <v>330</v>
      </c>
      <c r="C53" s="142" t="s">
        <v>152</v>
      </c>
      <c r="D53" s="142" t="s">
        <v>184</v>
      </c>
      <c r="E53" s="142" t="s">
        <v>206</v>
      </c>
      <c r="F53" s="142" t="s">
        <v>194</v>
      </c>
      <c r="G53" s="141" t="s">
        <v>192</v>
      </c>
      <c r="H53" s="142" t="s">
        <v>84</v>
      </c>
      <c r="I53" s="142" t="s">
        <v>40</v>
      </c>
      <c r="J53" s="141" t="s">
        <v>331</v>
      </c>
      <c r="K53" s="141" t="s">
        <v>218</v>
      </c>
      <c r="L53" s="141">
        <v>81101500</v>
      </c>
      <c r="M53" s="143">
        <v>8550000</v>
      </c>
      <c r="N53" s="144">
        <v>10</v>
      </c>
      <c r="O53" s="143">
        <v>85500000</v>
      </c>
      <c r="P53" s="144" t="s">
        <v>248</v>
      </c>
      <c r="Q53" s="144" t="s">
        <v>248</v>
      </c>
      <c r="R53" s="144" t="s">
        <v>248</v>
      </c>
      <c r="S53" s="141" t="s">
        <v>159</v>
      </c>
      <c r="T53" s="141" t="s">
        <v>243</v>
      </c>
      <c r="U53" s="141" t="s">
        <v>244</v>
      </c>
      <c r="V53" s="145" t="s">
        <v>245</v>
      </c>
      <c r="W53" s="141" t="s">
        <v>4008</v>
      </c>
      <c r="X53" s="146">
        <v>45345</v>
      </c>
      <c r="Y53" s="147">
        <v>202413000023413</v>
      </c>
      <c r="Z53" s="147" t="s">
        <v>38</v>
      </c>
      <c r="AA53" s="144" t="s">
        <v>237</v>
      </c>
      <c r="AB53" s="146">
        <v>45345</v>
      </c>
      <c r="AC53" s="162" t="s">
        <v>487</v>
      </c>
      <c r="AD53" s="146">
        <v>45345</v>
      </c>
      <c r="AE53" s="163">
        <v>31600000</v>
      </c>
      <c r="AF53" s="152">
        <f t="shared" si="0"/>
        <v>53900000</v>
      </c>
      <c r="AG53" s="164">
        <v>214</v>
      </c>
      <c r="AH53" s="146">
        <v>45349</v>
      </c>
      <c r="AI53" s="163">
        <v>31600000</v>
      </c>
      <c r="AJ53" s="152">
        <f t="shared" si="1"/>
        <v>0</v>
      </c>
      <c r="AK53" s="164">
        <v>517</v>
      </c>
      <c r="AL53" s="146">
        <v>45359</v>
      </c>
      <c r="AM53" s="163">
        <v>31600000</v>
      </c>
      <c r="AN53" s="158">
        <f t="shared" si="2"/>
        <v>0</v>
      </c>
      <c r="AO53" s="157">
        <v>13956667</v>
      </c>
      <c r="AP53" s="157"/>
      <c r="AQ53" s="158">
        <f t="shared" si="5"/>
        <v>17643333</v>
      </c>
      <c r="AR53" s="158">
        <f t="shared" si="4"/>
        <v>53900000</v>
      </c>
      <c r="AS53" s="159" t="s">
        <v>170</v>
      </c>
      <c r="AT53" s="165">
        <v>83</v>
      </c>
      <c r="AU53" s="159" t="s">
        <v>585</v>
      </c>
      <c r="AV53" s="148"/>
    </row>
    <row r="54" spans="1:48" s="117" customFormat="1" ht="18.75" customHeight="1">
      <c r="A54" s="140">
        <v>47</v>
      </c>
      <c r="B54" s="141" t="s">
        <v>332</v>
      </c>
      <c r="C54" s="142" t="s">
        <v>152</v>
      </c>
      <c r="D54" s="142" t="s">
        <v>184</v>
      </c>
      <c r="E54" s="142" t="s">
        <v>206</v>
      </c>
      <c r="F54" s="142" t="s">
        <v>194</v>
      </c>
      <c r="G54" s="141" t="s">
        <v>192</v>
      </c>
      <c r="H54" s="142" t="s">
        <v>84</v>
      </c>
      <c r="I54" s="142" t="s">
        <v>40</v>
      </c>
      <c r="J54" s="141" t="s">
        <v>333</v>
      </c>
      <c r="K54" s="141" t="s">
        <v>226</v>
      </c>
      <c r="L54" s="141" t="s">
        <v>237</v>
      </c>
      <c r="M54" s="143">
        <v>0</v>
      </c>
      <c r="N54" s="144">
        <v>0</v>
      </c>
      <c r="O54" s="143">
        <f>85500000-85500000</f>
        <v>0</v>
      </c>
      <c r="P54" s="144" t="s">
        <v>361</v>
      </c>
      <c r="Q54" s="144" t="s">
        <v>361</v>
      </c>
      <c r="R54" s="144" t="s">
        <v>361</v>
      </c>
      <c r="S54" s="141" t="s">
        <v>159</v>
      </c>
      <c r="T54" s="141" t="s">
        <v>243</v>
      </c>
      <c r="U54" s="141" t="s">
        <v>244</v>
      </c>
      <c r="V54" s="145" t="s">
        <v>245</v>
      </c>
      <c r="W54" s="141" t="s">
        <v>4010</v>
      </c>
      <c r="X54" s="146"/>
      <c r="Y54" s="147"/>
      <c r="Z54" s="147"/>
      <c r="AA54" s="144"/>
      <c r="AB54" s="146"/>
      <c r="AC54" s="162"/>
      <c r="AD54" s="146"/>
      <c r="AE54" s="163"/>
      <c r="AF54" s="152">
        <f t="shared" si="0"/>
        <v>0</v>
      </c>
      <c r="AG54" s="164"/>
      <c r="AH54" s="146"/>
      <c r="AI54" s="163"/>
      <c r="AJ54" s="152">
        <f t="shared" si="1"/>
        <v>0</v>
      </c>
      <c r="AK54" s="164"/>
      <c r="AL54" s="146"/>
      <c r="AM54" s="157"/>
      <c r="AN54" s="158">
        <f t="shared" si="2"/>
        <v>0</v>
      </c>
      <c r="AO54" s="157"/>
      <c r="AP54" s="157"/>
      <c r="AQ54" s="158">
        <f t="shared" si="5"/>
        <v>0</v>
      </c>
      <c r="AR54" s="158">
        <f t="shared" si="4"/>
        <v>0</v>
      </c>
      <c r="AS54" s="159"/>
      <c r="AT54" s="144"/>
      <c r="AU54" s="148"/>
      <c r="AV54" s="148"/>
    </row>
    <row r="55" spans="1:48" s="117" customFormat="1" ht="18.75" customHeight="1">
      <c r="A55" s="140">
        <v>48</v>
      </c>
      <c r="B55" s="141" t="s">
        <v>334</v>
      </c>
      <c r="C55" s="142" t="s">
        <v>152</v>
      </c>
      <c r="D55" s="142" t="s">
        <v>184</v>
      </c>
      <c r="E55" s="142" t="s">
        <v>206</v>
      </c>
      <c r="F55" s="142" t="s">
        <v>194</v>
      </c>
      <c r="G55" s="141" t="s">
        <v>192</v>
      </c>
      <c r="H55" s="142" t="s">
        <v>2</v>
      </c>
      <c r="I55" s="142" t="s">
        <v>40</v>
      </c>
      <c r="J55" s="141" t="s">
        <v>335</v>
      </c>
      <c r="K55" s="141" t="s">
        <v>218</v>
      </c>
      <c r="L55" s="141">
        <v>80111607</v>
      </c>
      <c r="M55" s="143">
        <v>7300000</v>
      </c>
      <c r="N55" s="144">
        <v>10</v>
      </c>
      <c r="O55" s="143">
        <v>73000000</v>
      </c>
      <c r="P55" s="144" t="s">
        <v>248</v>
      </c>
      <c r="Q55" s="144" t="s">
        <v>248</v>
      </c>
      <c r="R55" s="144" t="s">
        <v>248</v>
      </c>
      <c r="S55" s="141" t="s">
        <v>159</v>
      </c>
      <c r="T55" s="141" t="s">
        <v>243</v>
      </c>
      <c r="U55" s="141" t="s">
        <v>244</v>
      </c>
      <c r="V55" s="145" t="s">
        <v>245</v>
      </c>
      <c r="W55" s="141" t="s">
        <v>4008</v>
      </c>
      <c r="X55" s="146">
        <v>45345</v>
      </c>
      <c r="Y55" s="147">
        <v>202413000023413</v>
      </c>
      <c r="Z55" s="147" t="s">
        <v>38</v>
      </c>
      <c r="AA55" s="144" t="s">
        <v>237</v>
      </c>
      <c r="AB55" s="146">
        <v>45345</v>
      </c>
      <c r="AC55" s="162" t="s">
        <v>488</v>
      </c>
      <c r="AD55" s="146">
        <v>45345</v>
      </c>
      <c r="AE55" s="163">
        <v>28000000</v>
      </c>
      <c r="AF55" s="152">
        <f t="shared" si="0"/>
        <v>45000000</v>
      </c>
      <c r="AG55" s="164">
        <v>322</v>
      </c>
      <c r="AH55" s="146">
        <v>45350</v>
      </c>
      <c r="AI55" s="163">
        <v>28000000</v>
      </c>
      <c r="AJ55" s="152">
        <f t="shared" si="1"/>
        <v>0</v>
      </c>
      <c r="AK55" s="164">
        <v>404</v>
      </c>
      <c r="AL55" s="146">
        <v>45355</v>
      </c>
      <c r="AM55" s="163">
        <v>28000000</v>
      </c>
      <c r="AN55" s="158">
        <f t="shared" si="2"/>
        <v>0</v>
      </c>
      <c r="AO55" s="157">
        <v>13300000</v>
      </c>
      <c r="AP55" s="157"/>
      <c r="AQ55" s="158">
        <f t="shared" si="5"/>
        <v>14700000</v>
      </c>
      <c r="AR55" s="158">
        <f t="shared" si="4"/>
        <v>45000000</v>
      </c>
      <c r="AS55" s="159" t="s">
        <v>170</v>
      </c>
      <c r="AT55" s="165">
        <v>58</v>
      </c>
      <c r="AU55" s="159" t="s">
        <v>586</v>
      </c>
      <c r="AV55" s="148"/>
    </row>
    <row r="56" spans="1:48" s="117" customFormat="1" ht="18.75" customHeight="1">
      <c r="A56" s="140">
        <v>49</v>
      </c>
      <c r="B56" s="141" t="s">
        <v>336</v>
      </c>
      <c r="C56" s="142" t="s">
        <v>152</v>
      </c>
      <c r="D56" s="142" t="s">
        <v>184</v>
      </c>
      <c r="E56" s="142" t="s">
        <v>206</v>
      </c>
      <c r="F56" s="142" t="s">
        <v>194</v>
      </c>
      <c r="G56" s="141" t="s">
        <v>192</v>
      </c>
      <c r="H56" s="142" t="s">
        <v>2</v>
      </c>
      <c r="I56" s="142" t="s">
        <v>40</v>
      </c>
      <c r="J56" s="141" t="s">
        <v>337</v>
      </c>
      <c r="K56" s="141" t="s">
        <v>218</v>
      </c>
      <c r="L56" s="141">
        <v>80111607</v>
      </c>
      <c r="M56" s="143">
        <v>7300000</v>
      </c>
      <c r="N56" s="144">
        <v>10</v>
      </c>
      <c r="O56" s="143">
        <v>73000000</v>
      </c>
      <c r="P56" s="144" t="s">
        <v>248</v>
      </c>
      <c r="Q56" s="144" t="s">
        <v>248</v>
      </c>
      <c r="R56" s="144" t="s">
        <v>248</v>
      </c>
      <c r="S56" s="141" t="s">
        <v>159</v>
      </c>
      <c r="T56" s="141" t="s">
        <v>243</v>
      </c>
      <c r="U56" s="141" t="s">
        <v>244</v>
      </c>
      <c r="V56" s="145" t="s">
        <v>245</v>
      </c>
      <c r="W56" s="141" t="s">
        <v>4008</v>
      </c>
      <c r="X56" s="146">
        <v>45345</v>
      </c>
      <c r="Y56" s="147">
        <v>202413000023413</v>
      </c>
      <c r="Z56" s="147" t="s">
        <v>38</v>
      </c>
      <c r="AA56" s="144" t="s">
        <v>237</v>
      </c>
      <c r="AB56" s="146">
        <v>45345</v>
      </c>
      <c r="AC56" s="162" t="s">
        <v>489</v>
      </c>
      <c r="AD56" s="146">
        <v>45345</v>
      </c>
      <c r="AE56" s="163">
        <v>29200000</v>
      </c>
      <c r="AF56" s="152">
        <f t="shared" si="0"/>
        <v>43800000</v>
      </c>
      <c r="AG56" s="164">
        <v>318</v>
      </c>
      <c r="AH56" s="146">
        <v>45350</v>
      </c>
      <c r="AI56" s="163">
        <v>29200000</v>
      </c>
      <c r="AJ56" s="152">
        <f t="shared" si="1"/>
        <v>0</v>
      </c>
      <c r="AK56" s="164">
        <v>523</v>
      </c>
      <c r="AL56" s="146">
        <v>45359</v>
      </c>
      <c r="AM56" s="163">
        <v>29200000</v>
      </c>
      <c r="AN56" s="158">
        <f t="shared" si="2"/>
        <v>0</v>
      </c>
      <c r="AO56" s="157">
        <v>12896667</v>
      </c>
      <c r="AP56" s="157"/>
      <c r="AQ56" s="158">
        <f t="shared" si="5"/>
        <v>16303333</v>
      </c>
      <c r="AR56" s="158">
        <f t="shared" si="4"/>
        <v>43800000</v>
      </c>
      <c r="AS56" s="159" t="s">
        <v>170</v>
      </c>
      <c r="AT56" s="165">
        <v>71</v>
      </c>
      <c r="AU56" s="159" t="s">
        <v>587</v>
      </c>
      <c r="AV56" s="148"/>
    </row>
    <row r="57" spans="1:48" s="117" customFormat="1" ht="18.75" customHeight="1">
      <c r="A57" s="140">
        <v>50</v>
      </c>
      <c r="B57" s="141" t="s">
        <v>338</v>
      </c>
      <c r="C57" s="142" t="s">
        <v>152</v>
      </c>
      <c r="D57" s="142" t="s">
        <v>184</v>
      </c>
      <c r="E57" s="142" t="s">
        <v>206</v>
      </c>
      <c r="F57" s="142" t="s">
        <v>194</v>
      </c>
      <c r="G57" s="141" t="s">
        <v>192</v>
      </c>
      <c r="H57" s="142" t="s">
        <v>2</v>
      </c>
      <c r="I57" s="142" t="s">
        <v>40</v>
      </c>
      <c r="J57" s="141" t="s">
        <v>339</v>
      </c>
      <c r="K57" s="141" t="s">
        <v>218</v>
      </c>
      <c r="L57" s="141">
        <v>80111607</v>
      </c>
      <c r="M57" s="143">
        <v>7300000</v>
      </c>
      <c r="N57" s="144">
        <v>10</v>
      </c>
      <c r="O57" s="143">
        <v>73000000</v>
      </c>
      <c r="P57" s="144" t="s">
        <v>248</v>
      </c>
      <c r="Q57" s="144" t="s">
        <v>248</v>
      </c>
      <c r="R57" s="144" t="s">
        <v>248</v>
      </c>
      <c r="S57" s="141" t="s">
        <v>159</v>
      </c>
      <c r="T57" s="141" t="s">
        <v>243</v>
      </c>
      <c r="U57" s="141" t="s">
        <v>244</v>
      </c>
      <c r="V57" s="145" t="s">
        <v>245</v>
      </c>
      <c r="W57" s="141" t="s">
        <v>4008</v>
      </c>
      <c r="X57" s="146">
        <v>45345</v>
      </c>
      <c r="Y57" s="147">
        <v>202413000023413</v>
      </c>
      <c r="Z57" s="147" t="s">
        <v>38</v>
      </c>
      <c r="AA57" s="144" t="s">
        <v>237</v>
      </c>
      <c r="AB57" s="146">
        <v>45345</v>
      </c>
      <c r="AC57" s="162" t="s">
        <v>491</v>
      </c>
      <c r="AD57" s="146">
        <v>45345</v>
      </c>
      <c r="AE57" s="163">
        <v>20000000</v>
      </c>
      <c r="AF57" s="152">
        <f t="shared" si="0"/>
        <v>53000000</v>
      </c>
      <c r="AG57" s="164">
        <v>319</v>
      </c>
      <c r="AH57" s="146">
        <v>45350</v>
      </c>
      <c r="AI57" s="163">
        <v>20000000</v>
      </c>
      <c r="AJ57" s="152">
        <f t="shared" si="1"/>
        <v>0</v>
      </c>
      <c r="AK57" s="164">
        <v>714</v>
      </c>
      <c r="AL57" s="146">
        <v>45364</v>
      </c>
      <c r="AM57" s="163">
        <v>20000000</v>
      </c>
      <c r="AN57" s="158">
        <f t="shared" si="2"/>
        <v>0</v>
      </c>
      <c r="AO57" s="157">
        <v>8000000</v>
      </c>
      <c r="AP57" s="157"/>
      <c r="AQ57" s="158">
        <f t="shared" si="5"/>
        <v>12000000</v>
      </c>
      <c r="AR57" s="158">
        <f t="shared" si="4"/>
        <v>53000000</v>
      </c>
      <c r="AS57" s="159" t="s">
        <v>170</v>
      </c>
      <c r="AT57" s="165">
        <v>146</v>
      </c>
      <c r="AU57" s="159" t="s">
        <v>588</v>
      </c>
      <c r="AV57" s="148"/>
    </row>
    <row r="58" spans="1:48" s="117" customFormat="1" ht="18.75" customHeight="1">
      <c r="A58" s="140">
        <v>51</v>
      </c>
      <c r="B58" s="141" t="s">
        <v>340</v>
      </c>
      <c r="C58" s="142" t="s">
        <v>152</v>
      </c>
      <c r="D58" s="142" t="s">
        <v>184</v>
      </c>
      <c r="E58" s="142" t="s">
        <v>206</v>
      </c>
      <c r="F58" s="142" t="s">
        <v>194</v>
      </c>
      <c r="G58" s="141" t="s">
        <v>192</v>
      </c>
      <c r="H58" s="142" t="s">
        <v>199</v>
      </c>
      <c r="I58" s="142" t="s">
        <v>40</v>
      </c>
      <c r="J58" s="141" t="s">
        <v>341</v>
      </c>
      <c r="K58" s="141" t="s">
        <v>226</v>
      </c>
      <c r="L58" s="141" t="s">
        <v>237</v>
      </c>
      <c r="M58" s="143">
        <v>800000000</v>
      </c>
      <c r="N58" s="144">
        <v>1</v>
      </c>
      <c r="O58" s="143">
        <f>800000000-70000000</f>
        <v>730000000</v>
      </c>
      <c r="P58" s="144" t="s">
        <v>269</v>
      </c>
      <c r="Q58" s="144" t="s">
        <v>270</v>
      </c>
      <c r="R58" s="144" t="s">
        <v>342</v>
      </c>
      <c r="S58" s="141" t="s">
        <v>159</v>
      </c>
      <c r="T58" s="141" t="s">
        <v>243</v>
      </c>
      <c r="U58" s="141" t="s">
        <v>244</v>
      </c>
      <c r="V58" s="145" t="s">
        <v>245</v>
      </c>
      <c r="W58" s="141" t="s">
        <v>4010</v>
      </c>
      <c r="X58" s="146"/>
      <c r="Y58" s="147"/>
      <c r="Z58" s="147"/>
      <c r="AA58" s="144"/>
      <c r="AB58" s="146"/>
      <c r="AC58" s="162"/>
      <c r="AD58" s="146"/>
      <c r="AE58" s="163"/>
      <c r="AF58" s="152">
        <f t="shared" si="0"/>
        <v>730000000</v>
      </c>
      <c r="AG58" s="164"/>
      <c r="AH58" s="146"/>
      <c r="AI58" s="163"/>
      <c r="AJ58" s="152">
        <f t="shared" si="1"/>
        <v>0</v>
      </c>
      <c r="AK58" s="164"/>
      <c r="AL58" s="146"/>
      <c r="AM58" s="157"/>
      <c r="AN58" s="158">
        <f t="shared" si="2"/>
        <v>0</v>
      </c>
      <c r="AO58" s="157"/>
      <c r="AP58" s="157"/>
      <c r="AQ58" s="158">
        <f t="shared" si="5"/>
        <v>0</v>
      </c>
      <c r="AR58" s="158">
        <f t="shared" si="4"/>
        <v>730000000</v>
      </c>
      <c r="AS58" s="159"/>
      <c r="AT58" s="144"/>
      <c r="AU58" s="148"/>
      <c r="AV58" s="148"/>
    </row>
    <row r="59" spans="1:48" s="117" customFormat="1" ht="18.75" customHeight="1">
      <c r="A59" s="140">
        <v>52</v>
      </c>
      <c r="B59" s="141" t="s">
        <v>351</v>
      </c>
      <c r="C59" s="142" t="s">
        <v>152</v>
      </c>
      <c r="D59" s="142" t="s">
        <v>184</v>
      </c>
      <c r="E59" s="142" t="s">
        <v>206</v>
      </c>
      <c r="F59" s="142" t="s">
        <v>194</v>
      </c>
      <c r="G59" s="141" t="s">
        <v>192</v>
      </c>
      <c r="H59" s="142" t="s">
        <v>105</v>
      </c>
      <c r="I59" s="142" t="s">
        <v>40</v>
      </c>
      <c r="J59" s="141" t="s">
        <v>354</v>
      </c>
      <c r="K59" s="141" t="s">
        <v>226</v>
      </c>
      <c r="L59" s="141" t="s">
        <v>237</v>
      </c>
      <c r="M59" s="143">
        <v>1000000</v>
      </c>
      <c r="N59" s="144">
        <v>12</v>
      </c>
      <c r="O59" s="143">
        <v>12000000</v>
      </c>
      <c r="P59" s="144" t="s">
        <v>361</v>
      </c>
      <c r="Q59" s="144" t="s">
        <v>361</v>
      </c>
      <c r="R59" s="144" t="s">
        <v>248</v>
      </c>
      <c r="S59" s="141" t="s">
        <v>159</v>
      </c>
      <c r="T59" s="141" t="s">
        <v>243</v>
      </c>
      <c r="U59" s="141" t="s">
        <v>244</v>
      </c>
      <c r="V59" s="145" t="s">
        <v>245</v>
      </c>
      <c r="W59" s="141" t="s">
        <v>4010</v>
      </c>
      <c r="X59" s="146">
        <v>45306</v>
      </c>
      <c r="Y59" s="147">
        <v>202413000002203</v>
      </c>
      <c r="Z59" s="147" t="s">
        <v>38</v>
      </c>
      <c r="AA59" s="144" t="s">
        <v>362</v>
      </c>
      <c r="AB59" s="146">
        <v>45309</v>
      </c>
      <c r="AC59" s="162" t="s">
        <v>365</v>
      </c>
      <c r="AD59" s="146">
        <v>45309</v>
      </c>
      <c r="AE59" s="163">
        <v>12000000</v>
      </c>
      <c r="AF59" s="152">
        <f t="shared" si="0"/>
        <v>0</v>
      </c>
      <c r="AG59" s="164">
        <v>41</v>
      </c>
      <c r="AH59" s="146">
        <v>45313</v>
      </c>
      <c r="AI59" s="163">
        <f>12000000-6000000-4815920</f>
        <v>1184080</v>
      </c>
      <c r="AJ59" s="152">
        <f t="shared" si="1"/>
        <v>10815920</v>
      </c>
      <c r="AK59" s="164" t="s">
        <v>562</v>
      </c>
      <c r="AL59" s="146">
        <v>45314</v>
      </c>
      <c r="AM59" s="157">
        <v>1184080</v>
      </c>
      <c r="AN59" s="158">
        <f t="shared" si="2"/>
        <v>0</v>
      </c>
      <c r="AO59" s="157">
        <v>924080</v>
      </c>
      <c r="AP59" s="157" t="s">
        <v>370</v>
      </c>
      <c r="AQ59" s="158">
        <f t="shared" si="5"/>
        <v>260000</v>
      </c>
      <c r="AR59" s="158">
        <f t="shared" si="4"/>
        <v>10815920</v>
      </c>
      <c r="AS59" s="159" t="s">
        <v>173</v>
      </c>
      <c r="AT59" s="165">
        <v>122623176</v>
      </c>
      <c r="AU59" s="159" t="s">
        <v>521</v>
      </c>
      <c r="AV59" s="148"/>
    </row>
    <row r="60" spans="1:48" s="117" customFormat="1" ht="18.75" customHeight="1">
      <c r="A60" s="140">
        <v>53</v>
      </c>
      <c r="B60" s="141" t="s">
        <v>352</v>
      </c>
      <c r="C60" s="142" t="s">
        <v>152</v>
      </c>
      <c r="D60" s="142" t="s">
        <v>184</v>
      </c>
      <c r="E60" s="142" t="s">
        <v>206</v>
      </c>
      <c r="F60" s="142" t="s">
        <v>194</v>
      </c>
      <c r="G60" s="141" t="s">
        <v>192</v>
      </c>
      <c r="H60" s="142" t="s">
        <v>96</v>
      </c>
      <c r="I60" s="142" t="s">
        <v>40</v>
      </c>
      <c r="J60" s="141" t="s">
        <v>355</v>
      </c>
      <c r="K60" s="141" t="s">
        <v>226</v>
      </c>
      <c r="L60" s="141" t="s">
        <v>237</v>
      </c>
      <c r="M60" s="143">
        <v>250000</v>
      </c>
      <c r="N60" s="144">
        <v>12</v>
      </c>
      <c r="O60" s="143">
        <v>3000000</v>
      </c>
      <c r="P60" s="144" t="s">
        <v>361</v>
      </c>
      <c r="Q60" s="144" t="s">
        <v>361</v>
      </c>
      <c r="R60" s="144" t="s">
        <v>248</v>
      </c>
      <c r="S60" s="141" t="s">
        <v>159</v>
      </c>
      <c r="T60" s="141" t="s">
        <v>243</v>
      </c>
      <c r="U60" s="141" t="s">
        <v>244</v>
      </c>
      <c r="V60" s="145" t="s">
        <v>245</v>
      </c>
      <c r="W60" s="141" t="s">
        <v>4010</v>
      </c>
      <c r="X60" s="146">
        <v>45306</v>
      </c>
      <c r="Y60" s="147">
        <v>202413000002203</v>
      </c>
      <c r="Z60" s="147" t="s">
        <v>38</v>
      </c>
      <c r="AA60" s="144" t="s">
        <v>363</v>
      </c>
      <c r="AB60" s="146">
        <v>45309</v>
      </c>
      <c r="AC60" s="162" t="s">
        <v>366</v>
      </c>
      <c r="AD60" s="146">
        <v>45309</v>
      </c>
      <c r="AE60" s="163">
        <v>3000000</v>
      </c>
      <c r="AF60" s="152">
        <f t="shared" si="0"/>
        <v>0</v>
      </c>
      <c r="AG60" s="164">
        <v>42</v>
      </c>
      <c r="AH60" s="146">
        <v>45313</v>
      </c>
      <c r="AI60" s="163">
        <f>3000000-2174510</f>
        <v>825490</v>
      </c>
      <c r="AJ60" s="152">
        <f t="shared" si="1"/>
        <v>2174510</v>
      </c>
      <c r="AK60" s="164" t="s">
        <v>617</v>
      </c>
      <c r="AL60" s="146">
        <v>45366</v>
      </c>
      <c r="AM60" s="163">
        <v>825490</v>
      </c>
      <c r="AN60" s="158">
        <f t="shared" si="2"/>
        <v>0</v>
      </c>
      <c r="AO60" s="157">
        <v>425490</v>
      </c>
      <c r="AP60" s="157"/>
      <c r="AQ60" s="158">
        <f t="shared" si="5"/>
        <v>400000</v>
      </c>
      <c r="AR60" s="158">
        <f t="shared" si="4"/>
        <v>2174510</v>
      </c>
      <c r="AS60" s="159" t="s">
        <v>173</v>
      </c>
      <c r="AT60" s="165">
        <v>45431517</v>
      </c>
      <c r="AU60" s="159" t="s">
        <v>519</v>
      </c>
      <c r="AV60" s="148"/>
    </row>
    <row r="61" spans="1:48" s="117" customFormat="1" ht="18.75" customHeight="1">
      <c r="A61" s="140">
        <v>54</v>
      </c>
      <c r="B61" s="141" t="s">
        <v>353</v>
      </c>
      <c r="C61" s="142" t="s">
        <v>152</v>
      </c>
      <c r="D61" s="142" t="s">
        <v>184</v>
      </c>
      <c r="E61" s="142" t="s">
        <v>206</v>
      </c>
      <c r="F61" s="142" t="s">
        <v>194</v>
      </c>
      <c r="G61" s="141" t="s">
        <v>192</v>
      </c>
      <c r="H61" s="142" t="s">
        <v>98</v>
      </c>
      <c r="I61" s="142" t="s">
        <v>40</v>
      </c>
      <c r="J61" s="141" t="s">
        <v>356</v>
      </c>
      <c r="K61" s="141" t="s">
        <v>226</v>
      </c>
      <c r="L61" s="141" t="s">
        <v>237</v>
      </c>
      <c r="M61" s="143">
        <v>1000000</v>
      </c>
      <c r="N61" s="144">
        <v>12</v>
      </c>
      <c r="O61" s="143">
        <v>12000000</v>
      </c>
      <c r="P61" s="144" t="s">
        <v>361</v>
      </c>
      <c r="Q61" s="144" t="s">
        <v>361</v>
      </c>
      <c r="R61" s="144" t="s">
        <v>248</v>
      </c>
      <c r="S61" s="141" t="s">
        <v>159</v>
      </c>
      <c r="T61" s="141" t="s">
        <v>243</v>
      </c>
      <c r="U61" s="141" t="s">
        <v>244</v>
      </c>
      <c r="V61" s="145" t="s">
        <v>245</v>
      </c>
      <c r="W61" s="141" t="s">
        <v>4010</v>
      </c>
      <c r="X61" s="146">
        <v>45306</v>
      </c>
      <c r="Y61" s="147">
        <v>202413000002203</v>
      </c>
      <c r="Z61" s="147" t="s">
        <v>38</v>
      </c>
      <c r="AA61" s="144" t="s">
        <v>364</v>
      </c>
      <c r="AB61" s="146">
        <v>45309</v>
      </c>
      <c r="AC61" s="162" t="s">
        <v>367</v>
      </c>
      <c r="AD61" s="146">
        <v>45309</v>
      </c>
      <c r="AE61" s="163">
        <v>12000000</v>
      </c>
      <c r="AF61" s="152">
        <f t="shared" si="0"/>
        <v>0</v>
      </c>
      <c r="AG61" s="167">
        <v>43</v>
      </c>
      <c r="AH61" s="146">
        <v>45313</v>
      </c>
      <c r="AI61" s="163">
        <f>12000000-12000000</f>
        <v>0</v>
      </c>
      <c r="AJ61" s="152">
        <f t="shared" si="1"/>
        <v>12000000</v>
      </c>
      <c r="AK61" s="164"/>
      <c r="AL61" s="146"/>
      <c r="AM61" s="163"/>
      <c r="AN61" s="158">
        <f t="shared" si="2"/>
        <v>0</v>
      </c>
      <c r="AO61" s="157"/>
      <c r="AP61" s="157"/>
      <c r="AQ61" s="158">
        <f t="shared" si="5"/>
        <v>0</v>
      </c>
      <c r="AR61" s="158">
        <f t="shared" si="4"/>
        <v>12000000</v>
      </c>
      <c r="AS61" s="159"/>
      <c r="AT61" s="144"/>
      <c r="AU61" s="148"/>
      <c r="AV61" s="148"/>
    </row>
    <row r="62" spans="1:48" s="117" customFormat="1" ht="18.75" customHeight="1">
      <c r="A62" s="140">
        <v>55</v>
      </c>
      <c r="B62" s="141" t="s">
        <v>397</v>
      </c>
      <c r="C62" s="142" t="s">
        <v>152</v>
      </c>
      <c r="D62" s="142" t="s">
        <v>184</v>
      </c>
      <c r="E62" s="142" t="s">
        <v>206</v>
      </c>
      <c r="F62" s="142" t="s">
        <v>124</v>
      </c>
      <c r="G62" s="141" t="s">
        <v>193</v>
      </c>
      <c r="H62" s="142" t="s">
        <v>5</v>
      </c>
      <c r="I62" s="142" t="s">
        <v>40</v>
      </c>
      <c r="J62" s="141" t="s">
        <v>398</v>
      </c>
      <c r="K62" s="141" t="s">
        <v>225</v>
      </c>
      <c r="L62" s="141">
        <v>80111605</v>
      </c>
      <c r="M62" s="143">
        <v>5000000</v>
      </c>
      <c r="N62" s="144" t="s">
        <v>399</v>
      </c>
      <c r="O62" s="143">
        <v>5000000</v>
      </c>
      <c r="P62" s="144" t="s">
        <v>361</v>
      </c>
      <c r="Q62" s="144" t="s">
        <v>361</v>
      </c>
      <c r="R62" s="144" t="s">
        <v>242</v>
      </c>
      <c r="S62" s="141" t="s">
        <v>159</v>
      </c>
      <c r="T62" s="141" t="s">
        <v>243</v>
      </c>
      <c r="U62" s="141" t="s">
        <v>244</v>
      </c>
      <c r="V62" s="145" t="s">
        <v>245</v>
      </c>
      <c r="W62" s="141" t="s">
        <v>4008</v>
      </c>
      <c r="X62" s="146">
        <v>45323</v>
      </c>
      <c r="Y62" s="147">
        <v>202413000010193</v>
      </c>
      <c r="Z62" s="147" t="s">
        <v>38</v>
      </c>
      <c r="AA62" s="144" t="s">
        <v>400</v>
      </c>
      <c r="AB62" s="146">
        <v>45323</v>
      </c>
      <c r="AC62" s="162" t="s">
        <v>408</v>
      </c>
      <c r="AD62" s="146">
        <v>45323</v>
      </c>
      <c r="AE62" s="163">
        <v>5000000</v>
      </c>
      <c r="AF62" s="152">
        <f t="shared" si="0"/>
        <v>0</v>
      </c>
      <c r="AG62" s="164">
        <v>60</v>
      </c>
      <c r="AH62" s="146">
        <v>45324</v>
      </c>
      <c r="AI62" s="163">
        <v>5000000</v>
      </c>
      <c r="AJ62" s="152">
        <f t="shared" si="1"/>
        <v>0</v>
      </c>
      <c r="AK62" s="164">
        <v>155</v>
      </c>
      <c r="AL62" s="146">
        <v>45324</v>
      </c>
      <c r="AM62" s="157">
        <v>5000000</v>
      </c>
      <c r="AN62" s="158">
        <f t="shared" si="2"/>
        <v>0</v>
      </c>
      <c r="AO62" s="157">
        <v>5000000</v>
      </c>
      <c r="AP62" s="157"/>
      <c r="AQ62" s="158">
        <f t="shared" si="5"/>
        <v>0</v>
      </c>
      <c r="AR62" s="158">
        <f t="shared" si="4"/>
        <v>0</v>
      </c>
      <c r="AS62" s="159" t="s">
        <v>170</v>
      </c>
      <c r="AT62" s="165">
        <v>712</v>
      </c>
      <c r="AU62" s="159" t="s">
        <v>522</v>
      </c>
      <c r="AV62" s="148"/>
    </row>
    <row r="63" spans="1:48" s="117" customFormat="1" ht="18.75" customHeight="1">
      <c r="A63" s="140">
        <v>56</v>
      </c>
      <c r="B63" s="141" t="s">
        <v>401</v>
      </c>
      <c r="C63" s="142" t="s">
        <v>152</v>
      </c>
      <c r="D63" s="142" t="s">
        <v>184</v>
      </c>
      <c r="E63" s="142" t="s">
        <v>206</v>
      </c>
      <c r="F63" s="142" t="s">
        <v>185</v>
      </c>
      <c r="G63" s="141" t="s">
        <v>192</v>
      </c>
      <c r="H63" s="142" t="s">
        <v>91</v>
      </c>
      <c r="I63" s="142" t="s">
        <v>40</v>
      </c>
      <c r="J63" s="141" t="s">
        <v>403</v>
      </c>
      <c r="K63" s="141" t="s">
        <v>218</v>
      </c>
      <c r="L63" s="141">
        <v>80111601</v>
      </c>
      <c r="M63" s="143">
        <v>3450000</v>
      </c>
      <c r="N63" s="144">
        <v>3</v>
      </c>
      <c r="O63" s="143">
        <v>10350000</v>
      </c>
      <c r="P63" s="144" t="s">
        <v>361</v>
      </c>
      <c r="Q63" s="144" t="s">
        <v>361</v>
      </c>
      <c r="R63" s="144" t="s">
        <v>242</v>
      </c>
      <c r="S63" s="141" t="s">
        <v>159</v>
      </c>
      <c r="T63" s="141" t="s">
        <v>243</v>
      </c>
      <c r="U63" s="141" t="s">
        <v>244</v>
      </c>
      <c r="V63" s="145" t="s">
        <v>245</v>
      </c>
      <c r="W63" s="141" t="s">
        <v>4008</v>
      </c>
      <c r="X63" s="146">
        <v>45327</v>
      </c>
      <c r="Y63" s="147">
        <v>202413000011203</v>
      </c>
      <c r="Z63" s="147" t="s">
        <v>38</v>
      </c>
      <c r="AA63" s="144" t="s">
        <v>404</v>
      </c>
      <c r="AB63" s="146">
        <v>45328</v>
      </c>
      <c r="AC63" s="162" t="s">
        <v>410</v>
      </c>
      <c r="AD63" s="146">
        <v>45334</v>
      </c>
      <c r="AE63" s="163">
        <v>10350000</v>
      </c>
      <c r="AF63" s="152">
        <f t="shared" si="0"/>
        <v>0</v>
      </c>
      <c r="AG63" s="164">
        <v>79</v>
      </c>
      <c r="AH63" s="146">
        <v>45335</v>
      </c>
      <c r="AI63" s="163">
        <v>10350000</v>
      </c>
      <c r="AJ63" s="152">
        <f t="shared" si="1"/>
        <v>0</v>
      </c>
      <c r="AK63" s="164">
        <v>282</v>
      </c>
      <c r="AL63" s="146">
        <v>45338</v>
      </c>
      <c r="AM63" s="157">
        <v>10350000</v>
      </c>
      <c r="AN63" s="158">
        <f t="shared" si="2"/>
        <v>0</v>
      </c>
      <c r="AO63" s="157">
        <v>8165000</v>
      </c>
      <c r="AP63" s="157"/>
      <c r="AQ63" s="158">
        <f t="shared" si="5"/>
        <v>2185000</v>
      </c>
      <c r="AR63" s="158">
        <f t="shared" si="4"/>
        <v>0</v>
      </c>
      <c r="AS63" s="159" t="s">
        <v>168</v>
      </c>
      <c r="AT63" s="165">
        <v>13</v>
      </c>
      <c r="AU63" s="159" t="s">
        <v>523</v>
      </c>
      <c r="AV63" s="148"/>
    </row>
    <row r="64" spans="1:48" s="117" customFormat="1" ht="18.75" customHeight="1">
      <c r="A64" s="140">
        <v>57</v>
      </c>
      <c r="B64" s="141" t="s">
        <v>402</v>
      </c>
      <c r="C64" s="142" t="s">
        <v>152</v>
      </c>
      <c r="D64" s="142" t="s">
        <v>184</v>
      </c>
      <c r="E64" s="142" t="s">
        <v>206</v>
      </c>
      <c r="F64" s="142" t="s">
        <v>194</v>
      </c>
      <c r="G64" s="141" t="s">
        <v>192</v>
      </c>
      <c r="H64" s="142" t="s">
        <v>6</v>
      </c>
      <c r="I64" s="142" t="s">
        <v>40</v>
      </c>
      <c r="J64" s="141" t="s">
        <v>406</v>
      </c>
      <c r="K64" s="141" t="s">
        <v>218</v>
      </c>
      <c r="L64" s="141">
        <v>80111600</v>
      </c>
      <c r="M64" s="143">
        <v>9000000</v>
      </c>
      <c r="N64" s="144">
        <v>2</v>
      </c>
      <c r="O64" s="143">
        <v>18000000</v>
      </c>
      <c r="P64" s="144" t="s">
        <v>361</v>
      </c>
      <c r="Q64" s="144" t="s">
        <v>361</v>
      </c>
      <c r="R64" s="144" t="s">
        <v>242</v>
      </c>
      <c r="S64" s="141" t="s">
        <v>159</v>
      </c>
      <c r="T64" s="141" t="s">
        <v>243</v>
      </c>
      <c r="U64" s="141" t="s">
        <v>244</v>
      </c>
      <c r="V64" s="145" t="s">
        <v>245</v>
      </c>
      <c r="W64" s="141" t="s">
        <v>4008</v>
      </c>
      <c r="X64" s="146">
        <v>45327</v>
      </c>
      <c r="Y64" s="147">
        <v>202413000011323</v>
      </c>
      <c r="Z64" s="147" t="s">
        <v>38</v>
      </c>
      <c r="AA64" s="144" t="s">
        <v>407</v>
      </c>
      <c r="AB64" s="146">
        <v>45328</v>
      </c>
      <c r="AC64" s="162" t="s">
        <v>411</v>
      </c>
      <c r="AD64" s="146">
        <v>45334</v>
      </c>
      <c r="AE64" s="163">
        <v>18000000</v>
      </c>
      <c r="AF64" s="152">
        <f t="shared" si="0"/>
        <v>0</v>
      </c>
      <c r="AG64" s="164">
        <v>80</v>
      </c>
      <c r="AH64" s="146">
        <v>45335</v>
      </c>
      <c r="AI64" s="163">
        <v>18000000</v>
      </c>
      <c r="AJ64" s="152">
        <f t="shared" si="1"/>
        <v>0</v>
      </c>
      <c r="AK64" s="164">
        <v>281</v>
      </c>
      <c r="AL64" s="146">
        <v>45338</v>
      </c>
      <c r="AM64" s="157">
        <v>18000000</v>
      </c>
      <c r="AN64" s="158">
        <f t="shared" si="2"/>
        <v>0</v>
      </c>
      <c r="AO64" s="157">
        <v>18000000</v>
      </c>
      <c r="AP64" s="157"/>
      <c r="AQ64" s="158">
        <f t="shared" si="5"/>
        <v>0</v>
      </c>
      <c r="AR64" s="158">
        <f t="shared" si="4"/>
        <v>0</v>
      </c>
      <c r="AS64" s="159" t="s">
        <v>170</v>
      </c>
      <c r="AT64" s="165">
        <v>12</v>
      </c>
      <c r="AU64" s="159" t="s">
        <v>524</v>
      </c>
      <c r="AV64" s="148"/>
    </row>
    <row r="65" spans="1:48" s="117" customFormat="1" ht="18.75" customHeight="1">
      <c r="A65" s="140">
        <v>58</v>
      </c>
      <c r="B65" s="141" t="s">
        <v>412</v>
      </c>
      <c r="C65" s="142" t="s">
        <v>152</v>
      </c>
      <c r="D65" s="142" t="s">
        <v>184</v>
      </c>
      <c r="E65" s="142" t="s">
        <v>206</v>
      </c>
      <c r="F65" s="142" t="s">
        <v>185</v>
      </c>
      <c r="G65" s="141" t="s">
        <v>192</v>
      </c>
      <c r="H65" s="142" t="s">
        <v>87</v>
      </c>
      <c r="I65" s="142" t="s">
        <v>40</v>
      </c>
      <c r="J65" s="141" t="s">
        <v>415</v>
      </c>
      <c r="K65" s="141" t="s">
        <v>226</v>
      </c>
      <c r="L65" s="141" t="s">
        <v>237</v>
      </c>
      <c r="M65" s="143">
        <v>60000000</v>
      </c>
      <c r="N65" s="144">
        <v>1</v>
      </c>
      <c r="O65" s="143">
        <v>60000000</v>
      </c>
      <c r="P65" s="144" t="s">
        <v>361</v>
      </c>
      <c r="Q65" s="144" t="s">
        <v>361</v>
      </c>
      <c r="R65" s="144" t="s">
        <v>361</v>
      </c>
      <c r="S65" s="141" t="s">
        <v>159</v>
      </c>
      <c r="T65" s="141" t="s">
        <v>424</v>
      </c>
      <c r="U65" s="141" t="s">
        <v>244</v>
      </c>
      <c r="V65" s="145" t="s">
        <v>245</v>
      </c>
      <c r="W65" s="141" t="s">
        <v>4010</v>
      </c>
      <c r="X65" s="146">
        <v>45341</v>
      </c>
      <c r="Y65" s="147">
        <v>202413000021823</v>
      </c>
      <c r="Z65" s="147" t="s">
        <v>38</v>
      </c>
      <c r="AA65" s="144" t="s">
        <v>416</v>
      </c>
      <c r="AB65" s="146">
        <v>45341</v>
      </c>
      <c r="AC65" s="162" t="s">
        <v>420</v>
      </c>
      <c r="AD65" s="146">
        <v>45341</v>
      </c>
      <c r="AE65" s="163">
        <v>60000000</v>
      </c>
      <c r="AF65" s="152">
        <f t="shared" si="0"/>
        <v>0</v>
      </c>
      <c r="AG65" s="167">
        <v>91</v>
      </c>
      <c r="AH65" s="146">
        <v>45341</v>
      </c>
      <c r="AI65" s="163">
        <f>60000000-60000000</f>
        <v>0</v>
      </c>
      <c r="AJ65" s="152">
        <f t="shared" si="1"/>
        <v>60000000</v>
      </c>
      <c r="AK65" s="164"/>
      <c r="AL65" s="146"/>
      <c r="AM65" s="163"/>
      <c r="AN65" s="158">
        <f t="shared" si="2"/>
        <v>0</v>
      </c>
      <c r="AO65" s="157"/>
      <c r="AP65" s="157"/>
      <c r="AQ65" s="158">
        <f t="shared" si="5"/>
        <v>0</v>
      </c>
      <c r="AR65" s="158">
        <f t="shared" si="4"/>
        <v>60000000</v>
      </c>
      <c r="AS65" s="159"/>
      <c r="AT65" s="144"/>
      <c r="AU65" s="148"/>
      <c r="AV65" s="148"/>
    </row>
    <row r="66" spans="1:48" s="117" customFormat="1" ht="18.75" customHeight="1">
      <c r="A66" s="140">
        <v>59</v>
      </c>
      <c r="B66" s="141" t="s">
        <v>413</v>
      </c>
      <c r="C66" s="142" t="s">
        <v>152</v>
      </c>
      <c r="D66" s="142" t="s">
        <v>184</v>
      </c>
      <c r="E66" s="142" t="s">
        <v>206</v>
      </c>
      <c r="F66" s="142" t="s">
        <v>185</v>
      </c>
      <c r="G66" s="141" t="s">
        <v>192</v>
      </c>
      <c r="H66" s="142" t="s">
        <v>6</v>
      </c>
      <c r="I66" s="142" t="s">
        <v>40</v>
      </c>
      <c r="J66" s="141" t="s">
        <v>415</v>
      </c>
      <c r="K66" s="141" t="s">
        <v>226</v>
      </c>
      <c r="L66" s="141" t="s">
        <v>237</v>
      </c>
      <c r="M66" s="143">
        <v>103284738</v>
      </c>
      <c r="N66" s="144">
        <v>1</v>
      </c>
      <c r="O66" s="143">
        <f>52000000+52000000-715262</f>
        <v>103284738</v>
      </c>
      <c r="P66" s="144" t="s">
        <v>361</v>
      </c>
      <c r="Q66" s="144" t="s">
        <v>361</v>
      </c>
      <c r="R66" s="144" t="s">
        <v>361</v>
      </c>
      <c r="S66" s="141" t="s">
        <v>159</v>
      </c>
      <c r="T66" s="141" t="s">
        <v>424</v>
      </c>
      <c r="U66" s="141" t="s">
        <v>244</v>
      </c>
      <c r="V66" s="145" t="s">
        <v>245</v>
      </c>
      <c r="W66" s="141" t="s">
        <v>4010</v>
      </c>
      <c r="X66" s="146">
        <v>45341</v>
      </c>
      <c r="Y66" s="147">
        <v>202413000021823</v>
      </c>
      <c r="Z66" s="147" t="s">
        <v>38</v>
      </c>
      <c r="AA66" s="144" t="s">
        <v>418</v>
      </c>
      <c r="AB66" s="146">
        <v>45341</v>
      </c>
      <c r="AC66" s="162" t="s">
        <v>421</v>
      </c>
      <c r="AD66" s="146">
        <v>45341</v>
      </c>
      <c r="AE66" s="163">
        <v>103284738</v>
      </c>
      <c r="AF66" s="152">
        <f t="shared" si="0"/>
        <v>0</v>
      </c>
      <c r="AG66" s="167">
        <v>92</v>
      </c>
      <c r="AH66" s="146">
        <v>45341</v>
      </c>
      <c r="AI66" s="163">
        <f>103284738-103284738</f>
        <v>0</v>
      </c>
      <c r="AJ66" s="152">
        <f t="shared" si="1"/>
        <v>103284738</v>
      </c>
      <c r="AK66" s="164"/>
      <c r="AL66" s="146"/>
      <c r="AM66" s="163"/>
      <c r="AN66" s="158">
        <f t="shared" si="2"/>
        <v>0</v>
      </c>
      <c r="AO66" s="157"/>
      <c r="AP66" s="157"/>
      <c r="AQ66" s="158">
        <f t="shared" si="5"/>
        <v>0</v>
      </c>
      <c r="AR66" s="158">
        <f t="shared" si="4"/>
        <v>103284738</v>
      </c>
      <c r="AS66" s="159"/>
      <c r="AT66" s="144"/>
      <c r="AU66" s="148"/>
      <c r="AV66" s="148"/>
    </row>
    <row r="67" spans="1:48" s="117" customFormat="1" ht="18.75" customHeight="1">
      <c r="A67" s="140">
        <v>60</v>
      </c>
      <c r="B67" s="141" t="s">
        <v>414</v>
      </c>
      <c r="C67" s="142" t="s">
        <v>152</v>
      </c>
      <c r="D67" s="142" t="s">
        <v>184</v>
      </c>
      <c r="E67" s="142" t="s">
        <v>206</v>
      </c>
      <c r="F67" s="142" t="s">
        <v>194</v>
      </c>
      <c r="G67" s="141" t="s">
        <v>192</v>
      </c>
      <c r="H67" s="142" t="s">
        <v>4</v>
      </c>
      <c r="I67" s="142" t="s">
        <v>40</v>
      </c>
      <c r="J67" s="141" t="s">
        <v>415</v>
      </c>
      <c r="K67" s="141" t="s">
        <v>226</v>
      </c>
      <c r="L67" s="141" t="s">
        <v>237</v>
      </c>
      <c r="M67" s="143">
        <v>50000000</v>
      </c>
      <c r="N67" s="144">
        <v>1</v>
      </c>
      <c r="O67" s="143">
        <v>50000000</v>
      </c>
      <c r="P67" s="144" t="s">
        <v>361</v>
      </c>
      <c r="Q67" s="144" t="s">
        <v>361</v>
      </c>
      <c r="R67" s="144" t="s">
        <v>361</v>
      </c>
      <c r="S67" s="141" t="s">
        <v>159</v>
      </c>
      <c r="T67" s="141" t="s">
        <v>424</v>
      </c>
      <c r="U67" s="141" t="s">
        <v>244</v>
      </c>
      <c r="V67" s="145" t="s">
        <v>245</v>
      </c>
      <c r="W67" s="141" t="s">
        <v>4010</v>
      </c>
      <c r="X67" s="146">
        <v>45341</v>
      </c>
      <c r="Y67" s="147">
        <v>202413000021823</v>
      </c>
      <c r="Z67" s="147" t="s">
        <v>38</v>
      </c>
      <c r="AA67" s="144" t="s">
        <v>417</v>
      </c>
      <c r="AB67" s="146">
        <v>45341</v>
      </c>
      <c r="AC67" s="162" t="s">
        <v>422</v>
      </c>
      <c r="AD67" s="146">
        <v>45341</v>
      </c>
      <c r="AE67" s="163">
        <v>50000000</v>
      </c>
      <c r="AF67" s="152">
        <f t="shared" si="0"/>
        <v>0</v>
      </c>
      <c r="AG67" s="167">
        <v>93</v>
      </c>
      <c r="AH67" s="146">
        <v>45341</v>
      </c>
      <c r="AI67" s="163">
        <f>50000000-50000000</f>
        <v>0</v>
      </c>
      <c r="AJ67" s="152">
        <f t="shared" si="1"/>
        <v>50000000</v>
      </c>
      <c r="AK67" s="164"/>
      <c r="AL67" s="146"/>
      <c r="AM67" s="163"/>
      <c r="AN67" s="158">
        <f t="shared" si="2"/>
        <v>0</v>
      </c>
      <c r="AO67" s="157"/>
      <c r="AP67" s="157"/>
      <c r="AQ67" s="158">
        <f t="shared" si="5"/>
        <v>0</v>
      </c>
      <c r="AR67" s="158">
        <f t="shared" si="4"/>
        <v>50000000</v>
      </c>
      <c r="AS67" s="159"/>
      <c r="AT67" s="144"/>
      <c r="AU67" s="148"/>
      <c r="AV67" s="148"/>
    </row>
    <row r="68" spans="1:48" s="117" customFormat="1" ht="18.75" customHeight="1">
      <c r="A68" s="140">
        <v>61</v>
      </c>
      <c r="B68" s="141" t="s">
        <v>425</v>
      </c>
      <c r="C68" s="142" t="s">
        <v>152</v>
      </c>
      <c r="D68" s="142" t="s">
        <v>184</v>
      </c>
      <c r="E68" s="142" t="s">
        <v>206</v>
      </c>
      <c r="F68" s="142" t="s">
        <v>194</v>
      </c>
      <c r="G68" s="141" t="s">
        <v>192</v>
      </c>
      <c r="H68" s="142" t="s">
        <v>84</v>
      </c>
      <c r="I68" s="142" t="s">
        <v>40</v>
      </c>
      <c r="J68" s="141" t="s">
        <v>415</v>
      </c>
      <c r="K68" s="141" t="s">
        <v>226</v>
      </c>
      <c r="L68" s="141" t="s">
        <v>237</v>
      </c>
      <c r="M68" s="143">
        <v>85500000</v>
      </c>
      <c r="N68" s="144">
        <v>1</v>
      </c>
      <c r="O68" s="143">
        <v>85500000</v>
      </c>
      <c r="P68" s="144" t="s">
        <v>361</v>
      </c>
      <c r="Q68" s="144" t="s">
        <v>361</v>
      </c>
      <c r="R68" s="144" t="s">
        <v>361</v>
      </c>
      <c r="S68" s="141" t="s">
        <v>159</v>
      </c>
      <c r="T68" s="141" t="s">
        <v>424</v>
      </c>
      <c r="U68" s="141" t="s">
        <v>244</v>
      </c>
      <c r="V68" s="145" t="s">
        <v>245</v>
      </c>
      <c r="W68" s="141" t="s">
        <v>4010</v>
      </c>
      <c r="X68" s="146">
        <v>45341</v>
      </c>
      <c r="Y68" s="147">
        <v>202413000021823</v>
      </c>
      <c r="Z68" s="147" t="s">
        <v>38</v>
      </c>
      <c r="AA68" s="144" t="s">
        <v>419</v>
      </c>
      <c r="AB68" s="146">
        <v>45341</v>
      </c>
      <c r="AC68" s="162" t="s">
        <v>423</v>
      </c>
      <c r="AD68" s="146">
        <v>45341</v>
      </c>
      <c r="AE68" s="163">
        <v>85500000</v>
      </c>
      <c r="AF68" s="152">
        <f t="shared" si="0"/>
        <v>0</v>
      </c>
      <c r="AG68" s="167">
        <v>94</v>
      </c>
      <c r="AH68" s="146">
        <v>45341</v>
      </c>
      <c r="AI68" s="163">
        <f>85500000-85500000</f>
        <v>0</v>
      </c>
      <c r="AJ68" s="152">
        <f t="shared" si="1"/>
        <v>85500000</v>
      </c>
      <c r="AK68" s="164"/>
      <c r="AL68" s="146"/>
      <c r="AM68" s="163"/>
      <c r="AN68" s="158">
        <f t="shared" si="2"/>
        <v>0</v>
      </c>
      <c r="AO68" s="157"/>
      <c r="AP68" s="157"/>
      <c r="AQ68" s="158">
        <f t="shared" si="5"/>
        <v>0</v>
      </c>
      <c r="AR68" s="158">
        <f t="shared" si="4"/>
        <v>85500000</v>
      </c>
      <c r="AS68" s="159"/>
      <c r="AT68" s="144"/>
      <c r="AU68" s="148"/>
      <c r="AV68" s="148"/>
    </row>
    <row r="69" spans="1:48" s="117" customFormat="1" ht="18.75" customHeight="1">
      <c r="A69" s="140">
        <v>62</v>
      </c>
      <c r="B69" s="141" t="s">
        <v>426</v>
      </c>
      <c r="C69" s="142" t="s">
        <v>152</v>
      </c>
      <c r="D69" s="142" t="s">
        <v>184</v>
      </c>
      <c r="E69" s="142" t="s">
        <v>206</v>
      </c>
      <c r="F69" s="142" t="s">
        <v>185</v>
      </c>
      <c r="G69" s="141" t="s">
        <v>192</v>
      </c>
      <c r="H69" s="142" t="s">
        <v>5</v>
      </c>
      <c r="I69" s="142" t="s">
        <v>40</v>
      </c>
      <c r="J69" s="142" t="s">
        <v>440</v>
      </c>
      <c r="K69" s="141" t="s">
        <v>218</v>
      </c>
      <c r="L69" s="141">
        <v>80111605</v>
      </c>
      <c r="M69" s="143">
        <v>3500000</v>
      </c>
      <c r="N69" s="144">
        <v>4</v>
      </c>
      <c r="O69" s="143">
        <v>14000000</v>
      </c>
      <c r="P69" s="144" t="s">
        <v>452</v>
      </c>
      <c r="Q69" s="144" t="s">
        <v>452</v>
      </c>
      <c r="R69" s="144" t="s">
        <v>238</v>
      </c>
      <c r="S69" s="141" t="s">
        <v>159</v>
      </c>
      <c r="T69" s="141" t="s">
        <v>453</v>
      </c>
      <c r="U69" s="141" t="s">
        <v>244</v>
      </c>
      <c r="V69" s="145" t="s">
        <v>245</v>
      </c>
      <c r="W69" s="141" t="s">
        <v>4008</v>
      </c>
      <c r="X69" s="146">
        <v>45345</v>
      </c>
      <c r="Y69" s="147">
        <v>202413000023413</v>
      </c>
      <c r="Z69" s="147" t="s">
        <v>38</v>
      </c>
      <c r="AA69" s="144" t="s">
        <v>455</v>
      </c>
      <c r="AB69" s="146">
        <v>45345</v>
      </c>
      <c r="AC69" s="162" t="s">
        <v>492</v>
      </c>
      <c r="AD69" s="146">
        <v>45345</v>
      </c>
      <c r="AE69" s="163">
        <v>14000000</v>
      </c>
      <c r="AF69" s="152">
        <f t="shared" si="0"/>
        <v>0</v>
      </c>
      <c r="AG69" s="164">
        <v>323</v>
      </c>
      <c r="AH69" s="146">
        <v>45350</v>
      </c>
      <c r="AI69" s="163">
        <v>14000000</v>
      </c>
      <c r="AJ69" s="152">
        <f t="shared" si="1"/>
        <v>0</v>
      </c>
      <c r="AK69" s="164">
        <v>430</v>
      </c>
      <c r="AL69" s="146">
        <v>45358</v>
      </c>
      <c r="AM69" s="163">
        <v>14000000</v>
      </c>
      <c r="AN69" s="158">
        <f t="shared" si="2"/>
        <v>0</v>
      </c>
      <c r="AO69" s="157">
        <v>6300000</v>
      </c>
      <c r="AP69" s="157"/>
      <c r="AQ69" s="158">
        <f t="shared" si="5"/>
        <v>7700000</v>
      </c>
      <c r="AR69" s="158">
        <f t="shared" si="4"/>
        <v>0</v>
      </c>
      <c r="AS69" s="159" t="s">
        <v>168</v>
      </c>
      <c r="AT69" s="165">
        <v>87</v>
      </c>
      <c r="AU69" s="159" t="s">
        <v>589</v>
      </c>
      <c r="AV69" s="148"/>
    </row>
    <row r="70" spans="1:48" s="117" customFormat="1" ht="18.75" customHeight="1">
      <c r="A70" s="140">
        <v>63</v>
      </c>
      <c r="B70" s="141" t="s">
        <v>427</v>
      </c>
      <c r="C70" s="142" t="s">
        <v>152</v>
      </c>
      <c r="D70" s="142" t="s">
        <v>184</v>
      </c>
      <c r="E70" s="142" t="s">
        <v>206</v>
      </c>
      <c r="F70" s="142" t="s">
        <v>124</v>
      </c>
      <c r="G70" s="141" t="s">
        <v>193</v>
      </c>
      <c r="H70" s="142" t="s">
        <v>86</v>
      </c>
      <c r="I70" s="142" t="s">
        <v>40</v>
      </c>
      <c r="J70" s="142" t="s">
        <v>441</v>
      </c>
      <c r="K70" s="141" t="s">
        <v>218</v>
      </c>
      <c r="L70" s="141">
        <v>81101500</v>
      </c>
      <c r="M70" s="143">
        <v>5500000</v>
      </c>
      <c r="N70" s="144">
        <v>4</v>
      </c>
      <c r="O70" s="143">
        <v>22000000</v>
      </c>
      <c r="P70" s="144" t="s">
        <v>452</v>
      </c>
      <c r="Q70" s="144" t="s">
        <v>452</v>
      </c>
      <c r="R70" s="144" t="s">
        <v>238</v>
      </c>
      <c r="S70" s="141" t="s">
        <v>159</v>
      </c>
      <c r="T70" s="141" t="s">
        <v>453</v>
      </c>
      <c r="U70" s="141" t="s">
        <v>244</v>
      </c>
      <c r="V70" s="145" t="s">
        <v>245</v>
      </c>
      <c r="W70" s="141" t="s">
        <v>4008</v>
      </c>
      <c r="X70" s="146">
        <v>45345</v>
      </c>
      <c r="Y70" s="147">
        <v>202413000023413</v>
      </c>
      <c r="Z70" s="147" t="s">
        <v>38</v>
      </c>
      <c r="AA70" s="141" t="s">
        <v>456</v>
      </c>
      <c r="AB70" s="146">
        <v>45345</v>
      </c>
      <c r="AC70" s="162" t="s">
        <v>493</v>
      </c>
      <c r="AD70" s="146">
        <v>45345</v>
      </c>
      <c r="AE70" s="163">
        <v>22000000</v>
      </c>
      <c r="AF70" s="152">
        <f t="shared" si="0"/>
        <v>0</v>
      </c>
      <c r="AG70" s="164">
        <v>320</v>
      </c>
      <c r="AH70" s="146">
        <v>45350</v>
      </c>
      <c r="AI70" s="163">
        <v>22000000</v>
      </c>
      <c r="AJ70" s="152">
        <f t="shared" si="1"/>
        <v>0</v>
      </c>
      <c r="AK70" s="164">
        <v>754</v>
      </c>
      <c r="AL70" s="146">
        <v>45365</v>
      </c>
      <c r="AM70" s="163">
        <v>22000000</v>
      </c>
      <c r="AN70" s="158">
        <f t="shared" si="2"/>
        <v>0</v>
      </c>
      <c r="AO70" s="157">
        <v>8616667</v>
      </c>
      <c r="AP70" s="157"/>
      <c r="AQ70" s="158">
        <f t="shared" si="5"/>
        <v>13383333</v>
      </c>
      <c r="AR70" s="158">
        <f t="shared" si="4"/>
        <v>0</v>
      </c>
      <c r="AS70" s="159" t="s">
        <v>170</v>
      </c>
      <c r="AT70" s="165">
        <v>156</v>
      </c>
      <c r="AU70" s="159" t="s">
        <v>590</v>
      </c>
      <c r="AV70" s="148"/>
    </row>
    <row r="71" spans="1:48" s="118" customFormat="1" ht="18.75" customHeight="1">
      <c r="A71" s="140">
        <v>64</v>
      </c>
      <c r="B71" s="141" t="s">
        <v>428</v>
      </c>
      <c r="C71" s="142" t="s">
        <v>152</v>
      </c>
      <c r="D71" s="142" t="s">
        <v>184</v>
      </c>
      <c r="E71" s="142" t="s">
        <v>206</v>
      </c>
      <c r="F71" s="142" t="s">
        <v>124</v>
      </c>
      <c r="G71" s="141" t="s">
        <v>193</v>
      </c>
      <c r="H71" s="142" t="s">
        <v>14</v>
      </c>
      <c r="I71" s="142" t="s">
        <v>40</v>
      </c>
      <c r="J71" s="142" t="s">
        <v>442</v>
      </c>
      <c r="K71" s="141" t="s">
        <v>218</v>
      </c>
      <c r="L71" s="141">
        <v>81101500</v>
      </c>
      <c r="M71" s="143">
        <v>5000000</v>
      </c>
      <c r="N71" s="144">
        <v>4</v>
      </c>
      <c r="O71" s="143">
        <v>20000000</v>
      </c>
      <c r="P71" s="144" t="s">
        <v>452</v>
      </c>
      <c r="Q71" s="144" t="s">
        <v>452</v>
      </c>
      <c r="R71" s="144" t="s">
        <v>238</v>
      </c>
      <c r="S71" s="141" t="s">
        <v>159</v>
      </c>
      <c r="T71" s="141" t="s">
        <v>453</v>
      </c>
      <c r="U71" s="141" t="s">
        <v>244</v>
      </c>
      <c r="V71" s="145" t="s">
        <v>245</v>
      </c>
      <c r="W71" s="141" t="s">
        <v>4008</v>
      </c>
      <c r="X71" s="146">
        <v>45345</v>
      </c>
      <c r="Y71" s="147">
        <v>202413000023413</v>
      </c>
      <c r="Z71" s="147" t="s">
        <v>38</v>
      </c>
      <c r="AA71" s="141" t="s">
        <v>454</v>
      </c>
      <c r="AB71" s="146">
        <v>45345</v>
      </c>
      <c r="AC71" s="162" t="s">
        <v>494</v>
      </c>
      <c r="AD71" s="146">
        <v>45345</v>
      </c>
      <c r="AE71" s="163">
        <v>20000000</v>
      </c>
      <c r="AF71" s="152">
        <f t="shared" si="0"/>
        <v>0</v>
      </c>
      <c r="AG71" s="164">
        <v>321</v>
      </c>
      <c r="AH71" s="146">
        <v>45350</v>
      </c>
      <c r="AI71" s="163">
        <v>20000000</v>
      </c>
      <c r="AJ71" s="152">
        <f t="shared" si="1"/>
        <v>0</v>
      </c>
      <c r="AK71" s="164">
        <v>620</v>
      </c>
      <c r="AL71" s="146">
        <v>45362</v>
      </c>
      <c r="AM71" s="163">
        <v>20000000</v>
      </c>
      <c r="AN71" s="158">
        <f t="shared" si="2"/>
        <v>0</v>
      </c>
      <c r="AO71" s="157">
        <v>8333333</v>
      </c>
      <c r="AP71" s="157"/>
      <c r="AQ71" s="158">
        <f t="shared" si="5"/>
        <v>11666667</v>
      </c>
      <c r="AR71" s="158">
        <f t="shared" si="4"/>
        <v>0</v>
      </c>
      <c r="AS71" s="159" t="s">
        <v>170</v>
      </c>
      <c r="AT71" s="165">
        <v>125</v>
      </c>
      <c r="AU71" s="159" t="s">
        <v>591</v>
      </c>
      <c r="AV71" s="148"/>
    </row>
    <row r="72" spans="1:48" s="118" customFormat="1" ht="18.75" customHeight="1">
      <c r="A72" s="140">
        <v>65</v>
      </c>
      <c r="B72" s="141" t="s">
        <v>429</v>
      </c>
      <c r="C72" s="142" t="s">
        <v>152</v>
      </c>
      <c r="D72" s="142" t="s">
        <v>184</v>
      </c>
      <c r="E72" s="142" t="s">
        <v>206</v>
      </c>
      <c r="F72" s="142" t="s">
        <v>124</v>
      </c>
      <c r="G72" s="141" t="s">
        <v>193</v>
      </c>
      <c r="H72" s="142" t="s">
        <v>14</v>
      </c>
      <c r="I72" s="142" t="s">
        <v>40</v>
      </c>
      <c r="J72" s="142" t="s">
        <v>443</v>
      </c>
      <c r="K72" s="141" t="s">
        <v>218</v>
      </c>
      <c r="L72" s="141">
        <v>81101500</v>
      </c>
      <c r="M72" s="143">
        <v>7900000</v>
      </c>
      <c r="N72" s="144">
        <v>4</v>
      </c>
      <c r="O72" s="143">
        <v>31600000</v>
      </c>
      <c r="P72" s="144" t="s">
        <v>452</v>
      </c>
      <c r="Q72" s="144" t="s">
        <v>452</v>
      </c>
      <c r="R72" s="144" t="s">
        <v>238</v>
      </c>
      <c r="S72" s="141" t="s">
        <v>159</v>
      </c>
      <c r="T72" s="141" t="s">
        <v>453</v>
      </c>
      <c r="U72" s="141" t="s">
        <v>244</v>
      </c>
      <c r="V72" s="145" t="s">
        <v>245</v>
      </c>
      <c r="W72" s="141" t="s">
        <v>4008</v>
      </c>
      <c r="X72" s="146">
        <v>45345</v>
      </c>
      <c r="Y72" s="147">
        <v>202413000023413</v>
      </c>
      <c r="Z72" s="147" t="s">
        <v>38</v>
      </c>
      <c r="AA72" s="141" t="s">
        <v>457</v>
      </c>
      <c r="AB72" s="146">
        <v>45345</v>
      </c>
      <c r="AC72" s="162" t="s">
        <v>495</v>
      </c>
      <c r="AD72" s="146">
        <v>45345</v>
      </c>
      <c r="AE72" s="163">
        <v>31600000</v>
      </c>
      <c r="AF72" s="152">
        <f t="shared" ref="AF72:AF135" si="6">O72-AE72</f>
        <v>0</v>
      </c>
      <c r="AG72" s="164">
        <v>324</v>
      </c>
      <c r="AH72" s="146">
        <v>45350</v>
      </c>
      <c r="AI72" s="163">
        <v>31600000</v>
      </c>
      <c r="AJ72" s="152">
        <f t="shared" ref="AJ72:AJ135" si="7">AE72-AI72</f>
        <v>0</v>
      </c>
      <c r="AK72" s="164">
        <v>619</v>
      </c>
      <c r="AL72" s="146">
        <v>45362</v>
      </c>
      <c r="AM72" s="163">
        <v>31600000</v>
      </c>
      <c r="AN72" s="158">
        <f t="shared" ref="AN72:AN135" si="8">AI72-AM72</f>
        <v>0</v>
      </c>
      <c r="AO72" s="157">
        <v>13166667</v>
      </c>
      <c r="AP72" s="157"/>
      <c r="AQ72" s="158">
        <f t="shared" si="5"/>
        <v>18433333</v>
      </c>
      <c r="AR72" s="158">
        <f t="shared" ref="AR72:AR135" si="9">O72-AM72</f>
        <v>0</v>
      </c>
      <c r="AS72" s="159" t="s">
        <v>170</v>
      </c>
      <c r="AT72" s="165">
        <v>129</v>
      </c>
      <c r="AU72" s="159" t="s">
        <v>592</v>
      </c>
      <c r="AV72" s="148"/>
    </row>
    <row r="73" spans="1:48" s="118" customFormat="1" ht="18.75" customHeight="1">
      <c r="A73" s="140">
        <v>66</v>
      </c>
      <c r="B73" s="141" t="s">
        <v>430</v>
      </c>
      <c r="C73" s="142" t="s">
        <v>152</v>
      </c>
      <c r="D73" s="142" t="s">
        <v>184</v>
      </c>
      <c r="E73" s="142" t="s">
        <v>206</v>
      </c>
      <c r="F73" s="142" t="s">
        <v>194</v>
      </c>
      <c r="G73" s="141" t="s">
        <v>192</v>
      </c>
      <c r="H73" s="142" t="s">
        <v>5</v>
      </c>
      <c r="I73" s="142" t="s">
        <v>40</v>
      </c>
      <c r="J73" s="142" t="s">
        <v>450</v>
      </c>
      <c r="K73" s="141" t="s">
        <v>218</v>
      </c>
      <c r="L73" s="141">
        <v>80111605</v>
      </c>
      <c r="M73" s="143">
        <v>7200000</v>
      </c>
      <c r="N73" s="144">
        <v>4</v>
      </c>
      <c r="O73" s="143">
        <v>28800000</v>
      </c>
      <c r="P73" s="144" t="s">
        <v>452</v>
      </c>
      <c r="Q73" s="144" t="s">
        <v>452</v>
      </c>
      <c r="R73" s="144" t="s">
        <v>238</v>
      </c>
      <c r="S73" s="141" t="s">
        <v>159</v>
      </c>
      <c r="T73" s="141" t="s">
        <v>453</v>
      </c>
      <c r="U73" s="141" t="s">
        <v>244</v>
      </c>
      <c r="V73" s="145" t="s">
        <v>245</v>
      </c>
      <c r="W73" s="141" t="s">
        <v>4008</v>
      </c>
      <c r="X73" s="146">
        <v>45345</v>
      </c>
      <c r="Y73" s="147">
        <v>202413000023413</v>
      </c>
      <c r="Z73" s="147" t="s">
        <v>38</v>
      </c>
      <c r="AA73" s="141" t="s">
        <v>456</v>
      </c>
      <c r="AB73" s="146">
        <v>45345</v>
      </c>
      <c r="AC73" s="162" t="s">
        <v>496</v>
      </c>
      <c r="AD73" s="146">
        <v>45345</v>
      </c>
      <c r="AE73" s="163">
        <v>28800000</v>
      </c>
      <c r="AF73" s="152">
        <f t="shared" si="6"/>
        <v>0</v>
      </c>
      <c r="AG73" s="164">
        <v>217</v>
      </c>
      <c r="AH73" s="146">
        <v>45349</v>
      </c>
      <c r="AI73" s="163">
        <v>28800000</v>
      </c>
      <c r="AJ73" s="152">
        <f t="shared" si="7"/>
        <v>0</v>
      </c>
      <c r="AK73" s="164">
        <v>629</v>
      </c>
      <c r="AL73" s="146">
        <v>45362</v>
      </c>
      <c r="AM73" s="163">
        <v>28800000</v>
      </c>
      <c r="AN73" s="158">
        <f t="shared" si="8"/>
        <v>0</v>
      </c>
      <c r="AO73" s="157">
        <v>12000000</v>
      </c>
      <c r="AP73" s="157"/>
      <c r="AQ73" s="158">
        <f t="shared" ref="AQ73:AQ136" si="10">AM73-AO73</f>
        <v>16800000</v>
      </c>
      <c r="AR73" s="158">
        <f t="shared" si="9"/>
        <v>0</v>
      </c>
      <c r="AS73" s="159" t="s">
        <v>170</v>
      </c>
      <c r="AT73" s="165">
        <v>130</v>
      </c>
      <c r="AU73" s="159" t="s">
        <v>593</v>
      </c>
      <c r="AV73" s="148"/>
    </row>
    <row r="74" spans="1:48" s="118" customFormat="1" ht="18.75" customHeight="1">
      <c r="A74" s="140">
        <v>67</v>
      </c>
      <c r="B74" s="141" t="s">
        <v>431</v>
      </c>
      <c r="C74" s="142" t="s">
        <v>152</v>
      </c>
      <c r="D74" s="142" t="s">
        <v>184</v>
      </c>
      <c r="E74" s="142" t="s">
        <v>206</v>
      </c>
      <c r="F74" s="142" t="s">
        <v>185</v>
      </c>
      <c r="G74" s="141" t="s">
        <v>192</v>
      </c>
      <c r="H74" s="142" t="s">
        <v>196</v>
      </c>
      <c r="I74" s="142" t="s">
        <v>40</v>
      </c>
      <c r="J74" s="142" t="s">
        <v>451</v>
      </c>
      <c r="K74" s="141" t="s">
        <v>218</v>
      </c>
      <c r="L74" s="141">
        <v>80111621</v>
      </c>
      <c r="M74" s="143">
        <v>9800000</v>
      </c>
      <c r="N74" s="144">
        <v>4</v>
      </c>
      <c r="O74" s="143">
        <v>39200000</v>
      </c>
      <c r="P74" s="144" t="s">
        <v>452</v>
      </c>
      <c r="Q74" s="144" t="s">
        <v>452</v>
      </c>
      <c r="R74" s="144" t="s">
        <v>238</v>
      </c>
      <c r="S74" s="141" t="s">
        <v>159</v>
      </c>
      <c r="T74" s="141" t="s">
        <v>453</v>
      </c>
      <c r="U74" s="141" t="s">
        <v>244</v>
      </c>
      <c r="V74" s="145" t="s">
        <v>245</v>
      </c>
      <c r="W74" s="141" t="s">
        <v>4008</v>
      </c>
      <c r="X74" s="146">
        <v>45345</v>
      </c>
      <c r="Y74" s="147">
        <v>202413000023413</v>
      </c>
      <c r="Z74" s="147" t="s">
        <v>38</v>
      </c>
      <c r="AA74" s="141" t="s">
        <v>454</v>
      </c>
      <c r="AB74" s="146">
        <v>45345</v>
      </c>
      <c r="AC74" s="162" t="s">
        <v>490</v>
      </c>
      <c r="AD74" s="146">
        <v>45345</v>
      </c>
      <c r="AE74" s="163">
        <v>39200000</v>
      </c>
      <c r="AF74" s="152">
        <f t="shared" si="6"/>
        <v>0</v>
      </c>
      <c r="AG74" s="164">
        <v>220</v>
      </c>
      <c r="AH74" s="146">
        <v>45349</v>
      </c>
      <c r="AI74" s="163">
        <v>39200000</v>
      </c>
      <c r="AJ74" s="152">
        <f t="shared" si="7"/>
        <v>0</v>
      </c>
      <c r="AK74" s="164">
        <v>830</v>
      </c>
      <c r="AL74" s="146">
        <v>45366</v>
      </c>
      <c r="AM74" s="163">
        <v>39200000</v>
      </c>
      <c r="AN74" s="158">
        <f t="shared" si="8"/>
        <v>0</v>
      </c>
      <c r="AO74" s="157">
        <v>15026667</v>
      </c>
      <c r="AP74" s="157"/>
      <c r="AQ74" s="158">
        <f t="shared" si="10"/>
        <v>24173333</v>
      </c>
      <c r="AR74" s="158">
        <f t="shared" si="9"/>
        <v>0</v>
      </c>
      <c r="AS74" s="159" t="s">
        <v>170</v>
      </c>
      <c r="AT74" s="165">
        <v>160</v>
      </c>
      <c r="AU74" s="159" t="s">
        <v>594</v>
      </c>
      <c r="AV74" s="148"/>
    </row>
    <row r="75" spans="1:48" s="118" customFormat="1" ht="18.75" customHeight="1">
      <c r="A75" s="140">
        <v>68</v>
      </c>
      <c r="B75" s="141" t="s">
        <v>432</v>
      </c>
      <c r="C75" s="142" t="s">
        <v>152</v>
      </c>
      <c r="D75" s="142" t="s">
        <v>184</v>
      </c>
      <c r="E75" s="142" t="s">
        <v>206</v>
      </c>
      <c r="F75" s="142" t="s">
        <v>185</v>
      </c>
      <c r="G75" s="141" t="s">
        <v>192</v>
      </c>
      <c r="H75" s="142" t="s">
        <v>2</v>
      </c>
      <c r="I75" s="142" t="s">
        <v>40</v>
      </c>
      <c r="J75" s="142" t="s">
        <v>292</v>
      </c>
      <c r="K75" s="141" t="s">
        <v>218</v>
      </c>
      <c r="L75" s="141">
        <v>80111607</v>
      </c>
      <c r="M75" s="143">
        <v>8000000</v>
      </c>
      <c r="N75" s="144">
        <v>4</v>
      </c>
      <c r="O75" s="143">
        <f>32000000</f>
        <v>32000000</v>
      </c>
      <c r="P75" s="144" t="s">
        <v>452</v>
      </c>
      <c r="Q75" s="144" t="s">
        <v>452</v>
      </c>
      <c r="R75" s="144" t="s">
        <v>238</v>
      </c>
      <c r="S75" s="141" t="s">
        <v>159</v>
      </c>
      <c r="T75" s="141" t="s">
        <v>453</v>
      </c>
      <c r="U75" s="141" t="s">
        <v>244</v>
      </c>
      <c r="V75" s="145" t="s">
        <v>245</v>
      </c>
      <c r="W75" s="141" t="s">
        <v>4008</v>
      </c>
      <c r="X75" s="146">
        <v>45345</v>
      </c>
      <c r="Y75" s="147">
        <v>202413000023413</v>
      </c>
      <c r="Z75" s="147" t="s">
        <v>38</v>
      </c>
      <c r="AA75" s="141" t="s">
        <v>458</v>
      </c>
      <c r="AB75" s="146">
        <v>45345</v>
      </c>
      <c r="AC75" s="162" t="s">
        <v>497</v>
      </c>
      <c r="AD75" s="146">
        <v>45345</v>
      </c>
      <c r="AE75" s="163">
        <v>32000000</v>
      </c>
      <c r="AF75" s="152">
        <f t="shared" si="6"/>
        <v>0</v>
      </c>
      <c r="AG75" s="164">
        <v>222</v>
      </c>
      <c r="AH75" s="146">
        <v>45349</v>
      </c>
      <c r="AI75" s="163">
        <v>32000000</v>
      </c>
      <c r="AJ75" s="152">
        <f t="shared" si="7"/>
        <v>0</v>
      </c>
      <c r="AK75" s="164">
        <v>621</v>
      </c>
      <c r="AL75" s="146">
        <v>45362</v>
      </c>
      <c r="AM75" s="163">
        <v>32000000</v>
      </c>
      <c r="AN75" s="158">
        <f t="shared" si="8"/>
        <v>0</v>
      </c>
      <c r="AO75" s="157">
        <v>13333333</v>
      </c>
      <c r="AP75" s="157"/>
      <c r="AQ75" s="158">
        <f t="shared" si="10"/>
        <v>18666667</v>
      </c>
      <c r="AR75" s="158">
        <f t="shared" si="9"/>
        <v>0</v>
      </c>
      <c r="AS75" s="159" t="s">
        <v>170</v>
      </c>
      <c r="AT75" s="165">
        <v>132</v>
      </c>
      <c r="AU75" s="159" t="s">
        <v>595</v>
      </c>
      <c r="AV75" s="148"/>
    </row>
    <row r="76" spans="1:48" s="118" customFormat="1" ht="18.75" customHeight="1">
      <c r="A76" s="140">
        <v>69</v>
      </c>
      <c r="B76" s="141" t="s">
        <v>433</v>
      </c>
      <c r="C76" s="142" t="s">
        <v>152</v>
      </c>
      <c r="D76" s="142" t="s">
        <v>184</v>
      </c>
      <c r="E76" s="142" t="s">
        <v>206</v>
      </c>
      <c r="F76" s="142" t="s">
        <v>185</v>
      </c>
      <c r="G76" s="141" t="s">
        <v>192</v>
      </c>
      <c r="H76" s="142" t="s">
        <v>5</v>
      </c>
      <c r="I76" s="142" t="s">
        <v>40</v>
      </c>
      <c r="J76" s="142" t="s">
        <v>444</v>
      </c>
      <c r="K76" s="141" t="s">
        <v>218</v>
      </c>
      <c r="L76" s="141">
        <v>80111605</v>
      </c>
      <c r="M76" s="143">
        <v>6500000</v>
      </c>
      <c r="N76" s="144">
        <v>4</v>
      </c>
      <c r="O76" s="143">
        <v>26000000</v>
      </c>
      <c r="P76" s="144" t="s">
        <v>452</v>
      </c>
      <c r="Q76" s="144" t="s">
        <v>452</v>
      </c>
      <c r="R76" s="144" t="s">
        <v>238</v>
      </c>
      <c r="S76" s="141" t="s">
        <v>159</v>
      </c>
      <c r="T76" s="141" t="s">
        <v>453</v>
      </c>
      <c r="U76" s="141" t="s">
        <v>244</v>
      </c>
      <c r="V76" s="145" t="s">
        <v>245</v>
      </c>
      <c r="W76" s="141" t="s">
        <v>4008</v>
      </c>
      <c r="X76" s="146">
        <v>45345</v>
      </c>
      <c r="Y76" s="147">
        <v>202413000023413</v>
      </c>
      <c r="Z76" s="147" t="s">
        <v>38</v>
      </c>
      <c r="AA76" s="141" t="s">
        <v>460</v>
      </c>
      <c r="AB76" s="146">
        <v>45345</v>
      </c>
      <c r="AC76" s="162" t="s">
        <v>498</v>
      </c>
      <c r="AD76" s="146">
        <v>45345</v>
      </c>
      <c r="AE76" s="163">
        <v>26000000</v>
      </c>
      <c r="AF76" s="152">
        <f t="shared" si="6"/>
        <v>0</v>
      </c>
      <c r="AG76" s="164">
        <v>225</v>
      </c>
      <c r="AH76" s="146">
        <v>45349</v>
      </c>
      <c r="AI76" s="163">
        <v>26000000</v>
      </c>
      <c r="AJ76" s="152">
        <f t="shared" si="7"/>
        <v>0</v>
      </c>
      <c r="AK76" s="164">
        <v>831</v>
      </c>
      <c r="AL76" s="146">
        <v>45366</v>
      </c>
      <c r="AM76" s="163">
        <v>26000000</v>
      </c>
      <c r="AN76" s="158">
        <f t="shared" si="8"/>
        <v>0</v>
      </c>
      <c r="AO76" s="157">
        <v>9966667</v>
      </c>
      <c r="AP76" s="157"/>
      <c r="AQ76" s="158">
        <f t="shared" si="10"/>
        <v>16033333</v>
      </c>
      <c r="AR76" s="158">
        <f t="shared" si="9"/>
        <v>0</v>
      </c>
      <c r="AS76" s="159" t="s">
        <v>170</v>
      </c>
      <c r="AT76" s="165">
        <v>166</v>
      </c>
      <c r="AU76" s="159" t="s">
        <v>596</v>
      </c>
      <c r="AV76" s="148"/>
    </row>
    <row r="77" spans="1:48" s="118" customFormat="1" ht="18.75" customHeight="1">
      <c r="A77" s="140">
        <v>70</v>
      </c>
      <c r="B77" s="141" t="s">
        <v>434</v>
      </c>
      <c r="C77" s="142" t="s">
        <v>152</v>
      </c>
      <c r="D77" s="142" t="s">
        <v>184</v>
      </c>
      <c r="E77" s="142" t="s">
        <v>206</v>
      </c>
      <c r="F77" s="142" t="s">
        <v>185</v>
      </c>
      <c r="G77" s="141" t="s">
        <v>192</v>
      </c>
      <c r="H77" s="142" t="s">
        <v>4</v>
      </c>
      <c r="I77" s="142" t="s">
        <v>40</v>
      </c>
      <c r="J77" s="141" t="s">
        <v>546</v>
      </c>
      <c r="K77" s="141" t="s">
        <v>218</v>
      </c>
      <c r="L77" s="141">
        <v>80111605</v>
      </c>
      <c r="M77" s="143">
        <v>9500000</v>
      </c>
      <c r="N77" s="144">
        <v>4</v>
      </c>
      <c r="O77" s="143">
        <v>38000000</v>
      </c>
      <c r="P77" s="144" t="s">
        <v>452</v>
      </c>
      <c r="Q77" s="144" t="s">
        <v>452</v>
      </c>
      <c r="R77" s="144" t="s">
        <v>238</v>
      </c>
      <c r="S77" s="141" t="s">
        <v>159</v>
      </c>
      <c r="T77" s="141" t="s">
        <v>453</v>
      </c>
      <c r="U77" s="141" t="s">
        <v>244</v>
      </c>
      <c r="V77" s="145" t="s">
        <v>245</v>
      </c>
      <c r="W77" s="141" t="s">
        <v>4008</v>
      </c>
      <c r="X77" s="146">
        <v>45345</v>
      </c>
      <c r="Y77" s="147">
        <v>202413000023413</v>
      </c>
      <c r="Z77" s="147" t="s">
        <v>38</v>
      </c>
      <c r="AA77" s="141" t="s">
        <v>459</v>
      </c>
      <c r="AB77" s="146">
        <v>45345</v>
      </c>
      <c r="AC77" s="162" t="s">
        <v>550</v>
      </c>
      <c r="AD77" s="146">
        <v>45358</v>
      </c>
      <c r="AE77" s="163">
        <v>38000000</v>
      </c>
      <c r="AF77" s="152">
        <f t="shared" si="6"/>
        <v>0</v>
      </c>
      <c r="AG77" s="164">
        <v>397</v>
      </c>
      <c r="AH77" s="146">
        <v>45358</v>
      </c>
      <c r="AI77" s="163">
        <v>38000000</v>
      </c>
      <c r="AJ77" s="152">
        <f t="shared" si="7"/>
        <v>0</v>
      </c>
      <c r="AK77" s="164">
        <v>1222</v>
      </c>
      <c r="AL77" s="146">
        <v>45385</v>
      </c>
      <c r="AM77" s="163">
        <v>38000000</v>
      </c>
      <c r="AN77" s="158">
        <f t="shared" si="8"/>
        <v>0</v>
      </c>
      <c r="AO77" s="157">
        <v>8866667</v>
      </c>
      <c r="AP77" s="157"/>
      <c r="AQ77" s="158">
        <f t="shared" si="10"/>
        <v>29133333</v>
      </c>
      <c r="AR77" s="158">
        <f t="shared" si="9"/>
        <v>0</v>
      </c>
      <c r="AS77" s="159" t="s">
        <v>170</v>
      </c>
      <c r="AT77" s="165">
        <v>266</v>
      </c>
      <c r="AU77" s="159" t="s">
        <v>604</v>
      </c>
      <c r="AV77" s="144" t="s">
        <v>543</v>
      </c>
    </row>
    <row r="78" spans="1:48" s="118" customFormat="1" ht="18.75" customHeight="1">
      <c r="A78" s="140">
        <v>71</v>
      </c>
      <c r="B78" s="141" t="s">
        <v>435</v>
      </c>
      <c r="C78" s="142" t="s">
        <v>152</v>
      </c>
      <c r="D78" s="142" t="s">
        <v>184</v>
      </c>
      <c r="E78" s="142" t="s">
        <v>206</v>
      </c>
      <c r="F78" s="142" t="s">
        <v>124</v>
      </c>
      <c r="G78" s="141" t="s">
        <v>193</v>
      </c>
      <c r="H78" s="142" t="s">
        <v>198</v>
      </c>
      <c r="I78" s="142" t="s">
        <v>40</v>
      </c>
      <c r="J78" s="142" t="s">
        <v>445</v>
      </c>
      <c r="K78" s="141" t="s">
        <v>226</v>
      </c>
      <c r="L78" s="141" t="s">
        <v>237</v>
      </c>
      <c r="M78" s="143">
        <v>0</v>
      </c>
      <c r="N78" s="144">
        <v>0</v>
      </c>
      <c r="O78" s="143">
        <f>85500000-85500000</f>
        <v>0</v>
      </c>
      <c r="P78" s="144" t="s">
        <v>361</v>
      </c>
      <c r="Q78" s="144" t="s">
        <v>361</v>
      </c>
      <c r="R78" s="144" t="s">
        <v>361</v>
      </c>
      <c r="S78" s="141" t="s">
        <v>159</v>
      </c>
      <c r="T78" s="141" t="s">
        <v>453</v>
      </c>
      <c r="U78" s="141" t="s">
        <v>244</v>
      </c>
      <c r="V78" s="145" t="s">
        <v>245</v>
      </c>
      <c r="W78" s="141" t="s">
        <v>4010</v>
      </c>
      <c r="X78" s="146">
        <v>45345</v>
      </c>
      <c r="Y78" s="147">
        <v>202413000023413</v>
      </c>
      <c r="Z78" s="147" t="s">
        <v>38</v>
      </c>
      <c r="AA78" s="141" t="s">
        <v>461</v>
      </c>
      <c r="AB78" s="146">
        <v>45345</v>
      </c>
      <c r="AC78" s="162"/>
      <c r="AD78" s="146"/>
      <c r="AE78" s="163"/>
      <c r="AF78" s="152">
        <f t="shared" si="6"/>
        <v>0</v>
      </c>
      <c r="AG78" s="164"/>
      <c r="AH78" s="146"/>
      <c r="AI78" s="163"/>
      <c r="AJ78" s="152">
        <f t="shared" si="7"/>
        <v>0</v>
      </c>
      <c r="AK78" s="164"/>
      <c r="AL78" s="146"/>
      <c r="AM78" s="157"/>
      <c r="AN78" s="158">
        <f t="shared" si="8"/>
        <v>0</v>
      </c>
      <c r="AO78" s="157"/>
      <c r="AP78" s="157"/>
      <c r="AQ78" s="158">
        <f t="shared" si="10"/>
        <v>0</v>
      </c>
      <c r="AR78" s="158">
        <f t="shared" si="9"/>
        <v>0</v>
      </c>
      <c r="AS78" s="159"/>
      <c r="AT78" s="144"/>
      <c r="AU78" s="148"/>
      <c r="AV78" s="141" t="s">
        <v>560</v>
      </c>
    </row>
    <row r="79" spans="1:48" s="118" customFormat="1" ht="18.75" customHeight="1">
      <c r="A79" s="140">
        <v>72</v>
      </c>
      <c r="B79" s="141" t="s">
        <v>436</v>
      </c>
      <c r="C79" s="142" t="s">
        <v>152</v>
      </c>
      <c r="D79" s="142" t="s">
        <v>184</v>
      </c>
      <c r="E79" s="142" t="s">
        <v>206</v>
      </c>
      <c r="F79" s="142" t="s">
        <v>185</v>
      </c>
      <c r="G79" s="141" t="s">
        <v>192</v>
      </c>
      <c r="H79" s="142" t="s">
        <v>4</v>
      </c>
      <c r="I79" s="142" t="s">
        <v>40</v>
      </c>
      <c r="J79" s="142" t="s">
        <v>446</v>
      </c>
      <c r="K79" s="141" t="s">
        <v>218</v>
      </c>
      <c r="L79" s="141">
        <v>80111605</v>
      </c>
      <c r="M79" s="143">
        <v>10000000</v>
      </c>
      <c r="N79" s="144">
        <v>4</v>
      </c>
      <c r="O79" s="143">
        <v>40000000</v>
      </c>
      <c r="P79" s="144" t="s">
        <v>452</v>
      </c>
      <c r="Q79" s="144" t="s">
        <v>452</v>
      </c>
      <c r="R79" s="144" t="s">
        <v>238</v>
      </c>
      <c r="S79" s="141" t="s">
        <v>159</v>
      </c>
      <c r="T79" s="141" t="s">
        <v>453</v>
      </c>
      <c r="U79" s="141" t="s">
        <v>244</v>
      </c>
      <c r="V79" s="145" t="s">
        <v>245</v>
      </c>
      <c r="W79" s="141" t="s">
        <v>4008</v>
      </c>
      <c r="X79" s="146">
        <v>45345</v>
      </c>
      <c r="Y79" s="147">
        <v>202413000023413</v>
      </c>
      <c r="Z79" s="147" t="s">
        <v>38</v>
      </c>
      <c r="AA79" s="141" t="s">
        <v>462</v>
      </c>
      <c r="AB79" s="146">
        <v>45345</v>
      </c>
      <c r="AC79" s="162" t="s">
        <v>499</v>
      </c>
      <c r="AD79" s="146">
        <v>45345</v>
      </c>
      <c r="AE79" s="163">
        <v>40000000</v>
      </c>
      <c r="AF79" s="152">
        <f t="shared" si="6"/>
        <v>0</v>
      </c>
      <c r="AG79" s="164">
        <v>251</v>
      </c>
      <c r="AH79" s="146">
        <v>45349</v>
      </c>
      <c r="AI79" s="163">
        <v>40000000</v>
      </c>
      <c r="AJ79" s="152">
        <f t="shared" si="7"/>
        <v>0</v>
      </c>
      <c r="AK79" s="164">
        <v>817</v>
      </c>
      <c r="AL79" s="146">
        <v>45366</v>
      </c>
      <c r="AM79" s="163">
        <v>40000000</v>
      </c>
      <c r="AN79" s="158">
        <f t="shared" si="8"/>
        <v>0</v>
      </c>
      <c r="AO79" s="157">
        <v>15333333</v>
      </c>
      <c r="AP79" s="157"/>
      <c r="AQ79" s="158">
        <f t="shared" si="10"/>
        <v>24666667</v>
      </c>
      <c r="AR79" s="158">
        <f t="shared" si="9"/>
        <v>0</v>
      </c>
      <c r="AS79" s="159" t="s">
        <v>170</v>
      </c>
      <c r="AT79" s="165">
        <v>158</v>
      </c>
      <c r="AU79" s="159" t="s">
        <v>597</v>
      </c>
      <c r="AV79" s="148"/>
    </row>
    <row r="80" spans="1:48" s="118" customFormat="1" ht="18.75" customHeight="1">
      <c r="A80" s="140">
        <v>73</v>
      </c>
      <c r="B80" s="141" t="s">
        <v>437</v>
      </c>
      <c r="C80" s="142" t="s">
        <v>152</v>
      </c>
      <c r="D80" s="142" t="s">
        <v>184</v>
      </c>
      <c r="E80" s="142" t="s">
        <v>206</v>
      </c>
      <c r="F80" s="142" t="s">
        <v>124</v>
      </c>
      <c r="G80" s="141" t="s">
        <v>193</v>
      </c>
      <c r="H80" s="142" t="s">
        <v>14</v>
      </c>
      <c r="I80" s="142" t="s">
        <v>40</v>
      </c>
      <c r="J80" s="142" t="s">
        <v>447</v>
      </c>
      <c r="K80" s="141" t="s">
        <v>218</v>
      </c>
      <c r="L80" s="141">
        <v>81101500</v>
      </c>
      <c r="M80" s="143">
        <v>6000000</v>
      </c>
      <c r="N80" s="144">
        <v>4</v>
      </c>
      <c r="O80" s="143">
        <v>24000000</v>
      </c>
      <c r="P80" s="144" t="s">
        <v>452</v>
      </c>
      <c r="Q80" s="144" t="s">
        <v>452</v>
      </c>
      <c r="R80" s="144" t="s">
        <v>238</v>
      </c>
      <c r="S80" s="141" t="s">
        <v>159</v>
      </c>
      <c r="T80" s="141" t="s">
        <v>453</v>
      </c>
      <c r="U80" s="141" t="s">
        <v>244</v>
      </c>
      <c r="V80" s="145" t="s">
        <v>245</v>
      </c>
      <c r="W80" s="141" t="s">
        <v>4008</v>
      </c>
      <c r="X80" s="146">
        <v>45345</v>
      </c>
      <c r="Y80" s="147">
        <v>202413000023413</v>
      </c>
      <c r="Z80" s="147" t="s">
        <v>38</v>
      </c>
      <c r="AA80" s="141" t="s">
        <v>463</v>
      </c>
      <c r="AB80" s="146">
        <v>45345</v>
      </c>
      <c r="AC80" s="162" t="s">
        <v>500</v>
      </c>
      <c r="AD80" s="146">
        <v>45345</v>
      </c>
      <c r="AE80" s="163">
        <v>24000000</v>
      </c>
      <c r="AF80" s="152">
        <f t="shared" si="6"/>
        <v>0</v>
      </c>
      <c r="AG80" s="164">
        <v>361</v>
      </c>
      <c r="AH80" s="146">
        <v>45351</v>
      </c>
      <c r="AI80" s="163">
        <v>24000000</v>
      </c>
      <c r="AJ80" s="152">
        <f t="shared" si="7"/>
        <v>0</v>
      </c>
      <c r="AK80" s="164">
        <v>815</v>
      </c>
      <c r="AL80" s="146">
        <v>45366</v>
      </c>
      <c r="AM80" s="163">
        <v>24000000</v>
      </c>
      <c r="AN80" s="158">
        <f t="shared" si="8"/>
        <v>0</v>
      </c>
      <c r="AO80" s="157">
        <v>8600000</v>
      </c>
      <c r="AP80" s="157"/>
      <c r="AQ80" s="158">
        <f t="shared" si="10"/>
        <v>15400000</v>
      </c>
      <c r="AR80" s="158">
        <f t="shared" si="9"/>
        <v>0</v>
      </c>
      <c r="AS80" s="159" t="s">
        <v>170</v>
      </c>
      <c r="AT80" s="165">
        <v>151</v>
      </c>
      <c r="AU80" s="159" t="s">
        <v>598</v>
      </c>
      <c r="AV80" s="148"/>
    </row>
    <row r="81" spans="1:48" s="118" customFormat="1" ht="18.75" customHeight="1">
      <c r="A81" s="140">
        <v>74</v>
      </c>
      <c r="B81" s="141" t="s">
        <v>438</v>
      </c>
      <c r="C81" s="142" t="s">
        <v>152</v>
      </c>
      <c r="D81" s="142" t="s">
        <v>184</v>
      </c>
      <c r="E81" s="142" t="s">
        <v>206</v>
      </c>
      <c r="F81" s="142" t="s">
        <v>124</v>
      </c>
      <c r="G81" s="141" t="s">
        <v>193</v>
      </c>
      <c r="H81" s="142" t="s">
        <v>14</v>
      </c>
      <c r="I81" s="142" t="s">
        <v>40</v>
      </c>
      <c r="J81" s="142" t="s">
        <v>448</v>
      </c>
      <c r="K81" s="141" t="s">
        <v>218</v>
      </c>
      <c r="L81" s="141">
        <v>81101500</v>
      </c>
      <c r="M81" s="143">
        <v>10000000</v>
      </c>
      <c r="N81" s="144">
        <v>4</v>
      </c>
      <c r="O81" s="143">
        <v>40000000</v>
      </c>
      <c r="P81" s="144" t="s">
        <v>452</v>
      </c>
      <c r="Q81" s="144" t="s">
        <v>452</v>
      </c>
      <c r="R81" s="144" t="s">
        <v>238</v>
      </c>
      <c r="S81" s="141" t="s">
        <v>159</v>
      </c>
      <c r="T81" s="141" t="s">
        <v>453</v>
      </c>
      <c r="U81" s="141" t="s">
        <v>244</v>
      </c>
      <c r="V81" s="145" t="s">
        <v>245</v>
      </c>
      <c r="W81" s="141" t="s">
        <v>4008</v>
      </c>
      <c r="X81" s="146">
        <v>45345</v>
      </c>
      <c r="Y81" s="147">
        <v>202413000023413</v>
      </c>
      <c r="Z81" s="147" t="s">
        <v>38</v>
      </c>
      <c r="AA81" s="141" t="s">
        <v>464</v>
      </c>
      <c r="AB81" s="146">
        <v>45345</v>
      </c>
      <c r="AC81" s="162" t="s">
        <v>501</v>
      </c>
      <c r="AD81" s="146">
        <v>45345</v>
      </c>
      <c r="AE81" s="163">
        <v>40000000</v>
      </c>
      <c r="AF81" s="152">
        <f t="shared" si="6"/>
        <v>0</v>
      </c>
      <c r="AG81" s="164">
        <v>286</v>
      </c>
      <c r="AH81" s="146">
        <v>45350</v>
      </c>
      <c r="AI81" s="163">
        <v>40000000</v>
      </c>
      <c r="AJ81" s="152">
        <f t="shared" si="7"/>
        <v>0</v>
      </c>
      <c r="AK81" s="164">
        <v>1104</v>
      </c>
      <c r="AL81" s="146">
        <v>45372</v>
      </c>
      <c r="AM81" s="163">
        <v>40000000</v>
      </c>
      <c r="AN81" s="158">
        <f t="shared" si="8"/>
        <v>0</v>
      </c>
      <c r="AO81" s="157">
        <v>13000000</v>
      </c>
      <c r="AP81" s="157"/>
      <c r="AQ81" s="158">
        <f t="shared" si="10"/>
        <v>27000000</v>
      </c>
      <c r="AR81" s="158">
        <f t="shared" si="9"/>
        <v>0</v>
      </c>
      <c r="AS81" s="159" t="s">
        <v>170</v>
      </c>
      <c r="AT81" s="165">
        <v>214</v>
      </c>
      <c r="AU81" s="159" t="s">
        <v>599</v>
      </c>
      <c r="AV81" s="148"/>
    </row>
    <row r="82" spans="1:48" s="118" customFormat="1" ht="18.75" customHeight="1">
      <c r="A82" s="140">
        <v>75</v>
      </c>
      <c r="B82" s="141" t="s">
        <v>439</v>
      </c>
      <c r="C82" s="142" t="s">
        <v>152</v>
      </c>
      <c r="D82" s="142" t="s">
        <v>184</v>
      </c>
      <c r="E82" s="142" t="s">
        <v>206</v>
      </c>
      <c r="F82" s="142" t="s">
        <v>185</v>
      </c>
      <c r="G82" s="141" t="s">
        <v>192</v>
      </c>
      <c r="H82" s="142" t="s">
        <v>198</v>
      </c>
      <c r="I82" s="142" t="s">
        <v>40</v>
      </c>
      <c r="J82" s="142" t="s">
        <v>449</v>
      </c>
      <c r="K82" s="141" t="s">
        <v>218</v>
      </c>
      <c r="L82" s="141">
        <v>80111607</v>
      </c>
      <c r="M82" s="143">
        <v>4800000</v>
      </c>
      <c r="N82" s="144">
        <v>4</v>
      </c>
      <c r="O82" s="143">
        <v>19200000</v>
      </c>
      <c r="P82" s="144" t="s">
        <v>452</v>
      </c>
      <c r="Q82" s="144" t="s">
        <v>452</v>
      </c>
      <c r="R82" s="144" t="s">
        <v>238</v>
      </c>
      <c r="S82" s="141" t="s">
        <v>159</v>
      </c>
      <c r="T82" s="141" t="s">
        <v>453</v>
      </c>
      <c r="U82" s="141" t="s">
        <v>244</v>
      </c>
      <c r="V82" s="145" t="s">
        <v>245</v>
      </c>
      <c r="W82" s="141" t="s">
        <v>4008</v>
      </c>
      <c r="X82" s="146">
        <v>45345</v>
      </c>
      <c r="Y82" s="147">
        <v>202413000023413</v>
      </c>
      <c r="Z82" s="147" t="s">
        <v>38</v>
      </c>
      <c r="AA82" s="141" t="s">
        <v>465</v>
      </c>
      <c r="AB82" s="146">
        <v>45345</v>
      </c>
      <c r="AC82" s="162" t="s">
        <v>502</v>
      </c>
      <c r="AD82" s="146">
        <v>45345</v>
      </c>
      <c r="AE82" s="163">
        <v>19200000</v>
      </c>
      <c r="AF82" s="152">
        <f t="shared" si="6"/>
        <v>0</v>
      </c>
      <c r="AG82" s="164">
        <v>288</v>
      </c>
      <c r="AH82" s="146">
        <v>45350</v>
      </c>
      <c r="AI82" s="163">
        <f>19200000-1200000</f>
        <v>18000000</v>
      </c>
      <c r="AJ82" s="152">
        <f t="shared" si="7"/>
        <v>1200000</v>
      </c>
      <c r="AK82" s="164">
        <v>1325</v>
      </c>
      <c r="AL82" s="146">
        <v>45390</v>
      </c>
      <c r="AM82" s="163">
        <v>18000000</v>
      </c>
      <c r="AN82" s="158">
        <f t="shared" si="8"/>
        <v>0</v>
      </c>
      <c r="AO82" s="157">
        <v>4600000</v>
      </c>
      <c r="AP82" s="157"/>
      <c r="AQ82" s="158">
        <f t="shared" si="10"/>
        <v>13400000</v>
      </c>
      <c r="AR82" s="158">
        <f t="shared" si="9"/>
        <v>1200000</v>
      </c>
      <c r="AS82" s="159" t="s">
        <v>170</v>
      </c>
      <c r="AT82" s="165">
        <v>281</v>
      </c>
      <c r="AU82" s="159" t="s">
        <v>605</v>
      </c>
      <c r="AV82" s="148"/>
    </row>
    <row r="83" spans="1:48" s="118" customFormat="1" ht="18.75" customHeight="1">
      <c r="A83" s="140">
        <v>76</v>
      </c>
      <c r="B83" s="141" t="s">
        <v>503</v>
      </c>
      <c r="C83" s="142" t="s">
        <v>152</v>
      </c>
      <c r="D83" s="142" t="s">
        <v>184</v>
      </c>
      <c r="E83" s="142" t="s">
        <v>206</v>
      </c>
      <c r="F83" s="142" t="s">
        <v>185</v>
      </c>
      <c r="G83" s="141" t="s">
        <v>192</v>
      </c>
      <c r="H83" s="142" t="s">
        <v>2</v>
      </c>
      <c r="I83" s="142" t="s">
        <v>40</v>
      </c>
      <c r="J83" s="142" t="s">
        <v>507</v>
      </c>
      <c r="K83" s="141" t="s">
        <v>218</v>
      </c>
      <c r="L83" s="141">
        <v>80111607</v>
      </c>
      <c r="M83" s="143">
        <v>5800000</v>
      </c>
      <c r="N83" s="144">
        <v>4</v>
      </c>
      <c r="O83" s="143">
        <v>23200000</v>
      </c>
      <c r="P83" s="144" t="s">
        <v>452</v>
      </c>
      <c r="Q83" s="144" t="s">
        <v>452</v>
      </c>
      <c r="R83" s="144" t="s">
        <v>238</v>
      </c>
      <c r="S83" s="141" t="s">
        <v>159</v>
      </c>
      <c r="T83" s="141" t="s">
        <v>453</v>
      </c>
      <c r="U83" s="141" t="s">
        <v>244</v>
      </c>
      <c r="V83" s="145" t="s">
        <v>245</v>
      </c>
      <c r="W83" s="141" t="s">
        <v>4008</v>
      </c>
      <c r="X83" s="146">
        <v>45351</v>
      </c>
      <c r="Y83" s="147">
        <v>202413000027673</v>
      </c>
      <c r="Z83" s="147" t="s">
        <v>38</v>
      </c>
      <c r="AA83" s="141" t="s">
        <v>511</v>
      </c>
      <c r="AB83" s="146">
        <v>45352</v>
      </c>
      <c r="AC83" s="162" t="s">
        <v>529</v>
      </c>
      <c r="AD83" s="146">
        <v>45352</v>
      </c>
      <c r="AE83" s="163">
        <v>23200000</v>
      </c>
      <c r="AF83" s="152">
        <f t="shared" si="6"/>
        <v>0</v>
      </c>
      <c r="AG83" s="164">
        <v>437</v>
      </c>
      <c r="AH83" s="146">
        <v>45365</v>
      </c>
      <c r="AI83" s="163">
        <v>23200000</v>
      </c>
      <c r="AJ83" s="152">
        <f t="shared" si="7"/>
        <v>0</v>
      </c>
      <c r="AK83" s="164">
        <v>1226</v>
      </c>
      <c r="AL83" s="146">
        <v>45387</v>
      </c>
      <c r="AM83" s="163">
        <v>23200000</v>
      </c>
      <c r="AN83" s="158">
        <f t="shared" si="8"/>
        <v>0</v>
      </c>
      <c r="AO83" s="157">
        <v>4446667</v>
      </c>
      <c r="AP83" s="157"/>
      <c r="AQ83" s="158">
        <f t="shared" si="10"/>
        <v>18753333</v>
      </c>
      <c r="AR83" s="158">
        <f t="shared" si="9"/>
        <v>0</v>
      </c>
      <c r="AS83" s="159" t="s">
        <v>170</v>
      </c>
      <c r="AT83" s="165">
        <v>268</v>
      </c>
      <c r="AU83" s="159" t="s">
        <v>606</v>
      </c>
      <c r="AV83" s="148"/>
    </row>
    <row r="84" spans="1:48" s="118" customFormat="1" ht="18.75" customHeight="1">
      <c r="A84" s="140">
        <v>77</v>
      </c>
      <c r="B84" s="141" t="s">
        <v>504</v>
      </c>
      <c r="C84" s="142" t="s">
        <v>152</v>
      </c>
      <c r="D84" s="142" t="s">
        <v>184</v>
      </c>
      <c r="E84" s="142" t="s">
        <v>206</v>
      </c>
      <c r="F84" s="142" t="s">
        <v>185</v>
      </c>
      <c r="G84" s="141" t="s">
        <v>192</v>
      </c>
      <c r="H84" s="142" t="s">
        <v>2</v>
      </c>
      <c r="I84" s="142" t="s">
        <v>40</v>
      </c>
      <c r="J84" s="142" t="s">
        <v>508</v>
      </c>
      <c r="K84" s="141" t="s">
        <v>218</v>
      </c>
      <c r="L84" s="141">
        <v>80111607</v>
      </c>
      <c r="M84" s="143">
        <v>6200000</v>
      </c>
      <c r="N84" s="144">
        <v>4</v>
      </c>
      <c r="O84" s="143">
        <v>24800000</v>
      </c>
      <c r="P84" s="144" t="s">
        <v>452</v>
      </c>
      <c r="Q84" s="144" t="s">
        <v>452</v>
      </c>
      <c r="R84" s="144" t="s">
        <v>238</v>
      </c>
      <c r="S84" s="141" t="s">
        <v>159</v>
      </c>
      <c r="T84" s="141" t="s">
        <v>453</v>
      </c>
      <c r="U84" s="141" t="s">
        <v>244</v>
      </c>
      <c r="V84" s="145" t="s">
        <v>245</v>
      </c>
      <c r="W84" s="141" t="s">
        <v>4008</v>
      </c>
      <c r="X84" s="146">
        <v>45351</v>
      </c>
      <c r="Y84" s="147">
        <v>202413000027673</v>
      </c>
      <c r="Z84" s="147" t="s">
        <v>38</v>
      </c>
      <c r="AA84" s="141" t="s">
        <v>511</v>
      </c>
      <c r="AB84" s="146">
        <v>45352</v>
      </c>
      <c r="AC84" s="162" t="s">
        <v>530</v>
      </c>
      <c r="AD84" s="146">
        <v>45352</v>
      </c>
      <c r="AE84" s="163">
        <v>24800000</v>
      </c>
      <c r="AF84" s="152">
        <f t="shared" si="6"/>
        <v>0</v>
      </c>
      <c r="AG84" s="164">
        <v>438</v>
      </c>
      <c r="AH84" s="146">
        <v>45365</v>
      </c>
      <c r="AI84" s="163">
        <v>24800000</v>
      </c>
      <c r="AJ84" s="152">
        <f t="shared" si="7"/>
        <v>0</v>
      </c>
      <c r="AK84" s="164">
        <v>1635</v>
      </c>
      <c r="AL84" s="146">
        <v>45394</v>
      </c>
      <c r="AM84" s="163">
        <v>24800000</v>
      </c>
      <c r="AN84" s="158">
        <f t="shared" si="8"/>
        <v>0</v>
      </c>
      <c r="AO84" s="157">
        <v>3306667</v>
      </c>
      <c r="AP84" s="157"/>
      <c r="AQ84" s="158">
        <f t="shared" si="10"/>
        <v>21493333</v>
      </c>
      <c r="AR84" s="158">
        <f t="shared" si="9"/>
        <v>0</v>
      </c>
      <c r="AS84" s="159" t="s">
        <v>170</v>
      </c>
      <c r="AT84" s="165">
        <v>327</v>
      </c>
      <c r="AU84" s="159" t="s">
        <v>607</v>
      </c>
      <c r="AV84" s="148"/>
    </row>
    <row r="85" spans="1:48" s="118" customFormat="1" ht="18.75" customHeight="1">
      <c r="A85" s="140">
        <v>78</v>
      </c>
      <c r="B85" s="141" t="s">
        <v>505</v>
      </c>
      <c r="C85" s="142" t="s">
        <v>152</v>
      </c>
      <c r="D85" s="142" t="s">
        <v>184</v>
      </c>
      <c r="E85" s="142" t="s">
        <v>206</v>
      </c>
      <c r="F85" s="142" t="s">
        <v>185</v>
      </c>
      <c r="G85" s="141" t="s">
        <v>192</v>
      </c>
      <c r="H85" s="142" t="s">
        <v>6</v>
      </c>
      <c r="I85" s="142" t="s">
        <v>40</v>
      </c>
      <c r="J85" s="142" t="s">
        <v>509</v>
      </c>
      <c r="K85" s="141" t="s">
        <v>218</v>
      </c>
      <c r="L85" s="141">
        <v>80111621</v>
      </c>
      <c r="M85" s="143">
        <v>4400000</v>
      </c>
      <c r="N85" s="144">
        <v>4</v>
      </c>
      <c r="O85" s="143">
        <v>17600000</v>
      </c>
      <c r="P85" s="144" t="s">
        <v>452</v>
      </c>
      <c r="Q85" s="144" t="s">
        <v>452</v>
      </c>
      <c r="R85" s="144" t="s">
        <v>238</v>
      </c>
      <c r="S85" s="141" t="s">
        <v>159</v>
      </c>
      <c r="T85" s="141" t="s">
        <v>453</v>
      </c>
      <c r="U85" s="141" t="s">
        <v>244</v>
      </c>
      <c r="V85" s="145" t="s">
        <v>245</v>
      </c>
      <c r="W85" s="141" t="s">
        <v>4008</v>
      </c>
      <c r="X85" s="146">
        <v>45351</v>
      </c>
      <c r="Y85" s="147">
        <v>202413000027673</v>
      </c>
      <c r="Z85" s="147" t="s">
        <v>38</v>
      </c>
      <c r="AA85" s="141" t="s">
        <v>512</v>
      </c>
      <c r="AB85" s="146">
        <v>45352</v>
      </c>
      <c r="AC85" s="162" t="s">
        <v>531</v>
      </c>
      <c r="AD85" s="146">
        <v>45352</v>
      </c>
      <c r="AE85" s="163">
        <v>17600000</v>
      </c>
      <c r="AF85" s="152">
        <f t="shared" si="6"/>
        <v>0</v>
      </c>
      <c r="AG85" s="164">
        <v>439</v>
      </c>
      <c r="AH85" s="146">
        <v>45365</v>
      </c>
      <c r="AI85" s="163">
        <v>17600000</v>
      </c>
      <c r="AJ85" s="152">
        <f t="shared" si="7"/>
        <v>0</v>
      </c>
      <c r="AK85" s="164">
        <v>1206</v>
      </c>
      <c r="AL85" s="146">
        <v>45385</v>
      </c>
      <c r="AM85" s="163">
        <v>17600000</v>
      </c>
      <c r="AN85" s="158">
        <f t="shared" si="8"/>
        <v>0</v>
      </c>
      <c r="AO85" s="157">
        <v>4106667</v>
      </c>
      <c r="AP85" s="157"/>
      <c r="AQ85" s="158">
        <f t="shared" si="10"/>
        <v>13493333</v>
      </c>
      <c r="AR85" s="158">
        <f t="shared" si="9"/>
        <v>0</v>
      </c>
      <c r="AS85" s="159" t="s">
        <v>170</v>
      </c>
      <c r="AT85" s="165">
        <v>261</v>
      </c>
      <c r="AU85" s="159" t="s">
        <v>608</v>
      </c>
      <c r="AV85" s="148"/>
    </row>
    <row r="86" spans="1:48" s="118" customFormat="1" ht="18.75" customHeight="1">
      <c r="A86" s="140">
        <v>79</v>
      </c>
      <c r="B86" s="141" t="s">
        <v>506</v>
      </c>
      <c r="C86" s="142" t="s">
        <v>152</v>
      </c>
      <c r="D86" s="168" t="s">
        <v>184</v>
      </c>
      <c r="E86" s="168" t="s">
        <v>206</v>
      </c>
      <c r="F86" s="142" t="s">
        <v>185</v>
      </c>
      <c r="G86" s="168" t="s">
        <v>192</v>
      </c>
      <c r="H86" s="169" t="s">
        <v>6</v>
      </c>
      <c r="I86" s="142" t="s">
        <v>40</v>
      </c>
      <c r="J86" s="168" t="s">
        <v>510</v>
      </c>
      <c r="K86" s="168" t="s">
        <v>218</v>
      </c>
      <c r="L86" s="141">
        <v>80111621</v>
      </c>
      <c r="M86" s="143">
        <v>4800000</v>
      </c>
      <c r="N86" s="144">
        <v>4</v>
      </c>
      <c r="O86" s="143">
        <v>19200000</v>
      </c>
      <c r="P86" s="144" t="s">
        <v>452</v>
      </c>
      <c r="Q86" s="144" t="s">
        <v>452</v>
      </c>
      <c r="R86" s="144" t="s">
        <v>238</v>
      </c>
      <c r="S86" s="141" t="s">
        <v>159</v>
      </c>
      <c r="T86" s="141" t="s">
        <v>453</v>
      </c>
      <c r="U86" s="141" t="s">
        <v>244</v>
      </c>
      <c r="V86" s="145" t="s">
        <v>245</v>
      </c>
      <c r="W86" s="141" t="s">
        <v>4008</v>
      </c>
      <c r="X86" s="146">
        <v>45351</v>
      </c>
      <c r="Y86" s="147">
        <v>202413000027673</v>
      </c>
      <c r="Z86" s="147" t="s">
        <v>38</v>
      </c>
      <c r="AA86" s="141" t="s">
        <v>513</v>
      </c>
      <c r="AB86" s="146">
        <v>45352</v>
      </c>
      <c r="AC86" s="162" t="s">
        <v>532</v>
      </c>
      <c r="AD86" s="146">
        <v>45352</v>
      </c>
      <c r="AE86" s="163">
        <v>19200000</v>
      </c>
      <c r="AF86" s="152">
        <f t="shared" si="6"/>
        <v>0</v>
      </c>
      <c r="AG86" s="164">
        <v>440</v>
      </c>
      <c r="AH86" s="146">
        <v>45365</v>
      </c>
      <c r="AI86" s="163">
        <v>19200000</v>
      </c>
      <c r="AJ86" s="152">
        <f t="shared" si="7"/>
        <v>0</v>
      </c>
      <c r="AK86" s="164">
        <v>1221</v>
      </c>
      <c r="AL86" s="146">
        <v>45385</v>
      </c>
      <c r="AM86" s="163">
        <v>19200000</v>
      </c>
      <c r="AN86" s="158">
        <f t="shared" si="8"/>
        <v>0</v>
      </c>
      <c r="AO86" s="157">
        <v>4480000</v>
      </c>
      <c r="AP86" s="157"/>
      <c r="AQ86" s="158">
        <f t="shared" si="10"/>
        <v>14720000</v>
      </c>
      <c r="AR86" s="158">
        <f t="shared" si="9"/>
        <v>0</v>
      </c>
      <c r="AS86" s="159" t="s">
        <v>170</v>
      </c>
      <c r="AT86" s="165">
        <v>267</v>
      </c>
      <c r="AU86" s="159" t="s">
        <v>609</v>
      </c>
      <c r="AV86" s="148"/>
    </row>
    <row r="87" spans="1:48" s="118" customFormat="1" ht="18.75" customHeight="1">
      <c r="A87" s="140">
        <v>80</v>
      </c>
      <c r="B87" s="141" t="s">
        <v>533</v>
      </c>
      <c r="C87" s="142" t="s">
        <v>152</v>
      </c>
      <c r="D87" s="168" t="s">
        <v>184</v>
      </c>
      <c r="E87" s="168" t="s">
        <v>206</v>
      </c>
      <c r="F87" s="142" t="s">
        <v>185</v>
      </c>
      <c r="G87" s="168" t="s">
        <v>192</v>
      </c>
      <c r="H87" s="169" t="s">
        <v>535</v>
      </c>
      <c r="I87" s="142" t="s">
        <v>40</v>
      </c>
      <c r="J87" s="168" t="s">
        <v>534</v>
      </c>
      <c r="K87" s="168" t="s">
        <v>223</v>
      </c>
      <c r="L87" s="141">
        <v>82101504</v>
      </c>
      <c r="M87" s="143">
        <v>1423526.2</v>
      </c>
      <c r="N87" s="144">
        <v>10</v>
      </c>
      <c r="O87" s="143">
        <f>10400000+3835262</f>
        <v>14235262</v>
      </c>
      <c r="P87" s="144" t="s">
        <v>238</v>
      </c>
      <c r="Q87" s="144" t="s">
        <v>238</v>
      </c>
      <c r="R87" s="144" t="s">
        <v>238</v>
      </c>
      <c r="S87" s="141" t="s">
        <v>159</v>
      </c>
      <c r="T87" s="141" t="s">
        <v>453</v>
      </c>
      <c r="U87" s="141" t="s">
        <v>244</v>
      </c>
      <c r="V87" s="145" t="s">
        <v>245</v>
      </c>
      <c r="W87" s="141" t="s">
        <v>4008</v>
      </c>
      <c r="X87" s="146">
        <v>45357</v>
      </c>
      <c r="Y87" s="147">
        <v>202413000029243</v>
      </c>
      <c r="Z87" s="147" t="s">
        <v>38</v>
      </c>
      <c r="AA87" s="141" t="s">
        <v>547</v>
      </c>
      <c r="AB87" s="146">
        <v>45359</v>
      </c>
      <c r="AC87" s="162" t="s">
        <v>551</v>
      </c>
      <c r="AD87" s="146">
        <v>45359</v>
      </c>
      <c r="AE87" s="163">
        <v>14235262</v>
      </c>
      <c r="AF87" s="152">
        <f t="shared" si="6"/>
        <v>0</v>
      </c>
      <c r="AG87" s="167">
        <v>451</v>
      </c>
      <c r="AH87" s="146">
        <v>45366</v>
      </c>
      <c r="AI87" s="163">
        <f>14235262-14235262</f>
        <v>0</v>
      </c>
      <c r="AJ87" s="152">
        <f t="shared" si="7"/>
        <v>14235262</v>
      </c>
      <c r="AK87" s="164"/>
      <c r="AL87" s="146"/>
      <c r="AM87" s="163"/>
      <c r="AN87" s="158">
        <f t="shared" si="8"/>
        <v>0</v>
      </c>
      <c r="AO87" s="157"/>
      <c r="AP87" s="157"/>
      <c r="AQ87" s="158">
        <f t="shared" si="10"/>
        <v>0</v>
      </c>
      <c r="AR87" s="158">
        <f t="shared" si="9"/>
        <v>14235262</v>
      </c>
      <c r="AS87" s="159"/>
      <c r="AT87" s="165"/>
      <c r="AU87" s="159"/>
      <c r="AV87" s="148"/>
    </row>
    <row r="88" spans="1:48" s="118" customFormat="1" ht="18.75" customHeight="1">
      <c r="A88" s="140">
        <v>81</v>
      </c>
      <c r="B88" s="141" t="s">
        <v>553</v>
      </c>
      <c r="C88" s="142" t="s">
        <v>152</v>
      </c>
      <c r="D88" s="168" t="s">
        <v>184</v>
      </c>
      <c r="E88" s="168" t="s">
        <v>206</v>
      </c>
      <c r="F88" s="142" t="s">
        <v>185</v>
      </c>
      <c r="G88" s="141" t="s">
        <v>192</v>
      </c>
      <c r="H88" s="142" t="s">
        <v>91</v>
      </c>
      <c r="I88" s="142" t="s">
        <v>40</v>
      </c>
      <c r="J88" s="168" t="s">
        <v>554</v>
      </c>
      <c r="K88" s="141" t="s">
        <v>218</v>
      </c>
      <c r="L88" s="141">
        <v>80111601</v>
      </c>
      <c r="M88" s="143">
        <v>3300000</v>
      </c>
      <c r="N88" s="144">
        <v>4</v>
      </c>
      <c r="O88" s="143">
        <v>13200000</v>
      </c>
      <c r="P88" s="144" t="s">
        <v>361</v>
      </c>
      <c r="Q88" s="144" t="s">
        <v>361</v>
      </c>
      <c r="R88" s="144" t="s">
        <v>238</v>
      </c>
      <c r="S88" s="141" t="s">
        <v>159</v>
      </c>
      <c r="T88" s="141" t="s">
        <v>453</v>
      </c>
      <c r="U88" s="141" t="s">
        <v>244</v>
      </c>
      <c r="V88" s="145" t="s">
        <v>245</v>
      </c>
      <c r="W88" s="141" t="s">
        <v>4008</v>
      </c>
      <c r="X88" s="146">
        <v>45364</v>
      </c>
      <c r="Y88" s="147">
        <v>202413000030883</v>
      </c>
      <c r="Z88" s="147" t="s">
        <v>38</v>
      </c>
      <c r="AA88" s="141" t="s">
        <v>555</v>
      </c>
      <c r="AB88" s="146">
        <v>45365</v>
      </c>
      <c r="AC88" s="162" t="s">
        <v>556</v>
      </c>
      <c r="AD88" s="146">
        <v>45365</v>
      </c>
      <c r="AE88" s="163">
        <v>13200000</v>
      </c>
      <c r="AF88" s="152">
        <f t="shared" si="6"/>
        <v>0</v>
      </c>
      <c r="AG88" s="164">
        <v>452</v>
      </c>
      <c r="AH88" s="146">
        <v>45366</v>
      </c>
      <c r="AI88" s="163">
        <v>13200000</v>
      </c>
      <c r="AJ88" s="152">
        <f t="shared" si="7"/>
        <v>0</v>
      </c>
      <c r="AK88" s="164">
        <v>1327</v>
      </c>
      <c r="AL88" s="146">
        <v>45390</v>
      </c>
      <c r="AM88" s="163">
        <v>13200000</v>
      </c>
      <c r="AN88" s="158">
        <f t="shared" si="8"/>
        <v>0</v>
      </c>
      <c r="AO88" s="157">
        <v>2530000</v>
      </c>
      <c r="AP88" s="157"/>
      <c r="AQ88" s="158">
        <f t="shared" si="10"/>
        <v>10670000</v>
      </c>
      <c r="AR88" s="158">
        <f t="shared" si="9"/>
        <v>0</v>
      </c>
      <c r="AS88" s="159" t="s">
        <v>168</v>
      </c>
      <c r="AT88" s="165">
        <v>291</v>
      </c>
      <c r="AU88" s="159" t="s">
        <v>610</v>
      </c>
      <c r="AV88" s="148"/>
    </row>
    <row r="89" spans="1:48" s="118" customFormat="1" ht="18.75" customHeight="1">
      <c r="A89" s="140">
        <v>82</v>
      </c>
      <c r="B89" s="141" t="s">
        <v>557</v>
      </c>
      <c r="C89" s="142" t="s">
        <v>152</v>
      </c>
      <c r="D89" s="168" t="s">
        <v>184</v>
      </c>
      <c r="E89" s="168" t="s">
        <v>206</v>
      </c>
      <c r="F89" s="142" t="s">
        <v>185</v>
      </c>
      <c r="G89" s="141" t="s">
        <v>192</v>
      </c>
      <c r="H89" s="142" t="s">
        <v>558</v>
      </c>
      <c r="I89" s="142" t="s">
        <v>40</v>
      </c>
      <c r="J89" s="168" t="s">
        <v>559</v>
      </c>
      <c r="K89" s="141" t="s">
        <v>226</v>
      </c>
      <c r="L89" s="141" t="s">
        <v>237</v>
      </c>
      <c r="M89" s="143">
        <v>9000000</v>
      </c>
      <c r="N89" s="144">
        <v>10</v>
      </c>
      <c r="O89" s="143">
        <v>90000000</v>
      </c>
      <c r="P89" s="144" t="s">
        <v>361</v>
      </c>
      <c r="Q89" s="144" t="s">
        <v>361</v>
      </c>
      <c r="R89" s="144" t="s">
        <v>238</v>
      </c>
      <c r="S89" s="141" t="s">
        <v>159</v>
      </c>
      <c r="T89" s="141" t="s">
        <v>453</v>
      </c>
      <c r="U89" s="141" t="s">
        <v>244</v>
      </c>
      <c r="V89" s="145" t="s">
        <v>245</v>
      </c>
      <c r="W89" s="141" t="s">
        <v>4010</v>
      </c>
      <c r="X89" s="146">
        <v>45371</v>
      </c>
      <c r="Y89" s="147">
        <v>202413000033263</v>
      </c>
      <c r="Z89" s="147" t="s">
        <v>38</v>
      </c>
      <c r="AA89" s="141" t="s">
        <v>603</v>
      </c>
      <c r="AB89" s="146">
        <v>45394</v>
      </c>
      <c r="AC89" s="162" t="s">
        <v>602</v>
      </c>
      <c r="AD89" s="146">
        <v>45394</v>
      </c>
      <c r="AE89" s="163">
        <v>90000000</v>
      </c>
      <c r="AF89" s="152">
        <f t="shared" si="6"/>
        <v>0</v>
      </c>
      <c r="AG89" s="164">
        <v>652</v>
      </c>
      <c r="AH89" s="146">
        <v>45396</v>
      </c>
      <c r="AI89" s="163">
        <v>90000000</v>
      </c>
      <c r="AJ89" s="152">
        <f t="shared" si="7"/>
        <v>0</v>
      </c>
      <c r="AK89" s="164">
        <v>1637</v>
      </c>
      <c r="AL89" s="146">
        <v>45397</v>
      </c>
      <c r="AM89" s="163">
        <v>90000000</v>
      </c>
      <c r="AN89" s="158">
        <f t="shared" si="8"/>
        <v>0</v>
      </c>
      <c r="AO89" s="157">
        <v>90000000</v>
      </c>
      <c r="AP89" s="157"/>
      <c r="AQ89" s="158">
        <f t="shared" si="10"/>
        <v>0</v>
      </c>
      <c r="AR89" s="158">
        <f t="shared" si="9"/>
        <v>0</v>
      </c>
      <c r="AS89" s="159" t="s">
        <v>166</v>
      </c>
      <c r="AT89" s="165">
        <v>1</v>
      </c>
      <c r="AU89" s="159" t="s">
        <v>611</v>
      </c>
      <c r="AV89" s="148"/>
    </row>
    <row r="90" spans="1:48" s="118" customFormat="1" ht="18.75" customHeight="1">
      <c r="A90" s="140">
        <v>83</v>
      </c>
      <c r="B90" s="141" t="s">
        <v>619</v>
      </c>
      <c r="C90" s="142" t="s">
        <v>152</v>
      </c>
      <c r="D90" s="168" t="s">
        <v>184</v>
      </c>
      <c r="E90" s="168" t="s">
        <v>206</v>
      </c>
      <c r="F90" s="142" t="s">
        <v>185</v>
      </c>
      <c r="G90" s="141" t="s">
        <v>192</v>
      </c>
      <c r="H90" s="142" t="s">
        <v>91</v>
      </c>
      <c r="I90" s="142" t="s">
        <v>40</v>
      </c>
      <c r="J90" s="168" t="s">
        <v>620</v>
      </c>
      <c r="K90" s="141" t="s">
        <v>225</v>
      </c>
      <c r="L90" s="141">
        <v>80111601</v>
      </c>
      <c r="M90" s="143">
        <v>3500000</v>
      </c>
      <c r="N90" s="144" t="s">
        <v>621</v>
      </c>
      <c r="O90" s="143">
        <v>4715000</v>
      </c>
      <c r="P90" s="144" t="s">
        <v>361</v>
      </c>
      <c r="Q90" s="144" t="s">
        <v>361</v>
      </c>
      <c r="R90" s="144" t="s">
        <v>344</v>
      </c>
      <c r="S90" s="141" t="s">
        <v>159</v>
      </c>
      <c r="T90" s="141" t="s">
        <v>453</v>
      </c>
      <c r="U90" s="141" t="s">
        <v>244</v>
      </c>
      <c r="V90" s="145" t="s">
        <v>245</v>
      </c>
      <c r="W90" s="141" t="s">
        <v>4008</v>
      </c>
      <c r="X90" s="146">
        <v>45415</v>
      </c>
      <c r="Y90" s="147">
        <v>202413000042503</v>
      </c>
      <c r="Z90" s="147" t="s">
        <v>38</v>
      </c>
      <c r="AA90" s="141" t="s">
        <v>555</v>
      </c>
      <c r="AB90" s="146">
        <v>45418</v>
      </c>
      <c r="AC90" s="162" t="s">
        <v>623</v>
      </c>
      <c r="AD90" s="146">
        <v>45418</v>
      </c>
      <c r="AE90" s="163">
        <v>4715000</v>
      </c>
      <c r="AF90" s="152">
        <f t="shared" si="6"/>
        <v>0</v>
      </c>
      <c r="AG90" s="167">
        <v>688</v>
      </c>
      <c r="AH90" s="146">
        <v>45419</v>
      </c>
      <c r="AI90" s="163">
        <v>4715000</v>
      </c>
      <c r="AJ90" s="152">
        <f t="shared" si="7"/>
        <v>0</v>
      </c>
      <c r="AK90" s="164">
        <v>1942</v>
      </c>
      <c r="AL90" s="146">
        <v>45429</v>
      </c>
      <c r="AM90" s="163">
        <v>4715000</v>
      </c>
      <c r="AN90" s="158">
        <f t="shared" si="8"/>
        <v>0</v>
      </c>
      <c r="AO90" s="157">
        <v>0</v>
      </c>
      <c r="AP90" s="157"/>
      <c r="AQ90" s="158">
        <f t="shared" si="10"/>
        <v>4715000</v>
      </c>
      <c r="AR90" s="158">
        <f t="shared" si="9"/>
        <v>0</v>
      </c>
      <c r="AS90" s="159" t="s">
        <v>168</v>
      </c>
      <c r="AT90" s="164">
        <v>13</v>
      </c>
      <c r="AU90" s="165" t="s">
        <v>523</v>
      </c>
      <c r="AV90" s="148"/>
    </row>
    <row r="91" spans="1:48" s="118" customFormat="1" ht="18.75" customHeight="1">
      <c r="A91" s="140">
        <v>84</v>
      </c>
      <c r="B91" s="141" t="s">
        <v>624</v>
      </c>
      <c r="C91" s="142" t="s">
        <v>152</v>
      </c>
      <c r="D91" s="168" t="s">
        <v>184</v>
      </c>
      <c r="E91" s="168" t="s">
        <v>206</v>
      </c>
      <c r="F91" s="142" t="s">
        <v>185</v>
      </c>
      <c r="G91" s="141" t="s">
        <v>192</v>
      </c>
      <c r="H91" s="142" t="s">
        <v>197</v>
      </c>
      <c r="I91" s="142" t="s">
        <v>40</v>
      </c>
      <c r="J91" s="168" t="s">
        <v>625</v>
      </c>
      <c r="K91" s="141" t="s">
        <v>218</v>
      </c>
      <c r="L91" s="141">
        <v>80111614</v>
      </c>
      <c r="M91" s="143">
        <v>6000000</v>
      </c>
      <c r="N91" s="144">
        <v>2</v>
      </c>
      <c r="O91" s="143">
        <v>12000000</v>
      </c>
      <c r="P91" s="144" t="s">
        <v>344</v>
      </c>
      <c r="Q91" s="144" t="s">
        <v>344</v>
      </c>
      <c r="R91" s="144" t="s">
        <v>344</v>
      </c>
      <c r="S91" s="141" t="s">
        <v>159</v>
      </c>
      <c r="T91" s="141" t="s">
        <v>453</v>
      </c>
      <c r="U91" s="141" t="s">
        <v>244</v>
      </c>
      <c r="V91" s="145" t="s">
        <v>245</v>
      </c>
      <c r="W91" s="141" t="s">
        <v>4008</v>
      </c>
      <c r="X91" s="146">
        <v>45414</v>
      </c>
      <c r="Y91" s="147">
        <v>202413000042523</v>
      </c>
      <c r="Z91" s="147" t="s">
        <v>178</v>
      </c>
      <c r="AA91" s="141" t="s">
        <v>626</v>
      </c>
      <c r="AB91" s="146">
        <v>45432</v>
      </c>
      <c r="AC91" s="162" t="s">
        <v>665</v>
      </c>
      <c r="AD91" s="146">
        <v>45434</v>
      </c>
      <c r="AE91" s="163">
        <v>12000000</v>
      </c>
      <c r="AF91" s="152">
        <f t="shared" si="6"/>
        <v>0</v>
      </c>
      <c r="AG91" s="167">
        <v>842</v>
      </c>
      <c r="AH91" s="146">
        <v>45435</v>
      </c>
      <c r="AI91" s="163">
        <v>12000000</v>
      </c>
      <c r="AJ91" s="152">
        <f t="shared" si="7"/>
        <v>0</v>
      </c>
      <c r="AK91" s="164">
        <v>2763</v>
      </c>
      <c r="AL91" s="146">
        <v>45440</v>
      </c>
      <c r="AM91" s="163">
        <v>12000000</v>
      </c>
      <c r="AN91" s="158">
        <f t="shared" si="8"/>
        <v>0</v>
      </c>
      <c r="AO91" s="157">
        <v>0</v>
      </c>
      <c r="AP91" s="157"/>
      <c r="AQ91" s="158">
        <f t="shared" si="10"/>
        <v>12000000</v>
      </c>
      <c r="AR91" s="158">
        <f t="shared" si="9"/>
        <v>0</v>
      </c>
      <c r="AS91" s="159" t="s">
        <v>170</v>
      </c>
      <c r="AT91" s="164">
        <v>449</v>
      </c>
      <c r="AU91" s="165" t="s">
        <v>691</v>
      </c>
      <c r="AV91" s="148"/>
    </row>
    <row r="92" spans="1:48" s="118" customFormat="1" ht="18.75" customHeight="1">
      <c r="A92" s="140">
        <v>85</v>
      </c>
      <c r="B92" s="141" t="s">
        <v>627</v>
      </c>
      <c r="C92" s="142" t="s">
        <v>152</v>
      </c>
      <c r="D92" s="168" t="s">
        <v>184</v>
      </c>
      <c r="E92" s="168" t="s">
        <v>206</v>
      </c>
      <c r="F92" s="142" t="s">
        <v>124</v>
      </c>
      <c r="G92" s="141" t="s">
        <v>193</v>
      </c>
      <c r="H92" s="142" t="s">
        <v>2</v>
      </c>
      <c r="I92" s="142" t="s">
        <v>40</v>
      </c>
      <c r="J92" s="141" t="s">
        <v>292</v>
      </c>
      <c r="K92" s="141" t="s">
        <v>218</v>
      </c>
      <c r="L92" s="141">
        <v>80111607</v>
      </c>
      <c r="M92" s="143">
        <v>8000000</v>
      </c>
      <c r="N92" s="144">
        <v>2</v>
      </c>
      <c r="O92" s="143">
        <v>16000000</v>
      </c>
      <c r="P92" s="144" t="s">
        <v>344</v>
      </c>
      <c r="Q92" s="144" t="s">
        <v>344</v>
      </c>
      <c r="R92" s="144" t="s">
        <v>344</v>
      </c>
      <c r="S92" s="141" t="s">
        <v>159</v>
      </c>
      <c r="T92" s="141" t="s">
        <v>453</v>
      </c>
      <c r="U92" s="141" t="s">
        <v>244</v>
      </c>
      <c r="V92" s="145" t="s">
        <v>245</v>
      </c>
      <c r="W92" s="141" t="s">
        <v>4008</v>
      </c>
      <c r="X92" s="146">
        <v>45429</v>
      </c>
      <c r="Y92" s="147">
        <v>202413000047913</v>
      </c>
      <c r="Z92" s="147" t="s">
        <v>178</v>
      </c>
      <c r="AA92" s="141" t="s">
        <v>628</v>
      </c>
      <c r="AB92" s="146">
        <v>45432</v>
      </c>
      <c r="AC92" s="162" t="s">
        <v>666</v>
      </c>
      <c r="AD92" s="146">
        <v>45434</v>
      </c>
      <c r="AE92" s="163">
        <v>16000000</v>
      </c>
      <c r="AF92" s="152">
        <f t="shared" si="6"/>
        <v>0</v>
      </c>
      <c r="AG92" s="167">
        <v>843</v>
      </c>
      <c r="AH92" s="146">
        <v>45435</v>
      </c>
      <c r="AI92" s="163">
        <v>16000000</v>
      </c>
      <c r="AJ92" s="152">
        <f t="shared" si="7"/>
        <v>0</v>
      </c>
      <c r="AK92" s="164">
        <v>3000</v>
      </c>
      <c r="AL92" s="146">
        <v>45441</v>
      </c>
      <c r="AM92" s="163">
        <v>16000000</v>
      </c>
      <c r="AN92" s="158">
        <f t="shared" si="8"/>
        <v>0</v>
      </c>
      <c r="AO92" s="157">
        <v>0</v>
      </c>
      <c r="AP92" s="157"/>
      <c r="AQ92" s="158">
        <f t="shared" si="10"/>
        <v>16000000</v>
      </c>
      <c r="AR92" s="158">
        <f t="shared" si="9"/>
        <v>0</v>
      </c>
      <c r="AS92" s="159" t="s">
        <v>170</v>
      </c>
      <c r="AT92" s="164">
        <v>455</v>
      </c>
      <c r="AU92" s="165" t="s">
        <v>692</v>
      </c>
      <c r="AV92" s="148"/>
    </row>
    <row r="93" spans="1:48" s="118" customFormat="1" ht="18.75" customHeight="1">
      <c r="A93" s="140">
        <v>86</v>
      </c>
      <c r="B93" s="141" t="s">
        <v>629</v>
      </c>
      <c r="C93" s="142" t="s">
        <v>152</v>
      </c>
      <c r="D93" s="168" t="s">
        <v>184</v>
      </c>
      <c r="E93" s="168" t="s">
        <v>206</v>
      </c>
      <c r="F93" s="142" t="s">
        <v>185</v>
      </c>
      <c r="G93" s="141" t="s">
        <v>192</v>
      </c>
      <c r="H93" s="142" t="s">
        <v>2</v>
      </c>
      <c r="I93" s="142" t="s">
        <v>40</v>
      </c>
      <c r="J93" s="168" t="s">
        <v>637</v>
      </c>
      <c r="K93" s="141" t="s">
        <v>225</v>
      </c>
      <c r="L93" s="141">
        <v>80111607</v>
      </c>
      <c r="M93" s="143">
        <v>4950000</v>
      </c>
      <c r="N93" s="144">
        <v>1</v>
      </c>
      <c r="O93" s="143">
        <v>4950000</v>
      </c>
      <c r="P93" s="144" t="s">
        <v>344</v>
      </c>
      <c r="Q93" s="144" t="s">
        <v>344</v>
      </c>
      <c r="R93" s="144" t="s">
        <v>344</v>
      </c>
      <c r="S93" s="141" t="s">
        <v>159</v>
      </c>
      <c r="T93" s="141" t="s">
        <v>453</v>
      </c>
      <c r="U93" s="141" t="s">
        <v>244</v>
      </c>
      <c r="V93" s="145" t="s">
        <v>245</v>
      </c>
      <c r="W93" s="141" t="s">
        <v>4008</v>
      </c>
      <c r="X93" s="146">
        <v>45429</v>
      </c>
      <c r="Y93" s="147">
        <v>202413000047913</v>
      </c>
      <c r="Z93" s="147" t="s">
        <v>38</v>
      </c>
      <c r="AA93" s="141" t="s">
        <v>645</v>
      </c>
      <c r="AB93" s="146">
        <v>45432</v>
      </c>
      <c r="AC93" s="162" t="s">
        <v>653</v>
      </c>
      <c r="AD93" s="146">
        <v>45432</v>
      </c>
      <c r="AE93" s="163">
        <v>4950000</v>
      </c>
      <c r="AF93" s="152">
        <f t="shared" si="6"/>
        <v>0</v>
      </c>
      <c r="AG93" s="167">
        <v>789</v>
      </c>
      <c r="AH93" s="146">
        <v>45434</v>
      </c>
      <c r="AI93" s="163">
        <v>4950000</v>
      </c>
      <c r="AJ93" s="152">
        <f t="shared" si="7"/>
        <v>0</v>
      </c>
      <c r="AK93" s="164">
        <v>2980</v>
      </c>
      <c r="AL93" s="146">
        <v>45441</v>
      </c>
      <c r="AM93" s="163">
        <v>4950000</v>
      </c>
      <c r="AN93" s="158">
        <f t="shared" si="8"/>
        <v>0</v>
      </c>
      <c r="AO93" s="157">
        <v>0</v>
      </c>
      <c r="AP93" s="157"/>
      <c r="AQ93" s="158">
        <f t="shared" si="10"/>
        <v>4950000</v>
      </c>
      <c r="AR93" s="158">
        <f t="shared" si="9"/>
        <v>0</v>
      </c>
      <c r="AS93" s="159" t="s">
        <v>170</v>
      </c>
      <c r="AT93" s="164">
        <v>69</v>
      </c>
      <c r="AU93" s="165" t="s">
        <v>573</v>
      </c>
      <c r="AV93" s="148"/>
    </row>
    <row r="94" spans="1:48" s="118" customFormat="1" ht="18.75" customHeight="1">
      <c r="A94" s="140">
        <v>87</v>
      </c>
      <c r="B94" s="141" t="s">
        <v>630</v>
      </c>
      <c r="C94" s="142" t="s">
        <v>152</v>
      </c>
      <c r="D94" s="168" t="s">
        <v>184</v>
      </c>
      <c r="E94" s="168" t="s">
        <v>206</v>
      </c>
      <c r="F94" s="142" t="s">
        <v>185</v>
      </c>
      <c r="G94" s="141" t="s">
        <v>192</v>
      </c>
      <c r="H94" s="142" t="s">
        <v>4</v>
      </c>
      <c r="I94" s="142" t="s">
        <v>40</v>
      </c>
      <c r="J94" s="168" t="s">
        <v>638</v>
      </c>
      <c r="K94" s="141" t="s">
        <v>225</v>
      </c>
      <c r="L94" s="141">
        <v>80111605</v>
      </c>
      <c r="M94" s="143">
        <v>4640000</v>
      </c>
      <c r="N94" s="144">
        <v>1</v>
      </c>
      <c r="O94" s="143">
        <v>4640000</v>
      </c>
      <c r="P94" s="144" t="s">
        <v>344</v>
      </c>
      <c r="Q94" s="144" t="s">
        <v>344</v>
      </c>
      <c r="R94" s="144" t="s">
        <v>344</v>
      </c>
      <c r="S94" s="141" t="s">
        <v>159</v>
      </c>
      <c r="T94" s="141" t="s">
        <v>453</v>
      </c>
      <c r="U94" s="141" t="s">
        <v>244</v>
      </c>
      <c r="V94" s="145" t="s">
        <v>245</v>
      </c>
      <c r="W94" s="141" t="s">
        <v>4008</v>
      </c>
      <c r="X94" s="146">
        <v>45429</v>
      </c>
      <c r="Y94" s="147">
        <v>202413000047913</v>
      </c>
      <c r="Z94" s="147" t="s">
        <v>38</v>
      </c>
      <c r="AA94" s="141" t="s">
        <v>652</v>
      </c>
      <c r="AB94" s="146">
        <v>45432</v>
      </c>
      <c r="AC94" s="162" t="s">
        <v>654</v>
      </c>
      <c r="AD94" s="146">
        <v>45432</v>
      </c>
      <c r="AE94" s="163">
        <v>4640000</v>
      </c>
      <c r="AF94" s="152">
        <f t="shared" si="6"/>
        <v>0</v>
      </c>
      <c r="AG94" s="167">
        <v>790</v>
      </c>
      <c r="AH94" s="146">
        <v>45434</v>
      </c>
      <c r="AI94" s="163">
        <v>4640000</v>
      </c>
      <c r="AJ94" s="152">
        <f t="shared" si="7"/>
        <v>0</v>
      </c>
      <c r="AK94" s="164">
        <v>2840</v>
      </c>
      <c r="AL94" s="146">
        <v>45440</v>
      </c>
      <c r="AM94" s="163">
        <v>4640000</v>
      </c>
      <c r="AN94" s="158">
        <f t="shared" si="8"/>
        <v>0</v>
      </c>
      <c r="AO94" s="157">
        <v>0</v>
      </c>
      <c r="AP94" s="157"/>
      <c r="AQ94" s="158">
        <f t="shared" si="10"/>
        <v>4640000</v>
      </c>
      <c r="AR94" s="158">
        <f t="shared" si="9"/>
        <v>0</v>
      </c>
      <c r="AS94" s="159" t="s">
        <v>170</v>
      </c>
      <c r="AT94" s="164">
        <v>68</v>
      </c>
      <c r="AU94" s="165" t="s">
        <v>568</v>
      </c>
      <c r="AV94" s="148"/>
    </row>
    <row r="95" spans="1:48" s="118" customFormat="1" ht="18.75" customHeight="1">
      <c r="A95" s="140">
        <v>88</v>
      </c>
      <c r="B95" s="141" t="s">
        <v>631</v>
      </c>
      <c r="C95" s="142" t="s">
        <v>152</v>
      </c>
      <c r="D95" s="168" t="s">
        <v>184</v>
      </c>
      <c r="E95" s="168" t="s">
        <v>206</v>
      </c>
      <c r="F95" s="142" t="s">
        <v>194</v>
      </c>
      <c r="G95" s="141" t="s">
        <v>192</v>
      </c>
      <c r="H95" s="142" t="s">
        <v>5</v>
      </c>
      <c r="I95" s="142" t="s">
        <v>40</v>
      </c>
      <c r="J95" s="168" t="s">
        <v>639</v>
      </c>
      <c r="K95" s="141" t="s">
        <v>225</v>
      </c>
      <c r="L95" s="141">
        <v>80111605</v>
      </c>
      <c r="M95" s="143">
        <v>4160000</v>
      </c>
      <c r="N95" s="144">
        <v>1</v>
      </c>
      <c r="O95" s="143">
        <v>4160000</v>
      </c>
      <c r="P95" s="144" t="s">
        <v>344</v>
      </c>
      <c r="Q95" s="144" t="s">
        <v>344</v>
      </c>
      <c r="R95" s="144" t="s">
        <v>344</v>
      </c>
      <c r="S95" s="141" t="s">
        <v>159</v>
      </c>
      <c r="T95" s="141" t="s">
        <v>453</v>
      </c>
      <c r="U95" s="141" t="s">
        <v>244</v>
      </c>
      <c r="V95" s="145" t="s">
        <v>245</v>
      </c>
      <c r="W95" s="141" t="s">
        <v>4008</v>
      </c>
      <c r="X95" s="146">
        <v>45429</v>
      </c>
      <c r="Y95" s="147">
        <v>202413000047913</v>
      </c>
      <c r="Z95" s="147" t="s">
        <v>38</v>
      </c>
      <c r="AA95" s="141" t="s">
        <v>646</v>
      </c>
      <c r="AB95" s="146">
        <v>45432</v>
      </c>
      <c r="AC95" s="162" t="s">
        <v>656</v>
      </c>
      <c r="AD95" s="146">
        <v>45432</v>
      </c>
      <c r="AE95" s="163">
        <v>4160000</v>
      </c>
      <c r="AF95" s="152">
        <f t="shared" si="6"/>
        <v>0</v>
      </c>
      <c r="AG95" s="167">
        <v>791</v>
      </c>
      <c r="AH95" s="146">
        <v>45434</v>
      </c>
      <c r="AI95" s="163">
        <v>4160000</v>
      </c>
      <c r="AJ95" s="152">
        <f t="shared" si="7"/>
        <v>0</v>
      </c>
      <c r="AK95" s="164">
        <v>2843</v>
      </c>
      <c r="AL95" s="146">
        <v>45440</v>
      </c>
      <c r="AM95" s="163">
        <v>4160000</v>
      </c>
      <c r="AN95" s="158">
        <f t="shared" si="8"/>
        <v>0</v>
      </c>
      <c r="AO95" s="157">
        <v>0</v>
      </c>
      <c r="AP95" s="157"/>
      <c r="AQ95" s="158">
        <f t="shared" si="10"/>
        <v>4160000</v>
      </c>
      <c r="AR95" s="158">
        <f t="shared" si="9"/>
        <v>0</v>
      </c>
      <c r="AS95" s="159" t="s">
        <v>170</v>
      </c>
      <c r="AT95" s="164">
        <v>75</v>
      </c>
      <c r="AU95" s="165" t="s">
        <v>583</v>
      </c>
      <c r="AV95" s="148"/>
    </row>
    <row r="96" spans="1:48" s="118" customFormat="1" ht="18.75" customHeight="1">
      <c r="A96" s="140">
        <v>89</v>
      </c>
      <c r="B96" s="141" t="s">
        <v>632</v>
      </c>
      <c r="C96" s="142" t="s">
        <v>152</v>
      </c>
      <c r="D96" s="168" t="s">
        <v>184</v>
      </c>
      <c r="E96" s="168" t="s">
        <v>206</v>
      </c>
      <c r="F96" s="142" t="s">
        <v>185</v>
      </c>
      <c r="G96" s="141" t="s">
        <v>192</v>
      </c>
      <c r="H96" s="142" t="s">
        <v>91</v>
      </c>
      <c r="I96" s="142" t="s">
        <v>40</v>
      </c>
      <c r="J96" s="168" t="s">
        <v>640</v>
      </c>
      <c r="K96" s="141" t="s">
        <v>225</v>
      </c>
      <c r="L96" s="141">
        <v>80111601</v>
      </c>
      <c r="M96" s="143">
        <v>2800000</v>
      </c>
      <c r="N96" s="144">
        <v>1</v>
      </c>
      <c r="O96" s="143">
        <v>2800000</v>
      </c>
      <c r="P96" s="144" t="s">
        <v>344</v>
      </c>
      <c r="Q96" s="144" t="s">
        <v>344</v>
      </c>
      <c r="R96" s="144" t="s">
        <v>344</v>
      </c>
      <c r="S96" s="141" t="s">
        <v>159</v>
      </c>
      <c r="T96" s="141" t="s">
        <v>453</v>
      </c>
      <c r="U96" s="141" t="s">
        <v>244</v>
      </c>
      <c r="V96" s="145" t="s">
        <v>245</v>
      </c>
      <c r="W96" s="141" t="s">
        <v>4008</v>
      </c>
      <c r="X96" s="146">
        <v>45429</v>
      </c>
      <c r="Y96" s="147">
        <v>202413000047913</v>
      </c>
      <c r="Z96" s="147" t="s">
        <v>38</v>
      </c>
      <c r="AA96" s="141" t="s">
        <v>647</v>
      </c>
      <c r="AB96" s="146">
        <v>45432</v>
      </c>
      <c r="AC96" s="162" t="s">
        <v>655</v>
      </c>
      <c r="AD96" s="146">
        <v>45432</v>
      </c>
      <c r="AE96" s="163">
        <v>2800000</v>
      </c>
      <c r="AF96" s="152">
        <f t="shared" si="6"/>
        <v>0</v>
      </c>
      <c r="AG96" s="167">
        <v>792</v>
      </c>
      <c r="AH96" s="146">
        <v>45434</v>
      </c>
      <c r="AI96" s="163">
        <v>2800000</v>
      </c>
      <c r="AJ96" s="152">
        <f t="shared" si="7"/>
        <v>0</v>
      </c>
      <c r="AK96" s="164">
        <v>2772</v>
      </c>
      <c r="AL96" s="146">
        <v>45440</v>
      </c>
      <c r="AM96" s="163">
        <v>2800000</v>
      </c>
      <c r="AN96" s="158">
        <f t="shared" si="8"/>
        <v>0</v>
      </c>
      <c r="AO96" s="157">
        <v>0</v>
      </c>
      <c r="AP96" s="157"/>
      <c r="AQ96" s="158">
        <f t="shared" si="10"/>
        <v>2800000</v>
      </c>
      <c r="AR96" s="158">
        <f t="shared" si="9"/>
        <v>0</v>
      </c>
      <c r="AS96" s="159" t="s">
        <v>168</v>
      </c>
      <c r="AT96" s="164">
        <v>74</v>
      </c>
      <c r="AU96" s="165" t="s">
        <v>571</v>
      </c>
      <c r="AV96" s="148"/>
    </row>
    <row r="97" spans="1:48" s="118" customFormat="1" ht="18.75" customHeight="1">
      <c r="A97" s="140">
        <v>90</v>
      </c>
      <c r="B97" s="141" t="s">
        <v>633</v>
      </c>
      <c r="C97" s="142" t="s">
        <v>152</v>
      </c>
      <c r="D97" s="168" t="s">
        <v>184</v>
      </c>
      <c r="E97" s="168" t="s">
        <v>206</v>
      </c>
      <c r="F97" s="142" t="s">
        <v>124</v>
      </c>
      <c r="G97" s="141" t="s">
        <v>193</v>
      </c>
      <c r="H97" s="142" t="s">
        <v>5</v>
      </c>
      <c r="I97" s="142" t="s">
        <v>40</v>
      </c>
      <c r="J97" s="168" t="s">
        <v>641</v>
      </c>
      <c r="K97" s="141" t="s">
        <v>225</v>
      </c>
      <c r="L97" s="141">
        <v>80111605</v>
      </c>
      <c r="M97" s="143">
        <v>4906667</v>
      </c>
      <c r="N97" s="144">
        <v>1</v>
      </c>
      <c r="O97" s="143">
        <v>4906667</v>
      </c>
      <c r="P97" s="144" t="s">
        <v>344</v>
      </c>
      <c r="Q97" s="144" t="s">
        <v>344</v>
      </c>
      <c r="R97" s="144" t="s">
        <v>344</v>
      </c>
      <c r="S97" s="141" t="s">
        <v>159</v>
      </c>
      <c r="T97" s="141" t="s">
        <v>453</v>
      </c>
      <c r="U97" s="141" t="s">
        <v>244</v>
      </c>
      <c r="V97" s="145" t="s">
        <v>245</v>
      </c>
      <c r="W97" s="141" t="s">
        <v>4008</v>
      </c>
      <c r="X97" s="146">
        <v>45429</v>
      </c>
      <c r="Y97" s="147">
        <v>202413000047913</v>
      </c>
      <c r="Z97" s="147" t="s">
        <v>38</v>
      </c>
      <c r="AA97" s="141" t="s">
        <v>648</v>
      </c>
      <c r="AB97" s="146">
        <v>45432</v>
      </c>
      <c r="AC97" s="162" t="s">
        <v>657</v>
      </c>
      <c r="AD97" s="146">
        <v>45432</v>
      </c>
      <c r="AE97" s="163">
        <v>4906667</v>
      </c>
      <c r="AF97" s="152">
        <f t="shared" si="6"/>
        <v>0</v>
      </c>
      <c r="AG97" s="167">
        <v>793</v>
      </c>
      <c r="AH97" s="146">
        <v>45434</v>
      </c>
      <c r="AI97" s="163">
        <v>4906667</v>
      </c>
      <c r="AJ97" s="152">
        <f t="shared" si="7"/>
        <v>0</v>
      </c>
      <c r="AK97" s="164">
        <v>2773</v>
      </c>
      <c r="AL97" s="146">
        <v>45440</v>
      </c>
      <c r="AM97" s="163">
        <v>4906667</v>
      </c>
      <c r="AN97" s="158">
        <f t="shared" si="8"/>
        <v>0</v>
      </c>
      <c r="AO97" s="157">
        <v>0</v>
      </c>
      <c r="AP97" s="157"/>
      <c r="AQ97" s="158">
        <f t="shared" si="10"/>
        <v>4906667</v>
      </c>
      <c r="AR97" s="158">
        <f t="shared" si="9"/>
        <v>0</v>
      </c>
      <c r="AS97" s="159" t="s">
        <v>170</v>
      </c>
      <c r="AT97" s="164">
        <v>76</v>
      </c>
      <c r="AU97" s="165" t="s">
        <v>577</v>
      </c>
      <c r="AV97" s="148"/>
    </row>
    <row r="98" spans="1:48" s="118" customFormat="1" ht="18.75" customHeight="1">
      <c r="A98" s="140">
        <v>91</v>
      </c>
      <c r="B98" s="141" t="s">
        <v>634</v>
      </c>
      <c r="C98" s="142" t="s">
        <v>152</v>
      </c>
      <c r="D98" s="168" t="s">
        <v>184</v>
      </c>
      <c r="E98" s="168" t="s">
        <v>206</v>
      </c>
      <c r="F98" s="142" t="s">
        <v>185</v>
      </c>
      <c r="G98" s="141" t="s">
        <v>192</v>
      </c>
      <c r="H98" s="142" t="s">
        <v>198</v>
      </c>
      <c r="I98" s="142" t="s">
        <v>40</v>
      </c>
      <c r="J98" s="168" t="s">
        <v>642</v>
      </c>
      <c r="K98" s="141" t="s">
        <v>225</v>
      </c>
      <c r="L98" s="141">
        <v>80111607</v>
      </c>
      <c r="M98" s="143">
        <v>6000000</v>
      </c>
      <c r="N98" s="144">
        <v>1</v>
      </c>
      <c r="O98" s="143">
        <v>6000000</v>
      </c>
      <c r="P98" s="144" t="s">
        <v>344</v>
      </c>
      <c r="Q98" s="144" t="s">
        <v>344</v>
      </c>
      <c r="R98" s="144" t="s">
        <v>344</v>
      </c>
      <c r="S98" s="141" t="s">
        <v>159</v>
      </c>
      <c r="T98" s="141" t="s">
        <v>453</v>
      </c>
      <c r="U98" s="141" t="s">
        <v>244</v>
      </c>
      <c r="V98" s="145" t="s">
        <v>245</v>
      </c>
      <c r="W98" s="141" t="s">
        <v>4008</v>
      </c>
      <c r="X98" s="146">
        <v>45429</v>
      </c>
      <c r="Y98" s="147">
        <v>202413000047913</v>
      </c>
      <c r="Z98" s="147" t="s">
        <v>38</v>
      </c>
      <c r="AA98" s="141" t="s">
        <v>649</v>
      </c>
      <c r="AB98" s="146">
        <v>45432</v>
      </c>
      <c r="AC98" s="162" t="s">
        <v>658</v>
      </c>
      <c r="AD98" s="146">
        <v>45432</v>
      </c>
      <c r="AE98" s="163">
        <v>6000000</v>
      </c>
      <c r="AF98" s="152">
        <f t="shared" si="6"/>
        <v>0</v>
      </c>
      <c r="AG98" s="167">
        <v>794</v>
      </c>
      <c r="AH98" s="146">
        <v>45434</v>
      </c>
      <c r="AI98" s="163">
        <v>4800000</v>
      </c>
      <c r="AJ98" s="152">
        <f t="shared" si="7"/>
        <v>1200000</v>
      </c>
      <c r="AK98" s="164">
        <v>2982</v>
      </c>
      <c r="AL98" s="146">
        <v>45441</v>
      </c>
      <c r="AM98" s="163">
        <v>4800000</v>
      </c>
      <c r="AN98" s="158">
        <f t="shared" si="8"/>
        <v>0</v>
      </c>
      <c r="AO98" s="157">
        <v>0</v>
      </c>
      <c r="AP98" s="157"/>
      <c r="AQ98" s="158">
        <f t="shared" si="10"/>
        <v>4800000</v>
      </c>
      <c r="AR98" s="158">
        <f t="shared" si="9"/>
        <v>1200000</v>
      </c>
      <c r="AS98" s="159" t="s">
        <v>170</v>
      </c>
      <c r="AT98" s="164">
        <v>281</v>
      </c>
      <c r="AU98" s="165" t="s">
        <v>605</v>
      </c>
      <c r="AV98" s="148"/>
    </row>
    <row r="99" spans="1:48" s="118" customFormat="1" ht="18.75" customHeight="1">
      <c r="A99" s="140">
        <v>92</v>
      </c>
      <c r="B99" s="141" t="s">
        <v>635</v>
      </c>
      <c r="C99" s="142" t="s">
        <v>152</v>
      </c>
      <c r="D99" s="168" t="s">
        <v>184</v>
      </c>
      <c r="E99" s="168" t="s">
        <v>206</v>
      </c>
      <c r="F99" s="142" t="s">
        <v>185</v>
      </c>
      <c r="G99" s="141" t="s">
        <v>192</v>
      </c>
      <c r="H99" s="142" t="s">
        <v>5</v>
      </c>
      <c r="I99" s="142" t="s">
        <v>40</v>
      </c>
      <c r="J99" s="168" t="s">
        <v>643</v>
      </c>
      <c r="K99" s="141" t="s">
        <v>225</v>
      </c>
      <c r="L99" s="141">
        <v>80111605</v>
      </c>
      <c r="M99" s="143">
        <v>5666667</v>
      </c>
      <c r="N99" s="144">
        <v>1</v>
      </c>
      <c r="O99" s="143">
        <v>5666667</v>
      </c>
      <c r="P99" s="144" t="s">
        <v>344</v>
      </c>
      <c r="Q99" s="144" t="s">
        <v>344</v>
      </c>
      <c r="R99" s="144" t="s">
        <v>344</v>
      </c>
      <c r="S99" s="141" t="s">
        <v>159</v>
      </c>
      <c r="T99" s="141" t="s">
        <v>453</v>
      </c>
      <c r="U99" s="141" t="s">
        <v>244</v>
      </c>
      <c r="V99" s="145" t="s">
        <v>245</v>
      </c>
      <c r="W99" s="141" t="s">
        <v>4008</v>
      </c>
      <c r="X99" s="146">
        <v>45429</v>
      </c>
      <c r="Y99" s="147">
        <v>202413000047913</v>
      </c>
      <c r="Z99" s="147" t="s">
        <v>38</v>
      </c>
      <c r="AA99" s="141" t="s">
        <v>650</v>
      </c>
      <c r="AB99" s="146">
        <v>45432</v>
      </c>
      <c r="AC99" s="162" t="s">
        <v>659</v>
      </c>
      <c r="AD99" s="146">
        <v>45432</v>
      </c>
      <c r="AE99" s="163">
        <v>5666667</v>
      </c>
      <c r="AF99" s="152">
        <f t="shared" si="6"/>
        <v>0</v>
      </c>
      <c r="AG99" s="167">
        <v>795</v>
      </c>
      <c r="AH99" s="146">
        <v>45434</v>
      </c>
      <c r="AI99" s="163">
        <v>5666667</v>
      </c>
      <c r="AJ99" s="152">
        <f t="shared" si="7"/>
        <v>0</v>
      </c>
      <c r="AK99" s="164">
        <v>2762</v>
      </c>
      <c r="AL99" s="146">
        <v>45440</v>
      </c>
      <c r="AM99" s="163">
        <v>5666667</v>
      </c>
      <c r="AN99" s="158">
        <f t="shared" si="8"/>
        <v>0</v>
      </c>
      <c r="AO99" s="157">
        <v>0</v>
      </c>
      <c r="AP99" s="157"/>
      <c r="AQ99" s="158">
        <f t="shared" si="10"/>
        <v>5666667</v>
      </c>
      <c r="AR99" s="158">
        <f t="shared" si="9"/>
        <v>0</v>
      </c>
      <c r="AS99" s="159" t="s">
        <v>170</v>
      </c>
      <c r="AT99" s="164">
        <v>127</v>
      </c>
      <c r="AU99" s="165" t="s">
        <v>693</v>
      </c>
      <c r="AV99" s="148"/>
    </row>
    <row r="100" spans="1:48" s="118" customFormat="1" ht="18.75" customHeight="1">
      <c r="A100" s="140">
        <v>93</v>
      </c>
      <c r="B100" s="141" t="s">
        <v>636</v>
      </c>
      <c r="C100" s="142" t="s">
        <v>152</v>
      </c>
      <c r="D100" s="168" t="s">
        <v>184</v>
      </c>
      <c r="E100" s="168" t="s">
        <v>206</v>
      </c>
      <c r="F100" s="142" t="s">
        <v>124</v>
      </c>
      <c r="G100" s="141" t="s">
        <v>193</v>
      </c>
      <c r="H100" s="142" t="s">
        <v>2</v>
      </c>
      <c r="I100" s="142" t="s">
        <v>40</v>
      </c>
      <c r="J100" s="168" t="s">
        <v>644</v>
      </c>
      <c r="K100" s="141" t="s">
        <v>225</v>
      </c>
      <c r="L100" s="141">
        <v>80111607</v>
      </c>
      <c r="M100" s="143">
        <v>6400000</v>
      </c>
      <c r="N100" s="144">
        <v>1</v>
      </c>
      <c r="O100" s="143">
        <v>6400000</v>
      </c>
      <c r="P100" s="144" t="s">
        <v>344</v>
      </c>
      <c r="Q100" s="144" t="s">
        <v>344</v>
      </c>
      <c r="R100" s="144" t="s">
        <v>344</v>
      </c>
      <c r="S100" s="141" t="s">
        <v>159</v>
      </c>
      <c r="T100" s="141" t="s">
        <v>453</v>
      </c>
      <c r="U100" s="141" t="s">
        <v>244</v>
      </c>
      <c r="V100" s="145" t="s">
        <v>245</v>
      </c>
      <c r="W100" s="141" t="s">
        <v>4008</v>
      </c>
      <c r="X100" s="146">
        <v>45429</v>
      </c>
      <c r="Y100" s="147">
        <v>202413000047913</v>
      </c>
      <c r="Z100" s="147" t="s">
        <v>38</v>
      </c>
      <c r="AA100" s="141" t="s">
        <v>651</v>
      </c>
      <c r="AB100" s="146">
        <v>45432</v>
      </c>
      <c r="AC100" s="162" t="s">
        <v>660</v>
      </c>
      <c r="AD100" s="146">
        <v>45432</v>
      </c>
      <c r="AE100" s="163">
        <v>6400000</v>
      </c>
      <c r="AF100" s="152">
        <f t="shared" si="6"/>
        <v>0</v>
      </c>
      <c r="AG100" s="167">
        <v>796</v>
      </c>
      <c r="AH100" s="146">
        <v>45434</v>
      </c>
      <c r="AI100" s="163">
        <v>6400000</v>
      </c>
      <c r="AJ100" s="152">
        <f t="shared" si="7"/>
        <v>0</v>
      </c>
      <c r="AK100" s="164">
        <v>2774</v>
      </c>
      <c r="AL100" s="146">
        <v>45440</v>
      </c>
      <c r="AM100" s="163">
        <v>6400000</v>
      </c>
      <c r="AN100" s="158">
        <f t="shared" si="8"/>
        <v>0</v>
      </c>
      <c r="AO100" s="157">
        <v>0</v>
      </c>
      <c r="AP100" s="157"/>
      <c r="AQ100" s="158">
        <f t="shared" si="10"/>
        <v>6400000</v>
      </c>
      <c r="AR100" s="158">
        <f t="shared" si="9"/>
        <v>0</v>
      </c>
      <c r="AS100" s="159" t="s">
        <v>170</v>
      </c>
      <c r="AT100" s="164">
        <v>73</v>
      </c>
      <c r="AU100" s="165" t="s">
        <v>581</v>
      </c>
      <c r="AV100" s="148"/>
    </row>
    <row r="101" spans="1:48" s="118" customFormat="1" ht="18.75" customHeight="1">
      <c r="A101" s="140">
        <v>94</v>
      </c>
      <c r="B101" s="141" t="s">
        <v>661</v>
      </c>
      <c r="C101" s="142" t="s">
        <v>152</v>
      </c>
      <c r="D101" s="168" t="s">
        <v>184</v>
      </c>
      <c r="E101" s="168" t="s">
        <v>206</v>
      </c>
      <c r="F101" s="142" t="s">
        <v>185</v>
      </c>
      <c r="G101" s="141" t="s">
        <v>192</v>
      </c>
      <c r="H101" s="142" t="s">
        <v>209</v>
      </c>
      <c r="I101" s="142" t="s">
        <v>40</v>
      </c>
      <c r="J101" s="168" t="s">
        <v>662</v>
      </c>
      <c r="K101" s="141" t="s">
        <v>222</v>
      </c>
      <c r="L101" s="141" t="s">
        <v>664</v>
      </c>
      <c r="M101" s="143">
        <v>2857142.8571428573</v>
      </c>
      <c r="N101" s="144">
        <v>7</v>
      </c>
      <c r="O101" s="143">
        <v>20000000</v>
      </c>
      <c r="P101" s="144" t="s">
        <v>344</v>
      </c>
      <c r="Q101" s="144" t="s">
        <v>344</v>
      </c>
      <c r="R101" s="144" t="s">
        <v>344</v>
      </c>
      <c r="S101" s="141" t="s">
        <v>159</v>
      </c>
      <c r="T101" s="141" t="s">
        <v>453</v>
      </c>
      <c r="U101" s="141" t="s">
        <v>244</v>
      </c>
      <c r="V101" s="145" t="s">
        <v>245</v>
      </c>
      <c r="W101" s="141" t="s">
        <v>4008</v>
      </c>
      <c r="X101" s="146">
        <v>45432</v>
      </c>
      <c r="Y101" s="147">
        <v>202413000048253</v>
      </c>
      <c r="Z101" s="147" t="s">
        <v>178</v>
      </c>
      <c r="AA101" s="141" t="s">
        <v>663</v>
      </c>
      <c r="AB101" s="146">
        <v>45433</v>
      </c>
      <c r="AC101" s="162" t="s">
        <v>667</v>
      </c>
      <c r="AD101" s="146">
        <v>45434</v>
      </c>
      <c r="AE101" s="163">
        <v>20000000</v>
      </c>
      <c r="AF101" s="152">
        <f t="shared" si="6"/>
        <v>0</v>
      </c>
      <c r="AG101" s="167">
        <v>844</v>
      </c>
      <c r="AH101" s="146">
        <v>45435</v>
      </c>
      <c r="AI101" s="163">
        <f>20000000-20000000</f>
        <v>0</v>
      </c>
      <c r="AJ101" s="152">
        <f t="shared" si="7"/>
        <v>20000000</v>
      </c>
      <c r="AK101" s="164"/>
      <c r="AL101" s="146"/>
      <c r="AM101" s="163"/>
      <c r="AN101" s="158">
        <f t="shared" si="8"/>
        <v>0</v>
      </c>
      <c r="AO101" s="157"/>
      <c r="AP101" s="157"/>
      <c r="AQ101" s="158">
        <f t="shared" si="10"/>
        <v>0</v>
      </c>
      <c r="AR101" s="158">
        <f t="shared" si="9"/>
        <v>20000000</v>
      </c>
      <c r="AS101" s="159"/>
      <c r="AT101" s="165"/>
      <c r="AU101" s="159"/>
      <c r="AV101" s="148"/>
    </row>
    <row r="102" spans="1:48" s="118" customFormat="1" ht="18.75" customHeight="1">
      <c r="A102" s="140">
        <v>95</v>
      </c>
      <c r="B102" s="141" t="s">
        <v>668</v>
      </c>
      <c r="C102" s="142" t="s">
        <v>152</v>
      </c>
      <c r="D102" s="168" t="s">
        <v>184</v>
      </c>
      <c r="E102" s="168" t="s">
        <v>206</v>
      </c>
      <c r="F102" s="142" t="s">
        <v>124</v>
      </c>
      <c r="G102" s="141" t="s">
        <v>193</v>
      </c>
      <c r="H102" s="142" t="s">
        <v>14</v>
      </c>
      <c r="I102" s="142" t="s">
        <v>40</v>
      </c>
      <c r="J102" s="168" t="s">
        <v>671</v>
      </c>
      <c r="K102" s="141" t="s">
        <v>225</v>
      </c>
      <c r="L102" s="141">
        <v>81101500</v>
      </c>
      <c r="M102" s="143">
        <v>5266667</v>
      </c>
      <c r="N102" s="144">
        <v>1</v>
      </c>
      <c r="O102" s="143">
        <v>5266667</v>
      </c>
      <c r="P102" s="144" t="s">
        <v>344</v>
      </c>
      <c r="Q102" s="144" t="s">
        <v>344</v>
      </c>
      <c r="R102" s="144" t="s">
        <v>344</v>
      </c>
      <c r="S102" s="141" t="s">
        <v>159</v>
      </c>
      <c r="T102" s="141" t="s">
        <v>453</v>
      </c>
      <c r="U102" s="141" t="s">
        <v>244</v>
      </c>
      <c r="V102" s="145" t="s">
        <v>245</v>
      </c>
      <c r="W102" s="141" t="s">
        <v>4008</v>
      </c>
      <c r="X102" s="146">
        <v>45434</v>
      </c>
      <c r="Y102" s="147">
        <v>202413000049723</v>
      </c>
      <c r="Z102" s="147" t="s">
        <v>38</v>
      </c>
      <c r="AA102" s="141" t="s">
        <v>676</v>
      </c>
      <c r="AB102" s="146">
        <v>45435</v>
      </c>
      <c r="AC102" s="162" t="s">
        <v>678</v>
      </c>
      <c r="AD102" s="146">
        <v>45435</v>
      </c>
      <c r="AE102" s="163">
        <v>5266667</v>
      </c>
      <c r="AF102" s="152">
        <f t="shared" si="6"/>
        <v>0</v>
      </c>
      <c r="AG102" s="167">
        <v>839</v>
      </c>
      <c r="AH102" s="146">
        <v>45435</v>
      </c>
      <c r="AI102" s="163">
        <v>5266667</v>
      </c>
      <c r="AJ102" s="152">
        <f t="shared" si="7"/>
        <v>0</v>
      </c>
      <c r="AK102" s="164">
        <v>2846</v>
      </c>
      <c r="AL102" s="146">
        <v>45440</v>
      </c>
      <c r="AM102" s="163">
        <v>5266667</v>
      </c>
      <c r="AN102" s="158">
        <f t="shared" si="8"/>
        <v>0</v>
      </c>
      <c r="AO102" s="157">
        <v>0</v>
      </c>
      <c r="AP102" s="157"/>
      <c r="AQ102" s="158">
        <f t="shared" si="10"/>
        <v>5266667</v>
      </c>
      <c r="AR102" s="158">
        <f t="shared" si="9"/>
        <v>0</v>
      </c>
      <c r="AS102" s="159" t="s">
        <v>170</v>
      </c>
      <c r="AT102" s="164">
        <v>129</v>
      </c>
      <c r="AU102" s="165" t="s">
        <v>592</v>
      </c>
      <c r="AV102" s="148"/>
    </row>
    <row r="103" spans="1:48" s="118" customFormat="1" ht="18.75" customHeight="1">
      <c r="A103" s="140">
        <v>96</v>
      </c>
      <c r="B103" s="141" t="s">
        <v>669</v>
      </c>
      <c r="C103" s="142" t="s">
        <v>152</v>
      </c>
      <c r="D103" s="168" t="s">
        <v>184</v>
      </c>
      <c r="E103" s="168" t="s">
        <v>206</v>
      </c>
      <c r="F103" s="142" t="s">
        <v>125</v>
      </c>
      <c r="G103" s="141" t="s">
        <v>601</v>
      </c>
      <c r="H103" s="142" t="s">
        <v>677</v>
      </c>
      <c r="I103" s="142" t="s">
        <v>40</v>
      </c>
      <c r="J103" s="168" t="s">
        <v>672</v>
      </c>
      <c r="K103" s="141" t="s">
        <v>225</v>
      </c>
      <c r="L103" s="141" t="s">
        <v>675</v>
      </c>
      <c r="M103" s="143">
        <v>33847167</v>
      </c>
      <c r="N103" s="144">
        <v>1</v>
      </c>
      <c r="O103" s="143">
        <v>33847167</v>
      </c>
      <c r="P103" s="144" t="s">
        <v>344</v>
      </c>
      <c r="Q103" s="144" t="s">
        <v>344</v>
      </c>
      <c r="R103" s="144" t="s">
        <v>344</v>
      </c>
      <c r="S103" s="141" t="s">
        <v>159</v>
      </c>
      <c r="T103" s="141" t="s">
        <v>453</v>
      </c>
      <c r="U103" s="141" t="s">
        <v>244</v>
      </c>
      <c r="V103" s="145" t="s">
        <v>245</v>
      </c>
      <c r="W103" s="141" t="s">
        <v>4008</v>
      </c>
      <c r="X103" s="146">
        <v>45434</v>
      </c>
      <c r="Y103" s="147">
        <v>202413000049723</v>
      </c>
      <c r="Z103" s="147" t="s">
        <v>38</v>
      </c>
      <c r="AA103" s="141" t="s">
        <v>663</v>
      </c>
      <c r="AB103" s="146">
        <v>45435</v>
      </c>
      <c r="AC103" s="162" t="s">
        <v>679</v>
      </c>
      <c r="AD103" s="146">
        <v>45435</v>
      </c>
      <c r="AE103" s="163">
        <v>33847167</v>
      </c>
      <c r="AF103" s="152">
        <f t="shared" si="6"/>
        <v>0</v>
      </c>
      <c r="AG103" s="167">
        <v>840</v>
      </c>
      <c r="AH103" s="146">
        <v>45435</v>
      </c>
      <c r="AI103" s="163">
        <f>33466506</f>
        <v>33466506</v>
      </c>
      <c r="AJ103" s="152">
        <f t="shared" si="7"/>
        <v>380661</v>
      </c>
      <c r="AK103" s="164">
        <v>2900</v>
      </c>
      <c r="AL103" s="146">
        <v>45441</v>
      </c>
      <c r="AM103" s="163">
        <v>33466506</v>
      </c>
      <c r="AN103" s="158">
        <f t="shared" si="8"/>
        <v>0</v>
      </c>
      <c r="AO103" s="157">
        <v>0</v>
      </c>
      <c r="AP103" s="157"/>
      <c r="AQ103" s="158">
        <f t="shared" si="10"/>
        <v>33466506</v>
      </c>
      <c r="AR103" s="158">
        <f t="shared" si="9"/>
        <v>380661</v>
      </c>
      <c r="AS103" s="159" t="s">
        <v>694</v>
      </c>
      <c r="AT103" s="164">
        <v>745</v>
      </c>
      <c r="AU103" s="165" t="s">
        <v>695</v>
      </c>
      <c r="AV103" s="148"/>
    </row>
    <row r="104" spans="1:48" s="118" customFormat="1" ht="18.75" customHeight="1">
      <c r="A104" s="140">
        <v>97</v>
      </c>
      <c r="B104" s="141" t="s">
        <v>670</v>
      </c>
      <c r="C104" s="142" t="s">
        <v>152</v>
      </c>
      <c r="D104" s="168" t="s">
        <v>184</v>
      </c>
      <c r="E104" s="168" t="s">
        <v>206</v>
      </c>
      <c r="F104" s="142" t="s">
        <v>125</v>
      </c>
      <c r="G104" s="141" t="s">
        <v>601</v>
      </c>
      <c r="H104" s="142" t="s">
        <v>677</v>
      </c>
      <c r="I104" s="142" t="s">
        <v>40</v>
      </c>
      <c r="J104" s="168" t="s">
        <v>673</v>
      </c>
      <c r="K104" s="141" t="s">
        <v>225</v>
      </c>
      <c r="L104" s="141" t="s">
        <v>675</v>
      </c>
      <c r="M104" s="143">
        <v>14162128</v>
      </c>
      <c r="N104" s="144">
        <v>1</v>
      </c>
      <c r="O104" s="143">
        <v>14162128</v>
      </c>
      <c r="P104" s="144" t="s">
        <v>344</v>
      </c>
      <c r="Q104" s="144" t="s">
        <v>344</v>
      </c>
      <c r="R104" s="144" t="s">
        <v>344</v>
      </c>
      <c r="S104" s="141" t="s">
        <v>159</v>
      </c>
      <c r="T104" s="141" t="s">
        <v>453</v>
      </c>
      <c r="U104" s="141" t="s">
        <v>244</v>
      </c>
      <c r="V104" s="145" t="s">
        <v>245</v>
      </c>
      <c r="W104" s="141" t="s">
        <v>4008</v>
      </c>
      <c r="X104" s="146">
        <v>45434</v>
      </c>
      <c r="Y104" s="147">
        <v>202413000049723</v>
      </c>
      <c r="Z104" s="147" t="s">
        <v>38</v>
      </c>
      <c r="AA104" s="141" t="s">
        <v>663</v>
      </c>
      <c r="AB104" s="146">
        <v>45435</v>
      </c>
      <c r="AC104" s="162" t="s">
        <v>680</v>
      </c>
      <c r="AD104" s="146">
        <v>45435</v>
      </c>
      <c r="AE104" s="163">
        <v>14162128</v>
      </c>
      <c r="AF104" s="152">
        <f t="shared" si="6"/>
        <v>0</v>
      </c>
      <c r="AG104" s="167">
        <v>841</v>
      </c>
      <c r="AH104" s="146">
        <v>45435</v>
      </c>
      <c r="AI104" s="163">
        <f>14162128-162128</f>
        <v>14000000</v>
      </c>
      <c r="AJ104" s="152">
        <f t="shared" si="7"/>
        <v>162128</v>
      </c>
      <c r="AK104" s="164">
        <v>2775</v>
      </c>
      <c r="AL104" s="146">
        <v>45440</v>
      </c>
      <c r="AM104" s="163">
        <v>14000000</v>
      </c>
      <c r="AN104" s="158">
        <f t="shared" si="8"/>
        <v>0</v>
      </c>
      <c r="AO104" s="157">
        <v>0</v>
      </c>
      <c r="AP104" s="157"/>
      <c r="AQ104" s="158">
        <f t="shared" si="10"/>
        <v>14000000</v>
      </c>
      <c r="AR104" s="158">
        <f t="shared" si="9"/>
        <v>162128</v>
      </c>
      <c r="AS104" s="159" t="s">
        <v>167</v>
      </c>
      <c r="AT104" s="164">
        <v>746</v>
      </c>
      <c r="AU104" s="165" t="s">
        <v>696</v>
      </c>
      <c r="AV104" s="148"/>
    </row>
    <row r="105" spans="1:48" s="118" customFormat="1" ht="18.75" customHeight="1">
      <c r="A105" s="140">
        <v>98</v>
      </c>
      <c r="B105" s="141" t="s">
        <v>683</v>
      </c>
      <c r="C105" s="142" t="s">
        <v>152</v>
      </c>
      <c r="D105" s="168" t="s">
        <v>184</v>
      </c>
      <c r="E105" s="168" t="s">
        <v>206</v>
      </c>
      <c r="F105" s="142" t="s">
        <v>124</v>
      </c>
      <c r="G105" s="141" t="s">
        <v>193</v>
      </c>
      <c r="H105" s="142" t="s">
        <v>14</v>
      </c>
      <c r="I105" s="142" t="s">
        <v>40</v>
      </c>
      <c r="J105" s="168" t="s">
        <v>684</v>
      </c>
      <c r="K105" s="141" t="s">
        <v>225</v>
      </c>
      <c r="L105" s="141">
        <v>81101500</v>
      </c>
      <c r="M105" s="143">
        <v>3200000</v>
      </c>
      <c r="N105" s="144">
        <v>1</v>
      </c>
      <c r="O105" s="143">
        <v>3200000</v>
      </c>
      <c r="P105" s="144" t="s">
        <v>344</v>
      </c>
      <c r="Q105" s="144" t="s">
        <v>344</v>
      </c>
      <c r="R105" s="144" t="s">
        <v>344</v>
      </c>
      <c r="S105" s="141" t="s">
        <v>159</v>
      </c>
      <c r="T105" s="141" t="s">
        <v>453</v>
      </c>
      <c r="U105" s="141" t="s">
        <v>244</v>
      </c>
      <c r="V105" s="145" t="s">
        <v>245</v>
      </c>
      <c r="W105" s="141" t="s">
        <v>4008</v>
      </c>
      <c r="X105" s="146">
        <v>45440</v>
      </c>
      <c r="Y105" s="147">
        <v>202413000051773</v>
      </c>
      <c r="Z105" s="147" t="s">
        <v>38</v>
      </c>
      <c r="AA105" s="141" t="s">
        <v>685</v>
      </c>
      <c r="AB105" s="146">
        <v>45441</v>
      </c>
      <c r="AC105" s="162" t="s">
        <v>686</v>
      </c>
      <c r="AD105" s="146">
        <v>45441</v>
      </c>
      <c r="AE105" s="163">
        <v>3200000</v>
      </c>
      <c r="AF105" s="152">
        <f t="shared" si="6"/>
        <v>0</v>
      </c>
      <c r="AG105" s="167">
        <v>853</v>
      </c>
      <c r="AH105" s="146">
        <v>45441</v>
      </c>
      <c r="AI105" s="163">
        <v>3200000</v>
      </c>
      <c r="AJ105" s="152">
        <f t="shared" si="7"/>
        <v>0</v>
      </c>
      <c r="AK105" s="164">
        <v>3024</v>
      </c>
      <c r="AL105" s="146">
        <v>45442</v>
      </c>
      <c r="AM105" s="163">
        <v>3200000</v>
      </c>
      <c r="AN105" s="158">
        <f t="shared" si="8"/>
        <v>0</v>
      </c>
      <c r="AO105" s="157">
        <v>0</v>
      </c>
      <c r="AP105" s="157"/>
      <c r="AQ105" s="158">
        <f t="shared" si="10"/>
        <v>3200000</v>
      </c>
      <c r="AR105" s="158">
        <f t="shared" si="9"/>
        <v>0</v>
      </c>
      <c r="AS105" s="159" t="s">
        <v>170</v>
      </c>
      <c r="AT105" s="164">
        <v>67</v>
      </c>
      <c r="AU105" s="165" t="s">
        <v>578</v>
      </c>
      <c r="AV105" s="148"/>
    </row>
    <row r="106" spans="1:48" s="118" customFormat="1" ht="18.75" customHeight="1">
      <c r="A106" s="140">
        <v>1</v>
      </c>
      <c r="B106" s="141" t="s">
        <v>697</v>
      </c>
      <c r="C106" s="142" t="s">
        <v>151</v>
      </c>
      <c r="D106" s="168" t="s">
        <v>112</v>
      </c>
      <c r="E106" s="168" t="s">
        <v>117</v>
      </c>
      <c r="F106" s="142" t="s">
        <v>122</v>
      </c>
      <c r="G106" s="141" t="s">
        <v>216</v>
      </c>
      <c r="H106" s="142" t="s">
        <v>71</v>
      </c>
      <c r="I106" s="142" t="s">
        <v>40</v>
      </c>
      <c r="J106" s="168" t="s">
        <v>698</v>
      </c>
      <c r="K106" s="141" t="s">
        <v>226</v>
      </c>
      <c r="L106" s="141" t="s">
        <v>699</v>
      </c>
      <c r="M106" s="143">
        <v>17697333.333333332</v>
      </c>
      <c r="N106" s="144">
        <v>12</v>
      </c>
      <c r="O106" s="143">
        <v>212368000</v>
      </c>
      <c r="P106" s="144" t="s">
        <v>237</v>
      </c>
      <c r="Q106" s="144" t="s">
        <v>237</v>
      </c>
      <c r="R106" s="144" t="s">
        <v>700</v>
      </c>
      <c r="S106" s="141" t="s">
        <v>157</v>
      </c>
      <c r="T106" s="141" t="s">
        <v>701</v>
      </c>
      <c r="U106" s="141" t="s">
        <v>702</v>
      </c>
      <c r="V106" s="145" t="s">
        <v>703</v>
      </c>
      <c r="W106" s="141" t="s">
        <v>4010</v>
      </c>
      <c r="X106" s="146">
        <v>45309</v>
      </c>
      <c r="Y106" s="147" t="s">
        <v>704</v>
      </c>
      <c r="Z106" s="147" t="s">
        <v>38</v>
      </c>
      <c r="AA106" s="141" t="s">
        <v>237</v>
      </c>
      <c r="AB106" s="146">
        <v>45309</v>
      </c>
      <c r="AC106" s="162" t="s">
        <v>705</v>
      </c>
      <c r="AD106" s="146">
        <v>45309</v>
      </c>
      <c r="AE106" s="163">
        <v>70000000</v>
      </c>
      <c r="AF106" s="152">
        <f t="shared" si="6"/>
        <v>142368000</v>
      </c>
      <c r="AG106" s="167">
        <v>34</v>
      </c>
      <c r="AH106" s="146">
        <v>45309</v>
      </c>
      <c r="AI106" s="163">
        <v>28845000</v>
      </c>
      <c r="AJ106" s="152">
        <f t="shared" si="7"/>
        <v>41155000</v>
      </c>
      <c r="AK106" s="164" t="s">
        <v>706</v>
      </c>
      <c r="AL106" s="146">
        <v>45310</v>
      </c>
      <c r="AM106" s="163">
        <v>28845000</v>
      </c>
      <c r="AN106" s="158">
        <f t="shared" si="8"/>
        <v>0</v>
      </c>
      <c r="AO106" s="157">
        <v>20853300</v>
      </c>
      <c r="AP106" s="157">
        <v>45310</v>
      </c>
      <c r="AQ106" s="158">
        <f t="shared" si="10"/>
        <v>7991700</v>
      </c>
      <c r="AR106" s="158">
        <f t="shared" si="9"/>
        <v>183523000</v>
      </c>
      <c r="AS106" s="159" t="s">
        <v>707</v>
      </c>
      <c r="AT106" s="164" t="s">
        <v>708</v>
      </c>
      <c r="AU106" s="165" t="s">
        <v>517</v>
      </c>
      <c r="AV106" s="148"/>
    </row>
    <row r="107" spans="1:48" s="118" customFormat="1" ht="18.75" customHeight="1">
      <c r="A107" s="140">
        <v>2</v>
      </c>
      <c r="B107" s="141" t="s">
        <v>709</v>
      </c>
      <c r="C107" s="142" t="s">
        <v>151</v>
      </c>
      <c r="D107" s="168" t="s">
        <v>112</v>
      </c>
      <c r="E107" s="168" t="s">
        <v>117</v>
      </c>
      <c r="F107" s="142" t="s">
        <v>122</v>
      </c>
      <c r="G107" s="141" t="s">
        <v>216</v>
      </c>
      <c r="H107" s="142" t="s">
        <v>12</v>
      </c>
      <c r="I107" s="142" t="s">
        <v>40</v>
      </c>
      <c r="J107" s="168" t="s">
        <v>710</v>
      </c>
      <c r="K107" s="141" t="s">
        <v>218</v>
      </c>
      <c r="L107" s="141">
        <v>80111600</v>
      </c>
      <c r="M107" s="143">
        <v>4637400</v>
      </c>
      <c r="N107" s="144">
        <v>7.4</v>
      </c>
      <c r="O107" s="143">
        <v>28300140</v>
      </c>
      <c r="P107" s="144" t="s">
        <v>452</v>
      </c>
      <c r="Q107" s="144" t="s">
        <v>452</v>
      </c>
      <c r="R107" s="144" t="s">
        <v>452</v>
      </c>
      <c r="S107" s="141" t="s">
        <v>157</v>
      </c>
      <c r="T107" s="141" t="s">
        <v>701</v>
      </c>
      <c r="U107" s="141" t="s">
        <v>702</v>
      </c>
      <c r="V107" s="145" t="s">
        <v>711</v>
      </c>
      <c r="W107" s="141" t="s">
        <v>4009</v>
      </c>
      <c r="X107" s="146">
        <v>45343</v>
      </c>
      <c r="Y107" s="147">
        <v>202414000022963</v>
      </c>
      <c r="Z107" s="147" t="s">
        <v>38</v>
      </c>
      <c r="AA107" s="141" t="s">
        <v>712</v>
      </c>
      <c r="AB107" s="146">
        <v>45344</v>
      </c>
      <c r="AC107" s="162" t="s">
        <v>713</v>
      </c>
      <c r="AD107" s="146">
        <v>45344</v>
      </c>
      <c r="AE107" s="163">
        <v>18549600</v>
      </c>
      <c r="AF107" s="152">
        <f t="shared" si="6"/>
        <v>9750540</v>
      </c>
      <c r="AG107" s="167">
        <v>132</v>
      </c>
      <c r="AH107" s="146">
        <v>45345</v>
      </c>
      <c r="AI107" s="163">
        <v>18549600</v>
      </c>
      <c r="AJ107" s="152">
        <f t="shared" si="7"/>
        <v>0</v>
      </c>
      <c r="AK107" s="164">
        <v>429</v>
      </c>
      <c r="AL107" s="146">
        <v>45358</v>
      </c>
      <c r="AM107" s="163">
        <v>18549600</v>
      </c>
      <c r="AN107" s="158">
        <f t="shared" si="8"/>
        <v>0</v>
      </c>
      <c r="AO107" s="157">
        <v>8347320</v>
      </c>
      <c r="AP107" s="157"/>
      <c r="AQ107" s="158">
        <f t="shared" si="10"/>
        <v>10202280</v>
      </c>
      <c r="AR107" s="158">
        <f t="shared" si="9"/>
        <v>9750540</v>
      </c>
      <c r="AS107" s="159" t="s">
        <v>168</v>
      </c>
      <c r="AT107" s="164" t="s">
        <v>714</v>
      </c>
      <c r="AU107" s="165" t="s">
        <v>715</v>
      </c>
      <c r="AV107" s="148"/>
    </row>
    <row r="108" spans="1:48" s="118" customFormat="1" ht="18.75" customHeight="1">
      <c r="A108" s="140">
        <v>3</v>
      </c>
      <c r="B108" s="141" t="s">
        <v>716</v>
      </c>
      <c r="C108" s="142" t="s">
        <v>151</v>
      </c>
      <c r="D108" s="168" t="s">
        <v>112</v>
      </c>
      <c r="E108" s="168" t="s">
        <v>117</v>
      </c>
      <c r="F108" s="142" t="s">
        <v>123</v>
      </c>
      <c r="G108" s="141" t="s">
        <v>216</v>
      </c>
      <c r="H108" s="142" t="s">
        <v>12</v>
      </c>
      <c r="I108" s="142" t="s">
        <v>40</v>
      </c>
      <c r="J108" s="168" t="s">
        <v>717</v>
      </c>
      <c r="K108" s="141" t="s">
        <v>218</v>
      </c>
      <c r="L108" s="141">
        <v>80111600</v>
      </c>
      <c r="M108" s="143">
        <v>3707200</v>
      </c>
      <c r="N108" s="144">
        <v>9.3000000000000007</v>
      </c>
      <c r="O108" s="143">
        <v>22280000</v>
      </c>
      <c r="P108" s="144" t="s">
        <v>452</v>
      </c>
      <c r="Q108" s="144" t="s">
        <v>452</v>
      </c>
      <c r="R108" s="144" t="s">
        <v>452</v>
      </c>
      <c r="S108" s="141" t="s">
        <v>157</v>
      </c>
      <c r="T108" s="141" t="s">
        <v>701</v>
      </c>
      <c r="U108" s="141" t="s">
        <v>702</v>
      </c>
      <c r="V108" s="145" t="s">
        <v>711</v>
      </c>
      <c r="W108" s="141" t="s">
        <v>4009</v>
      </c>
      <c r="X108" s="146">
        <v>45344</v>
      </c>
      <c r="Y108" s="147">
        <v>202414000023183</v>
      </c>
      <c r="Z108" s="147" t="s">
        <v>38</v>
      </c>
      <c r="AA108" s="141" t="s">
        <v>712</v>
      </c>
      <c r="AB108" s="146">
        <v>45345</v>
      </c>
      <c r="AC108" s="162" t="s">
        <v>718</v>
      </c>
      <c r="AD108" s="146">
        <v>45345</v>
      </c>
      <c r="AE108" s="163">
        <v>14828800</v>
      </c>
      <c r="AF108" s="152">
        <f t="shared" si="6"/>
        <v>7451200</v>
      </c>
      <c r="AG108" s="167">
        <v>144</v>
      </c>
      <c r="AH108" s="146">
        <v>45348</v>
      </c>
      <c r="AI108" s="163">
        <v>0</v>
      </c>
      <c r="AJ108" s="152">
        <f t="shared" si="7"/>
        <v>14828800</v>
      </c>
      <c r="AK108" s="164"/>
      <c r="AL108" s="146"/>
      <c r="AM108" s="163"/>
      <c r="AN108" s="158">
        <f t="shared" si="8"/>
        <v>0</v>
      </c>
      <c r="AO108" s="157"/>
      <c r="AP108" s="157"/>
      <c r="AQ108" s="158">
        <f t="shared" si="10"/>
        <v>0</v>
      </c>
      <c r="AR108" s="158">
        <f t="shared" si="9"/>
        <v>22280000</v>
      </c>
      <c r="AS108" s="159"/>
      <c r="AT108" s="164"/>
      <c r="AU108" s="165" t="s">
        <v>719</v>
      </c>
      <c r="AV108" s="148"/>
    </row>
    <row r="109" spans="1:48" s="118" customFormat="1" ht="18.75" customHeight="1">
      <c r="A109" s="140">
        <v>4</v>
      </c>
      <c r="B109" s="141" t="s">
        <v>720</v>
      </c>
      <c r="C109" s="142" t="s">
        <v>151</v>
      </c>
      <c r="D109" s="168" t="s">
        <v>112</v>
      </c>
      <c r="E109" s="168" t="s">
        <v>117</v>
      </c>
      <c r="F109" s="142" t="s">
        <v>123</v>
      </c>
      <c r="G109" s="141" t="s">
        <v>216</v>
      </c>
      <c r="H109" s="142" t="s">
        <v>12</v>
      </c>
      <c r="I109" s="142" t="s">
        <v>40</v>
      </c>
      <c r="J109" s="168" t="s">
        <v>721</v>
      </c>
      <c r="K109" s="141" t="s">
        <v>218</v>
      </c>
      <c r="L109" s="141">
        <v>80111600</v>
      </c>
      <c r="M109" s="143">
        <v>4637400</v>
      </c>
      <c r="N109" s="144">
        <v>7.4</v>
      </c>
      <c r="O109" s="143">
        <v>34530000</v>
      </c>
      <c r="P109" s="144" t="s">
        <v>238</v>
      </c>
      <c r="Q109" s="144" t="s">
        <v>238</v>
      </c>
      <c r="R109" s="144" t="s">
        <v>238</v>
      </c>
      <c r="S109" s="141" t="s">
        <v>157</v>
      </c>
      <c r="T109" s="141" t="s">
        <v>701</v>
      </c>
      <c r="U109" s="141" t="s">
        <v>702</v>
      </c>
      <c r="V109" s="145" t="s">
        <v>711</v>
      </c>
      <c r="W109" s="141" t="s">
        <v>4009</v>
      </c>
      <c r="X109" s="146">
        <v>45357</v>
      </c>
      <c r="Y109" s="147">
        <v>202414000029223</v>
      </c>
      <c r="Z109" s="147" t="s">
        <v>179</v>
      </c>
      <c r="AA109" s="141" t="s">
        <v>712</v>
      </c>
      <c r="AB109" s="146">
        <v>45358</v>
      </c>
      <c r="AC109" s="162"/>
      <c r="AD109" s="146"/>
      <c r="AE109" s="163"/>
      <c r="AF109" s="152">
        <f t="shared" si="6"/>
        <v>34530000</v>
      </c>
      <c r="AG109" s="167"/>
      <c r="AH109" s="146"/>
      <c r="AI109" s="163"/>
      <c r="AJ109" s="152">
        <f t="shared" si="7"/>
        <v>0</v>
      </c>
      <c r="AK109" s="164"/>
      <c r="AL109" s="146"/>
      <c r="AM109" s="163"/>
      <c r="AN109" s="158">
        <f t="shared" si="8"/>
        <v>0</v>
      </c>
      <c r="AO109" s="157"/>
      <c r="AP109" s="157"/>
      <c r="AQ109" s="158">
        <f t="shared" si="10"/>
        <v>0</v>
      </c>
      <c r="AR109" s="158">
        <f t="shared" si="9"/>
        <v>34530000</v>
      </c>
      <c r="AS109" s="159"/>
      <c r="AT109" s="164"/>
      <c r="AU109" s="165"/>
      <c r="AV109" s="148"/>
    </row>
    <row r="110" spans="1:48" s="118" customFormat="1" ht="18.75" customHeight="1">
      <c r="A110" s="140">
        <v>5</v>
      </c>
      <c r="B110" s="141" t="s">
        <v>722</v>
      </c>
      <c r="C110" s="142" t="s">
        <v>151</v>
      </c>
      <c r="D110" s="168" t="s">
        <v>112</v>
      </c>
      <c r="E110" s="168" t="s">
        <v>117</v>
      </c>
      <c r="F110" s="142" t="s">
        <v>122</v>
      </c>
      <c r="G110" s="141" t="s">
        <v>216</v>
      </c>
      <c r="H110" s="142" t="s">
        <v>12</v>
      </c>
      <c r="I110" s="142" t="s">
        <v>40</v>
      </c>
      <c r="J110" s="168" t="s">
        <v>723</v>
      </c>
      <c r="K110" s="141" t="s">
        <v>218</v>
      </c>
      <c r="L110" s="141">
        <v>80111600</v>
      </c>
      <c r="M110" s="143">
        <v>3453000</v>
      </c>
      <c r="N110" s="144">
        <v>10</v>
      </c>
      <c r="O110" s="143">
        <v>17107800</v>
      </c>
      <c r="P110" s="144" t="s">
        <v>238</v>
      </c>
      <c r="Q110" s="144" t="s">
        <v>238</v>
      </c>
      <c r="R110" s="144" t="s">
        <v>238</v>
      </c>
      <c r="S110" s="141" t="s">
        <v>157</v>
      </c>
      <c r="T110" s="141" t="s">
        <v>701</v>
      </c>
      <c r="U110" s="141" t="s">
        <v>702</v>
      </c>
      <c r="V110" s="145" t="s">
        <v>711</v>
      </c>
      <c r="W110" s="141" t="s">
        <v>4009</v>
      </c>
      <c r="X110" s="146"/>
      <c r="Y110" s="147"/>
      <c r="Z110" s="147"/>
      <c r="AA110" s="141"/>
      <c r="AB110" s="146"/>
      <c r="AC110" s="162"/>
      <c r="AD110" s="146"/>
      <c r="AE110" s="163"/>
      <c r="AF110" s="152">
        <f t="shared" si="6"/>
        <v>17107800</v>
      </c>
      <c r="AG110" s="167"/>
      <c r="AH110" s="146"/>
      <c r="AI110" s="163"/>
      <c r="AJ110" s="152">
        <f t="shared" si="7"/>
        <v>0</v>
      </c>
      <c r="AK110" s="164"/>
      <c r="AL110" s="146"/>
      <c r="AM110" s="163"/>
      <c r="AN110" s="158">
        <f t="shared" si="8"/>
        <v>0</v>
      </c>
      <c r="AO110" s="157"/>
      <c r="AP110" s="157"/>
      <c r="AQ110" s="158">
        <f t="shared" si="10"/>
        <v>0</v>
      </c>
      <c r="AR110" s="158">
        <f t="shared" si="9"/>
        <v>17107800</v>
      </c>
      <c r="AS110" s="159"/>
      <c r="AT110" s="164"/>
      <c r="AU110" s="165"/>
      <c r="AV110" s="148"/>
    </row>
    <row r="111" spans="1:48" s="118" customFormat="1" ht="18.75" customHeight="1">
      <c r="A111" s="140">
        <v>6</v>
      </c>
      <c r="B111" s="141" t="s">
        <v>724</v>
      </c>
      <c r="C111" s="142" t="s">
        <v>151</v>
      </c>
      <c r="D111" s="168" t="s">
        <v>112</v>
      </c>
      <c r="E111" s="168" t="s">
        <v>117</v>
      </c>
      <c r="F111" s="142" t="s">
        <v>122</v>
      </c>
      <c r="G111" s="141" t="s">
        <v>216</v>
      </c>
      <c r="H111" s="142" t="s">
        <v>2</v>
      </c>
      <c r="I111" s="142" t="s">
        <v>40</v>
      </c>
      <c r="J111" s="168" t="s">
        <v>725</v>
      </c>
      <c r="K111" s="141" t="s">
        <v>218</v>
      </c>
      <c r="L111" s="141">
        <v>80111607</v>
      </c>
      <c r="M111" s="143">
        <v>8711100</v>
      </c>
      <c r="N111" s="144">
        <v>5.9</v>
      </c>
      <c r="O111" s="143">
        <v>34844400</v>
      </c>
      <c r="P111" s="144" t="s">
        <v>700</v>
      </c>
      <c r="Q111" s="144" t="s">
        <v>700</v>
      </c>
      <c r="R111" s="144" t="s">
        <v>700</v>
      </c>
      <c r="S111" s="141" t="s">
        <v>157</v>
      </c>
      <c r="T111" s="141" t="s">
        <v>701</v>
      </c>
      <c r="U111" s="141" t="s">
        <v>702</v>
      </c>
      <c r="V111" s="145" t="s">
        <v>711</v>
      </c>
      <c r="W111" s="141" t="s">
        <v>4009</v>
      </c>
      <c r="X111" s="146">
        <v>45344</v>
      </c>
      <c r="Y111" s="147">
        <v>202414000023183</v>
      </c>
      <c r="Z111" s="147" t="s">
        <v>38</v>
      </c>
      <c r="AA111" s="141" t="s">
        <v>712</v>
      </c>
      <c r="AB111" s="146">
        <v>45345</v>
      </c>
      <c r="AC111" s="162" t="s">
        <v>726</v>
      </c>
      <c r="AD111" s="146">
        <v>45345</v>
      </c>
      <c r="AE111" s="163">
        <v>34844400</v>
      </c>
      <c r="AF111" s="152">
        <f t="shared" si="6"/>
        <v>0</v>
      </c>
      <c r="AG111" s="167">
        <v>145</v>
      </c>
      <c r="AH111" s="146">
        <v>45348</v>
      </c>
      <c r="AI111" s="163">
        <v>34844400</v>
      </c>
      <c r="AJ111" s="152">
        <f t="shared" si="7"/>
        <v>0</v>
      </c>
      <c r="AK111" s="164">
        <v>838</v>
      </c>
      <c r="AL111" s="146">
        <v>45366</v>
      </c>
      <c r="AM111" s="163">
        <v>34844400</v>
      </c>
      <c r="AN111" s="158">
        <f t="shared" si="8"/>
        <v>0</v>
      </c>
      <c r="AO111" s="157">
        <v>13357020</v>
      </c>
      <c r="AP111" s="157"/>
      <c r="AQ111" s="158">
        <f t="shared" si="10"/>
        <v>21487380</v>
      </c>
      <c r="AR111" s="158">
        <f t="shared" si="9"/>
        <v>0</v>
      </c>
      <c r="AS111" s="159" t="s">
        <v>170</v>
      </c>
      <c r="AT111" s="164" t="s">
        <v>727</v>
      </c>
      <c r="AU111" s="165" t="s">
        <v>728</v>
      </c>
      <c r="AV111" s="148"/>
    </row>
    <row r="112" spans="1:48" s="118" customFormat="1" ht="18.75" customHeight="1">
      <c r="A112" s="140">
        <v>7</v>
      </c>
      <c r="B112" s="141" t="s">
        <v>729</v>
      </c>
      <c r="C112" s="142" t="s">
        <v>151</v>
      </c>
      <c r="D112" s="168" t="s">
        <v>112</v>
      </c>
      <c r="E112" s="168" t="s">
        <v>117</v>
      </c>
      <c r="F112" s="142" t="s">
        <v>122</v>
      </c>
      <c r="G112" s="141" t="s">
        <v>216</v>
      </c>
      <c r="H112" s="142" t="s">
        <v>2</v>
      </c>
      <c r="I112" s="142" t="s">
        <v>40</v>
      </c>
      <c r="J112" s="168" t="s">
        <v>730</v>
      </c>
      <c r="K112" s="141" t="s">
        <v>226</v>
      </c>
      <c r="L112" s="141" t="s">
        <v>237</v>
      </c>
      <c r="M112" s="143">
        <v>0</v>
      </c>
      <c r="N112" s="144">
        <v>0</v>
      </c>
      <c r="O112" s="143">
        <f>85500000-85500000</f>
        <v>0</v>
      </c>
      <c r="P112" s="144" t="s">
        <v>361</v>
      </c>
      <c r="Q112" s="144" t="s">
        <v>361</v>
      </c>
      <c r="R112" s="144" t="s">
        <v>361</v>
      </c>
      <c r="S112" s="141" t="s">
        <v>157</v>
      </c>
      <c r="T112" s="141" t="s">
        <v>701</v>
      </c>
      <c r="U112" s="141" t="s">
        <v>702</v>
      </c>
      <c r="V112" s="145" t="s">
        <v>711</v>
      </c>
      <c r="W112" s="141" t="s">
        <v>4009</v>
      </c>
      <c r="X112" s="146"/>
      <c r="Y112" s="147"/>
      <c r="Z112" s="147"/>
      <c r="AA112" s="141"/>
      <c r="AB112" s="146"/>
      <c r="AC112" s="162"/>
      <c r="AD112" s="146"/>
      <c r="AE112" s="163"/>
      <c r="AF112" s="152">
        <f t="shared" si="6"/>
        <v>0</v>
      </c>
      <c r="AG112" s="167"/>
      <c r="AH112" s="146"/>
      <c r="AI112" s="163"/>
      <c r="AJ112" s="152">
        <f t="shared" si="7"/>
        <v>0</v>
      </c>
      <c r="AK112" s="164"/>
      <c r="AL112" s="146"/>
      <c r="AM112" s="163"/>
      <c r="AN112" s="158">
        <f t="shared" si="8"/>
        <v>0</v>
      </c>
      <c r="AO112" s="157"/>
      <c r="AP112" s="157"/>
      <c r="AQ112" s="158">
        <f t="shared" si="10"/>
        <v>0</v>
      </c>
      <c r="AR112" s="158">
        <f t="shared" si="9"/>
        <v>0</v>
      </c>
      <c r="AS112" s="159"/>
      <c r="AT112" s="164"/>
      <c r="AU112" s="165"/>
      <c r="AV112" s="148"/>
    </row>
    <row r="113" spans="1:48" s="118" customFormat="1" ht="18.75" customHeight="1">
      <c r="A113" s="140">
        <v>8</v>
      </c>
      <c r="B113" s="141" t="s">
        <v>731</v>
      </c>
      <c r="C113" s="142" t="s">
        <v>151</v>
      </c>
      <c r="D113" s="168" t="s">
        <v>112</v>
      </c>
      <c r="E113" s="168" t="s">
        <v>117</v>
      </c>
      <c r="F113" s="142" t="s">
        <v>122</v>
      </c>
      <c r="G113" s="141" t="s">
        <v>216</v>
      </c>
      <c r="H113" s="142" t="s">
        <v>2</v>
      </c>
      <c r="I113" s="142" t="s">
        <v>40</v>
      </c>
      <c r="J113" s="168" t="s">
        <v>730</v>
      </c>
      <c r="K113" s="141" t="s">
        <v>218</v>
      </c>
      <c r="L113" s="141">
        <v>80111607</v>
      </c>
      <c r="M113" s="143">
        <v>8000000</v>
      </c>
      <c r="N113" s="144">
        <v>10</v>
      </c>
      <c r="O113" s="143">
        <v>1117400</v>
      </c>
      <c r="P113" s="144" t="s">
        <v>700</v>
      </c>
      <c r="Q113" s="144" t="s">
        <v>700</v>
      </c>
      <c r="R113" s="144" t="s">
        <v>700</v>
      </c>
      <c r="S113" s="141" t="s">
        <v>157</v>
      </c>
      <c r="T113" s="141" t="s">
        <v>701</v>
      </c>
      <c r="U113" s="141" t="s">
        <v>702</v>
      </c>
      <c r="V113" s="145" t="s">
        <v>711</v>
      </c>
      <c r="W113" s="141" t="s">
        <v>4009</v>
      </c>
      <c r="X113" s="146"/>
      <c r="Y113" s="147"/>
      <c r="Z113" s="147"/>
      <c r="AA113" s="141"/>
      <c r="AB113" s="146"/>
      <c r="AC113" s="162"/>
      <c r="AD113" s="146"/>
      <c r="AE113" s="163"/>
      <c r="AF113" s="152">
        <f t="shared" si="6"/>
        <v>1117400</v>
      </c>
      <c r="AG113" s="167"/>
      <c r="AH113" s="146"/>
      <c r="AI113" s="163"/>
      <c r="AJ113" s="152">
        <f t="shared" si="7"/>
        <v>0</v>
      </c>
      <c r="AK113" s="164"/>
      <c r="AL113" s="146"/>
      <c r="AM113" s="163"/>
      <c r="AN113" s="158">
        <f t="shared" si="8"/>
        <v>0</v>
      </c>
      <c r="AO113" s="157"/>
      <c r="AP113" s="157"/>
      <c r="AQ113" s="158">
        <f t="shared" si="10"/>
        <v>0</v>
      </c>
      <c r="AR113" s="158">
        <f t="shared" si="9"/>
        <v>1117400</v>
      </c>
      <c r="AS113" s="159"/>
      <c r="AT113" s="164"/>
      <c r="AU113" s="165"/>
      <c r="AV113" s="148"/>
    </row>
    <row r="114" spans="1:48" s="118" customFormat="1" ht="18.75" customHeight="1">
      <c r="A114" s="140">
        <v>9</v>
      </c>
      <c r="B114" s="141" t="s">
        <v>732</v>
      </c>
      <c r="C114" s="142" t="s">
        <v>151</v>
      </c>
      <c r="D114" s="168" t="s">
        <v>112</v>
      </c>
      <c r="E114" s="168" t="s">
        <v>117</v>
      </c>
      <c r="F114" s="142" t="s">
        <v>122</v>
      </c>
      <c r="G114" s="141" t="s">
        <v>216</v>
      </c>
      <c r="H114" s="142" t="s">
        <v>2</v>
      </c>
      <c r="I114" s="142" t="s">
        <v>40</v>
      </c>
      <c r="J114" s="168" t="s">
        <v>730</v>
      </c>
      <c r="K114" s="141" t="s">
        <v>226</v>
      </c>
      <c r="L114" s="141" t="s">
        <v>237</v>
      </c>
      <c r="M114" s="143">
        <v>0</v>
      </c>
      <c r="N114" s="144">
        <v>0</v>
      </c>
      <c r="O114" s="143">
        <f>85500000-85500000</f>
        <v>0</v>
      </c>
      <c r="P114" s="144" t="s">
        <v>361</v>
      </c>
      <c r="Q114" s="144" t="s">
        <v>361</v>
      </c>
      <c r="R114" s="144" t="s">
        <v>361</v>
      </c>
      <c r="S114" s="141" t="s">
        <v>157</v>
      </c>
      <c r="T114" s="141" t="s">
        <v>701</v>
      </c>
      <c r="U114" s="141" t="s">
        <v>702</v>
      </c>
      <c r="V114" s="145" t="s">
        <v>711</v>
      </c>
      <c r="W114" s="141" t="s">
        <v>4010</v>
      </c>
      <c r="X114" s="146"/>
      <c r="Y114" s="147"/>
      <c r="Z114" s="147"/>
      <c r="AA114" s="141"/>
      <c r="AB114" s="146"/>
      <c r="AC114" s="162"/>
      <c r="AD114" s="146"/>
      <c r="AE114" s="163"/>
      <c r="AF114" s="152">
        <f t="shared" si="6"/>
        <v>0</v>
      </c>
      <c r="AG114" s="167"/>
      <c r="AH114" s="146"/>
      <c r="AI114" s="163"/>
      <c r="AJ114" s="152">
        <f t="shared" si="7"/>
        <v>0</v>
      </c>
      <c r="AK114" s="164"/>
      <c r="AL114" s="146"/>
      <c r="AM114" s="163"/>
      <c r="AN114" s="158">
        <f t="shared" si="8"/>
        <v>0</v>
      </c>
      <c r="AO114" s="157"/>
      <c r="AP114" s="157"/>
      <c r="AQ114" s="158">
        <f t="shared" si="10"/>
        <v>0</v>
      </c>
      <c r="AR114" s="158">
        <f t="shared" si="9"/>
        <v>0</v>
      </c>
      <c r="AS114" s="159"/>
      <c r="AT114" s="164"/>
      <c r="AU114" s="165"/>
      <c r="AV114" s="148"/>
    </row>
    <row r="115" spans="1:48" s="118" customFormat="1" ht="18.75" customHeight="1">
      <c r="A115" s="140">
        <v>10</v>
      </c>
      <c r="B115" s="141" t="s">
        <v>733</v>
      </c>
      <c r="C115" s="142" t="s">
        <v>151</v>
      </c>
      <c r="D115" s="168" t="s">
        <v>112</v>
      </c>
      <c r="E115" s="168" t="s">
        <v>117</v>
      </c>
      <c r="F115" s="142" t="s">
        <v>122</v>
      </c>
      <c r="G115" s="141" t="s">
        <v>216</v>
      </c>
      <c r="H115" s="142" t="s">
        <v>2</v>
      </c>
      <c r="I115" s="142" t="s">
        <v>40</v>
      </c>
      <c r="J115" s="168" t="s">
        <v>730</v>
      </c>
      <c r="K115" s="141" t="s">
        <v>218</v>
      </c>
      <c r="L115" s="141">
        <v>80111607</v>
      </c>
      <c r="M115" s="143">
        <v>8000000</v>
      </c>
      <c r="N115" s="144">
        <v>10</v>
      </c>
      <c r="O115" s="143">
        <v>50000000</v>
      </c>
      <c r="P115" s="144" t="s">
        <v>452</v>
      </c>
      <c r="Q115" s="144" t="s">
        <v>452</v>
      </c>
      <c r="R115" s="144" t="s">
        <v>452</v>
      </c>
      <c r="S115" s="141" t="s">
        <v>157</v>
      </c>
      <c r="T115" s="141" t="s">
        <v>701</v>
      </c>
      <c r="U115" s="141" t="s">
        <v>702</v>
      </c>
      <c r="V115" s="145" t="s">
        <v>711</v>
      </c>
      <c r="W115" s="141" t="s">
        <v>4009</v>
      </c>
      <c r="X115" s="146"/>
      <c r="Y115" s="147"/>
      <c r="Z115" s="147"/>
      <c r="AA115" s="141"/>
      <c r="AB115" s="146"/>
      <c r="AC115" s="162"/>
      <c r="AD115" s="146"/>
      <c r="AE115" s="163"/>
      <c r="AF115" s="152">
        <f t="shared" si="6"/>
        <v>50000000</v>
      </c>
      <c r="AG115" s="167"/>
      <c r="AH115" s="146"/>
      <c r="AI115" s="163"/>
      <c r="AJ115" s="152">
        <f t="shared" si="7"/>
        <v>0</v>
      </c>
      <c r="AK115" s="164"/>
      <c r="AL115" s="146"/>
      <c r="AM115" s="163"/>
      <c r="AN115" s="158">
        <f t="shared" si="8"/>
        <v>0</v>
      </c>
      <c r="AO115" s="157"/>
      <c r="AP115" s="157"/>
      <c r="AQ115" s="158">
        <f t="shared" si="10"/>
        <v>0</v>
      </c>
      <c r="AR115" s="158">
        <f t="shared" si="9"/>
        <v>50000000</v>
      </c>
      <c r="AS115" s="159"/>
      <c r="AT115" s="164"/>
      <c r="AU115" s="165"/>
      <c r="AV115" s="148"/>
    </row>
    <row r="116" spans="1:48" s="118" customFormat="1" ht="18.75" customHeight="1">
      <c r="A116" s="140">
        <v>11</v>
      </c>
      <c r="B116" s="141" t="s">
        <v>734</v>
      </c>
      <c r="C116" s="142" t="s">
        <v>151</v>
      </c>
      <c r="D116" s="168" t="s">
        <v>112</v>
      </c>
      <c r="E116" s="168" t="s">
        <v>117</v>
      </c>
      <c r="F116" s="142" t="s">
        <v>122</v>
      </c>
      <c r="G116" s="141" t="s">
        <v>216</v>
      </c>
      <c r="H116" s="142" t="s">
        <v>2</v>
      </c>
      <c r="I116" s="142" t="s">
        <v>40</v>
      </c>
      <c r="J116" s="168" t="s">
        <v>730</v>
      </c>
      <c r="K116" s="141" t="s">
        <v>218</v>
      </c>
      <c r="L116" s="141">
        <v>80111607</v>
      </c>
      <c r="M116" s="143">
        <v>8000000</v>
      </c>
      <c r="N116" s="144">
        <v>10</v>
      </c>
      <c r="O116" s="143">
        <v>80000000</v>
      </c>
      <c r="P116" s="144" t="s">
        <v>238</v>
      </c>
      <c r="Q116" s="144" t="s">
        <v>238</v>
      </c>
      <c r="R116" s="144" t="s">
        <v>238</v>
      </c>
      <c r="S116" s="141" t="s">
        <v>157</v>
      </c>
      <c r="T116" s="141" t="s">
        <v>701</v>
      </c>
      <c r="U116" s="141" t="s">
        <v>702</v>
      </c>
      <c r="V116" s="145" t="s">
        <v>711</v>
      </c>
      <c r="W116" s="141" t="s">
        <v>4009</v>
      </c>
      <c r="X116" s="146"/>
      <c r="Y116" s="147"/>
      <c r="Z116" s="147"/>
      <c r="AA116" s="141"/>
      <c r="AB116" s="146"/>
      <c r="AC116" s="162"/>
      <c r="AD116" s="146"/>
      <c r="AE116" s="163"/>
      <c r="AF116" s="152">
        <f t="shared" si="6"/>
        <v>80000000</v>
      </c>
      <c r="AG116" s="167"/>
      <c r="AH116" s="146"/>
      <c r="AI116" s="163"/>
      <c r="AJ116" s="152">
        <f t="shared" si="7"/>
        <v>0</v>
      </c>
      <c r="AK116" s="164"/>
      <c r="AL116" s="146"/>
      <c r="AM116" s="163"/>
      <c r="AN116" s="158">
        <f t="shared" si="8"/>
        <v>0</v>
      </c>
      <c r="AO116" s="157"/>
      <c r="AP116" s="157"/>
      <c r="AQ116" s="158">
        <f t="shared" si="10"/>
        <v>0</v>
      </c>
      <c r="AR116" s="158">
        <f t="shared" si="9"/>
        <v>80000000</v>
      </c>
      <c r="AS116" s="159"/>
      <c r="AT116" s="164"/>
      <c r="AU116" s="165"/>
      <c r="AV116" s="148"/>
    </row>
    <row r="117" spans="1:48" s="118" customFormat="1" ht="18.75" customHeight="1">
      <c r="A117" s="140">
        <v>12</v>
      </c>
      <c r="B117" s="141" t="s">
        <v>735</v>
      </c>
      <c r="C117" s="142" t="s">
        <v>151</v>
      </c>
      <c r="D117" s="168" t="s">
        <v>112</v>
      </c>
      <c r="E117" s="168" t="s">
        <v>117</v>
      </c>
      <c r="F117" s="142" t="s">
        <v>122</v>
      </c>
      <c r="G117" s="141" t="s">
        <v>216</v>
      </c>
      <c r="H117" s="142" t="s">
        <v>84</v>
      </c>
      <c r="I117" s="142" t="s">
        <v>41</v>
      </c>
      <c r="J117" s="168" t="s">
        <v>736</v>
      </c>
      <c r="K117" s="141" t="s">
        <v>218</v>
      </c>
      <c r="L117" s="141">
        <v>80111617</v>
      </c>
      <c r="M117" s="143">
        <v>11000000</v>
      </c>
      <c r="N117" s="144">
        <v>10</v>
      </c>
      <c r="O117" s="143">
        <v>110000000</v>
      </c>
      <c r="P117" s="144" t="s">
        <v>238</v>
      </c>
      <c r="Q117" s="144" t="s">
        <v>238</v>
      </c>
      <c r="R117" s="144" t="s">
        <v>238</v>
      </c>
      <c r="S117" s="141" t="s">
        <v>157</v>
      </c>
      <c r="T117" s="141" t="s">
        <v>701</v>
      </c>
      <c r="U117" s="141" t="s">
        <v>702</v>
      </c>
      <c r="V117" s="145" t="s">
        <v>711</v>
      </c>
      <c r="W117" s="141" t="s">
        <v>4009</v>
      </c>
      <c r="X117" s="146"/>
      <c r="Y117" s="147"/>
      <c r="Z117" s="147"/>
      <c r="AA117" s="141"/>
      <c r="AB117" s="146"/>
      <c r="AC117" s="162"/>
      <c r="AD117" s="146"/>
      <c r="AE117" s="163"/>
      <c r="AF117" s="152">
        <f t="shared" si="6"/>
        <v>110000000</v>
      </c>
      <c r="AG117" s="167"/>
      <c r="AH117" s="146"/>
      <c r="AI117" s="163"/>
      <c r="AJ117" s="152">
        <f t="shared" si="7"/>
        <v>0</v>
      </c>
      <c r="AK117" s="164"/>
      <c r="AL117" s="146"/>
      <c r="AM117" s="163"/>
      <c r="AN117" s="158">
        <f t="shared" si="8"/>
        <v>0</v>
      </c>
      <c r="AO117" s="157"/>
      <c r="AP117" s="157"/>
      <c r="AQ117" s="158">
        <f t="shared" si="10"/>
        <v>0</v>
      </c>
      <c r="AR117" s="158">
        <f t="shared" si="9"/>
        <v>110000000</v>
      </c>
      <c r="AS117" s="159"/>
      <c r="AT117" s="164"/>
      <c r="AU117" s="165"/>
      <c r="AV117" s="148"/>
    </row>
    <row r="118" spans="1:48" s="118" customFormat="1" ht="18.75" customHeight="1">
      <c r="A118" s="140">
        <v>13</v>
      </c>
      <c r="B118" s="141" t="s">
        <v>737</v>
      </c>
      <c r="C118" s="142" t="s">
        <v>151</v>
      </c>
      <c r="D118" s="168" t="s">
        <v>112</v>
      </c>
      <c r="E118" s="168" t="s">
        <v>117</v>
      </c>
      <c r="F118" s="142" t="s">
        <v>122</v>
      </c>
      <c r="G118" s="141" t="s">
        <v>216</v>
      </c>
      <c r="H118" s="142" t="s">
        <v>84</v>
      </c>
      <c r="I118" s="142" t="s">
        <v>41</v>
      </c>
      <c r="J118" s="168" t="s">
        <v>738</v>
      </c>
      <c r="K118" s="141" t="s">
        <v>218</v>
      </c>
      <c r="L118" s="141">
        <v>80111617</v>
      </c>
      <c r="M118" s="143">
        <v>8711100</v>
      </c>
      <c r="N118" s="144">
        <v>9.6999999999999993</v>
      </c>
      <c r="O118" s="143">
        <v>85000000</v>
      </c>
      <c r="P118" s="144" t="s">
        <v>238</v>
      </c>
      <c r="Q118" s="144" t="s">
        <v>238</v>
      </c>
      <c r="R118" s="144" t="s">
        <v>238</v>
      </c>
      <c r="S118" s="141" t="s">
        <v>157</v>
      </c>
      <c r="T118" s="141" t="s">
        <v>701</v>
      </c>
      <c r="U118" s="141" t="s">
        <v>702</v>
      </c>
      <c r="V118" s="145" t="s">
        <v>711</v>
      </c>
      <c r="W118" s="141" t="s">
        <v>4009</v>
      </c>
      <c r="X118" s="146">
        <v>45344</v>
      </c>
      <c r="Y118" s="147">
        <v>202414000023183</v>
      </c>
      <c r="Z118" s="147" t="s">
        <v>38</v>
      </c>
      <c r="AA118" s="141" t="s">
        <v>712</v>
      </c>
      <c r="AB118" s="146">
        <v>45345</v>
      </c>
      <c r="AC118" s="162" t="s">
        <v>739</v>
      </c>
      <c r="AD118" s="146">
        <v>45345</v>
      </c>
      <c r="AE118" s="163">
        <v>34844400</v>
      </c>
      <c r="AF118" s="152">
        <f t="shared" si="6"/>
        <v>50155600</v>
      </c>
      <c r="AG118" s="167">
        <v>146</v>
      </c>
      <c r="AH118" s="146">
        <v>45348</v>
      </c>
      <c r="AI118" s="163">
        <v>34844400</v>
      </c>
      <c r="AJ118" s="152">
        <f t="shared" si="7"/>
        <v>0</v>
      </c>
      <c r="AK118" s="164">
        <v>1013</v>
      </c>
      <c r="AL118" s="146">
        <v>45371</v>
      </c>
      <c r="AM118" s="163">
        <v>34844400</v>
      </c>
      <c r="AN118" s="158">
        <f t="shared" si="8"/>
        <v>0</v>
      </c>
      <c r="AO118" s="157">
        <v>11905170</v>
      </c>
      <c r="AP118" s="157"/>
      <c r="AQ118" s="158">
        <f t="shared" si="10"/>
        <v>22939230</v>
      </c>
      <c r="AR118" s="158">
        <f t="shared" si="9"/>
        <v>50155600</v>
      </c>
      <c r="AS118" s="159" t="s">
        <v>170</v>
      </c>
      <c r="AT118" s="164" t="s">
        <v>740</v>
      </c>
      <c r="AU118" s="165" t="s">
        <v>741</v>
      </c>
      <c r="AV118" s="148" t="s">
        <v>742</v>
      </c>
    </row>
    <row r="119" spans="1:48" s="118" customFormat="1" ht="18.75" customHeight="1">
      <c r="A119" s="140">
        <v>14</v>
      </c>
      <c r="B119" s="141" t="s">
        <v>743</v>
      </c>
      <c r="C119" s="142" t="s">
        <v>151</v>
      </c>
      <c r="D119" s="168" t="s">
        <v>112</v>
      </c>
      <c r="E119" s="168" t="s">
        <v>117</v>
      </c>
      <c r="F119" s="142" t="s">
        <v>122</v>
      </c>
      <c r="G119" s="141" t="s">
        <v>216</v>
      </c>
      <c r="H119" s="142" t="s">
        <v>84</v>
      </c>
      <c r="I119" s="142" t="s">
        <v>41</v>
      </c>
      <c r="J119" s="168" t="s">
        <v>744</v>
      </c>
      <c r="K119" s="141" t="s">
        <v>218</v>
      </c>
      <c r="L119" s="141">
        <v>80111617</v>
      </c>
      <c r="M119" s="143">
        <v>10744800</v>
      </c>
      <c r="N119" s="144">
        <v>7.9</v>
      </c>
      <c r="O119" s="143">
        <v>85000000</v>
      </c>
      <c r="P119" s="144" t="s">
        <v>238</v>
      </c>
      <c r="Q119" s="144" t="s">
        <v>238</v>
      </c>
      <c r="R119" s="144" t="s">
        <v>238</v>
      </c>
      <c r="S119" s="141" t="s">
        <v>157</v>
      </c>
      <c r="T119" s="141" t="s">
        <v>701</v>
      </c>
      <c r="U119" s="141" t="s">
        <v>702</v>
      </c>
      <c r="V119" s="145" t="s">
        <v>711</v>
      </c>
      <c r="W119" s="141" t="s">
        <v>4009</v>
      </c>
      <c r="X119" s="146" t="s">
        <v>745</v>
      </c>
      <c r="Y119" s="147" t="s">
        <v>746</v>
      </c>
      <c r="Z119" s="147" t="s">
        <v>38</v>
      </c>
      <c r="AA119" s="141" t="s">
        <v>712</v>
      </c>
      <c r="AB119" s="146" t="s">
        <v>747</v>
      </c>
      <c r="AC119" s="162" t="s">
        <v>748</v>
      </c>
      <c r="AD119" s="146">
        <v>45359</v>
      </c>
      <c r="AE119" s="163">
        <v>42979200</v>
      </c>
      <c r="AF119" s="152">
        <f t="shared" si="6"/>
        <v>42020800</v>
      </c>
      <c r="AG119" s="167">
        <v>409</v>
      </c>
      <c r="AH119" s="146">
        <v>45362</v>
      </c>
      <c r="AI119" s="163">
        <v>42979200</v>
      </c>
      <c r="AJ119" s="152">
        <f t="shared" si="7"/>
        <v>0</v>
      </c>
      <c r="AK119" s="164">
        <v>658</v>
      </c>
      <c r="AL119" s="146">
        <v>45363</v>
      </c>
      <c r="AM119" s="163">
        <v>42979200</v>
      </c>
      <c r="AN119" s="158">
        <f t="shared" si="8"/>
        <v>0</v>
      </c>
      <c r="AO119" s="157">
        <v>17191680</v>
      </c>
      <c r="AP119" s="157"/>
      <c r="AQ119" s="158">
        <f t="shared" si="10"/>
        <v>25787520</v>
      </c>
      <c r="AR119" s="158">
        <f t="shared" si="9"/>
        <v>42020800</v>
      </c>
      <c r="AS119" s="159" t="s">
        <v>170</v>
      </c>
      <c r="AT119" s="164" t="s">
        <v>749</v>
      </c>
      <c r="AU119" s="165" t="s">
        <v>750</v>
      </c>
      <c r="AV119" s="148" t="s">
        <v>751</v>
      </c>
    </row>
    <row r="120" spans="1:48" s="118" customFormat="1" ht="18.75" customHeight="1">
      <c r="A120" s="140">
        <v>15</v>
      </c>
      <c r="B120" s="141" t="s">
        <v>752</v>
      </c>
      <c r="C120" s="142" t="s">
        <v>151</v>
      </c>
      <c r="D120" s="168" t="s">
        <v>112</v>
      </c>
      <c r="E120" s="168" t="s">
        <v>117</v>
      </c>
      <c r="F120" s="142" t="s">
        <v>122</v>
      </c>
      <c r="G120" s="141" t="s">
        <v>216</v>
      </c>
      <c r="H120" s="142" t="s">
        <v>84</v>
      </c>
      <c r="I120" s="142" t="s">
        <v>41</v>
      </c>
      <c r="J120" s="168" t="s">
        <v>753</v>
      </c>
      <c r="K120" s="141" t="s">
        <v>218</v>
      </c>
      <c r="L120" s="141">
        <v>80111617</v>
      </c>
      <c r="M120" s="143">
        <v>8711100</v>
      </c>
      <c r="N120" s="144">
        <v>9.6999999999999993</v>
      </c>
      <c r="O120" s="143">
        <v>85000000</v>
      </c>
      <c r="P120" s="144" t="s">
        <v>238</v>
      </c>
      <c r="Q120" s="144" t="s">
        <v>238</v>
      </c>
      <c r="R120" s="144" t="s">
        <v>238</v>
      </c>
      <c r="S120" s="141" t="s">
        <v>157</v>
      </c>
      <c r="T120" s="141" t="s">
        <v>701</v>
      </c>
      <c r="U120" s="141" t="s">
        <v>702</v>
      </c>
      <c r="V120" s="145" t="s">
        <v>711</v>
      </c>
      <c r="W120" s="141" t="s">
        <v>4009</v>
      </c>
      <c r="X120" s="146">
        <v>45344</v>
      </c>
      <c r="Y120" s="147">
        <v>202414000023183</v>
      </c>
      <c r="Z120" s="147" t="s">
        <v>38</v>
      </c>
      <c r="AA120" s="141" t="s">
        <v>712</v>
      </c>
      <c r="AB120" s="146">
        <v>45345</v>
      </c>
      <c r="AC120" s="162" t="s">
        <v>754</v>
      </c>
      <c r="AD120" s="146">
        <v>45345</v>
      </c>
      <c r="AE120" s="163">
        <v>34844400</v>
      </c>
      <c r="AF120" s="152">
        <f t="shared" si="6"/>
        <v>50155600</v>
      </c>
      <c r="AG120" s="167">
        <v>148</v>
      </c>
      <c r="AH120" s="146">
        <v>45348</v>
      </c>
      <c r="AI120" s="163">
        <v>34844400</v>
      </c>
      <c r="AJ120" s="152">
        <f t="shared" si="7"/>
        <v>0</v>
      </c>
      <c r="AK120" s="164">
        <v>1025</v>
      </c>
      <c r="AL120" s="146">
        <v>45371</v>
      </c>
      <c r="AM120" s="163">
        <v>34844400</v>
      </c>
      <c r="AN120" s="158">
        <f t="shared" si="8"/>
        <v>0</v>
      </c>
      <c r="AO120" s="157">
        <v>3194070</v>
      </c>
      <c r="AP120" s="157"/>
      <c r="AQ120" s="158">
        <f t="shared" si="10"/>
        <v>31650330</v>
      </c>
      <c r="AR120" s="158">
        <f t="shared" si="9"/>
        <v>50155600</v>
      </c>
      <c r="AS120" s="159" t="s">
        <v>170</v>
      </c>
      <c r="AT120" s="164" t="s">
        <v>755</v>
      </c>
      <c r="AU120" s="165" t="s">
        <v>756</v>
      </c>
      <c r="AV120" s="148"/>
    </row>
    <row r="121" spans="1:48" s="118" customFormat="1" ht="18.75" customHeight="1">
      <c r="A121" s="140">
        <v>16</v>
      </c>
      <c r="B121" s="141" t="s">
        <v>757</v>
      </c>
      <c r="C121" s="142" t="s">
        <v>151</v>
      </c>
      <c r="D121" s="168" t="s">
        <v>112</v>
      </c>
      <c r="E121" s="168" t="s">
        <v>117</v>
      </c>
      <c r="F121" s="142" t="s">
        <v>122</v>
      </c>
      <c r="G121" s="141" t="s">
        <v>216</v>
      </c>
      <c r="H121" s="142" t="s">
        <v>84</v>
      </c>
      <c r="I121" s="142" t="s">
        <v>41</v>
      </c>
      <c r="J121" s="168" t="s">
        <v>758</v>
      </c>
      <c r="K121" s="141" t="s">
        <v>218</v>
      </c>
      <c r="L121" s="141">
        <v>80111617</v>
      </c>
      <c r="M121" s="143">
        <v>8500000</v>
      </c>
      <c r="N121" s="144">
        <v>10</v>
      </c>
      <c r="O121" s="143">
        <v>12181555</v>
      </c>
      <c r="P121" s="144" t="s">
        <v>238</v>
      </c>
      <c r="Q121" s="144" t="s">
        <v>238</v>
      </c>
      <c r="R121" s="144" t="s">
        <v>238</v>
      </c>
      <c r="S121" s="141" t="s">
        <v>157</v>
      </c>
      <c r="T121" s="141" t="s">
        <v>701</v>
      </c>
      <c r="U121" s="141" t="s">
        <v>702</v>
      </c>
      <c r="V121" s="145" t="s">
        <v>711</v>
      </c>
      <c r="W121" s="141" t="s">
        <v>4009</v>
      </c>
      <c r="X121" s="146"/>
      <c r="Y121" s="147"/>
      <c r="Z121" s="147"/>
      <c r="AA121" s="141"/>
      <c r="AB121" s="146"/>
      <c r="AC121" s="162"/>
      <c r="AD121" s="146"/>
      <c r="AE121" s="163"/>
      <c r="AF121" s="152">
        <f t="shared" si="6"/>
        <v>12181555</v>
      </c>
      <c r="AG121" s="167"/>
      <c r="AH121" s="146"/>
      <c r="AI121" s="163"/>
      <c r="AJ121" s="152">
        <f t="shared" si="7"/>
        <v>0</v>
      </c>
      <c r="AK121" s="164"/>
      <c r="AL121" s="146"/>
      <c r="AM121" s="163"/>
      <c r="AN121" s="158">
        <f t="shared" si="8"/>
        <v>0</v>
      </c>
      <c r="AO121" s="157"/>
      <c r="AP121" s="157"/>
      <c r="AQ121" s="158">
        <f t="shared" si="10"/>
        <v>0</v>
      </c>
      <c r="AR121" s="158">
        <f t="shared" si="9"/>
        <v>12181555</v>
      </c>
      <c r="AS121" s="159"/>
      <c r="AT121" s="164"/>
      <c r="AU121" s="165"/>
      <c r="AV121" s="148"/>
    </row>
    <row r="122" spans="1:48" s="118" customFormat="1" ht="18.75" customHeight="1">
      <c r="A122" s="140">
        <v>17</v>
      </c>
      <c r="B122" s="141" t="s">
        <v>759</v>
      </c>
      <c r="C122" s="142" t="s">
        <v>151</v>
      </c>
      <c r="D122" s="168" t="s">
        <v>112</v>
      </c>
      <c r="E122" s="168" t="s">
        <v>117</v>
      </c>
      <c r="F122" s="142" t="s">
        <v>122</v>
      </c>
      <c r="G122" s="141" t="s">
        <v>216</v>
      </c>
      <c r="H122" s="142" t="s">
        <v>84</v>
      </c>
      <c r="I122" s="142" t="s">
        <v>41</v>
      </c>
      <c r="J122" s="168" t="s">
        <v>758</v>
      </c>
      <c r="K122" s="141" t="s">
        <v>218</v>
      </c>
      <c r="L122" s="141">
        <v>80111617</v>
      </c>
      <c r="M122" s="143">
        <v>8500000</v>
      </c>
      <c r="N122" s="144">
        <v>10</v>
      </c>
      <c r="O122" s="143">
        <v>60727185</v>
      </c>
      <c r="P122" s="144" t="s">
        <v>238</v>
      </c>
      <c r="Q122" s="144" t="s">
        <v>238</v>
      </c>
      <c r="R122" s="144" t="s">
        <v>238</v>
      </c>
      <c r="S122" s="141" t="s">
        <v>157</v>
      </c>
      <c r="T122" s="141" t="s">
        <v>701</v>
      </c>
      <c r="U122" s="141" t="s">
        <v>702</v>
      </c>
      <c r="V122" s="145" t="s">
        <v>711</v>
      </c>
      <c r="W122" s="141" t="s">
        <v>4009</v>
      </c>
      <c r="X122" s="146"/>
      <c r="Y122" s="147"/>
      <c r="Z122" s="147"/>
      <c r="AA122" s="141"/>
      <c r="AB122" s="146"/>
      <c r="AC122" s="162"/>
      <c r="AD122" s="146"/>
      <c r="AE122" s="163"/>
      <c r="AF122" s="152">
        <f t="shared" si="6"/>
        <v>60727185</v>
      </c>
      <c r="AG122" s="167"/>
      <c r="AH122" s="146"/>
      <c r="AI122" s="163"/>
      <c r="AJ122" s="152">
        <f t="shared" si="7"/>
        <v>0</v>
      </c>
      <c r="AK122" s="164"/>
      <c r="AL122" s="146"/>
      <c r="AM122" s="163"/>
      <c r="AN122" s="158">
        <f t="shared" si="8"/>
        <v>0</v>
      </c>
      <c r="AO122" s="157"/>
      <c r="AP122" s="157"/>
      <c r="AQ122" s="158">
        <f t="shared" si="10"/>
        <v>0</v>
      </c>
      <c r="AR122" s="158">
        <f t="shared" si="9"/>
        <v>60727185</v>
      </c>
      <c r="AS122" s="159"/>
      <c r="AT122" s="164"/>
      <c r="AU122" s="165"/>
      <c r="AV122" s="148"/>
    </row>
    <row r="123" spans="1:48" s="118" customFormat="1" ht="18.75" customHeight="1">
      <c r="A123" s="140">
        <v>18</v>
      </c>
      <c r="B123" s="141" t="s">
        <v>760</v>
      </c>
      <c r="C123" s="142" t="s">
        <v>151</v>
      </c>
      <c r="D123" s="168" t="s">
        <v>112</v>
      </c>
      <c r="E123" s="168" t="s">
        <v>117</v>
      </c>
      <c r="F123" s="142" t="s">
        <v>122</v>
      </c>
      <c r="G123" s="141" t="s">
        <v>216</v>
      </c>
      <c r="H123" s="142" t="s">
        <v>84</v>
      </c>
      <c r="I123" s="142" t="s">
        <v>41</v>
      </c>
      <c r="J123" s="168" t="s">
        <v>758</v>
      </c>
      <c r="K123" s="141" t="s">
        <v>218</v>
      </c>
      <c r="L123" s="141">
        <v>80111617</v>
      </c>
      <c r="M123" s="143">
        <v>8500000</v>
      </c>
      <c r="N123" s="144">
        <v>10</v>
      </c>
      <c r="O123" s="143">
        <v>85000000</v>
      </c>
      <c r="P123" s="144" t="s">
        <v>238</v>
      </c>
      <c r="Q123" s="144" t="s">
        <v>238</v>
      </c>
      <c r="R123" s="144" t="s">
        <v>238</v>
      </c>
      <c r="S123" s="141" t="s">
        <v>157</v>
      </c>
      <c r="T123" s="141" t="s">
        <v>701</v>
      </c>
      <c r="U123" s="141" t="s">
        <v>702</v>
      </c>
      <c r="V123" s="145" t="s">
        <v>711</v>
      </c>
      <c r="W123" s="141" t="s">
        <v>4009</v>
      </c>
      <c r="X123" s="146"/>
      <c r="Y123" s="147"/>
      <c r="Z123" s="147"/>
      <c r="AA123" s="141"/>
      <c r="AB123" s="146"/>
      <c r="AC123" s="162"/>
      <c r="AD123" s="146"/>
      <c r="AE123" s="163"/>
      <c r="AF123" s="152">
        <f t="shared" si="6"/>
        <v>85000000</v>
      </c>
      <c r="AG123" s="167"/>
      <c r="AH123" s="146"/>
      <c r="AI123" s="163"/>
      <c r="AJ123" s="152">
        <f t="shared" si="7"/>
        <v>0</v>
      </c>
      <c r="AK123" s="164"/>
      <c r="AL123" s="146"/>
      <c r="AM123" s="163"/>
      <c r="AN123" s="158">
        <f t="shared" si="8"/>
        <v>0</v>
      </c>
      <c r="AO123" s="157"/>
      <c r="AP123" s="157"/>
      <c r="AQ123" s="158">
        <f t="shared" si="10"/>
        <v>0</v>
      </c>
      <c r="AR123" s="158">
        <f t="shared" si="9"/>
        <v>85000000</v>
      </c>
      <c r="AS123" s="159"/>
      <c r="AT123" s="164"/>
      <c r="AU123" s="165"/>
      <c r="AV123" s="148"/>
    </row>
    <row r="124" spans="1:48" s="118" customFormat="1" ht="18.75" customHeight="1">
      <c r="A124" s="140">
        <v>19</v>
      </c>
      <c r="B124" s="141" t="s">
        <v>761</v>
      </c>
      <c r="C124" s="142" t="s">
        <v>151</v>
      </c>
      <c r="D124" s="168" t="s">
        <v>112</v>
      </c>
      <c r="E124" s="168" t="s">
        <v>117</v>
      </c>
      <c r="F124" s="142" t="s">
        <v>122</v>
      </c>
      <c r="G124" s="141" t="s">
        <v>216</v>
      </c>
      <c r="H124" s="142" t="s">
        <v>84</v>
      </c>
      <c r="I124" s="142" t="s">
        <v>41</v>
      </c>
      <c r="J124" s="168" t="s">
        <v>762</v>
      </c>
      <c r="K124" s="141" t="s">
        <v>218</v>
      </c>
      <c r="L124" s="141">
        <v>80111617</v>
      </c>
      <c r="M124" s="143">
        <v>4500000</v>
      </c>
      <c r="N124" s="144">
        <v>10</v>
      </c>
      <c r="O124" s="143">
        <v>45000000</v>
      </c>
      <c r="P124" s="144" t="s">
        <v>700</v>
      </c>
      <c r="Q124" s="144" t="s">
        <v>700</v>
      </c>
      <c r="R124" s="144" t="s">
        <v>700</v>
      </c>
      <c r="S124" s="141" t="s">
        <v>157</v>
      </c>
      <c r="T124" s="141" t="s">
        <v>701</v>
      </c>
      <c r="U124" s="141" t="s">
        <v>702</v>
      </c>
      <c r="V124" s="145" t="s">
        <v>711</v>
      </c>
      <c r="W124" s="141" t="s">
        <v>4009</v>
      </c>
      <c r="X124" s="146"/>
      <c r="Y124" s="147"/>
      <c r="Z124" s="147"/>
      <c r="AA124" s="141"/>
      <c r="AB124" s="146"/>
      <c r="AC124" s="162"/>
      <c r="AD124" s="146"/>
      <c r="AE124" s="163"/>
      <c r="AF124" s="152">
        <f t="shared" si="6"/>
        <v>45000000</v>
      </c>
      <c r="AG124" s="167"/>
      <c r="AH124" s="146"/>
      <c r="AI124" s="163"/>
      <c r="AJ124" s="152">
        <f t="shared" si="7"/>
        <v>0</v>
      </c>
      <c r="AK124" s="164"/>
      <c r="AL124" s="146"/>
      <c r="AM124" s="163"/>
      <c r="AN124" s="158">
        <f t="shared" si="8"/>
        <v>0</v>
      </c>
      <c r="AO124" s="157"/>
      <c r="AP124" s="157"/>
      <c r="AQ124" s="158">
        <f t="shared" si="10"/>
        <v>0</v>
      </c>
      <c r="AR124" s="158">
        <f t="shared" si="9"/>
        <v>45000000</v>
      </c>
      <c r="AS124" s="159"/>
      <c r="AT124" s="164"/>
      <c r="AU124" s="165"/>
      <c r="AV124" s="148"/>
    </row>
    <row r="125" spans="1:48" s="118" customFormat="1" ht="18.75" customHeight="1">
      <c r="A125" s="140">
        <v>20</v>
      </c>
      <c r="B125" s="141" t="s">
        <v>763</v>
      </c>
      <c r="C125" s="142" t="s">
        <v>151</v>
      </c>
      <c r="D125" s="168" t="s">
        <v>112</v>
      </c>
      <c r="E125" s="168" t="s">
        <v>117</v>
      </c>
      <c r="F125" s="142" t="s">
        <v>122</v>
      </c>
      <c r="G125" s="141" t="s">
        <v>216</v>
      </c>
      <c r="H125" s="142" t="s">
        <v>84</v>
      </c>
      <c r="I125" s="142" t="s">
        <v>41</v>
      </c>
      <c r="J125" s="168" t="s">
        <v>762</v>
      </c>
      <c r="K125" s="141" t="s">
        <v>218</v>
      </c>
      <c r="L125" s="141">
        <v>80111617</v>
      </c>
      <c r="M125" s="143">
        <v>4500000</v>
      </c>
      <c r="N125" s="144">
        <v>10</v>
      </c>
      <c r="O125" s="143">
        <v>45000000</v>
      </c>
      <c r="P125" s="144" t="s">
        <v>452</v>
      </c>
      <c r="Q125" s="144" t="s">
        <v>452</v>
      </c>
      <c r="R125" s="144" t="s">
        <v>452</v>
      </c>
      <c r="S125" s="141" t="s">
        <v>157</v>
      </c>
      <c r="T125" s="141" t="s">
        <v>701</v>
      </c>
      <c r="U125" s="141" t="s">
        <v>702</v>
      </c>
      <c r="V125" s="145" t="s">
        <v>711</v>
      </c>
      <c r="W125" s="141" t="s">
        <v>4009</v>
      </c>
      <c r="X125" s="146"/>
      <c r="Y125" s="147"/>
      <c r="Z125" s="147"/>
      <c r="AA125" s="141"/>
      <c r="AB125" s="146"/>
      <c r="AC125" s="162"/>
      <c r="AD125" s="146"/>
      <c r="AE125" s="163"/>
      <c r="AF125" s="152">
        <f t="shared" si="6"/>
        <v>45000000</v>
      </c>
      <c r="AG125" s="167"/>
      <c r="AH125" s="146"/>
      <c r="AI125" s="163"/>
      <c r="AJ125" s="152">
        <f t="shared" si="7"/>
        <v>0</v>
      </c>
      <c r="AK125" s="164"/>
      <c r="AL125" s="146"/>
      <c r="AM125" s="163"/>
      <c r="AN125" s="158">
        <f t="shared" si="8"/>
        <v>0</v>
      </c>
      <c r="AO125" s="157"/>
      <c r="AP125" s="157"/>
      <c r="AQ125" s="158">
        <f t="shared" si="10"/>
        <v>0</v>
      </c>
      <c r="AR125" s="158">
        <f t="shared" si="9"/>
        <v>45000000</v>
      </c>
      <c r="AS125" s="159"/>
      <c r="AT125" s="164"/>
      <c r="AU125" s="165"/>
      <c r="AV125" s="148"/>
    </row>
    <row r="126" spans="1:48" s="118" customFormat="1" ht="18.75" customHeight="1">
      <c r="A126" s="140">
        <v>21</v>
      </c>
      <c r="B126" s="141" t="s">
        <v>764</v>
      </c>
      <c r="C126" s="142" t="s">
        <v>151</v>
      </c>
      <c r="D126" s="168" t="s">
        <v>112</v>
      </c>
      <c r="E126" s="168" t="s">
        <v>117</v>
      </c>
      <c r="F126" s="142" t="s">
        <v>122</v>
      </c>
      <c r="G126" s="141" t="s">
        <v>216</v>
      </c>
      <c r="H126" s="142" t="s">
        <v>84</v>
      </c>
      <c r="I126" s="142" t="s">
        <v>41</v>
      </c>
      <c r="J126" s="168" t="s">
        <v>762</v>
      </c>
      <c r="K126" s="141" t="s">
        <v>218</v>
      </c>
      <c r="L126" s="141">
        <v>80111617</v>
      </c>
      <c r="M126" s="143">
        <v>4500000</v>
      </c>
      <c r="N126" s="144">
        <v>10</v>
      </c>
      <c r="O126" s="143">
        <v>45000000</v>
      </c>
      <c r="P126" s="144" t="s">
        <v>700</v>
      </c>
      <c r="Q126" s="144" t="s">
        <v>700</v>
      </c>
      <c r="R126" s="144" t="s">
        <v>700</v>
      </c>
      <c r="S126" s="141" t="s">
        <v>157</v>
      </c>
      <c r="T126" s="141" t="s">
        <v>701</v>
      </c>
      <c r="U126" s="141" t="s">
        <v>702</v>
      </c>
      <c r="V126" s="145" t="s">
        <v>711</v>
      </c>
      <c r="W126" s="141" t="s">
        <v>4009</v>
      </c>
      <c r="X126" s="146"/>
      <c r="Y126" s="147"/>
      <c r="Z126" s="147"/>
      <c r="AA126" s="141"/>
      <c r="AB126" s="146"/>
      <c r="AC126" s="162"/>
      <c r="AD126" s="146"/>
      <c r="AE126" s="163"/>
      <c r="AF126" s="152">
        <f t="shared" si="6"/>
        <v>45000000</v>
      </c>
      <c r="AG126" s="167"/>
      <c r="AH126" s="146"/>
      <c r="AI126" s="163"/>
      <c r="AJ126" s="152">
        <f t="shared" si="7"/>
        <v>0</v>
      </c>
      <c r="AK126" s="164"/>
      <c r="AL126" s="146"/>
      <c r="AM126" s="163"/>
      <c r="AN126" s="158">
        <f t="shared" si="8"/>
        <v>0</v>
      </c>
      <c r="AO126" s="157"/>
      <c r="AP126" s="157"/>
      <c r="AQ126" s="158">
        <f t="shared" si="10"/>
        <v>0</v>
      </c>
      <c r="AR126" s="158">
        <f t="shared" si="9"/>
        <v>45000000</v>
      </c>
      <c r="AS126" s="159"/>
      <c r="AT126" s="164"/>
      <c r="AU126" s="165"/>
      <c r="AV126" s="148"/>
    </row>
    <row r="127" spans="1:48" s="118" customFormat="1" ht="18.75" customHeight="1">
      <c r="A127" s="140">
        <v>22</v>
      </c>
      <c r="B127" s="141" t="s">
        <v>765</v>
      </c>
      <c r="C127" s="142" t="s">
        <v>151</v>
      </c>
      <c r="D127" s="168" t="s">
        <v>112</v>
      </c>
      <c r="E127" s="168" t="s">
        <v>117</v>
      </c>
      <c r="F127" s="142" t="s">
        <v>122</v>
      </c>
      <c r="G127" s="141" t="s">
        <v>216</v>
      </c>
      <c r="H127" s="142" t="s">
        <v>84</v>
      </c>
      <c r="I127" s="142" t="s">
        <v>41</v>
      </c>
      <c r="J127" s="168" t="s">
        <v>762</v>
      </c>
      <c r="K127" s="141" t="s">
        <v>218</v>
      </c>
      <c r="L127" s="141">
        <v>80111617</v>
      </c>
      <c r="M127" s="143">
        <v>4500000</v>
      </c>
      <c r="N127" s="144">
        <v>10</v>
      </c>
      <c r="O127" s="143">
        <v>45000000</v>
      </c>
      <c r="P127" s="144" t="s">
        <v>452</v>
      </c>
      <c r="Q127" s="144" t="s">
        <v>452</v>
      </c>
      <c r="R127" s="144" t="s">
        <v>452</v>
      </c>
      <c r="S127" s="141" t="s">
        <v>157</v>
      </c>
      <c r="T127" s="141" t="s">
        <v>701</v>
      </c>
      <c r="U127" s="141" t="s">
        <v>702</v>
      </c>
      <c r="V127" s="145" t="s">
        <v>711</v>
      </c>
      <c r="W127" s="141" t="s">
        <v>4009</v>
      </c>
      <c r="X127" s="146"/>
      <c r="Y127" s="147"/>
      <c r="Z127" s="147"/>
      <c r="AA127" s="141"/>
      <c r="AB127" s="146"/>
      <c r="AC127" s="162"/>
      <c r="AD127" s="146"/>
      <c r="AE127" s="163"/>
      <c r="AF127" s="152">
        <f t="shared" si="6"/>
        <v>45000000</v>
      </c>
      <c r="AG127" s="167"/>
      <c r="AH127" s="146"/>
      <c r="AI127" s="163"/>
      <c r="AJ127" s="152">
        <f t="shared" si="7"/>
        <v>0</v>
      </c>
      <c r="AK127" s="164"/>
      <c r="AL127" s="146"/>
      <c r="AM127" s="163"/>
      <c r="AN127" s="158">
        <f t="shared" si="8"/>
        <v>0</v>
      </c>
      <c r="AO127" s="157"/>
      <c r="AP127" s="157"/>
      <c r="AQ127" s="158">
        <f t="shared" si="10"/>
        <v>0</v>
      </c>
      <c r="AR127" s="158">
        <f t="shared" si="9"/>
        <v>45000000</v>
      </c>
      <c r="AS127" s="159"/>
      <c r="AT127" s="164"/>
      <c r="AU127" s="165"/>
      <c r="AV127" s="148"/>
    </row>
    <row r="128" spans="1:48" s="118" customFormat="1" ht="18.75" customHeight="1">
      <c r="A128" s="140">
        <v>23</v>
      </c>
      <c r="B128" s="141" t="s">
        <v>766</v>
      </c>
      <c r="C128" s="142" t="s">
        <v>151</v>
      </c>
      <c r="D128" s="168" t="s">
        <v>112</v>
      </c>
      <c r="E128" s="168" t="s">
        <v>117</v>
      </c>
      <c r="F128" s="142" t="s">
        <v>122</v>
      </c>
      <c r="G128" s="141" t="s">
        <v>216</v>
      </c>
      <c r="H128" s="142" t="s">
        <v>84</v>
      </c>
      <c r="I128" s="142" t="s">
        <v>41</v>
      </c>
      <c r="J128" s="168" t="s">
        <v>762</v>
      </c>
      <c r="K128" s="141" t="s">
        <v>218</v>
      </c>
      <c r="L128" s="141">
        <v>80111617</v>
      </c>
      <c r="M128" s="143">
        <v>4500000</v>
      </c>
      <c r="N128" s="144">
        <v>10</v>
      </c>
      <c r="O128" s="143">
        <v>45000000</v>
      </c>
      <c r="P128" s="144" t="s">
        <v>700</v>
      </c>
      <c r="Q128" s="144" t="s">
        <v>700</v>
      </c>
      <c r="R128" s="144" t="s">
        <v>700</v>
      </c>
      <c r="S128" s="141" t="s">
        <v>157</v>
      </c>
      <c r="T128" s="141" t="s">
        <v>701</v>
      </c>
      <c r="U128" s="141" t="s">
        <v>702</v>
      </c>
      <c r="V128" s="145" t="s">
        <v>711</v>
      </c>
      <c r="W128" s="141" t="s">
        <v>4009</v>
      </c>
      <c r="X128" s="146"/>
      <c r="Y128" s="147"/>
      <c r="Z128" s="147"/>
      <c r="AA128" s="141"/>
      <c r="AB128" s="146"/>
      <c r="AC128" s="162"/>
      <c r="AD128" s="146"/>
      <c r="AE128" s="163"/>
      <c r="AF128" s="152">
        <f t="shared" si="6"/>
        <v>45000000</v>
      </c>
      <c r="AG128" s="167"/>
      <c r="AH128" s="146"/>
      <c r="AI128" s="163"/>
      <c r="AJ128" s="152">
        <f t="shared" si="7"/>
        <v>0</v>
      </c>
      <c r="AK128" s="164"/>
      <c r="AL128" s="146"/>
      <c r="AM128" s="163"/>
      <c r="AN128" s="158">
        <f t="shared" si="8"/>
        <v>0</v>
      </c>
      <c r="AO128" s="157"/>
      <c r="AP128" s="157"/>
      <c r="AQ128" s="158">
        <f t="shared" si="10"/>
        <v>0</v>
      </c>
      <c r="AR128" s="158">
        <f t="shared" si="9"/>
        <v>45000000</v>
      </c>
      <c r="AS128" s="159"/>
      <c r="AT128" s="164"/>
      <c r="AU128" s="165"/>
      <c r="AV128" s="148"/>
    </row>
    <row r="129" spans="1:48" s="118" customFormat="1" ht="18.75" customHeight="1">
      <c r="A129" s="140">
        <v>24</v>
      </c>
      <c r="B129" s="141" t="s">
        <v>767</v>
      </c>
      <c r="C129" s="142" t="s">
        <v>151</v>
      </c>
      <c r="D129" s="168" t="s">
        <v>112</v>
      </c>
      <c r="E129" s="168" t="s">
        <v>117</v>
      </c>
      <c r="F129" s="142" t="s">
        <v>122</v>
      </c>
      <c r="G129" s="141" t="s">
        <v>216</v>
      </c>
      <c r="H129" s="142" t="s">
        <v>84</v>
      </c>
      <c r="I129" s="142" t="s">
        <v>41</v>
      </c>
      <c r="J129" s="168" t="s">
        <v>762</v>
      </c>
      <c r="K129" s="141" t="s">
        <v>218</v>
      </c>
      <c r="L129" s="141">
        <v>80111617</v>
      </c>
      <c r="M129" s="143">
        <v>4500000</v>
      </c>
      <c r="N129" s="144">
        <v>10</v>
      </c>
      <c r="O129" s="143">
        <v>45000000</v>
      </c>
      <c r="P129" s="144" t="s">
        <v>452</v>
      </c>
      <c r="Q129" s="144" t="s">
        <v>452</v>
      </c>
      <c r="R129" s="144" t="s">
        <v>452</v>
      </c>
      <c r="S129" s="141" t="s">
        <v>157</v>
      </c>
      <c r="T129" s="141" t="s">
        <v>701</v>
      </c>
      <c r="U129" s="141" t="s">
        <v>702</v>
      </c>
      <c r="V129" s="145" t="s">
        <v>711</v>
      </c>
      <c r="W129" s="141" t="s">
        <v>4009</v>
      </c>
      <c r="X129" s="146"/>
      <c r="Y129" s="147"/>
      <c r="Z129" s="147"/>
      <c r="AA129" s="141"/>
      <c r="AB129" s="146"/>
      <c r="AC129" s="162"/>
      <c r="AD129" s="146"/>
      <c r="AE129" s="163"/>
      <c r="AF129" s="152">
        <f t="shared" si="6"/>
        <v>45000000</v>
      </c>
      <c r="AG129" s="167"/>
      <c r="AH129" s="146"/>
      <c r="AI129" s="163"/>
      <c r="AJ129" s="152">
        <f t="shared" si="7"/>
        <v>0</v>
      </c>
      <c r="AK129" s="164"/>
      <c r="AL129" s="146"/>
      <c r="AM129" s="163"/>
      <c r="AN129" s="158">
        <f t="shared" si="8"/>
        <v>0</v>
      </c>
      <c r="AO129" s="157"/>
      <c r="AP129" s="157"/>
      <c r="AQ129" s="158">
        <f t="shared" si="10"/>
        <v>0</v>
      </c>
      <c r="AR129" s="158">
        <f t="shared" si="9"/>
        <v>45000000</v>
      </c>
      <c r="AS129" s="159"/>
      <c r="AT129" s="164"/>
      <c r="AU129" s="165"/>
      <c r="AV129" s="148"/>
    </row>
    <row r="130" spans="1:48" s="118" customFormat="1" ht="18.75" customHeight="1">
      <c r="A130" s="140">
        <v>25</v>
      </c>
      <c r="B130" s="141" t="s">
        <v>768</v>
      </c>
      <c r="C130" s="142" t="s">
        <v>151</v>
      </c>
      <c r="D130" s="168" t="s">
        <v>112</v>
      </c>
      <c r="E130" s="168" t="s">
        <v>117</v>
      </c>
      <c r="F130" s="142" t="s">
        <v>122</v>
      </c>
      <c r="G130" s="141" t="s">
        <v>216</v>
      </c>
      <c r="H130" s="142" t="s">
        <v>85</v>
      </c>
      <c r="I130" s="142" t="s">
        <v>40</v>
      </c>
      <c r="J130" s="168" t="s">
        <v>769</v>
      </c>
      <c r="K130" s="141" t="s">
        <v>218</v>
      </c>
      <c r="L130" s="141">
        <v>81101500</v>
      </c>
      <c r="M130" s="143">
        <v>8711100</v>
      </c>
      <c r="N130" s="144" t="s">
        <v>770</v>
      </c>
      <c r="O130" s="143">
        <v>85000000</v>
      </c>
      <c r="P130" s="144" t="s">
        <v>238</v>
      </c>
      <c r="Q130" s="144" t="s">
        <v>238</v>
      </c>
      <c r="R130" s="144" t="s">
        <v>238</v>
      </c>
      <c r="S130" s="141" t="s">
        <v>157</v>
      </c>
      <c r="T130" s="141" t="s">
        <v>701</v>
      </c>
      <c r="U130" s="141" t="s">
        <v>702</v>
      </c>
      <c r="V130" s="145" t="s">
        <v>711</v>
      </c>
      <c r="W130" s="141" t="s">
        <v>4009</v>
      </c>
      <c r="X130" s="146">
        <v>45344</v>
      </c>
      <c r="Y130" s="147">
        <v>202414000023183</v>
      </c>
      <c r="Z130" s="147" t="s">
        <v>38</v>
      </c>
      <c r="AA130" s="141" t="s">
        <v>712</v>
      </c>
      <c r="AB130" s="146">
        <v>45345</v>
      </c>
      <c r="AC130" s="162" t="s">
        <v>771</v>
      </c>
      <c r="AD130" s="146">
        <v>45345</v>
      </c>
      <c r="AE130" s="163">
        <v>34844400</v>
      </c>
      <c r="AF130" s="152">
        <f t="shared" si="6"/>
        <v>50155600</v>
      </c>
      <c r="AG130" s="167">
        <v>149</v>
      </c>
      <c r="AH130" s="146">
        <v>45348</v>
      </c>
      <c r="AI130" s="163">
        <v>34844400</v>
      </c>
      <c r="AJ130" s="152">
        <f t="shared" si="7"/>
        <v>0</v>
      </c>
      <c r="AK130" s="164">
        <v>934</v>
      </c>
      <c r="AL130" s="146">
        <v>45369</v>
      </c>
      <c r="AM130" s="163">
        <v>34844400</v>
      </c>
      <c r="AN130" s="158">
        <f t="shared" si="8"/>
        <v>0</v>
      </c>
      <c r="AO130" s="157">
        <v>12195540</v>
      </c>
      <c r="AP130" s="157"/>
      <c r="AQ130" s="158">
        <f t="shared" si="10"/>
        <v>22648860</v>
      </c>
      <c r="AR130" s="158">
        <f t="shared" si="9"/>
        <v>50155600</v>
      </c>
      <c r="AS130" s="159" t="s">
        <v>170</v>
      </c>
      <c r="AT130" s="164" t="s">
        <v>772</v>
      </c>
      <c r="AU130" s="165" t="s">
        <v>773</v>
      </c>
      <c r="AV130" s="148" t="s">
        <v>742</v>
      </c>
    </row>
    <row r="131" spans="1:48" s="118" customFormat="1" ht="18.75" customHeight="1">
      <c r="A131" s="140">
        <v>26</v>
      </c>
      <c r="B131" s="141" t="s">
        <v>774</v>
      </c>
      <c r="C131" s="142" t="s">
        <v>151</v>
      </c>
      <c r="D131" s="168" t="s">
        <v>112</v>
      </c>
      <c r="E131" s="168" t="s">
        <v>117</v>
      </c>
      <c r="F131" s="142" t="s">
        <v>122</v>
      </c>
      <c r="G131" s="141" t="s">
        <v>216</v>
      </c>
      <c r="H131" s="142" t="s">
        <v>85</v>
      </c>
      <c r="I131" s="142" t="s">
        <v>40</v>
      </c>
      <c r="J131" s="168" t="s">
        <v>775</v>
      </c>
      <c r="K131" s="141" t="s">
        <v>218</v>
      </c>
      <c r="L131" s="141">
        <v>81101500</v>
      </c>
      <c r="M131" s="143">
        <v>6935000</v>
      </c>
      <c r="N131" s="144">
        <v>12</v>
      </c>
      <c r="O131" s="143">
        <v>85000000</v>
      </c>
      <c r="P131" s="144" t="s">
        <v>238</v>
      </c>
      <c r="Q131" s="144" t="s">
        <v>238</v>
      </c>
      <c r="R131" s="144" t="s">
        <v>238</v>
      </c>
      <c r="S131" s="141" t="s">
        <v>157</v>
      </c>
      <c r="T131" s="141" t="s">
        <v>701</v>
      </c>
      <c r="U131" s="141" t="s">
        <v>702</v>
      </c>
      <c r="V131" s="145" t="s">
        <v>711</v>
      </c>
      <c r="W131" s="141" t="s">
        <v>4009</v>
      </c>
      <c r="X131" s="146">
        <v>45344</v>
      </c>
      <c r="Y131" s="147">
        <v>202414000023183</v>
      </c>
      <c r="Z131" s="147" t="s">
        <v>38</v>
      </c>
      <c r="AA131" s="141" t="s">
        <v>712</v>
      </c>
      <c r="AB131" s="146">
        <v>45345</v>
      </c>
      <c r="AC131" s="162" t="s">
        <v>776</v>
      </c>
      <c r="AD131" s="146">
        <v>45345</v>
      </c>
      <c r="AE131" s="163">
        <v>27740000</v>
      </c>
      <c r="AF131" s="152">
        <f t="shared" si="6"/>
        <v>57260000</v>
      </c>
      <c r="AG131" s="167">
        <v>150</v>
      </c>
      <c r="AH131" s="146">
        <v>45348</v>
      </c>
      <c r="AI131" s="163">
        <v>27740000</v>
      </c>
      <c r="AJ131" s="152">
        <f t="shared" si="7"/>
        <v>0</v>
      </c>
      <c r="AK131" s="164">
        <v>849</v>
      </c>
      <c r="AL131" s="146">
        <v>45366</v>
      </c>
      <c r="AM131" s="163">
        <v>27740000</v>
      </c>
      <c r="AN131" s="158">
        <f t="shared" si="8"/>
        <v>0</v>
      </c>
      <c r="AO131" s="157">
        <v>9709000</v>
      </c>
      <c r="AP131" s="157"/>
      <c r="AQ131" s="158">
        <f t="shared" si="10"/>
        <v>18031000</v>
      </c>
      <c r="AR131" s="158">
        <f t="shared" si="9"/>
        <v>57260000</v>
      </c>
      <c r="AS131" s="159" t="s">
        <v>170</v>
      </c>
      <c r="AT131" s="164" t="s">
        <v>777</v>
      </c>
      <c r="AU131" s="165" t="s">
        <v>778</v>
      </c>
      <c r="AV131" s="148"/>
    </row>
    <row r="132" spans="1:48" s="118" customFormat="1" ht="18.75" customHeight="1">
      <c r="A132" s="140">
        <v>27</v>
      </c>
      <c r="B132" s="141" t="s">
        <v>779</v>
      </c>
      <c r="C132" s="142" t="s">
        <v>151</v>
      </c>
      <c r="D132" s="168" t="s">
        <v>112</v>
      </c>
      <c r="E132" s="168" t="s">
        <v>117</v>
      </c>
      <c r="F132" s="142" t="s">
        <v>122</v>
      </c>
      <c r="G132" s="141" t="s">
        <v>216</v>
      </c>
      <c r="H132" s="142" t="s">
        <v>85</v>
      </c>
      <c r="I132" s="142" t="s">
        <v>40</v>
      </c>
      <c r="J132" s="168" t="s">
        <v>758</v>
      </c>
      <c r="K132" s="141" t="s">
        <v>218</v>
      </c>
      <c r="L132" s="141">
        <v>81101500</v>
      </c>
      <c r="M132" s="143">
        <v>8500000</v>
      </c>
      <c r="N132" s="144">
        <v>10</v>
      </c>
      <c r="O132" s="143">
        <v>61280400</v>
      </c>
      <c r="P132" s="144" t="s">
        <v>238</v>
      </c>
      <c r="Q132" s="144" t="s">
        <v>238</v>
      </c>
      <c r="R132" s="144" t="s">
        <v>238</v>
      </c>
      <c r="S132" s="141" t="s">
        <v>157</v>
      </c>
      <c r="T132" s="141" t="s">
        <v>701</v>
      </c>
      <c r="U132" s="141" t="s">
        <v>702</v>
      </c>
      <c r="V132" s="145" t="s">
        <v>711</v>
      </c>
      <c r="W132" s="141" t="s">
        <v>4009</v>
      </c>
      <c r="X132" s="146"/>
      <c r="Y132" s="147"/>
      <c r="Z132" s="147"/>
      <c r="AA132" s="141"/>
      <c r="AB132" s="146"/>
      <c r="AC132" s="162"/>
      <c r="AD132" s="146"/>
      <c r="AE132" s="163"/>
      <c r="AF132" s="152">
        <f t="shared" si="6"/>
        <v>61280400</v>
      </c>
      <c r="AG132" s="167"/>
      <c r="AH132" s="146"/>
      <c r="AI132" s="163"/>
      <c r="AJ132" s="152">
        <f t="shared" si="7"/>
        <v>0</v>
      </c>
      <c r="AK132" s="164"/>
      <c r="AL132" s="146"/>
      <c r="AM132" s="163"/>
      <c r="AN132" s="158">
        <f t="shared" si="8"/>
        <v>0</v>
      </c>
      <c r="AO132" s="157"/>
      <c r="AP132" s="157"/>
      <c r="AQ132" s="158">
        <f t="shared" si="10"/>
        <v>0</v>
      </c>
      <c r="AR132" s="158">
        <f t="shared" si="9"/>
        <v>61280400</v>
      </c>
      <c r="AS132" s="159"/>
      <c r="AT132" s="164"/>
      <c r="AU132" s="165"/>
      <c r="AV132" s="148"/>
    </row>
    <row r="133" spans="1:48" s="118" customFormat="1" ht="18.75" customHeight="1">
      <c r="A133" s="140">
        <v>28</v>
      </c>
      <c r="B133" s="141" t="s">
        <v>780</v>
      </c>
      <c r="C133" s="142" t="s">
        <v>151</v>
      </c>
      <c r="D133" s="168" t="s">
        <v>112</v>
      </c>
      <c r="E133" s="168" t="s">
        <v>117</v>
      </c>
      <c r="F133" s="142" t="s">
        <v>122</v>
      </c>
      <c r="G133" s="141" t="s">
        <v>216</v>
      </c>
      <c r="H133" s="142" t="s">
        <v>85</v>
      </c>
      <c r="I133" s="142" t="s">
        <v>40</v>
      </c>
      <c r="J133" s="168" t="s">
        <v>758</v>
      </c>
      <c r="K133" s="141" t="s">
        <v>218</v>
      </c>
      <c r="L133" s="141">
        <v>81101500</v>
      </c>
      <c r="M133" s="143">
        <v>8500000</v>
      </c>
      <c r="N133" s="144">
        <v>10</v>
      </c>
      <c r="O133" s="143">
        <v>85000000</v>
      </c>
      <c r="P133" s="144" t="s">
        <v>238</v>
      </c>
      <c r="Q133" s="144" t="s">
        <v>238</v>
      </c>
      <c r="R133" s="144" t="s">
        <v>238</v>
      </c>
      <c r="S133" s="141" t="s">
        <v>157</v>
      </c>
      <c r="T133" s="141" t="s">
        <v>701</v>
      </c>
      <c r="U133" s="141" t="s">
        <v>702</v>
      </c>
      <c r="V133" s="145" t="s">
        <v>711</v>
      </c>
      <c r="W133" s="141" t="s">
        <v>4009</v>
      </c>
      <c r="X133" s="146"/>
      <c r="Y133" s="147"/>
      <c r="Z133" s="147"/>
      <c r="AA133" s="141"/>
      <c r="AB133" s="146"/>
      <c r="AC133" s="162"/>
      <c r="AD133" s="146"/>
      <c r="AE133" s="163"/>
      <c r="AF133" s="152">
        <f t="shared" si="6"/>
        <v>85000000</v>
      </c>
      <c r="AG133" s="167"/>
      <c r="AH133" s="146"/>
      <c r="AI133" s="163"/>
      <c r="AJ133" s="152">
        <f t="shared" si="7"/>
        <v>0</v>
      </c>
      <c r="AK133" s="164"/>
      <c r="AL133" s="146"/>
      <c r="AM133" s="163"/>
      <c r="AN133" s="158">
        <f t="shared" si="8"/>
        <v>0</v>
      </c>
      <c r="AO133" s="157"/>
      <c r="AP133" s="157"/>
      <c r="AQ133" s="158">
        <f t="shared" si="10"/>
        <v>0</v>
      </c>
      <c r="AR133" s="158">
        <f t="shared" si="9"/>
        <v>85000000</v>
      </c>
      <c r="AS133" s="159"/>
      <c r="AT133" s="164"/>
      <c r="AU133" s="165"/>
      <c r="AV133" s="148"/>
    </row>
    <row r="134" spans="1:48" s="118" customFormat="1" ht="18.75" customHeight="1">
      <c r="A134" s="140">
        <v>29</v>
      </c>
      <c r="B134" s="141" t="s">
        <v>781</v>
      </c>
      <c r="C134" s="142" t="s">
        <v>151</v>
      </c>
      <c r="D134" s="168" t="s">
        <v>112</v>
      </c>
      <c r="E134" s="168" t="s">
        <v>117</v>
      </c>
      <c r="F134" s="142" t="s">
        <v>122</v>
      </c>
      <c r="G134" s="141" t="s">
        <v>216</v>
      </c>
      <c r="H134" s="142" t="s">
        <v>85</v>
      </c>
      <c r="I134" s="142" t="s">
        <v>40</v>
      </c>
      <c r="J134" s="168" t="s">
        <v>758</v>
      </c>
      <c r="K134" s="141" t="s">
        <v>226</v>
      </c>
      <c r="L134" s="141" t="s">
        <v>237</v>
      </c>
      <c r="M134" s="143">
        <v>0</v>
      </c>
      <c r="N134" s="144">
        <v>0</v>
      </c>
      <c r="O134" s="143">
        <f t="shared" ref="O134:O141" si="11">85500000-85500000</f>
        <v>0</v>
      </c>
      <c r="P134" s="144" t="s">
        <v>361</v>
      </c>
      <c r="Q134" s="144" t="s">
        <v>361</v>
      </c>
      <c r="R134" s="144" t="s">
        <v>361</v>
      </c>
      <c r="S134" s="141" t="s">
        <v>157</v>
      </c>
      <c r="T134" s="141" t="s">
        <v>701</v>
      </c>
      <c r="U134" s="141" t="s">
        <v>702</v>
      </c>
      <c r="V134" s="145" t="s">
        <v>711</v>
      </c>
      <c r="W134" s="141" t="s">
        <v>4010</v>
      </c>
      <c r="X134" s="146"/>
      <c r="Y134" s="147"/>
      <c r="Z134" s="147"/>
      <c r="AA134" s="141"/>
      <c r="AB134" s="146"/>
      <c r="AC134" s="162"/>
      <c r="AD134" s="146"/>
      <c r="AE134" s="163"/>
      <c r="AF134" s="152">
        <f t="shared" si="6"/>
        <v>0</v>
      </c>
      <c r="AG134" s="167"/>
      <c r="AH134" s="146"/>
      <c r="AI134" s="163"/>
      <c r="AJ134" s="152">
        <f t="shared" si="7"/>
        <v>0</v>
      </c>
      <c r="AK134" s="164"/>
      <c r="AL134" s="146"/>
      <c r="AM134" s="163"/>
      <c r="AN134" s="158">
        <f t="shared" si="8"/>
        <v>0</v>
      </c>
      <c r="AO134" s="157"/>
      <c r="AP134" s="157"/>
      <c r="AQ134" s="158">
        <f t="shared" si="10"/>
        <v>0</v>
      </c>
      <c r="AR134" s="158">
        <f t="shared" si="9"/>
        <v>0</v>
      </c>
      <c r="AS134" s="159"/>
      <c r="AT134" s="164"/>
      <c r="AU134" s="165"/>
      <c r="AV134" s="148"/>
    </row>
    <row r="135" spans="1:48" s="118" customFormat="1" ht="18.75" customHeight="1">
      <c r="A135" s="140">
        <v>30</v>
      </c>
      <c r="B135" s="141" t="s">
        <v>782</v>
      </c>
      <c r="C135" s="142" t="s">
        <v>151</v>
      </c>
      <c r="D135" s="168" t="s">
        <v>112</v>
      </c>
      <c r="E135" s="168" t="s">
        <v>117</v>
      </c>
      <c r="F135" s="142" t="s">
        <v>122</v>
      </c>
      <c r="G135" s="141" t="s">
        <v>216</v>
      </c>
      <c r="H135" s="142" t="s">
        <v>85</v>
      </c>
      <c r="I135" s="142" t="s">
        <v>40</v>
      </c>
      <c r="J135" s="168" t="s">
        <v>758</v>
      </c>
      <c r="K135" s="141" t="s">
        <v>226</v>
      </c>
      <c r="L135" s="141" t="s">
        <v>237</v>
      </c>
      <c r="M135" s="143">
        <v>0</v>
      </c>
      <c r="N135" s="144">
        <v>0</v>
      </c>
      <c r="O135" s="143">
        <f t="shared" si="11"/>
        <v>0</v>
      </c>
      <c r="P135" s="144" t="s">
        <v>361</v>
      </c>
      <c r="Q135" s="144" t="s">
        <v>361</v>
      </c>
      <c r="R135" s="144" t="s">
        <v>361</v>
      </c>
      <c r="S135" s="141" t="s">
        <v>157</v>
      </c>
      <c r="T135" s="141" t="s">
        <v>701</v>
      </c>
      <c r="U135" s="141" t="s">
        <v>702</v>
      </c>
      <c r="V135" s="145" t="s">
        <v>711</v>
      </c>
      <c r="W135" s="141" t="s">
        <v>4010</v>
      </c>
      <c r="X135" s="146"/>
      <c r="Y135" s="147"/>
      <c r="Z135" s="147"/>
      <c r="AA135" s="141"/>
      <c r="AB135" s="146"/>
      <c r="AC135" s="162"/>
      <c r="AD135" s="146"/>
      <c r="AE135" s="163"/>
      <c r="AF135" s="152">
        <f t="shared" si="6"/>
        <v>0</v>
      </c>
      <c r="AG135" s="167"/>
      <c r="AH135" s="146"/>
      <c r="AI135" s="163"/>
      <c r="AJ135" s="152">
        <f t="shared" si="7"/>
        <v>0</v>
      </c>
      <c r="AK135" s="164"/>
      <c r="AL135" s="146"/>
      <c r="AM135" s="163"/>
      <c r="AN135" s="158">
        <f t="shared" si="8"/>
        <v>0</v>
      </c>
      <c r="AO135" s="157"/>
      <c r="AP135" s="157"/>
      <c r="AQ135" s="158">
        <f t="shared" si="10"/>
        <v>0</v>
      </c>
      <c r="AR135" s="158">
        <f t="shared" si="9"/>
        <v>0</v>
      </c>
      <c r="AS135" s="159"/>
      <c r="AT135" s="164"/>
      <c r="AU135" s="165"/>
      <c r="AV135" s="148"/>
    </row>
    <row r="136" spans="1:48" s="118" customFormat="1" ht="18.75" customHeight="1">
      <c r="A136" s="140">
        <v>31</v>
      </c>
      <c r="B136" s="141" t="s">
        <v>783</v>
      </c>
      <c r="C136" s="142" t="s">
        <v>151</v>
      </c>
      <c r="D136" s="168" t="s">
        <v>112</v>
      </c>
      <c r="E136" s="168" t="s">
        <v>117</v>
      </c>
      <c r="F136" s="142" t="s">
        <v>122</v>
      </c>
      <c r="G136" s="141" t="s">
        <v>216</v>
      </c>
      <c r="H136" s="142" t="s">
        <v>85</v>
      </c>
      <c r="I136" s="142" t="s">
        <v>40</v>
      </c>
      <c r="J136" s="168" t="s">
        <v>762</v>
      </c>
      <c r="K136" s="141" t="s">
        <v>226</v>
      </c>
      <c r="L136" s="141" t="s">
        <v>237</v>
      </c>
      <c r="M136" s="143">
        <v>0</v>
      </c>
      <c r="N136" s="144">
        <v>0</v>
      </c>
      <c r="O136" s="143">
        <f t="shared" si="11"/>
        <v>0</v>
      </c>
      <c r="P136" s="144" t="s">
        <v>361</v>
      </c>
      <c r="Q136" s="144" t="s">
        <v>361</v>
      </c>
      <c r="R136" s="144" t="s">
        <v>361</v>
      </c>
      <c r="S136" s="141" t="s">
        <v>157</v>
      </c>
      <c r="T136" s="141" t="s">
        <v>701</v>
      </c>
      <c r="U136" s="141" t="s">
        <v>702</v>
      </c>
      <c r="V136" s="145" t="s">
        <v>711</v>
      </c>
      <c r="W136" s="141" t="s">
        <v>4010</v>
      </c>
      <c r="X136" s="146"/>
      <c r="Y136" s="147"/>
      <c r="Z136" s="147"/>
      <c r="AA136" s="141"/>
      <c r="AB136" s="146"/>
      <c r="AC136" s="162"/>
      <c r="AD136" s="146"/>
      <c r="AE136" s="163"/>
      <c r="AF136" s="152">
        <f t="shared" ref="AF136:AF199" si="12">O136-AE136</f>
        <v>0</v>
      </c>
      <c r="AG136" s="167"/>
      <c r="AH136" s="146"/>
      <c r="AI136" s="163"/>
      <c r="AJ136" s="152">
        <f t="shared" ref="AJ136:AJ199" si="13">AE136-AI136</f>
        <v>0</v>
      </c>
      <c r="AK136" s="164"/>
      <c r="AL136" s="146"/>
      <c r="AM136" s="163"/>
      <c r="AN136" s="158">
        <f t="shared" ref="AN136:AN199" si="14">AI136-AM136</f>
        <v>0</v>
      </c>
      <c r="AO136" s="157"/>
      <c r="AP136" s="157"/>
      <c r="AQ136" s="158">
        <f t="shared" si="10"/>
        <v>0</v>
      </c>
      <c r="AR136" s="158">
        <f t="shared" ref="AR136:AR199" si="15">O136-AM136</f>
        <v>0</v>
      </c>
      <c r="AS136" s="159"/>
      <c r="AT136" s="164"/>
      <c r="AU136" s="165"/>
      <c r="AV136" s="148"/>
    </row>
    <row r="137" spans="1:48" s="118" customFormat="1" ht="18.75" customHeight="1">
      <c r="A137" s="140">
        <v>32</v>
      </c>
      <c r="B137" s="141" t="s">
        <v>784</v>
      </c>
      <c r="C137" s="142" t="s">
        <v>151</v>
      </c>
      <c r="D137" s="168" t="s">
        <v>112</v>
      </c>
      <c r="E137" s="168" t="s">
        <v>117</v>
      </c>
      <c r="F137" s="142" t="s">
        <v>122</v>
      </c>
      <c r="G137" s="141" t="s">
        <v>216</v>
      </c>
      <c r="H137" s="142" t="s">
        <v>85</v>
      </c>
      <c r="I137" s="142" t="s">
        <v>40</v>
      </c>
      <c r="J137" s="168" t="s">
        <v>762</v>
      </c>
      <c r="K137" s="141" t="s">
        <v>226</v>
      </c>
      <c r="L137" s="141" t="s">
        <v>237</v>
      </c>
      <c r="M137" s="143">
        <v>0</v>
      </c>
      <c r="N137" s="144">
        <v>0</v>
      </c>
      <c r="O137" s="143">
        <f t="shared" si="11"/>
        <v>0</v>
      </c>
      <c r="P137" s="144" t="s">
        <v>361</v>
      </c>
      <c r="Q137" s="144" t="s">
        <v>361</v>
      </c>
      <c r="R137" s="144" t="s">
        <v>361</v>
      </c>
      <c r="S137" s="141" t="s">
        <v>157</v>
      </c>
      <c r="T137" s="141" t="s">
        <v>701</v>
      </c>
      <c r="U137" s="141" t="s">
        <v>702</v>
      </c>
      <c r="V137" s="145" t="s">
        <v>711</v>
      </c>
      <c r="W137" s="141" t="s">
        <v>4010</v>
      </c>
      <c r="X137" s="146"/>
      <c r="Y137" s="147"/>
      <c r="Z137" s="147"/>
      <c r="AA137" s="141"/>
      <c r="AB137" s="146"/>
      <c r="AC137" s="162"/>
      <c r="AD137" s="146"/>
      <c r="AE137" s="163"/>
      <c r="AF137" s="152">
        <f t="shared" si="12"/>
        <v>0</v>
      </c>
      <c r="AG137" s="167"/>
      <c r="AH137" s="146"/>
      <c r="AI137" s="163"/>
      <c r="AJ137" s="152">
        <f t="shared" si="13"/>
        <v>0</v>
      </c>
      <c r="AK137" s="164"/>
      <c r="AL137" s="146"/>
      <c r="AM137" s="163"/>
      <c r="AN137" s="158">
        <f t="shared" si="14"/>
        <v>0</v>
      </c>
      <c r="AO137" s="157"/>
      <c r="AP137" s="157"/>
      <c r="AQ137" s="158">
        <f t="shared" ref="AQ137:AQ200" si="16">AM137-AO137</f>
        <v>0</v>
      </c>
      <c r="AR137" s="158">
        <f t="shared" si="15"/>
        <v>0</v>
      </c>
      <c r="AS137" s="159"/>
      <c r="AT137" s="164"/>
      <c r="AU137" s="165"/>
      <c r="AV137" s="148"/>
    </row>
    <row r="138" spans="1:48" s="118" customFormat="1" ht="18.75" customHeight="1">
      <c r="A138" s="140">
        <v>33</v>
      </c>
      <c r="B138" s="141" t="s">
        <v>785</v>
      </c>
      <c r="C138" s="142" t="s">
        <v>151</v>
      </c>
      <c r="D138" s="168" t="s">
        <v>112</v>
      </c>
      <c r="E138" s="168" t="s">
        <v>117</v>
      </c>
      <c r="F138" s="142" t="s">
        <v>122</v>
      </c>
      <c r="G138" s="141" t="s">
        <v>216</v>
      </c>
      <c r="H138" s="142" t="s">
        <v>85</v>
      </c>
      <c r="I138" s="142" t="s">
        <v>40</v>
      </c>
      <c r="J138" s="168" t="s">
        <v>762</v>
      </c>
      <c r="K138" s="141" t="s">
        <v>226</v>
      </c>
      <c r="L138" s="141" t="s">
        <v>237</v>
      </c>
      <c r="M138" s="143">
        <v>0</v>
      </c>
      <c r="N138" s="144">
        <v>0</v>
      </c>
      <c r="O138" s="143">
        <f t="shared" si="11"/>
        <v>0</v>
      </c>
      <c r="P138" s="144" t="s">
        <v>361</v>
      </c>
      <c r="Q138" s="144" t="s">
        <v>361</v>
      </c>
      <c r="R138" s="144" t="s">
        <v>361</v>
      </c>
      <c r="S138" s="141" t="s">
        <v>157</v>
      </c>
      <c r="T138" s="141" t="s">
        <v>701</v>
      </c>
      <c r="U138" s="141" t="s">
        <v>702</v>
      </c>
      <c r="V138" s="145" t="s">
        <v>711</v>
      </c>
      <c r="W138" s="141" t="s">
        <v>4010</v>
      </c>
      <c r="X138" s="146"/>
      <c r="Y138" s="147"/>
      <c r="Z138" s="147"/>
      <c r="AA138" s="141"/>
      <c r="AB138" s="146"/>
      <c r="AC138" s="162"/>
      <c r="AD138" s="146"/>
      <c r="AE138" s="163"/>
      <c r="AF138" s="152">
        <f t="shared" si="12"/>
        <v>0</v>
      </c>
      <c r="AG138" s="167"/>
      <c r="AH138" s="146"/>
      <c r="AI138" s="163"/>
      <c r="AJ138" s="152">
        <f t="shared" si="13"/>
        <v>0</v>
      </c>
      <c r="AK138" s="164"/>
      <c r="AL138" s="146"/>
      <c r="AM138" s="163"/>
      <c r="AN138" s="158">
        <f t="shared" si="14"/>
        <v>0</v>
      </c>
      <c r="AO138" s="157"/>
      <c r="AP138" s="157"/>
      <c r="AQ138" s="158">
        <f t="shared" si="16"/>
        <v>0</v>
      </c>
      <c r="AR138" s="158">
        <f t="shared" si="15"/>
        <v>0</v>
      </c>
      <c r="AS138" s="159"/>
      <c r="AT138" s="164"/>
      <c r="AU138" s="165"/>
      <c r="AV138" s="148"/>
    </row>
    <row r="139" spans="1:48" s="118" customFormat="1" ht="18.75" customHeight="1">
      <c r="A139" s="140">
        <v>34</v>
      </c>
      <c r="B139" s="141" t="s">
        <v>786</v>
      </c>
      <c r="C139" s="142" t="s">
        <v>151</v>
      </c>
      <c r="D139" s="168" t="s">
        <v>112</v>
      </c>
      <c r="E139" s="168" t="s">
        <v>117</v>
      </c>
      <c r="F139" s="142" t="s">
        <v>122</v>
      </c>
      <c r="G139" s="141" t="s">
        <v>216</v>
      </c>
      <c r="H139" s="142" t="s">
        <v>85</v>
      </c>
      <c r="I139" s="142" t="s">
        <v>40</v>
      </c>
      <c r="J139" s="168" t="s">
        <v>762</v>
      </c>
      <c r="K139" s="141" t="s">
        <v>226</v>
      </c>
      <c r="L139" s="141" t="s">
        <v>237</v>
      </c>
      <c r="M139" s="143">
        <v>0</v>
      </c>
      <c r="N139" s="144">
        <v>0</v>
      </c>
      <c r="O139" s="143">
        <f t="shared" si="11"/>
        <v>0</v>
      </c>
      <c r="P139" s="144" t="s">
        <v>361</v>
      </c>
      <c r="Q139" s="144" t="s">
        <v>361</v>
      </c>
      <c r="R139" s="144" t="s">
        <v>361</v>
      </c>
      <c r="S139" s="141" t="s">
        <v>157</v>
      </c>
      <c r="T139" s="141" t="s">
        <v>701</v>
      </c>
      <c r="U139" s="141" t="s">
        <v>702</v>
      </c>
      <c r="V139" s="145" t="s">
        <v>711</v>
      </c>
      <c r="W139" s="141" t="s">
        <v>4010</v>
      </c>
      <c r="X139" s="146"/>
      <c r="Y139" s="147"/>
      <c r="Z139" s="147"/>
      <c r="AA139" s="141"/>
      <c r="AB139" s="146"/>
      <c r="AC139" s="162"/>
      <c r="AD139" s="146"/>
      <c r="AE139" s="163"/>
      <c r="AF139" s="152">
        <f t="shared" si="12"/>
        <v>0</v>
      </c>
      <c r="AG139" s="167"/>
      <c r="AH139" s="146"/>
      <c r="AI139" s="163"/>
      <c r="AJ139" s="152">
        <f t="shared" si="13"/>
        <v>0</v>
      </c>
      <c r="AK139" s="164"/>
      <c r="AL139" s="146"/>
      <c r="AM139" s="163"/>
      <c r="AN139" s="158">
        <f t="shared" si="14"/>
        <v>0</v>
      </c>
      <c r="AO139" s="157"/>
      <c r="AP139" s="157"/>
      <c r="AQ139" s="158">
        <f t="shared" si="16"/>
        <v>0</v>
      </c>
      <c r="AR139" s="158">
        <f t="shared" si="15"/>
        <v>0</v>
      </c>
      <c r="AS139" s="159"/>
      <c r="AT139" s="164"/>
      <c r="AU139" s="165"/>
      <c r="AV139" s="148"/>
    </row>
    <row r="140" spans="1:48" s="118" customFormat="1" ht="18.75" customHeight="1">
      <c r="A140" s="140">
        <v>35</v>
      </c>
      <c r="B140" s="141" t="s">
        <v>787</v>
      </c>
      <c r="C140" s="142" t="s">
        <v>151</v>
      </c>
      <c r="D140" s="168" t="s">
        <v>112</v>
      </c>
      <c r="E140" s="168" t="s">
        <v>117</v>
      </c>
      <c r="F140" s="142" t="s">
        <v>122</v>
      </c>
      <c r="G140" s="141" t="s">
        <v>216</v>
      </c>
      <c r="H140" s="142" t="s">
        <v>85</v>
      </c>
      <c r="I140" s="142" t="s">
        <v>40</v>
      </c>
      <c r="J140" s="168" t="s">
        <v>762</v>
      </c>
      <c r="K140" s="141" t="s">
        <v>226</v>
      </c>
      <c r="L140" s="141" t="s">
        <v>237</v>
      </c>
      <c r="M140" s="143">
        <v>0</v>
      </c>
      <c r="N140" s="144">
        <v>0</v>
      </c>
      <c r="O140" s="143">
        <f t="shared" si="11"/>
        <v>0</v>
      </c>
      <c r="P140" s="144" t="s">
        <v>361</v>
      </c>
      <c r="Q140" s="144" t="s">
        <v>361</v>
      </c>
      <c r="R140" s="144" t="s">
        <v>361</v>
      </c>
      <c r="S140" s="141" t="s">
        <v>157</v>
      </c>
      <c r="T140" s="141" t="s">
        <v>701</v>
      </c>
      <c r="U140" s="141" t="s">
        <v>702</v>
      </c>
      <c r="V140" s="145" t="s">
        <v>711</v>
      </c>
      <c r="W140" s="141" t="s">
        <v>4010</v>
      </c>
      <c r="X140" s="146"/>
      <c r="Y140" s="147"/>
      <c r="Z140" s="147"/>
      <c r="AA140" s="141"/>
      <c r="AB140" s="146"/>
      <c r="AC140" s="162"/>
      <c r="AD140" s="146"/>
      <c r="AE140" s="163"/>
      <c r="AF140" s="152">
        <f t="shared" si="12"/>
        <v>0</v>
      </c>
      <c r="AG140" s="167"/>
      <c r="AH140" s="146"/>
      <c r="AI140" s="163"/>
      <c r="AJ140" s="152">
        <f t="shared" si="13"/>
        <v>0</v>
      </c>
      <c r="AK140" s="164"/>
      <c r="AL140" s="146"/>
      <c r="AM140" s="163"/>
      <c r="AN140" s="158">
        <f t="shared" si="14"/>
        <v>0</v>
      </c>
      <c r="AO140" s="157"/>
      <c r="AP140" s="157"/>
      <c r="AQ140" s="158">
        <f t="shared" si="16"/>
        <v>0</v>
      </c>
      <c r="AR140" s="158">
        <f t="shared" si="15"/>
        <v>0</v>
      </c>
      <c r="AS140" s="159"/>
      <c r="AT140" s="164"/>
      <c r="AU140" s="165"/>
      <c r="AV140" s="148"/>
    </row>
    <row r="141" spans="1:48" s="118" customFormat="1" ht="18.75" customHeight="1">
      <c r="A141" s="140">
        <v>36</v>
      </c>
      <c r="B141" s="141" t="s">
        <v>788</v>
      </c>
      <c r="C141" s="142" t="s">
        <v>151</v>
      </c>
      <c r="D141" s="168" t="s">
        <v>112</v>
      </c>
      <c r="E141" s="168" t="s">
        <v>117</v>
      </c>
      <c r="F141" s="142" t="s">
        <v>122</v>
      </c>
      <c r="G141" s="141" t="s">
        <v>216</v>
      </c>
      <c r="H141" s="142" t="s">
        <v>85</v>
      </c>
      <c r="I141" s="142" t="s">
        <v>40</v>
      </c>
      <c r="J141" s="168" t="s">
        <v>762</v>
      </c>
      <c r="K141" s="141" t="s">
        <v>226</v>
      </c>
      <c r="L141" s="141" t="s">
        <v>237</v>
      </c>
      <c r="M141" s="143">
        <v>0</v>
      </c>
      <c r="N141" s="144">
        <v>0</v>
      </c>
      <c r="O141" s="143">
        <f t="shared" si="11"/>
        <v>0</v>
      </c>
      <c r="P141" s="144" t="s">
        <v>361</v>
      </c>
      <c r="Q141" s="144" t="s">
        <v>361</v>
      </c>
      <c r="R141" s="144" t="s">
        <v>361</v>
      </c>
      <c r="S141" s="141" t="s">
        <v>157</v>
      </c>
      <c r="T141" s="141" t="s">
        <v>701</v>
      </c>
      <c r="U141" s="141" t="s">
        <v>702</v>
      </c>
      <c r="V141" s="145" t="s">
        <v>711</v>
      </c>
      <c r="W141" s="141" t="s">
        <v>4010</v>
      </c>
      <c r="X141" s="146"/>
      <c r="Y141" s="147"/>
      <c r="Z141" s="147"/>
      <c r="AA141" s="141"/>
      <c r="AB141" s="146"/>
      <c r="AC141" s="162"/>
      <c r="AD141" s="146"/>
      <c r="AE141" s="163"/>
      <c r="AF141" s="152">
        <f t="shared" si="12"/>
        <v>0</v>
      </c>
      <c r="AG141" s="167"/>
      <c r="AH141" s="146"/>
      <c r="AI141" s="163"/>
      <c r="AJ141" s="152">
        <f t="shared" si="13"/>
        <v>0</v>
      </c>
      <c r="AK141" s="164"/>
      <c r="AL141" s="146"/>
      <c r="AM141" s="163"/>
      <c r="AN141" s="158">
        <f t="shared" si="14"/>
        <v>0</v>
      </c>
      <c r="AO141" s="157"/>
      <c r="AP141" s="157"/>
      <c r="AQ141" s="158">
        <f t="shared" si="16"/>
        <v>0</v>
      </c>
      <c r="AR141" s="158">
        <f t="shared" si="15"/>
        <v>0</v>
      </c>
      <c r="AS141" s="159"/>
      <c r="AT141" s="164"/>
      <c r="AU141" s="165"/>
      <c r="AV141" s="148"/>
    </row>
    <row r="142" spans="1:48" s="118" customFormat="1" ht="18.75" customHeight="1">
      <c r="A142" s="140">
        <v>37</v>
      </c>
      <c r="B142" s="141" t="s">
        <v>789</v>
      </c>
      <c r="C142" s="142" t="s">
        <v>151</v>
      </c>
      <c r="D142" s="168" t="s">
        <v>112</v>
      </c>
      <c r="E142" s="168" t="s">
        <v>117</v>
      </c>
      <c r="F142" s="142" t="s">
        <v>122</v>
      </c>
      <c r="G142" s="141" t="s">
        <v>216</v>
      </c>
      <c r="H142" s="142" t="s">
        <v>75</v>
      </c>
      <c r="I142" s="142" t="s">
        <v>40</v>
      </c>
      <c r="J142" s="168" t="s">
        <v>790</v>
      </c>
      <c r="K142" s="141" t="s">
        <v>224</v>
      </c>
      <c r="L142" s="141">
        <v>78111800</v>
      </c>
      <c r="M142" s="143">
        <v>50000000</v>
      </c>
      <c r="N142" s="144">
        <v>10</v>
      </c>
      <c r="O142" s="143">
        <v>484373457</v>
      </c>
      <c r="P142" s="144" t="s">
        <v>238</v>
      </c>
      <c r="Q142" s="144" t="s">
        <v>238</v>
      </c>
      <c r="R142" s="144" t="s">
        <v>239</v>
      </c>
      <c r="S142" s="141" t="s">
        <v>157</v>
      </c>
      <c r="T142" s="141" t="s">
        <v>701</v>
      </c>
      <c r="U142" s="141" t="s">
        <v>702</v>
      </c>
      <c r="V142" s="145" t="s">
        <v>711</v>
      </c>
      <c r="W142" s="141" t="s">
        <v>4009</v>
      </c>
      <c r="X142" s="146"/>
      <c r="Y142" s="147"/>
      <c r="Z142" s="147"/>
      <c r="AA142" s="141"/>
      <c r="AB142" s="146"/>
      <c r="AC142" s="162"/>
      <c r="AD142" s="146"/>
      <c r="AE142" s="163"/>
      <c r="AF142" s="152">
        <f t="shared" si="12"/>
        <v>484373457</v>
      </c>
      <c r="AG142" s="167"/>
      <c r="AH142" s="146"/>
      <c r="AI142" s="163"/>
      <c r="AJ142" s="152">
        <f t="shared" si="13"/>
        <v>0</v>
      </c>
      <c r="AK142" s="164"/>
      <c r="AL142" s="146"/>
      <c r="AM142" s="163"/>
      <c r="AN142" s="158">
        <f t="shared" si="14"/>
        <v>0</v>
      </c>
      <c r="AO142" s="157"/>
      <c r="AP142" s="157"/>
      <c r="AQ142" s="158">
        <f t="shared" si="16"/>
        <v>0</v>
      </c>
      <c r="AR142" s="158">
        <f t="shared" si="15"/>
        <v>484373457</v>
      </c>
      <c r="AS142" s="159"/>
      <c r="AT142" s="164"/>
      <c r="AU142" s="165"/>
      <c r="AV142" s="148"/>
    </row>
    <row r="143" spans="1:48" s="118" customFormat="1" ht="18.75" customHeight="1">
      <c r="A143" s="140">
        <v>38</v>
      </c>
      <c r="B143" s="141" t="s">
        <v>791</v>
      </c>
      <c r="C143" s="142" t="s">
        <v>151</v>
      </c>
      <c r="D143" s="168" t="s">
        <v>112</v>
      </c>
      <c r="E143" s="168" t="s">
        <v>116</v>
      </c>
      <c r="F143" s="142" t="s">
        <v>121</v>
      </c>
      <c r="G143" s="141" t="s">
        <v>215</v>
      </c>
      <c r="H143" s="142" t="s">
        <v>12</v>
      </c>
      <c r="I143" s="142" t="s">
        <v>40</v>
      </c>
      <c r="J143" s="168" t="s">
        <v>792</v>
      </c>
      <c r="K143" s="141" t="s">
        <v>218</v>
      </c>
      <c r="L143" s="141">
        <v>80111600</v>
      </c>
      <c r="M143" s="143">
        <v>5000000</v>
      </c>
      <c r="N143" s="144">
        <v>10</v>
      </c>
      <c r="O143" s="143">
        <v>50000000</v>
      </c>
      <c r="P143" s="144" t="s">
        <v>238</v>
      </c>
      <c r="Q143" s="144" t="s">
        <v>238</v>
      </c>
      <c r="R143" s="144" t="s">
        <v>238</v>
      </c>
      <c r="S143" s="141" t="s">
        <v>157</v>
      </c>
      <c r="T143" s="141" t="s">
        <v>701</v>
      </c>
      <c r="U143" s="141" t="s">
        <v>702</v>
      </c>
      <c r="V143" s="145" t="s">
        <v>711</v>
      </c>
      <c r="W143" s="141" t="s">
        <v>4009</v>
      </c>
      <c r="X143" s="146"/>
      <c r="Y143" s="147"/>
      <c r="Z143" s="147"/>
      <c r="AA143" s="141"/>
      <c r="AB143" s="146"/>
      <c r="AC143" s="162"/>
      <c r="AD143" s="146"/>
      <c r="AE143" s="163"/>
      <c r="AF143" s="152">
        <f t="shared" si="12"/>
        <v>50000000</v>
      </c>
      <c r="AG143" s="167"/>
      <c r="AH143" s="146"/>
      <c r="AI143" s="163"/>
      <c r="AJ143" s="152">
        <f t="shared" si="13"/>
        <v>0</v>
      </c>
      <c r="AK143" s="164"/>
      <c r="AL143" s="146"/>
      <c r="AM143" s="163"/>
      <c r="AN143" s="158">
        <f t="shared" si="14"/>
        <v>0</v>
      </c>
      <c r="AO143" s="157"/>
      <c r="AP143" s="157"/>
      <c r="AQ143" s="158">
        <f t="shared" si="16"/>
        <v>0</v>
      </c>
      <c r="AR143" s="158">
        <f t="shared" si="15"/>
        <v>50000000</v>
      </c>
      <c r="AS143" s="159"/>
      <c r="AT143" s="164"/>
      <c r="AU143" s="165"/>
      <c r="AV143" s="148"/>
    </row>
    <row r="144" spans="1:48" s="118" customFormat="1" ht="18.75" customHeight="1">
      <c r="A144" s="140">
        <v>39</v>
      </c>
      <c r="B144" s="141" t="s">
        <v>793</v>
      </c>
      <c r="C144" s="142" t="s">
        <v>151</v>
      </c>
      <c r="D144" s="168" t="s">
        <v>112</v>
      </c>
      <c r="E144" s="168" t="s">
        <v>116</v>
      </c>
      <c r="F144" s="142" t="s">
        <v>121</v>
      </c>
      <c r="G144" s="141" t="s">
        <v>215</v>
      </c>
      <c r="H144" s="142" t="s">
        <v>2</v>
      </c>
      <c r="I144" s="142" t="s">
        <v>40</v>
      </c>
      <c r="J144" s="168" t="s">
        <v>794</v>
      </c>
      <c r="K144" s="141" t="s">
        <v>218</v>
      </c>
      <c r="L144" s="141">
        <v>80111607</v>
      </c>
      <c r="M144" s="143">
        <v>8711100</v>
      </c>
      <c r="N144" s="144">
        <v>9.6999999999999993</v>
      </c>
      <c r="O144" s="143">
        <v>57000000</v>
      </c>
      <c r="P144" s="144" t="s">
        <v>700</v>
      </c>
      <c r="Q144" s="144" t="s">
        <v>700</v>
      </c>
      <c r="R144" s="144" t="s">
        <v>700</v>
      </c>
      <c r="S144" s="141" t="s">
        <v>157</v>
      </c>
      <c r="T144" s="141" t="s">
        <v>701</v>
      </c>
      <c r="U144" s="141" t="s">
        <v>702</v>
      </c>
      <c r="V144" s="145" t="s">
        <v>711</v>
      </c>
      <c r="W144" s="141" t="s">
        <v>4009</v>
      </c>
      <c r="X144" s="146">
        <v>45344</v>
      </c>
      <c r="Y144" s="147">
        <v>202414000023183</v>
      </c>
      <c r="Z144" s="147" t="s">
        <v>38</v>
      </c>
      <c r="AA144" s="141" t="s">
        <v>712</v>
      </c>
      <c r="AB144" s="146">
        <v>45345</v>
      </c>
      <c r="AC144" s="162" t="s">
        <v>795</v>
      </c>
      <c r="AD144" s="146">
        <v>45345</v>
      </c>
      <c r="AE144" s="163">
        <v>34844400</v>
      </c>
      <c r="AF144" s="152">
        <f t="shared" si="12"/>
        <v>22155600</v>
      </c>
      <c r="AG144" s="167">
        <v>151</v>
      </c>
      <c r="AH144" s="146">
        <v>45348</v>
      </c>
      <c r="AI144" s="163">
        <v>34844400</v>
      </c>
      <c r="AJ144" s="152">
        <f t="shared" si="13"/>
        <v>0</v>
      </c>
      <c r="AK144" s="164">
        <v>1021</v>
      </c>
      <c r="AL144" s="146">
        <v>45371</v>
      </c>
      <c r="AM144" s="163">
        <v>34844400</v>
      </c>
      <c r="AN144" s="158">
        <f t="shared" si="14"/>
        <v>0</v>
      </c>
      <c r="AO144" s="157">
        <v>11905170</v>
      </c>
      <c r="AP144" s="157"/>
      <c r="AQ144" s="158">
        <f t="shared" si="16"/>
        <v>22939230</v>
      </c>
      <c r="AR144" s="158">
        <f t="shared" si="15"/>
        <v>22155600</v>
      </c>
      <c r="AS144" s="159" t="s">
        <v>170</v>
      </c>
      <c r="AT144" s="164">
        <v>201</v>
      </c>
      <c r="AU144" s="165" t="s">
        <v>796</v>
      </c>
      <c r="AV144" s="148"/>
    </row>
    <row r="145" spans="1:48" s="118" customFormat="1" ht="18.75" customHeight="1">
      <c r="A145" s="140">
        <v>40</v>
      </c>
      <c r="B145" s="141" t="s">
        <v>797</v>
      </c>
      <c r="C145" s="142" t="s">
        <v>151</v>
      </c>
      <c r="D145" s="168" t="s">
        <v>112</v>
      </c>
      <c r="E145" s="168" t="s">
        <v>116</v>
      </c>
      <c r="F145" s="142" t="s">
        <v>121</v>
      </c>
      <c r="G145" s="141" t="s">
        <v>215</v>
      </c>
      <c r="H145" s="142" t="s">
        <v>2</v>
      </c>
      <c r="I145" s="142" t="s">
        <v>40</v>
      </c>
      <c r="J145" s="168" t="s">
        <v>798</v>
      </c>
      <c r="K145" s="141" t="s">
        <v>218</v>
      </c>
      <c r="L145" s="141">
        <v>80111607</v>
      </c>
      <c r="M145" s="143">
        <v>5929900</v>
      </c>
      <c r="N145" s="144">
        <v>12</v>
      </c>
      <c r="O145" s="143">
        <v>85000000</v>
      </c>
      <c r="P145" s="144" t="s">
        <v>238</v>
      </c>
      <c r="Q145" s="144" t="s">
        <v>238</v>
      </c>
      <c r="R145" s="144" t="s">
        <v>238</v>
      </c>
      <c r="S145" s="141" t="s">
        <v>157</v>
      </c>
      <c r="T145" s="141" t="s">
        <v>701</v>
      </c>
      <c r="U145" s="141" t="s">
        <v>702</v>
      </c>
      <c r="V145" s="145" t="s">
        <v>711</v>
      </c>
      <c r="W145" s="141" t="s">
        <v>4009</v>
      </c>
      <c r="X145" s="146">
        <v>45344</v>
      </c>
      <c r="Y145" s="147" t="s">
        <v>799</v>
      </c>
      <c r="Z145" s="147" t="s">
        <v>38</v>
      </c>
      <c r="AA145" s="141" t="s">
        <v>712</v>
      </c>
      <c r="AB145" s="146">
        <v>45345</v>
      </c>
      <c r="AC145" s="162" t="s">
        <v>800</v>
      </c>
      <c r="AD145" s="146">
        <v>45369</v>
      </c>
      <c r="AE145" s="163">
        <v>20754650</v>
      </c>
      <c r="AF145" s="152">
        <f t="shared" si="12"/>
        <v>64245350</v>
      </c>
      <c r="AG145" s="167">
        <v>619</v>
      </c>
      <c r="AH145" s="146">
        <v>45390</v>
      </c>
      <c r="AI145" s="163">
        <v>20754650</v>
      </c>
      <c r="AJ145" s="152">
        <f t="shared" si="13"/>
        <v>0</v>
      </c>
      <c r="AK145" s="164">
        <v>1754</v>
      </c>
      <c r="AL145" s="146">
        <v>45399</v>
      </c>
      <c r="AM145" s="163">
        <v>20754650</v>
      </c>
      <c r="AN145" s="158">
        <f t="shared" si="14"/>
        <v>0</v>
      </c>
      <c r="AO145" s="157">
        <v>2371960</v>
      </c>
      <c r="AP145" s="157"/>
      <c r="AQ145" s="158">
        <f t="shared" si="16"/>
        <v>18382690</v>
      </c>
      <c r="AR145" s="158">
        <f t="shared" si="15"/>
        <v>64245350</v>
      </c>
      <c r="AS145" s="159" t="s">
        <v>170</v>
      </c>
      <c r="AT145" s="164">
        <v>368</v>
      </c>
      <c r="AU145" s="165" t="s">
        <v>801</v>
      </c>
      <c r="AV145" s="148" t="s">
        <v>802</v>
      </c>
    </row>
    <row r="146" spans="1:48" s="118" customFormat="1" ht="18.75" customHeight="1">
      <c r="A146" s="140">
        <v>41</v>
      </c>
      <c r="B146" s="141" t="s">
        <v>803</v>
      </c>
      <c r="C146" s="142" t="s">
        <v>151</v>
      </c>
      <c r="D146" s="168" t="s">
        <v>112</v>
      </c>
      <c r="E146" s="168" t="s">
        <v>116</v>
      </c>
      <c r="F146" s="142" t="s">
        <v>121</v>
      </c>
      <c r="G146" s="141" t="s">
        <v>215</v>
      </c>
      <c r="H146" s="142" t="s">
        <v>2</v>
      </c>
      <c r="I146" s="142" t="s">
        <v>40</v>
      </c>
      <c r="J146" s="168" t="s">
        <v>804</v>
      </c>
      <c r="K146" s="141" t="s">
        <v>218</v>
      </c>
      <c r="L146" s="141">
        <v>80111607</v>
      </c>
      <c r="M146" s="143">
        <v>8500000</v>
      </c>
      <c r="N146" s="144">
        <v>10</v>
      </c>
      <c r="O146" s="143">
        <v>4429000</v>
      </c>
      <c r="P146" s="144" t="s">
        <v>238</v>
      </c>
      <c r="Q146" s="144" t="s">
        <v>238</v>
      </c>
      <c r="R146" s="144" t="s">
        <v>238</v>
      </c>
      <c r="S146" s="141" t="s">
        <v>157</v>
      </c>
      <c r="T146" s="141" t="s">
        <v>701</v>
      </c>
      <c r="U146" s="141" t="s">
        <v>702</v>
      </c>
      <c r="V146" s="145" t="s">
        <v>711</v>
      </c>
      <c r="W146" s="141" t="s">
        <v>4009</v>
      </c>
      <c r="X146" s="146"/>
      <c r="Y146" s="147"/>
      <c r="Z146" s="147"/>
      <c r="AA146" s="141"/>
      <c r="AB146" s="146"/>
      <c r="AC146" s="162"/>
      <c r="AD146" s="146"/>
      <c r="AE146" s="163"/>
      <c r="AF146" s="152">
        <f t="shared" si="12"/>
        <v>4429000</v>
      </c>
      <c r="AG146" s="167"/>
      <c r="AH146" s="146"/>
      <c r="AI146" s="163"/>
      <c r="AJ146" s="152">
        <f t="shared" si="13"/>
        <v>0</v>
      </c>
      <c r="AK146" s="164"/>
      <c r="AL146" s="146"/>
      <c r="AM146" s="163"/>
      <c r="AN146" s="158">
        <f t="shared" si="14"/>
        <v>0</v>
      </c>
      <c r="AO146" s="157"/>
      <c r="AP146" s="157"/>
      <c r="AQ146" s="158">
        <f t="shared" si="16"/>
        <v>0</v>
      </c>
      <c r="AR146" s="158">
        <f t="shared" si="15"/>
        <v>4429000</v>
      </c>
      <c r="AS146" s="159"/>
      <c r="AT146" s="164"/>
      <c r="AU146" s="165"/>
      <c r="AV146" s="148"/>
    </row>
    <row r="147" spans="1:48" s="118" customFormat="1" ht="18.75" customHeight="1">
      <c r="A147" s="140">
        <v>42</v>
      </c>
      <c r="B147" s="141" t="s">
        <v>805</v>
      </c>
      <c r="C147" s="142" t="s">
        <v>151</v>
      </c>
      <c r="D147" s="168" t="s">
        <v>112</v>
      </c>
      <c r="E147" s="168" t="s">
        <v>116</v>
      </c>
      <c r="F147" s="142" t="s">
        <v>121</v>
      </c>
      <c r="G147" s="141" t="s">
        <v>215</v>
      </c>
      <c r="H147" s="142" t="s">
        <v>2</v>
      </c>
      <c r="I147" s="142" t="s">
        <v>40</v>
      </c>
      <c r="J147" s="168" t="s">
        <v>804</v>
      </c>
      <c r="K147" s="141" t="s">
        <v>218</v>
      </c>
      <c r="L147" s="141">
        <v>80111607</v>
      </c>
      <c r="M147" s="143">
        <v>8500000</v>
      </c>
      <c r="N147" s="144">
        <v>10</v>
      </c>
      <c r="O147" s="143">
        <v>85000000</v>
      </c>
      <c r="P147" s="144" t="s">
        <v>452</v>
      </c>
      <c r="Q147" s="144" t="s">
        <v>452</v>
      </c>
      <c r="R147" s="144" t="s">
        <v>452</v>
      </c>
      <c r="S147" s="141" t="s">
        <v>157</v>
      </c>
      <c r="T147" s="141" t="s">
        <v>701</v>
      </c>
      <c r="U147" s="141" t="s">
        <v>702</v>
      </c>
      <c r="V147" s="145" t="s">
        <v>711</v>
      </c>
      <c r="W147" s="141" t="s">
        <v>4009</v>
      </c>
      <c r="X147" s="146"/>
      <c r="Y147" s="147"/>
      <c r="Z147" s="147"/>
      <c r="AA147" s="141"/>
      <c r="AB147" s="146"/>
      <c r="AC147" s="162"/>
      <c r="AD147" s="146"/>
      <c r="AE147" s="163"/>
      <c r="AF147" s="152">
        <f t="shared" si="12"/>
        <v>85000000</v>
      </c>
      <c r="AG147" s="167"/>
      <c r="AH147" s="146"/>
      <c r="AI147" s="163"/>
      <c r="AJ147" s="152">
        <f t="shared" si="13"/>
        <v>0</v>
      </c>
      <c r="AK147" s="164"/>
      <c r="AL147" s="146"/>
      <c r="AM147" s="163"/>
      <c r="AN147" s="158">
        <f t="shared" si="14"/>
        <v>0</v>
      </c>
      <c r="AO147" s="157"/>
      <c r="AP147" s="157"/>
      <c r="AQ147" s="158">
        <f t="shared" si="16"/>
        <v>0</v>
      </c>
      <c r="AR147" s="158">
        <f t="shared" si="15"/>
        <v>85000000</v>
      </c>
      <c r="AS147" s="159"/>
      <c r="AT147" s="164"/>
      <c r="AU147" s="165"/>
      <c r="AV147" s="148"/>
    </row>
    <row r="148" spans="1:48" s="118" customFormat="1" ht="18.75" customHeight="1">
      <c r="A148" s="140">
        <v>43</v>
      </c>
      <c r="B148" s="141" t="s">
        <v>806</v>
      </c>
      <c r="C148" s="142" t="s">
        <v>151</v>
      </c>
      <c r="D148" s="168" t="s">
        <v>112</v>
      </c>
      <c r="E148" s="168" t="s">
        <v>116</v>
      </c>
      <c r="F148" s="142" t="s">
        <v>121</v>
      </c>
      <c r="G148" s="141" t="s">
        <v>215</v>
      </c>
      <c r="H148" s="142" t="s">
        <v>2</v>
      </c>
      <c r="I148" s="142" t="s">
        <v>40</v>
      </c>
      <c r="J148" s="168" t="s">
        <v>804</v>
      </c>
      <c r="K148" s="141" t="s">
        <v>218</v>
      </c>
      <c r="L148" s="141">
        <v>80111607</v>
      </c>
      <c r="M148" s="143">
        <v>8500000</v>
      </c>
      <c r="N148" s="144">
        <v>10</v>
      </c>
      <c r="O148" s="143">
        <v>55443200</v>
      </c>
      <c r="P148" s="144" t="s">
        <v>238</v>
      </c>
      <c r="Q148" s="144" t="s">
        <v>238</v>
      </c>
      <c r="R148" s="144" t="s">
        <v>238</v>
      </c>
      <c r="S148" s="141" t="s">
        <v>157</v>
      </c>
      <c r="T148" s="141" t="s">
        <v>701</v>
      </c>
      <c r="U148" s="141" t="s">
        <v>702</v>
      </c>
      <c r="V148" s="145" t="s">
        <v>711</v>
      </c>
      <c r="W148" s="141" t="s">
        <v>4009</v>
      </c>
      <c r="X148" s="146"/>
      <c r="Y148" s="147"/>
      <c r="Z148" s="147"/>
      <c r="AA148" s="141"/>
      <c r="AB148" s="146"/>
      <c r="AC148" s="162"/>
      <c r="AD148" s="146"/>
      <c r="AE148" s="163"/>
      <c r="AF148" s="152">
        <f t="shared" si="12"/>
        <v>55443200</v>
      </c>
      <c r="AG148" s="167"/>
      <c r="AH148" s="146"/>
      <c r="AI148" s="163"/>
      <c r="AJ148" s="152">
        <f t="shared" si="13"/>
        <v>0</v>
      </c>
      <c r="AK148" s="164"/>
      <c r="AL148" s="146"/>
      <c r="AM148" s="163"/>
      <c r="AN148" s="158">
        <f t="shared" si="14"/>
        <v>0</v>
      </c>
      <c r="AO148" s="157"/>
      <c r="AP148" s="157"/>
      <c r="AQ148" s="158">
        <f t="shared" si="16"/>
        <v>0</v>
      </c>
      <c r="AR148" s="158">
        <f t="shared" si="15"/>
        <v>55443200</v>
      </c>
      <c r="AS148" s="159"/>
      <c r="AT148" s="164"/>
      <c r="AU148" s="165"/>
      <c r="AV148" s="148"/>
    </row>
    <row r="149" spans="1:48" s="118" customFormat="1" ht="18.75" customHeight="1">
      <c r="A149" s="140">
        <v>44</v>
      </c>
      <c r="B149" s="141" t="s">
        <v>807</v>
      </c>
      <c r="C149" s="142" t="s">
        <v>151</v>
      </c>
      <c r="D149" s="168" t="s">
        <v>112</v>
      </c>
      <c r="E149" s="168" t="s">
        <v>116</v>
      </c>
      <c r="F149" s="142" t="s">
        <v>121</v>
      </c>
      <c r="G149" s="141" t="s">
        <v>215</v>
      </c>
      <c r="H149" s="142" t="s">
        <v>84</v>
      </c>
      <c r="I149" s="142" t="s">
        <v>40</v>
      </c>
      <c r="J149" s="168" t="s">
        <v>808</v>
      </c>
      <c r="K149" s="141" t="s">
        <v>218</v>
      </c>
      <c r="L149" s="141">
        <v>80111617</v>
      </c>
      <c r="M149" s="143">
        <v>7767000</v>
      </c>
      <c r="N149" s="144">
        <v>10.9</v>
      </c>
      <c r="O149" s="143">
        <v>85000000</v>
      </c>
      <c r="P149" s="144" t="s">
        <v>700</v>
      </c>
      <c r="Q149" s="144" t="s">
        <v>700</v>
      </c>
      <c r="R149" s="144" t="s">
        <v>700</v>
      </c>
      <c r="S149" s="141" t="s">
        <v>157</v>
      </c>
      <c r="T149" s="141" t="s">
        <v>701</v>
      </c>
      <c r="U149" s="141" t="s">
        <v>702</v>
      </c>
      <c r="V149" s="145" t="s">
        <v>711</v>
      </c>
      <c r="W149" s="141" t="s">
        <v>4009</v>
      </c>
      <c r="X149" s="146">
        <v>45343</v>
      </c>
      <c r="Y149" s="147">
        <v>202414000022963</v>
      </c>
      <c r="Z149" s="147" t="s">
        <v>38</v>
      </c>
      <c r="AA149" s="141" t="s">
        <v>712</v>
      </c>
      <c r="AB149" s="146">
        <v>45344</v>
      </c>
      <c r="AC149" s="162" t="s">
        <v>809</v>
      </c>
      <c r="AD149" s="146">
        <v>45344</v>
      </c>
      <c r="AE149" s="163">
        <v>31068000</v>
      </c>
      <c r="AF149" s="152">
        <f t="shared" si="12"/>
        <v>53932000</v>
      </c>
      <c r="AG149" s="167">
        <v>133</v>
      </c>
      <c r="AH149" s="146">
        <v>45345</v>
      </c>
      <c r="AI149" s="163">
        <v>31068000</v>
      </c>
      <c r="AJ149" s="152">
        <f t="shared" si="13"/>
        <v>0</v>
      </c>
      <c r="AK149" s="164">
        <v>1122</v>
      </c>
      <c r="AL149" s="146">
        <v>45377</v>
      </c>
      <c r="AM149" s="163">
        <v>31068000</v>
      </c>
      <c r="AN149" s="158">
        <f t="shared" si="14"/>
        <v>0</v>
      </c>
      <c r="AO149" s="157">
        <v>7767000</v>
      </c>
      <c r="AP149" s="157"/>
      <c r="AQ149" s="158">
        <f t="shared" si="16"/>
        <v>23301000</v>
      </c>
      <c r="AR149" s="158">
        <f t="shared" si="15"/>
        <v>53932000</v>
      </c>
      <c r="AS149" s="159" t="s">
        <v>170</v>
      </c>
      <c r="AT149" s="164">
        <v>228</v>
      </c>
      <c r="AU149" s="165" t="s">
        <v>810</v>
      </c>
      <c r="AV149" s="148" t="s">
        <v>811</v>
      </c>
    </row>
    <row r="150" spans="1:48" s="118" customFormat="1" ht="18.75" customHeight="1">
      <c r="A150" s="140">
        <v>45</v>
      </c>
      <c r="B150" s="141" t="s">
        <v>812</v>
      </c>
      <c r="C150" s="142" t="s">
        <v>151</v>
      </c>
      <c r="D150" s="168" t="s">
        <v>112</v>
      </c>
      <c r="E150" s="168" t="s">
        <v>116</v>
      </c>
      <c r="F150" s="142" t="s">
        <v>121</v>
      </c>
      <c r="G150" s="141" t="s">
        <v>215</v>
      </c>
      <c r="H150" s="142" t="s">
        <v>84</v>
      </c>
      <c r="I150" s="142" t="s">
        <v>40</v>
      </c>
      <c r="J150" s="168" t="s">
        <v>808</v>
      </c>
      <c r="K150" s="141" t="s">
        <v>218</v>
      </c>
      <c r="L150" s="141">
        <v>80111617</v>
      </c>
      <c r="M150" s="143">
        <v>6935000</v>
      </c>
      <c r="N150" s="144">
        <v>12</v>
      </c>
      <c r="O150" s="143">
        <v>85000000</v>
      </c>
      <c r="P150" s="144" t="s">
        <v>452</v>
      </c>
      <c r="Q150" s="144" t="s">
        <v>452</v>
      </c>
      <c r="R150" s="144" t="s">
        <v>452</v>
      </c>
      <c r="S150" s="141" t="s">
        <v>157</v>
      </c>
      <c r="T150" s="141" t="s">
        <v>701</v>
      </c>
      <c r="U150" s="141" t="s">
        <v>702</v>
      </c>
      <c r="V150" s="145" t="s">
        <v>711</v>
      </c>
      <c r="W150" s="141" t="s">
        <v>4009</v>
      </c>
      <c r="X150" s="146">
        <v>45343</v>
      </c>
      <c r="Y150" s="147">
        <v>202414000022963</v>
      </c>
      <c r="Z150" s="147" t="s">
        <v>38</v>
      </c>
      <c r="AA150" s="141" t="s">
        <v>712</v>
      </c>
      <c r="AB150" s="146">
        <v>45344</v>
      </c>
      <c r="AC150" s="162" t="s">
        <v>813</v>
      </c>
      <c r="AD150" s="146">
        <v>45344</v>
      </c>
      <c r="AE150" s="163">
        <v>27740000</v>
      </c>
      <c r="AF150" s="152">
        <f t="shared" si="12"/>
        <v>57260000</v>
      </c>
      <c r="AG150" s="167">
        <v>134</v>
      </c>
      <c r="AH150" s="146">
        <v>45345</v>
      </c>
      <c r="AI150" s="163">
        <v>27740000</v>
      </c>
      <c r="AJ150" s="152">
        <f t="shared" si="13"/>
        <v>0</v>
      </c>
      <c r="AK150" s="164">
        <v>397</v>
      </c>
      <c r="AL150" s="146">
        <v>45355</v>
      </c>
      <c r="AM150" s="163">
        <v>27740000</v>
      </c>
      <c r="AN150" s="158">
        <f t="shared" si="14"/>
        <v>0</v>
      </c>
      <c r="AO150" s="157">
        <v>12945333</v>
      </c>
      <c r="AP150" s="157"/>
      <c r="AQ150" s="158">
        <f t="shared" si="16"/>
        <v>14794667</v>
      </c>
      <c r="AR150" s="158">
        <f t="shared" si="15"/>
        <v>57260000</v>
      </c>
      <c r="AS150" s="159" t="s">
        <v>170</v>
      </c>
      <c r="AT150" s="164">
        <v>52</v>
      </c>
      <c r="AU150" s="165" t="s">
        <v>814</v>
      </c>
      <c r="AV150" s="148" t="s">
        <v>811</v>
      </c>
    </row>
    <row r="151" spans="1:48" s="118" customFormat="1" ht="18.75" customHeight="1">
      <c r="A151" s="140">
        <v>46</v>
      </c>
      <c r="B151" s="141" t="s">
        <v>815</v>
      </c>
      <c r="C151" s="142" t="s">
        <v>151</v>
      </c>
      <c r="D151" s="168" t="s">
        <v>112</v>
      </c>
      <c r="E151" s="168" t="s">
        <v>116</v>
      </c>
      <c r="F151" s="142" t="s">
        <v>121</v>
      </c>
      <c r="G151" s="141" t="s">
        <v>215</v>
      </c>
      <c r="H151" s="142" t="s">
        <v>84</v>
      </c>
      <c r="I151" s="142" t="s">
        <v>40</v>
      </c>
      <c r="J151" s="168" t="s">
        <v>816</v>
      </c>
      <c r="K151" s="141" t="s">
        <v>218</v>
      </c>
      <c r="L151" s="141">
        <v>80111617</v>
      </c>
      <c r="M151" s="143">
        <v>8711100</v>
      </c>
      <c r="N151" s="144">
        <v>9.6999999999999993</v>
      </c>
      <c r="O151" s="143">
        <v>85000000</v>
      </c>
      <c r="P151" s="144" t="s">
        <v>238</v>
      </c>
      <c r="Q151" s="144" t="s">
        <v>238</v>
      </c>
      <c r="R151" s="144" t="s">
        <v>238</v>
      </c>
      <c r="S151" s="141" t="s">
        <v>157</v>
      </c>
      <c r="T151" s="141" t="s">
        <v>701</v>
      </c>
      <c r="U151" s="141" t="s">
        <v>702</v>
      </c>
      <c r="V151" s="145" t="s">
        <v>711</v>
      </c>
      <c r="W151" s="141" t="s">
        <v>4009</v>
      </c>
      <c r="X151" s="146">
        <v>45344</v>
      </c>
      <c r="Y151" s="147">
        <v>202414000023183</v>
      </c>
      <c r="Z151" s="147" t="s">
        <v>38</v>
      </c>
      <c r="AA151" s="141" t="s">
        <v>712</v>
      </c>
      <c r="AB151" s="146">
        <v>45345</v>
      </c>
      <c r="AC151" s="162" t="s">
        <v>817</v>
      </c>
      <c r="AD151" s="146">
        <v>45345</v>
      </c>
      <c r="AE151" s="163">
        <v>34844400</v>
      </c>
      <c r="AF151" s="152">
        <f t="shared" si="12"/>
        <v>50155600</v>
      </c>
      <c r="AG151" s="167">
        <v>153</v>
      </c>
      <c r="AH151" s="146">
        <v>45348</v>
      </c>
      <c r="AI151" s="163">
        <v>34844400</v>
      </c>
      <c r="AJ151" s="152">
        <f t="shared" si="13"/>
        <v>0</v>
      </c>
      <c r="AK151" s="164">
        <v>1012</v>
      </c>
      <c r="AL151" s="146">
        <v>45370</v>
      </c>
      <c r="AM151" s="163">
        <v>34844400</v>
      </c>
      <c r="AN151" s="158">
        <f t="shared" si="14"/>
        <v>0</v>
      </c>
      <c r="AO151" s="157">
        <v>11905170</v>
      </c>
      <c r="AP151" s="157"/>
      <c r="AQ151" s="158">
        <f t="shared" si="16"/>
        <v>22939230</v>
      </c>
      <c r="AR151" s="158">
        <f t="shared" si="15"/>
        <v>50155600</v>
      </c>
      <c r="AS151" s="159" t="s">
        <v>170</v>
      </c>
      <c r="AT151" s="164">
        <v>192</v>
      </c>
      <c r="AU151" s="165" t="s">
        <v>818</v>
      </c>
      <c r="AV151" s="148" t="s">
        <v>811</v>
      </c>
    </row>
    <row r="152" spans="1:48" s="118" customFormat="1" ht="18.75" customHeight="1">
      <c r="A152" s="140">
        <v>47</v>
      </c>
      <c r="B152" s="141" t="s">
        <v>819</v>
      </c>
      <c r="C152" s="142" t="s">
        <v>151</v>
      </c>
      <c r="D152" s="168" t="s">
        <v>112</v>
      </c>
      <c r="E152" s="168" t="s">
        <v>116</v>
      </c>
      <c r="F152" s="142" t="s">
        <v>121</v>
      </c>
      <c r="G152" s="141" t="s">
        <v>215</v>
      </c>
      <c r="H152" s="142" t="s">
        <v>84</v>
      </c>
      <c r="I152" s="142" t="s">
        <v>40</v>
      </c>
      <c r="J152" s="168" t="s">
        <v>820</v>
      </c>
      <c r="K152" s="141" t="s">
        <v>218</v>
      </c>
      <c r="L152" s="141">
        <v>80111617</v>
      </c>
      <c r="M152" s="143">
        <v>5506800</v>
      </c>
      <c r="N152" s="144">
        <v>12</v>
      </c>
      <c r="O152" s="143">
        <v>85000000</v>
      </c>
      <c r="P152" s="144" t="s">
        <v>452</v>
      </c>
      <c r="Q152" s="144" t="s">
        <v>452</v>
      </c>
      <c r="R152" s="144" t="s">
        <v>452</v>
      </c>
      <c r="S152" s="141" t="s">
        <v>157</v>
      </c>
      <c r="T152" s="141" t="s">
        <v>701</v>
      </c>
      <c r="U152" s="141" t="s">
        <v>702</v>
      </c>
      <c r="V152" s="145" t="s">
        <v>711</v>
      </c>
      <c r="W152" s="141" t="s">
        <v>4009</v>
      </c>
      <c r="X152" s="146">
        <v>45344</v>
      </c>
      <c r="Y152" s="147">
        <v>202414000023183</v>
      </c>
      <c r="Z152" s="147" t="s">
        <v>38</v>
      </c>
      <c r="AA152" s="141" t="s">
        <v>712</v>
      </c>
      <c r="AB152" s="146">
        <v>45345</v>
      </c>
      <c r="AC152" s="162" t="s">
        <v>821</v>
      </c>
      <c r="AD152" s="146">
        <v>45345</v>
      </c>
      <c r="AE152" s="163">
        <v>22027200</v>
      </c>
      <c r="AF152" s="152">
        <f t="shared" si="12"/>
        <v>62972800</v>
      </c>
      <c r="AG152" s="167">
        <v>375</v>
      </c>
      <c r="AH152" s="146">
        <v>45355</v>
      </c>
      <c r="AI152" s="163">
        <v>22027200</v>
      </c>
      <c r="AJ152" s="152">
        <f t="shared" si="13"/>
        <v>0</v>
      </c>
      <c r="AK152" s="164">
        <v>1030</v>
      </c>
      <c r="AL152" s="146">
        <v>45372</v>
      </c>
      <c r="AM152" s="163">
        <v>22027200</v>
      </c>
      <c r="AN152" s="158">
        <f t="shared" si="14"/>
        <v>0</v>
      </c>
      <c r="AO152" s="157">
        <v>7342400</v>
      </c>
      <c r="AP152" s="157"/>
      <c r="AQ152" s="158">
        <f t="shared" si="16"/>
        <v>14684800</v>
      </c>
      <c r="AR152" s="158">
        <f t="shared" si="15"/>
        <v>62972800</v>
      </c>
      <c r="AS152" s="159" t="s">
        <v>170</v>
      </c>
      <c r="AT152" s="164">
        <v>206</v>
      </c>
      <c r="AU152" s="165" t="s">
        <v>822</v>
      </c>
      <c r="AV152" s="148" t="s">
        <v>811</v>
      </c>
    </row>
    <row r="153" spans="1:48" s="118" customFormat="1" ht="18.75" customHeight="1">
      <c r="A153" s="140">
        <v>48</v>
      </c>
      <c r="B153" s="141" t="s">
        <v>823</v>
      </c>
      <c r="C153" s="142" t="s">
        <v>151</v>
      </c>
      <c r="D153" s="168" t="s">
        <v>112</v>
      </c>
      <c r="E153" s="168" t="s">
        <v>116</v>
      </c>
      <c r="F153" s="142" t="s">
        <v>121</v>
      </c>
      <c r="G153" s="141" t="s">
        <v>215</v>
      </c>
      <c r="H153" s="142" t="s">
        <v>84</v>
      </c>
      <c r="I153" s="142" t="s">
        <v>40</v>
      </c>
      <c r="J153" s="168" t="s">
        <v>808</v>
      </c>
      <c r="K153" s="141" t="s">
        <v>218</v>
      </c>
      <c r="L153" s="141">
        <v>80111617</v>
      </c>
      <c r="M153" s="143">
        <v>7767000</v>
      </c>
      <c r="N153" s="144">
        <v>10.9</v>
      </c>
      <c r="O153" s="143">
        <v>77233000</v>
      </c>
      <c r="P153" s="144" t="s">
        <v>238</v>
      </c>
      <c r="Q153" s="144" t="s">
        <v>238</v>
      </c>
      <c r="R153" s="144" t="s">
        <v>238</v>
      </c>
      <c r="S153" s="141" t="s">
        <v>157</v>
      </c>
      <c r="T153" s="141" t="s">
        <v>701</v>
      </c>
      <c r="U153" s="141" t="s">
        <v>702</v>
      </c>
      <c r="V153" s="145" t="s">
        <v>711</v>
      </c>
      <c r="W153" s="141" t="s">
        <v>4009</v>
      </c>
      <c r="X153" s="146">
        <v>45343</v>
      </c>
      <c r="Y153" s="147">
        <v>202414000022963</v>
      </c>
      <c r="Z153" s="147" t="s">
        <v>38</v>
      </c>
      <c r="AA153" s="141" t="s">
        <v>712</v>
      </c>
      <c r="AB153" s="146">
        <v>45344</v>
      </c>
      <c r="AC153" s="162" t="s">
        <v>824</v>
      </c>
      <c r="AD153" s="146">
        <v>45344</v>
      </c>
      <c r="AE153" s="163">
        <v>31068000</v>
      </c>
      <c r="AF153" s="152">
        <f t="shared" si="12"/>
        <v>46165000</v>
      </c>
      <c r="AG153" s="167">
        <v>135</v>
      </c>
      <c r="AH153" s="146">
        <v>45345</v>
      </c>
      <c r="AI153" s="163">
        <v>31068000</v>
      </c>
      <c r="AJ153" s="152">
        <f t="shared" si="13"/>
        <v>0</v>
      </c>
      <c r="AK153" s="164">
        <v>387</v>
      </c>
      <c r="AL153" s="146">
        <v>45352</v>
      </c>
      <c r="AM153" s="163">
        <v>31068000</v>
      </c>
      <c r="AN153" s="158">
        <f t="shared" si="14"/>
        <v>0</v>
      </c>
      <c r="AO153" s="157">
        <v>14757300</v>
      </c>
      <c r="AP153" s="157"/>
      <c r="AQ153" s="158">
        <f t="shared" si="16"/>
        <v>16310700</v>
      </c>
      <c r="AR153" s="158">
        <f t="shared" si="15"/>
        <v>46165000</v>
      </c>
      <c r="AS153" s="159" t="s">
        <v>170</v>
      </c>
      <c r="AT153" s="164">
        <v>37</v>
      </c>
      <c r="AU153" s="165" t="s">
        <v>825</v>
      </c>
      <c r="AV153" s="148" t="s">
        <v>811</v>
      </c>
    </row>
    <row r="154" spans="1:48" s="118" customFormat="1" ht="18.75" customHeight="1">
      <c r="A154" s="140">
        <v>49</v>
      </c>
      <c r="B154" s="141" t="s">
        <v>826</v>
      </c>
      <c r="C154" s="142" t="s">
        <v>151</v>
      </c>
      <c r="D154" s="168" t="s">
        <v>112</v>
      </c>
      <c r="E154" s="168" t="s">
        <v>116</v>
      </c>
      <c r="F154" s="142" t="s">
        <v>121</v>
      </c>
      <c r="G154" s="141" t="s">
        <v>215</v>
      </c>
      <c r="H154" s="142" t="s">
        <v>85</v>
      </c>
      <c r="I154" s="142" t="s">
        <v>40</v>
      </c>
      <c r="J154" s="168" t="s">
        <v>827</v>
      </c>
      <c r="K154" s="141" t="s">
        <v>218</v>
      </c>
      <c r="L154" s="141">
        <v>81101500</v>
      </c>
      <c r="M154" s="143">
        <v>8711100</v>
      </c>
      <c r="N154" s="144">
        <v>12</v>
      </c>
      <c r="O154" s="143">
        <v>110000000</v>
      </c>
      <c r="P154" s="144" t="s">
        <v>238</v>
      </c>
      <c r="Q154" s="144" t="s">
        <v>238</v>
      </c>
      <c r="R154" s="144" t="s">
        <v>238</v>
      </c>
      <c r="S154" s="141" t="s">
        <v>157</v>
      </c>
      <c r="T154" s="141" t="s">
        <v>701</v>
      </c>
      <c r="U154" s="141" t="s">
        <v>702</v>
      </c>
      <c r="V154" s="145" t="s">
        <v>711</v>
      </c>
      <c r="W154" s="141" t="s">
        <v>4009</v>
      </c>
      <c r="X154" s="146">
        <v>45344</v>
      </c>
      <c r="Y154" s="147">
        <v>202414000023183</v>
      </c>
      <c r="Z154" s="147" t="s">
        <v>38</v>
      </c>
      <c r="AA154" s="141" t="s">
        <v>712</v>
      </c>
      <c r="AB154" s="146">
        <v>45345</v>
      </c>
      <c r="AC154" s="162" t="s">
        <v>828</v>
      </c>
      <c r="AD154" s="146">
        <v>45345</v>
      </c>
      <c r="AE154" s="163">
        <v>34844400</v>
      </c>
      <c r="AF154" s="152">
        <f t="shared" si="12"/>
        <v>75155600</v>
      </c>
      <c r="AG154" s="167">
        <v>154</v>
      </c>
      <c r="AH154" s="146">
        <v>45348</v>
      </c>
      <c r="AI154" s="163">
        <v>34844400</v>
      </c>
      <c r="AJ154" s="152">
        <f t="shared" si="13"/>
        <v>0</v>
      </c>
      <c r="AK154" s="164">
        <v>1133</v>
      </c>
      <c r="AL154" s="146">
        <v>45378</v>
      </c>
      <c r="AM154" s="163">
        <v>34844400</v>
      </c>
      <c r="AN154" s="158">
        <f t="shared" si="14"/>
        <v>0</v>
      </c>
      <c r="AO154" s="157">
        <v>8711100</v>
      </c>
      <c r="AP154" s="157"/>
      <c r="AQ154" s="158">
        <f t="shared" si="16"/>
        <v>26133300</v>
      </c>
      <c r="AR154" s="158">
        <f t="shared" si="15"/>
        <v>75155600</v>
      </c>
      <c r="AS154" s="159" t="s">
        <v>170</v>
      </c>
      <c r="AT154" s="164">
        <v>239</v>
      </c>
      <c r="AU154" s="165" t="s">
        <v>829</v>
      </c>
      <c r="AV154" s="148" t="s">
        <v>811</v>
      </c>
    </row>
    <row r="155" spans="1:48" s="118" customFormat="1" ht="18.75" customHeight="1">
      <c r="A155" s="140">
        <v>50</v>
      </c>
      <c r="B155" s="141" t="s">
        <v>830</v>
      </c>
      <c r="C155" s="142" t="s">
        <v>151</v>
      </c>
      <c r="D155" s="168" t="s">
        <v>112</v>
      </c>
      <c r="E155" s="168" t="s">
        <v>116</v>
      </c>
      <c r="F155" s="142" t="s">
        <v>121</v>
      </c>
      <c r="G155" s="141" t="s">
        <v>215</v>
      </c>
      <c r="H155" s="142" t="s">
        <v>85</v>
      </c>
      <c r="I155" s="142" t="s">
        <v>40</v>
      </c>
      <c r="J155" s="168" t="s">
        <v>827</v>
      </c>
      <c r="K155" s="141" t="s">
        <v>218</v>
      </c>
      <c r="L155" s="141">
        <v>81101500</v>
      </c>
      <c r="M155" s="143">
        <v>8711100</v>
      </c>
      <c r="N155" s="144">
        <v>9.6999999999999993</v>
      </c>
      <c r="O155" s="143">
        <v>85000000</v>
      </c>
      <c r="P155" s="144" t="s">
        <v>452</v>
      </c>
      <c r="Q155" s="144" t="s">
        <v>452</v>
      </c>
      <c r="R155" s="144" t="s">
        <v>452</v>
      </c>
      <c r="S155" s="141" t="s">
        <v>157</v>
      </c>
      <c r="T155" s="141" t="s">
        <v>701</v>
      </c>
      <c r="U155" s="141" t="s">
        <v>702</v>
      </c>
      <c r="V155" s="145" t="s">
        <v>711</v>
      </c>
      <c r="W155" s="141" t="s">
        <v>4009</v>
      </c>
      <c r="X155" s="146">
        <v>45344</v>
      </c>
      <c r="Y155" s="147">
        <v>202414000023183</v>
      </c>
      <c r="Z155" s="147" t="s">
        <v>38</v>
      </c>
      <c r="AA155" s="141" t="s">
        <v>712</v>
      </c>
      <c r="AB155" s="146">
        <v>45345</v>
      </c>
      <c r="AC155" s="162" t="s">
        <v>831</v>
      </c>
      <c r="AD155" s="146">
        <v>45345</v>
      </c>
      <c r="AE155" s="163">
        <v>34844400</v>
      </c>
      <c r="AF155" s="152">
        <f t="shared" si="12"/>
        <v>50155600</v>
      </c>
      <c r="AG155" s="167">
        <v>155</v>
      </c>
      <c r="AH155" s="146">
        <v>45348</v>
      </c>
      <c r="AI155" s="163">
        <v>34844400</v>
      </c>
      <c r="AJ155" s="152">
        <f t="shared" si="13"/>
        <v>0</v>
      </c>
      <c r="AK155" s="164">
        <v>1020</v>
      </c>
      <c r="AL155" s="146">
        <v>45371</v>
      </c>
      <c r="AM155" s="163">
        <v>34844400</v>
      </c>
      <c r="AN155" s="158">
        <f t="shared" si="14"/>
        <v>0</v>
      </c>
      <c r="AO155" s="157">
        <v>8130360</v>
      </c>
      <c r="AP155" s="157"/>
      <c r="AQ155" s="158">
        <f t="shared" si="16"/>
        <v>26714040</v>
      </c>
      <c r="AR155" s="158">
        <f t="shared" si="15"/>
        <v>50155600</v>
      </c>
      <c r="AS155" s="159" t="s">
        <v>170</v>
      </c>
      <c r="AT155" s="164">
        <v>200</v>
      </c>
      <c r="AU155" s="165" t="s">
        <v>832</v>
      </c>
      <c r="AV155" s="148" t="s">
        <v>811</v>
      </c>
    </row>
    <row r="156" spans="1:48" s="118" customFormat="1" ht="18.75" customHeight="1">
      <c r="A156" s="140">
        <v>51</v>
      </c>
      <c r="B156" s="141" t="s">
        <v>833</v>
      </c>
      <c r="C156" s="142" t="s">
        <v>151</v>
      </c>
      <c r="D156" s="168" t="s">
        <v>112</v>
      </c>
      <c r="E156" s="168" t="s">
        <v>116</v>
      </c>
      <c r="F156" s="142" t="s">
        <v>121</v>
      </c>
      <c r="G156" s="141" t="s">
        <v>215</v>
      </c>
      <c r="H156" s="142" t="s">
        <v>85</v>
      </c>
      <c r="I156" s="142" t="s">
        <v>40</v>
      </c>
      <c r="J156" s="168" t="s">
        <v>834</v>
      </c>
      <c r="K156" s="141" t="s">
        <v>218</v>
      </c>
      <c r="L156" s="141">
        <v>81101500</v>
      </c>
      <c r="M156" s="143">
        <v>5506800</v>
      </c>
      <c r="N156" s="144">
        <v>12</v>
      </c>
      <c r="O156" s="143">
        <v>85000000</v>
      </c>
      <c r="P156" s="144" t="s">
        <v>238</v>
      </c>
      <c r="Q156" s="144" t="s">
        <v>238</v>
      </c>
      <c r="R156" s="144" t="s">
        <v>238</v>
      </c>
      <c r="S156" s="141" t="s">
        <v>157</v>
      </c>
      <c r="T156" s="141" t="s">
        <v>701</v>
      </c>
      <c r="U156" s="141" t="s">
        <v>702</v>
      </c>
      <c r="V156" s="145" t="s">
        <v>711</v>
      </c>
      <c r="W156" s="141" t="s">
        <v>4009</v>
      </c>
      <c r="X156" s="146">
        <v>45344</v>
      </c>
      <c r="Y156" s="147">
        <v>202414000023183</v>
      </c>
      <c r="Z156" s="147" t="s">
        <v>38</v>
      </c>
      <c r="AA156" s="141" t="s">
        <v>712</v>
      </c>
      <c r="AB156" s="146">
        <v>45345</v>
      </c>
      <c r="AC156" s="162" t="s">
        <v>835</v>
      </c>
      <c r="AD156" s="146">
        <v>45345</v>
      </c>
      <c r="AE156" s="163">
        <v>22027200</v>
      </c>
      <c r="AF156" s="152">
        <f t="shared" si="12"/>
        <v>62972800</v>
      </c>
      <c r="AG156" s="167">
        <v>229</v>
      </c>
      <c r="AH156" s="146">
        <v>45349</v>
      </c>
      <c r="AI156" s="163">
        <v>22027200</v>
      </c>
      <c r="AJ156" s="152">
        <f t="shared" si="13"/>
        <v>0</v>
      </c>
      <c r="AK156" s="164">
        <v>1101</v>
      </c>
      <c r="AL156" s="146">
        <v>45372</v>
      </c>
      <c r="AM156" s="163">
        <v>22027200</v>
      </c>
      <c r="AN156" s="158">
        <f t="shared" si="14"/>
        <v>0</v>
      </c>
      <c r="AO156" s="157">
        <v>5323240</v>
      </c>
      <c r="AP156" s="157"/>
      <c r="AQ156" s="158">
        <f t="shared" si="16"/>
        <v>16703960</v>
      </c>
      <c r="AR156" s="158">
        <f t="shared" si="15"/>
        <v>62972800</v>
      </c>
      <c r="AS156" s="159" t="s">
        <v>170</v>
      </c>
      <c r="AT156" s="164">
        <v>217</v>
      </c>
      <c r="AU156" s="165" t="s">
        <v>836</v>
      </c>
      <c r="AV156" s="148" t="s">
        <v>811</v>
      </c>
    </row>
    <row r="157" spans="1:48" s="118" customFormat="1" ht="18.75" customHeight="1">
      <c r="A157" s="140">
        <v>52</v>
      </c>
      <c r="B157" s="141" t="s">
        <v>837</v>
      </c>
      <c r="C157" s="142" t="s">
        <v>151</v>
      </c>
      <c r="D157" s="168" t="s">
        <v>112</v>
      </c>
      <c r="E157" s="168" t="s">
        <v>116</v>
      </c>
      <c r="F157" s="142" t="s">
        <v>121</v>
      </c>
      <c r="G157" s="141" t="s">
        <v>215</v>
      </c>
      <c r="H157" s="142" t="s">
        <v>85</v>
      </c>
      <c r="I157" s="142" t="s">
        <v>40</v>
      </c>
      <c r="J157" s="168" t="s">
        <v>834</v>
      </c>
      <c r="K157" s="141" t="s">
        <v>218</v>
      </c>
      <c r="L157" s="141">
        <v>81101500</v>
      </c>
      <c r="M157" s="143">
        <v>5506800</v>
      </c>
      <c r="N157" s="144">
        <v>12</v>
      </c>
      <c r="O157" s="143">
        <v>85000000</v>
      </c>
      <c r="P157" s="144" t="s">
        <v>238</v>
      </c>
      <c r="Q157" s="144" t="s">
        <v>238</v>
      </c>
      <c r="R157" s="144" t="s">
        <v>238</v>
      </c>
      <c r="S157" s="141" t="s">
        <v>157</v>
      </c>
      <c r="T157" s="141" t="s">
        <v>701</v>
      </c>
      <c r="U157" s="141" t="s">
        <v>702</v>
      </c>
      <c r="V157" s="145" t="s">
        <v>711</v>
      </c>
      <c r="W157" s="141" t="s">
        <v>4009</v>
      </c>
      <c r="X157" s="146">
        <v>45344</v>
      </c>
      <c r="Y157" s="147">
        <v>202414000023183</v>
      </c>
      <c r="Z157" s="147" t="s">
        <v>38</v>
      </c>
      <c r="AA157" s="141" t="s">
        <v>712</v>
      </c>
      <c r="AB157" s="146">
        <v>45345</v>
      </c>
      <c r="AC157" s="162" t="s">
        <v>838</v>
      </c>
      <c r="AD157" s="146">
        <v>45345</v>
      </c>
      <c r="AE157" s="163">
        <v>22027200</v>
      </c>
      <c r="AF157" s="152">
        <f t="shared" si="12"/>
        <v>62972800</v>
      </c>
      <c r="AG157" s="167">
        <v>156</v>
      </c>
      <c r="AH157" s="146">
        <v>45348</v>
      </c>
      <c r="AI157" s="163">
        <v>22027200</v>
      </c>
      <c r="AJ157" s="152">
        <f t="shared" si="13"/>
        <v>0</v>
      </c>
      <c r="AK157" s="164">
        <v>2753</v>
      </c>
      <c r="AL157" s="146">
        <v>45440</v>
      </c>
      <c r="AM157" s="163">
        <v>22027200</v>
      </c>
      <c r="AN157" s="158">
        <f t="shared" si="14"/>
        <v>0</v>
      </c>
      <c r="AO157" s="157">
        <v>0</v>
      </c>
      <c r="AP157" s="157"/>
      <c r="AQ157" s="158">
        <f t="shared" si="16"/>
        <v>22027200</v>
      </c>
      <c r="AR157" s="158">
        <f t="shared" si="15"/>
        <v>62972800</v>
      </c>
      <c r="AS157" s="159"/>
      <c r="AT157" s="164">
        <v>445</v>
      </c>
      <c r="AU157" s="165" t="s">
        <v>839</v>
      </c>
      <c r="AV157" s="170" t="s">
        <v>811</v>
      </c>
    </row>
    <row r="158" spans="1:48" s="118" customFormat="1" ht="18.75" customHeight="1">
      <c r="A158" s="140">
        <v>53</v>
      </c>
      <c r="B158" s="141" t="s">
        <v>840</v>
      </c>
      <c r="C158" s="142" t="s">
        <v>151</v>
      </c>
      <c r="D158" s="168" t="s">
        <v>112</v>
      </c>
      <c r="E158" s="168" t="s">
        <v>116</v>
      </c>
      <c r="F158" s="142" t="s">
        <v>121</v>
      </c>
      <c r="G158" s="141" t="s">
        <v>215</v>
      </c>
      <c r="H158" s="142" t="s">
        <v>79</v>
      </c>
      <c r="I158" s="142" t="s">
        <v>40</v>
      </c>
      <c r="J158" s="168" t="s">
        <v>841</v>
      </c>
      <c r="K158" s="141" t="s">
        <v>218</v>
      </c>
      <c r="L158" s="141">
        <v>80111600</v>
      </c>
      <c r="M158" s="143">
        <v>6500000</v>
      </c>
      <c r="N158" s="144">
        <v>10</v>
      </c>
      <c r="O158" s="143">
        <v>65000000</v>
      </c>
      <c r="P158" s="144" t="s">
        <v>238</v>
      </c>
      <c r="Q158" s="144" t="s">
        <v>238</v>
      </c>
      <c r="R158" s="144" t="s">
        <v>238</v>
      </c>
      <c r="S158" s="141" t="s">
        <v>157</v>
      </c>
      <c r="T158" s="141" t="s">
        <v>701</v>
      </c>
      <c r="U158" s="141" t="s">
        <v>702</v>
      </c>
      <c r="V158" s="145" t="s">
        <v>711</v>
      </c>
      <c r="W158" s="141" t="s">
        <v>4009</v>
      </c>
      <c r="X158" s="146"/>
      <c r="Y158" s="147"/>
      <c r="Z158" s="147"/>
      <c r="AA158" s="141"/>
      <c r="AB158" s="146"/>
      <c r="AC158" s="162"/>
      <c r="AD158" s="146"/>
      <c r="AE158" s="163"/>
      <c r="AF158" s="152">
        <f t="shared" si="12"/>
        <v>65000000</v>
      </c>
      <c r="AG158" s="167"/>
      <c r="AH158" s="146"/>
      <c r="AI158" s="163"/>
      <c r="AJ158" s="152">
        <f t="shared" si="13"/>
        <v>0</v>
      </c>
      <c r="AK158" s="164"/>
      <c r="AL158" s="146"/>
      <c r="AM158" s="163"/>
      <c r="AN158" s="158">
        <f t="shared" si="14"/>
        <v>0</v>
      </c>
      <c r="AO158" s="157"/>
      <c r="AP158" s="157"/>
      <c r="AQ158" s="158">
        <f t="shared" si="16"/>
        <v>0</v>
      </c>
      <c r="AR158" s="158">
        <f t="shared" si="15"/>
        <v>65000000</v>
      </c>
      <c r="AS158" s="159"/>
      <c r="AT158" s="164"/>
      <c r="AU158" s="165"/>
      <c r="AV158" s="148"/>
    </row>
    <row r="159" spans="1:48" s="118" customFormat="1" ht="18.75" customHeight="1">
      <c r="A159" s="140">
        <v>54</v>
      </c>
      <c r="B159" s="141" t="s">
        <v>842</v>
      </c>
      <c r="C159" s="142" t="s">
        <v>151</v>
      </c>
      <c r="D159" s="168" t="s">
        <v>112</v>
      </c>
      <c r="E159" s="168" t="s">
        <v>116</v>
      </c>
      <c r="F159" s="142" t="s">
        <v>121</v>
      </c>
      <c r="G159" s="141" t="s">
        <v>215</v>
      </c>
      <c r="H159" s="142" t="s">
        <v>79</v>
      </c>
      <c r="I159" s="142" t="s">
        <v>40</v>
      </c>
      <c r="J159" s="168" t="s">
        <v>841</v>
      </c>
      <c r="K159" s="141" t="s">
        <v>218</v>
      </c>
      <c r="L159" s="141">
        <v>80111600</v>
      </c>
      <c r="M159" s="143">
        <v>6500000</v>
      </c>
      <c r="N159" s="144">
        <v>10</v>
      </c>
      <c r="O159" s="143">
        <v>65000000</v>
      </c>
      <c r="P159" s="144" t="s">
        <v>238</v>
      </c>
      <c r="Q159" s="144" t="s">
        <v>238</v>
      </c>
      <c r="R159" s="144" t="s">
        <v>238</v>
      </c>
      <c r="S159" s="141" t="s">
        <v>157</v>
      </c>
      <c r="T159" s="141" t="s">
        <v>701</v>
      </c>
      <c r="U159" s="141" t="s">
        <v>702</v>
      </c>
      <c r="V159" s="145" t="s">
        <v>711</v>
      </c>
      <c r="W159" s="141" t="s">
        <v>4009</v>
      </c>
      <c r="X159" s="146"/>
      <c r="Y159" s="147"/>
      <c r="Z159" s="147"/>
      <c r="AA159" s="141"/>
      <c r="AB159" s="146"/>
      <c r="AC159" s="162"/>
      <c r="AD159" s="146"/>
      <c r="AE159" s="163"/>
      <c r="AF159" s="152">
        <f t="shared" si="12"/>
        <v>65000000</v>
      </c>
      <c r="AG159" s="167"/>
      <c r="AH159" s="146"/>
      <c r="AI159" s="163"/>
      <c r="AJ159" s="152">
        <f t="shared" si="13"/>
        <v>0</v>
      </c>
      <c r="AK159" s="164"/>
      <c r="AL159" s="146"/>
      <c r="AM159" s="163"/>
      <c r="AN159" s="158">
        <f t="shared" si="14"/>
        <v>0</v>
      </c>
      <c r="AO159" s="157"/>
      <c r="AP159" s="157"/>
      <c r="AQ159" s="158">
        <f t="shared" si="16"/>
        <v>0</v>
      </c>
      <c r="AR159" s="158">
        <f t="shared" si="15"/>
        <v>65000000</v>
      </c>
      <c r="AS159" s="159"/>
      <c r="AT159" s="164"/>
      <c r="AU159" s="165"/>
      <c r="AV159" s="148"/>
    </row>
    <row r="160" spans="1:48" s="118" customFormat="1" ht="18.75" customHeight="1">
      <c r="A160" s="140">
        <v>55</v>
      </c>
      <c r="B160" s="141" t="s">
        <v>843</v>
      </c>
      <c r="C160" s="142" t="s">
        <v>151</v>
      </c>
      <c r="D160" s="168" t="s">
        <v>112</v>
      </c>
      <c r="E160" s="168" t="s">
        <v>116</v>
      </c>
      <c r="F160" s="142" t="s">
        <v>121</v>
      </c>
      <c r="G160" s="141" t="s">
        <v>215</v>
      </c>
      <c r="H160" s="142" t="s">
        <v>79</v>
      </c>
      <c r="I160" s="142" t="s">
        <v>40</v>
      </c>
      <c r="J160" s="168" t="s">
        <v>841</v>
      </c>
      <c r="K160" s="141" t="s">
        <v>218</v>
      </c>
      <c r="L160" s="141">
        <v>80111600</v>
      </c>
      <c r="M160" s="143">
        <v>6500000</v>
      </c>
      <c r="N160" s="144">
        <v>10</v>
      </c>
      <c r="O160" s="143">
        <v>65000000</v>
      </c>
      <c r="P160" s="144" t="s">
        <v>238</v>
      </c>
      <c r="Q160" s="144" t="s">
        <v>238</v>
      </c>
      <c r="R160" s="144" t="s">
        <v>238</v>
      </c>
      <c r="S160" s="141" t="s">
        <v>157</v>
      </c>
      <c r="T160" s="141" t="s">
        <v>701</v>
      </c>
      <c r="U160" s="141" t="s">
        <v>702</v>
      </c>
      <c r="V160" s="145" t="s">
        <v>711</v>
      </c>
      <c r="W160" s="141" t="s">
        <v>4009</v>
      </c>
      <c r="X160" s="146"/>
      <c r="Y160" s="147"/>
      <c r="Z160" s="147"/>
      <c r="AA160" s="141"/>
      <c r="AB160" s="146"/>
      <c r="AC160" s="162"/>
      <c r="AD160" s="146"/>
      <c r="AE160" s="163"/>
      <c r="AF160" s="152">
        <f t="shared" si="12"/>
        <v>65000000</v>
      </c>
      <c r="AG160" s="167"/>
      <c r="AH160" s="146"/>
      <c r="AI160" s="163"/>
      <c r="AJ160" s="152">
        <f t="shared" si="13"/>
        <v>0</v>
      </c>
      <c r="AK160" s="164"/>
      <c r="AL160" s="146"/>
      <c r="AM160" s="163"/>
      <c r="AN160" s="158">
        <f t="shared" si="14"/>
        <v>0</v>
      </c>
      <c r="AO160" s="157"/>
      <c r="AP160" s="157"/>
      <c r="AQ160" s="158">
        <f t="shared" si="16"/>
        <v>0</v>
      </c>
      <c r="AR160" s="158">
        <f t="shared" si="15"/>
        <v>65000000</v>
      </c>
      <c r="AS160" s="159"/>
      <c r="AT160" s="164"/>
      <c r="AU160" s="165"/>
      <c r="AV160" s="148"/>
    </row>
    <row r="161" spans="1:48" s="118" customFormat="1" ht="18.75" customHeight="1">
      <c r="A161" s="140">
        <v>56</v>
      </c>
      <c r="B161" s="141" t="s">
        <v>844</v>
      </c>
      <c r="C161" s="142" t="s">
        <v>151</v>
      </c>
      <c r="D161" s="168" t="s">
        <v>112</v>
      </c>
      <c r="E161" s="168" t="s">
        <v>116</v>
      </c>
      <c r="F161" s="142" t="s">
        <v>121</v>
      </c>
      <c r="G161" s="141" t="s">
        <v>215</v>
      </c>
      <c r="H161" s="142" t="s">
        <v>6</v>
      </c>
      <c r="I161" s="142" t="s">
        <v>40</v>
      </c>
      <c r="J161" s="168" t="s">
        <v>845</v>
      </c>
      <c r="K161" s="141" t="s">
        <v>218</v>
      </c>
      <c r="L161" s="141">
        <v>93141500</v>
      </c>
      <c r="M161" s="143">
        <v>5506800</v>
      </c>
      <c r="N161" s="144">
        <v>6.2</v>
      </c>
      <c r="O161" s="143">
        <v>34530000</v>
      </c>
      <c r="P161" s="144" t="s">
        <v>700</v>
      </c>
      <c r="Q161" s="144" t="s">
        <v>700</v>
      </c>
      <c r="R161" s="144" t="s">
        <v>700</v>
      </c>
      <c r="S161" s="141" t="s">
        <v>157</v>
      </c>
      <c r="T161" s="141" t="s">
        <v>701</v>
      </c>
      <c r="U161" s="141" t="s">
        <v>702</v>
      </c>
      <c r="V161" s="145" t="s">
        <v>711</v>
      </c>
      <c r="W161" s="141" t="s">
        <v>4009</v>
      </c>
      <c r="X161" s="146">
        <v>45344</v>
      </c>
      <c r="Y161" s="147">
        <v>202414000023183</v>
      </c>
      <c r="Z161" s="147" t="s">
        <v>38</v>
      </c>
      <c r="AA161" s="141" t="s">
        <v>712</v>
      </c>
      <c r="AB161" s="146">
        <v>45345</v>
      </c>
      <c r="AC161" s="162" t="s">
        <v>846</v>
      </c>
      <c r="AD161" s="146">
        <v>45345</v>
      </c>
      <c r="AE161" s="163">
        <v>22027200</v>
      </c>
      <c r="AF161" s="152">
        <f t="shared" si="12"/>
        <v>12502800</v>
      </c>
      <c r="AG161" s="167">
        <v>157</v>
      </c>
      <c r="AH161" s="146">
        <v>45348</v>
      </c>
      <c r="AI161" s="163">
        <v>22027200</v>
      </c>
      <c r="AJ161" s="152">
        <f t="shared" si="13"/>
        <v>0</v>
      </c>
      <c r="AK161" s="164">
        <v>820</v>
      </c>
      <c r="AL161" s="146">
        <v>45366</v>
      </c>
      <c r="AM161" s="163">
        <v>22027200</v>
      </c>
      <c r="AN161" s="158">
        <f t="shared" si="14"/>
        <v>0</v>
      </c>
      <c r="AO161" s="157">
        <v>8443760</v>
      </c>
      <c r="AP161" s="157"/>
      <c r="AQ161" s="158">
        <f t="shared" si="16"/>
        <v>13583440</v>
      </c>
      <c r="AR161" s="158">
        <f t="shared" si="15"/>
        <v>12502800</v>
      </c>
      <c r="AS161" s="159" t="s">
        <v>170</v>
      </c>
      <c r="AT161" s="164">
        <v>165</v>
      </c>
      <c r="AU161" s="165" t="s">
        <v>847</v>
      </c>
      <c r="AV161" s="148" t="s">
        <v>811</v>
      </c>
    </row>
    <row r="162" spans="1:48" s="118" customFormat="1" ht="18.75" customHeight="1">
      <c r="A162" s="140">
        <v>57</v>
      </c>
      <c r="B162" s="141" t="s">
        <v>848</v>
      </c>
      <c r="C162" s="142" t="s">
        <v>151</v>
      </c>
      <c r="D162" s="168" t="s">
        <v>112</v>
      </c>
      <c r="E162" s="168" t="s">
        <v>115</v>
      </c>
      <c r="F162" s="142" t="s">
        <v>120</v>
      </c>
      <c r="G162" s="141" t="s">
        <v>216</v>
      </c>
      <c r="H162" s="142" t="s">
        <v>73</v>
      </c>
      <c r="I162" s="142" t="s">
        <v>41</v>
      </c>
      <c r="J162" s="168" t="s">
        <v>849</v>
      </c>
      <c r="K162" s="141" t="s">
        <v>226</v>
      </c>
      <c r="L162" s="141" t="s">
        <v>237</v>
      </c>
      <c r="M162" s="143">
        <v>1062000000</v>
      </c>
      <c r="N162" s="144">
        <v>1</v>
      </c>
      <c r="O162" s="143">
        <v>1062000000</v>
      </c>
      <c r="P162" s="144" t="s">
        <v>452</v>
      </c>
      <c r="Q162" s="144" t="s">
        <v>452</v>
      </c>
      <c r="R162" s="144" t="s">
        <v>452</v>
      </c>
      <c r="S162" s="141" t="s">
        <v>157</v>
      </c>
      <c r="T162" s="141" t="s">
        <v>701</v>
      </c>
      <c r="U162" s="141" t="s">
        <v>702</v>
      </c>
      <c r="V162" s="145" t="s">
        <v>711</v>
      </c>
      <c r="W162" s="141" t="s">
        <v>4010</v>
      </c>
      <c r="X162" s="146"/>
      <c r="Y162" s="147"/>
      <c r="Z162" s="147"/>
      <c r="AA162" s="141"/>
      <c r="AB162" s="146"/>
      <c r="AC162" s="162"/>
      <c r="AD162" s="146"/>
      <c r="AE162" s="163"/>
      <c r="AF162" s="152">
        <f t="shared" si="12"/>
        <v>1062000000</v>
      </c>
      <c r="AG162" s="167"/>
      <c r="AH162" s="146"/>
      <c r="AI162" s="163"/>
      <c r="AJ162" s="152">
        <f t="shared" si="13"/>
        <v>0</v>
      </c>
      <c r="AK162" s="164"/>
      <c r="AL162" s="146"/>
      <c r="AM162" s="163"/>
      <c r="AN162" s="158">
        <f t="shared" si="14"/>
        <v>0</v>
      </c>
      <c r="AO162" s="157"/>
      <c r="AP162" s="157"/>
      <c r="AQ162" s="158">
        <f t="shared" si="16"/>
        <v>0</v>
      </c>
      <c r="AR162" s="158">
        <f t="shared" si="15"/>
        <v>1062000000</v>
      </c>
      <c r="AS162" s="159"/>
      <c r="AT162" s="164"/>
      <c r="AU162" s="165"/>
      <c r="AV162" s="148"/>
    </row>
    <row r="163" spans="1:48" s="118" customFormat="1" ht="18.75" customHeight="1">
      <c r="A163" s="140">
        <v>58</v>
      </c>
      <c r="B163" s="141" t="s">
        <v>850</v>
      </c>
      <c r="C163" s="142" t="s">
        <v>151</v>
      </c>
      <c r="D163" s="168" t="s">
        <v>112</v>
      </c>
      <c r="E163" s="168" t="s">
        <v>117</v>
      </c>
      <c r="F163" s="142" t="s">
        <v>214</v>
      </c>
      <c r="G163" s="141" t="s">
        <v>216</v>
      </c>
      <c r="H163" s="142" t="s">
        <v>2</v>
      </c>
      <c r="I163" s="142" t="s">
        <v>40</v>
      </c>
      <c r="J163" s="168" t="s">
        <v>851</v>
      </c>
      <c r="K163" s="141" t="s">
        <v>218</v>
      </c>
      <c r="L163" s="141">
        <v>80111607</v>
      </c>
      <c r="M163" s="143">
        <v>14310000</v>
      </c>
      <c r="N163" s="144">
        <v>4</v>
      </c>
      <c r="O163" s="143">
        <v>57240000</v>
      </c>
      <c r="P163" s="144" t="s">
        <v>238</v>
      </c>
      <c r="Q163" s="144" t="s">
        <v>238</v>
      </c>
      <c r="R163" s="144" t="s">
        <v>238</v>
      </c>
      <c r="S163" s="141" t="s">
        <v>157</v>
      </c>
      <c r="T163" s="141" t="s">
        <v>701</v>
      </c>
      <c r="U163" s="141" t="s">
        <v>702</v>
      </c>
      <c r="V163" s="145" t="s">
        <v>711</v>
      </c>
      <c r="W163" s="141" t="s">
        <v>4009</v>
      </c>
      <c r="X163" s="146" t="s">
        <v>745</v>
      </c>
      <c r="Y163" s="147" t="s">
        <v>746</v>
      </c>
      <c r="Z163" s="147" t="s">
        <v>179</v>
      </c>
      <c r="AA163" s="141" t="s">
        <v>712</v>
      </c>
      <c r="AB163" s="146" t="s">
        <v>747</v>
      </c>
      <c r="AC163" s="162" t="s">
        <v>852</v>
      </c>
      <c r="AD163" s="146">
        <v>45359</v>
      </c>
      <c r="AE163" s="163">
        <v>57120000</v>
      </c>
      <c r="AF163" s="152">
        <f t="shared" si="12"/>
        <v>120000</v>
      </c>
      <c r="AG163" s="167">
        <v>411</v>
      </c>
      <c r="AH163" s="146">
        <v>45362</v>
      </c>
      <c r="AI163" s="163">
        <v>57120000</v>
      </c>
      <c r="AJ163" s="152">
        <f t="shared" si="13"/>
        <v>0</v>
      </c>
      <c r="AK163" s="164">
        <v>720</v>
      </c>
      <c r="AL163" s="146">
        <v>45364</v>
      </c>
      <c r="AM163" s="163">
        <v>57120000</v>
      </c>
      <c r="AN163" s="158">
        <f t="shared" si="14"/>
        <v>0</v>
      </c>
      <c r="AO163" s="157">
        <v>22372000</v>
      </c>
      <c r="AP163" s="157"/>
      <c r="AQ163" s="158">
        <f t="shared" si="16"/>
        <v>34748000</v>
      </c>
      <c r="AR163" s="158">
        <f t="shared" si="15"/>
        <v>120000</v>
      </c>
      <c r="AS163" s="159" t="s">
        <v>170</v>
      </c>
      <c r="AT163" s="164">
        <v>154</v>
      </c>
      <c r="AU163" s="165" t="s">
        <v>853</v>
      </c>
      <c r="AV163" s="148" t="s">
        <v>854</v>
      </c>
    </row>
    <row r="164" spans="1:48" s="118" customFormat="1" ht="18.75" customHeight="1">
      <c r="A164" s="140">
        <v>59</v>
      </c>
      <c r="B164" s="141" t="s">
        <v>855</v>
      </c>
      <c r="C164" s="142" t="s">
        <v>151</v>
      </c>
      <c r="D164" s="168" t="s">
        <v>112</v>
      </c>
      <c r="E164" s="168" t="s">
        <v>115</v>
      </c>
      <c r="F164" s="142" t="s">
        <v>120</v>
      </c>
      <c r="G164" s="141" t="s">
        <v>216</v>
      </c>
      <c r="H164" s="142" t="s">
        <v>84</v>
      </c>
      <c r="I164" s="142" t="s">
        <v>40</v>
      </c>
      <c r="J164" s="168" t="s">
        <v>856</v>
      </c>
      <c r="K164" s="141" t="s">
        <v>218</v>
      </c>
      <c r="L164" s="141">
        <v>80111617</v>
      </c>
      <c r="M164" s="143">
        <v>8711100</v>
      </c>
      <c r="N164" s="144">
        <v>5.9</v>
      </c>
      <c r="O164" s="143">
        <v>51712266</v>
      </c>
      <c r="P164" s="144" t="s">
        <v>452</v>
      </c>
      <c r="Q164" s="144" t="s">
        <v>452</v>
      </c>
      <c r="R164" s="144" t="s">
        <v>452</v>
      </c>
      <c r="S164" s="141" t="s">
        <v>157</v>
      </c>
      <c r="T164" s="141" t="s">
        <v>701</v>
      </c>
      <c r="U164" s="141" t="s">
        <v>702</v>
      </c>
      <c r="V164" s="145" t="s">
        <v>711</v>
      </c>
      <c r="W164" s="141" t="s">
        <v>4009</v>
      </c>
      <c r="X164" s="146">
        <v>45344</v>
      </c>
      <c r="Y164" s="147">
        <v>202414000023183</v>
      </c>
      <c r="Z164" s="147" t="s">
        <v>38</v>
      </c>
      <c r="AA164" s="141" t="s">
        <v>712</v>
      </c>
      <c r="AB164" s="146">
        <v>45345</v>
      </c>
      <c r="AC164" s="162" t="s">
        <v>857</v>
      </c>
      <c r="AD164" s="146">
        <v>45345</v>
      </c>
      <c r="AE164" s="163">
        <v>34844400</v>
      </c>
      <c r="AF164" s="152">
        <f t="shared" si="12"/>
        <v>16867866</v>
      </c>
      <c r="AG164" s="167">
        <v>159</v>
      </c>
      <c r="AH164" s="146">
        <v>45348</v>
      </c>
      <c r="AI164" s="163">
        <v>34844400</v>
      </c>
      <c r="AJ164" s="152">
        <f t="shared" si="13"/>
        <v>0</v>
      </c>
      <c r="AK164" s="164">
        <v>1335</v>
      </c>
      <c r="AL164" s="146">
        <v>45390</v>
      </c>
      <c r="AM164" s="163">
        <v>34844400</v>
      </c>
      <c r="AN164" s="158">
        <f t="shared" si="14"/>
        <v>0</v>
      </c>
      <c r="AO164" s="157">
        <v>5517030</v>
      </c>
      <c r="AP164" s="157"/>
      <c r="AQ164" s="158">
        <f t="shared" si="16"/>
        <v>29327370</v>
      </c>
      <c r="AR164" s="158">
        <f t="shared" si="15"/>
        <v>16867866</v>
      </c>
      <c r="AS164" s="159" t="s">
        <v>170</v>
      </c>
      <c r="AT164" s="164">
        <v>296</v>
      </c>
      <c r="AU164" s="165" t="s">
        <v>858</v>
      </c>
      <c r="AV164" s="148" t="s">
        <v>859</v>
      </c>
    </row>
    <row r="165" spans="1:48" s="118" customFormat="1" ht="18.75" customHeight="1">
      <c r="A165" s="140">
        <v>60</v>
      </c>
      <c r="B165" s="141" t="s">
        <v>860</v>
      </c>
      <c r="C165" s="142" t="s">
        <v>151</v>
      </c>
      <c r="D165" s="168" t="s">
        <v>112</v>
      </c>
      <c r="E165" s="168" t="s">
        <v>115</v>
      </c>
      <c r="F165" s="142" t="s">
        <v>120</v>
      </c>
      <c r="G165" s="141" t="s">
        <v>216</v>
      </c>
      <c r="H165" s="142" t="s">
        <v>84</v>
      </c>
      <c r="I165" s="142" t="s">
        <v>40</v>
      </c>
      <c r="J165" s="168" t="s">
        <v>861</v>
      </c>
      <c r="K165" s="141" t="s">
        <v>218</v>
      </c>
      <c r="L165" s="141">
        <v>80111617</v>
      </c>
      <c r="M165" s="143">
        <v>5447634</v>
      </c>
      <c r="N165" s="144">
        <v>10</v>
      </c>
      <c r="O165" s="143">
        <v>54476334</v>
      </c>
      <c r="P165" s="144" t="s">
        <v>452</v>
      </c>
      <c r="Q165" s="144" t="s">
        <v>452</v>
      </c>
      <c r="R165" s="144" t="s">
        <v>452</v>
      </c>
      <c r="S165" s="141" t="s">
        <v>157</v>
      </c>
      <c r="T165" s="141" t="s">
        <v>701</v>
      </c>
      <c r="U165" s="141" t="s">
        <v>702</v>
      </c>
      <c r="V165" s="145" t="s">
        <v>711</v>
      </c>
      <c r="W165" s="141" t="s">
        <v>4009</v>
      </c>
      <c r="X165" s="146"/>
      <c r="Y165" s="147"/>
      <c r="Z165" s="147"/>
      <c r="AA165" s="141"/>
      <c r="AB165" s="146"/>
      <c r="AC165" s="162"/>
      <c r="AD165" s="146"/>
      <c r="AE165" s="163"/>
      <c r="AF165" s="152">
        <f t="shared" si="12"/>
        <v>54476334</v>
      </c>
      <c r="AG165" s="167"/>
      <c r="AH165" s="146"/>
      <c r="AI165" s="163"/>
      <c r="AJ165" s="152">
        <f t="shared" si="13"/>
        <v>0</v>
      </c>
      <c r="AK165" s="164"/>
      <c r="AL165" s="146"/>
      <c r="AM165" s="163"/>
      <c r="AN165" s="158">
        <f t="shared" si="14"/>
        <v>0</v>
      </c>
      <c r="AO165" s="157"/>
      <c r="AP165" s="157"/>
      <c r="AQ165" s="158">
        <f t="shared" si="16"/>
        <v>0</v>
      </c>
      <c r="AR165" s="158">
        <f t="shared" si="15"/>
        <v>54476334</v>
      </c>
      <c r="AS165" s="159"/>
      <c r="AT165" s="164"/>
      <c r="AU165" s="165"/>
      <c r="AV165" s="148"/>
    </row>
    <row r="166" spans="1:48" s="118" customFormat="1" ht="18.75" customHeight="1">
      <c r="A166" s="140">
        <v>61</v>
      </c>
      <c r="B166" s="141" t="s">
        <v>862</v>
      </c>
      <c r="C166" s="142" t="s">
        <v>151</v>
      </c>
      <c r="D166" s="168" t="s">
        <v>112</v>
      </c>
      <c r="E166" s="168" t="s">
        <v>115</v>
      </c>
      <c r="F166" s="142" t="s">
        <v>120</v>
      </c>
      <c r="G166" s="141" t="s">
        <v>216</v>
      </c>
      <c r="H166" s="142" t="s">
        <v>5</v>
      </c>
      <c r="I166" s="142" t="s">
        <v>40</v>
      </c>
      <c r="J166" s="168" t="s">
        <v>863</v>
      </c>
      <c r="K166" s="141" t="s">
        <v>226</v>
      </c>
      <c r="L166" s="141" t="s">
        <v>237</v>
      </c>
      <c r="M166" s="143">
        <v>0</v>
      </c>
      <c r="N166" s="144">
        <v>0</v>
      </c>
      <c r="O166" s="143">
        <f t="shared" ref="O166:O167" si="17">85500000-85500000</f>
        <v>0</v>
      </c>
      <c r="P166" s="144" t="s">
        <v>361</v>
      </c>
      <c r="Q166" s="144" t="s">
        <v>361</v>
      </c>
      <c r="R166" s="144" t="s">
        <v>361</v>
      </c>
      <c r="S166" s="141" t="s">
        <v>157</v>
      </c>
      <c r="T166" s="141" t="s">
        <v>701</v>
      </c>
      <c r="U166" s="141" t="s">
        <v>702</v>
      </c>
      <c r="V166" s="145" t="s">
        <v>711</v>
      </c>
      <c r="W166" s="141" t="s">
        <v>4010</v>
      </c>
      <c r="X166" s="146"/>
      <c r="Y166" s="147"/>
      <c r="Z166" s="147"/>
      <c r="AA166" s="141"/>
      <c r="AB166" s="146"/>
      <c r="AC166" s="162"/>
      <c r="AD166" s="146"/>
      <c r="AE166" s="163"/>
      <c r="AF166" s="152">
        <f t="shared" si="12"/>
        <v>0</v>
      </c>
      <c r="AG166" s="167"/>
      <c r="AH166" s="146"/>
      <c r="AI166" s="163"/>
      <c r="AJ166" s="152">
        <f t="shared" si="13"/>
        <v>0</v>
      </c>
      <c r="AK166" s="164"/>
      <c r="AL166" s="146"/>
      <c r="AM166" s="163"/>
      <c r="AN166" s="158">
        <f t="shared" si="14"/>
        <v>0</v>
      </c>
      <c r="AO166" s="157"/>
      <c r="AP166" s="157"/>
      <c r="AQ166" s="158">
        <f t="shared" si="16"/>
        <v>0</v>
      </c>
      <c r="AR166" s="158">
        <f t="shared" si="15"/>
        <v>0</v>
      </c>
      <c r="AS166" s="159"/>
      <c r="AT166" s="164"/>
      <c r="AU166" s="165"/>
      <c r="AV166" s="148"/>
    </row>
    <row r="167" spans="1:48" s="118" customFormat="1" ht="18.75" customHeight="1">
      <c r="A167" s="140">
        <v>62</v>
      </c>
      <c r="B167" s="141" t="s">
        <v>864</v>
      </c>
      <c r="C167" s="142" t="s">
        <v>151</v>
      </c>
      <c r="D167" s="168" t="s">
        <v>112</v>
      </c>
      <c r="E167" s="168" t="s">
        <v>115</v>
      </c>
      <c r="F167" s="142" t="s">
        <v>120</v>
      </c>
      <c r="G167" s="141" t="s">
        <v>216</v>
      </c>
      <c r="H167" s="142" t="s">
        <v>5</v>
      </c>
      <c r="I167" s="142" t="s">
        <v>40</v>
      </c>
      <c r="J167" s="168" t="s">
        <v>865</v>
      </c>
      <c r="K167" s="141" t="s">
        <v>226</v>
      </c>
      <c r="L167" s="141" t="s">
        <v>237</v>
      </c>
      <c r="M167" s="143">
        <v>0</v>
      </c>
      <c r="N167" s="144">
        <v>0</v>
      </c>
      <c r="O167" s="143">
        <f t="shared" si="17"/>
        <v>0</v>
      </c>
      <c r="P167" s="144" t="s">
        <v>361</v>
      </c>
      <c r="Q167" s="144" t="s">
        <v>361</v>
      </c>
      <c r="R167" s="144" t="s">
        <v>361</v>
      </c>
      <c r="S167" s="141" t="s">
        <v>157</v>
      </c>
      <c r="T167" s="141" t="s">
        <v>701</v>
      </c>
      <c r="U167" s="141" t="s">
        <v>702</v>
      </c>
      <c r="V167" s="145" t="s">
        <v>711</v>
      </c>
      <c r="W167" s="141" t="s">
        <v>4010</v>
      </c>
      <c r="X167" s="146"/>
      <c r="Y167" s="147"/>
      <c r="Z167" s="147"/>
      <c r="AA167" s="141"/>
      <c r="AB167" s="146"/>
      <c r="AC167" s="162"/>
      <c r="AD167" s="146"/>
      <c r="AE167" s="163"/>
      <c r="AF167" s="152">
        <f t="shared" si="12"/>
        <v>0</v>
      </c>
      <c r="AG167" s="167"/>
      <c r="AH167" s="146"/>
      <c r="AI167" s="163"/>
      <c r="AJ167" s="152">
        <f t="shared" si="13"/>
        <v>0</v>
      </c>
      <c r="AK167" s="164"/>
      <c r="AL167" s="146"/>
      <c r="AM167" s="163"/>
      <c r="AN167" s="158">
        <f t="shared" si="14"/>
        <v>0</v>
      </c>
      <c r="AO167" s="157"/>
      <c r="AP167" s="157"/>
      <c r="AQ167" s="158">
        <f t="shared" si="16"/>
        <v>0</v>
      </c>
      <c r="AR167" s="158">
        <f t="shared" si="15"/>
        <v>0</v>
      </c>
      <c r="AS167" s="159"/>
      <c r="AT167" s="164"/>
      <c r="AU167" s="165"/>
      <c r="AV167" s="148"/>
    </row>
    <row r="168" spans="1:48" s="118" customFormat="1" ht="18.75" customHeight="1">
      <c r="A168" s="140">
        <v>63</v>
      </c>
      <c r="B168" s="141" t="s">
        <v>866</v>
      </c>
      <c r="C168" s="142" t="s">
        <v>151</v>
      </c>
      <c r="D168" s="168" t="s">
        <v>112</v>
      </c>
      <c r="E168" s="168" t="s">
        <v>117</v>
      </c>
      <c r="F168" s="142" t="s">
        <v>123</v>
      </c>
      <c r="G168" s="141" t="s">
        <v>216</v>
      </c>
      <c r="H168" s="142" t="s">
        <v>12</v>
      </c>
      <c r="I168" s="142" t="s">
        <v>40</v>
      </c>
      <c r="J168" s="168" t="s">
        <v>867</v>
      </c>
      <c r="K168" s="141" t="s">
        <v>218</v>
      </c>
      <c r="L168" s="141">
        <v>80111600</v>
      </c>
      <c r="M168" s="143">
        <v>3353000</v>
      </c>
      <c r="N168" s="144">
        <v>10</v>
      </c>
      <c r="O168" s="143">
        <v>15538500</v>
      </c>
      <c r="P168" s="144" t="s">
        <v>452</v>
      </c>
      <c r="Q168" s="144" t="s">
        <v>452</v>
      </c>
      <c r="R168" s="144" t="s">
        <v>452</v>
      </c>
      <c r="S168" s="141" t="s">
        <v>157</v>
      </c>
      <c r="T168" s="141" t="s">
        <v>701</v>
      </c>
      <c r="U168" s="141" t="s">
        <v>702</v>
      </c>
      <c r="V168" s="145" t="s">
        <v>711</v>
      </c>
      <c r="W168" s="141" t="s">
        <v>4009</v>
      </c>
      <c r="X168" s="146">
        <v>45327</v>
      </c>
      <c r="Y168" s="147" t="s">
        <v>868</v>
      </c>
      <c r="Z168" s="147" t="s">
        <v>179</v>
      </c>
      <c r="AA168" s="141" t="s">
        <v>712</v>
      </c>
      <c r="AB168" s="146">
        <v>45334</v>
      </c>
      <c r="AC168" s="162" t="s">
        <v>869</v>
      </c>
      <c r="AD168" s="146">
        <v>45334</v>
      </c>
      <c r="AE168" s="163">
        <v>15538500</v>
      </c>
      <c r="AF168" s="152">
        <f t="shared" si="12"/>
        <v>0</v>
      </c>
      <c r="AG168" s="167">
        <v>78</v>
      </c>
      <c r="AH168" s="146">
        <v>45335</v>
      </c>
      <c r="AI168" s="163">
        <v>15538500</v>
      </c>
      <c r="AJ168" s="152">
        <f t="shared" si="13"/>
        <v>0</v>
      </c>
      <c r="AK168" s="164">
        <v>280</v>
      </c>
      <c r="AL168" s="146">
        <v>45338</v>
      </c>
      <c r="AM168" s="163">
        <v>15538500</v>
      </c>
      <c r="AN168" s="158">
        <f t="shared" si="14"/>
        <v>0</v>
      </c>
      <c r="AO168" s="157">
        <v>7826800</v>
      </c>
      <c r="AP168" s="157"/>
      <c r="AQ168" s="158">
        <f t="shared" si="16"/>
        <v>7711700</v>
      </c>
      <c r="AR168" s="158">
        <f t="shared" si="15"/>
        <v>0</v>
      </c>
      <c r="AS168" s="159" t="s">
        <v>168</v>
      </c>
      <c r="AT168" s="164">
        <v>9</v>
      </c>
      <c r="AU168" s="165" t="s">
        <v>870</v>
      </c>
      <c r="AV168" s="148"/>
    </row>
    <row r="169" spans="1:48" s="118" customFormat="1" ht="18.75" customHeight="1">
      <c r="A169" s="140">
        <v>64</v>
      </c>
      <c r="B169" s="141" t="s">
        <v>871</v>
      </c>
      <c r="C169" s="142" t="s">
        <v>151</v>
      </c>
      <c r="D169" s="168" t="s">
        <v>112</v>
      </c>
      <c r="E169" s="168" t="s">
        <v>117</v>
      </c>
      <c r="F169" s="142" t="s">
        <v>123</v>
      </c>
      <c r="G169" s="141" t="s">
        <v>216</v>
      </c>
      <c r="H169" s="142" t="s">
        <v>12</v>
      </c>
      <c r="I169" s="142" t="s">
        <v>40</v>
      </c>
      <c r="J169" s="168" t="s">
        <v>872</v>
      </c>
      <c r="K169" s="141" t="s">
        <v>218</v>
      </c>
      <c r="L169" s="141">
        <v>80111600</v>
      </c>
      <c r="M169" s="143">
        <v>3353000</v>
      </c>
      <c r="N169" s="144">
        <v>10</v>
      </c>
      <c r="O169" s="143">
        <v>33530000</v>
      </c>
      <c r="P169" s="144" t="s">
        <v>452</v>
      </c>
      <c r="Q169" s="144" t="s">
        <v>452</v>
      </c>
      <c r="R169" s="144" t="s">
        <v>452</v>
      </c>
      <c r="S169" s="141" t="s">
        <v>157</v>
      </c>
      <c r="T169" s="141" t="s">
        <v>701</v>
      </c>
      <c r="U169" s="141" t="s">
        <v>702</v>
      </c>
      <c r="V169" s="145" t="s">
        <v>711</v>
      </c>
      <c r="W169" s="141" t="s">
        <v>4009</v>
      </c>
      <c r="X169" s="146">
        <v>45329</v>
      </c>
      <c r="Y169" s="147">
        <v>202414000012243</v>
      </c>
      <c r="Z169" s="147" t="s">
        <v>38</v>
      </c>
      <c r="AA169" s="141" t="s">
        <v>712</v>
      </c>
      <c r="AB169" s="146">
        <v>45329</v>
      </c>
      <c r="AC169" s="162" t="s">
        <v>873</v>
      </c>
      <c r="AD169" s="146">
        <v>45329</v>
      </c>
      <c r="AE169" s="163">
        <v>15088000</v>
      </c>
      <c r="AF169" s="152">
        <f t="shared" si="12"/>
        <v>18442000</v>
      </c>
      <c r="AG169" s="167">
        <v>71</v>
      </c>
      <c r="AH169" s="146">
        <v>45331</v>
      </c>
      <c r="AI169" s="163">
        <v>15078100</v>
      </c>
      <c r="AJ169" s="152">
        <f t="shared" si="13"/>
        <v>9900</v>
      </c>
      <c r="AK169" s="164">
        <v>269</v>
      </c>
      <c r="AL169" s="146">
        <v>45337</v>
      </c>
      <c r="AM169" s="163">
        <v>15078100</v>
      </c>
      <c r="AN169" s="158">
        <f t="shared" si="14"/>
        <v>0</v>
      </c>
      <c r="AO169" s="157">
        <v>8747600</v>
      </c>
      <c r="AP169" s="157"/>
      <c r="AQ169" s="158">
        <f t="shared" si="16"/>
        <v>6330500</v>
      </c>
      <c r="AR169" s="158">
        <f t="shared" si="15"/>
        <v>18451900</v>
      </c>
      <c r="AS169" s="159" t="s">
        <v>168</v>
      </c>
      <c r="AT169" s="164">
        <v>6</v>
      </c>
      <c r="AU169" s="165" t="s">
        <v>874</v>
      </c>
      <c r="AV169" s="148"/>
    </row>
    <row r="170" spans="1:48" s="118" customFormat="1" ht="18.75" customHeight="1">
      <c r="A170" s="140">
        <v>65</v>
      </c>
      <c r="B170" s="141" t="s">
        <v>875</v>
      </c>
      <c r="C170" s="142" t="s">
        <v>151</v>
      </c>
      <c r="D170" s="168" t="s">
        <v>112</v>
      </c>
      <c r="E170" s="168" t="s">
        <v>117</v>
      </c>
      <c r="F170" s="142" t="s">
        <v>123</v>
      </c>
      <c r="G170" s="141" t="s">
        <v>216</v>
      </c>
      <c r="H170" s="142" t="s">
        <v>12</v>
      </c>
      <c r="I170" s="142" t="s">
        <v>40</v>
      </c>
      <c r="J170" s="168" t="s">
        <v>872</v>
      </c>
      <c r="K170" s="141" t="s">
        <v>218</v>
      </c>
      <c r="L170" s="141">
        <v>80111600</v>
      </c>
      <c r="M170" s="143">
        <v>3926500</v>
      </c>
      <c r="N170" s="144">
        <v>8.5</v>
      </c>
      <c r="O170" s="143">
        <v>33530000</v>
      </c>
      <c r="P170" s="144" t="s">
        <v>452</v>
      </c>
      <c r="Q170" s="144" t="s">
        <v>452</v>
      </c>
      <c r="R170" s="144" t="s">
        <v>452</v>
      </c>
      <c r="S170" s="141" t="s">
        <v>157</v>
      </c>
      <c r="T170" s="141" t="s">
        <v>701</v>
      </c>
      <c r="U170" s="141" t="s">
        <v>702</v>
      </c>
      <c r="V170" s="145" t="s">
        <v>711</v>
      </c>
      <c r="W170" s="141" t="s">
        <v>4009</v>
      </c>
      <c r="X170" s="146">
        <v>45344</v>
      </c>
      <c r="Y170" s="147">
        <v>202414000023183</v>
      </c>
      <c r="Z170" s="147" t="s">
        <v>38</v>
      </c>
      <c r="AA170" s="141" t="s">
        <v>712</v>
      </c>
      <c r="AB170" s="146">
        <v>45345</v>
      </c>
      <c r="AC170" s="162" t="s">
        <v>876</v>
      </c>
      <c r="AD170" s="146">
        <v>45345</v>
      </c>
      <c r="AE170" s="163">
        <v>15706000</v>
      </c>
      <c r="AF170" s="152">
        <f t="shared" si="12"/>
        <v>17824000</v>
      </c>
      <c r="AG170" s="167">
        <v>160</v>
      </c>
      <c r="AH170" s="146">
        <v>45348</v>
      </c>
      <c r="AI170" s="163">
        <v>15706000</v>
      </c>
      <c r="AJ170" s="152">
        <f t="shared" si="13"/>
        <v>0</v>
      </c>
      <c r="AK170" s="164">
        <v>423</v>
      </c>
      <c r="AL170" s="146">
        <v>45358</v>
      </c>
      <c r="AM170" s="163">
        <v>15706000</v>
      </c>
      <c r="AN170" s="158">
        <f t="shared" si="14"/>
        <v>0</v>
      </c>
      <c r="AO170" s="157">
        <v>7067700</v>
      </c>
      <c r="AP170" s="157"/>
      <c r="AQ170" s="158">
        <f t="shared" si="16"/>
        <v>8638300</v>
      </c>
      <c r="AR170" s="158">
        <f t="shared" si="15"/>
        <v>17824000</v>
      </c>
      <c r="AS170" s="159" t="s">
        <v>170</v>
      </c>
      <c r="AT170" s="164">
        <v>63</v>
      </c>
      <c r="AU170" s="165" t="s">
        <v>877</v>
      </c>
      <c r="AV170" s="148"/>
    </row>
    <row r="171" spans="1:48" s="118" customFormat="1" ht="18.75" customHeight="1">
      <c r="A171" s="140">
        <v>66</v>
      </c>
      <c r="B171" s="141" t="s">
        <v>878</v>
      </c>
      <c r="C171" s="142" t="s">
        <v>151</v>
      </c>
      <c r="D171" s="168" t="s">
        <v>112</v>
      </c>
      <c r="E171" s="168" t="s">
        <v>117</v>
      </c>
      <c r="F171" s="142" t="s">
        <v>123</v>
      </c>
      <c r="G171" s="141" t="s">
        <v>216</v>
      </c>
      <c r="H171" s="142" t="s">
        <v>2</v>
      </c>
      <c r="I171" s="142" t="s">
        <v>40</v>
      </c>
      <c r="J171" s="168" t="s">
        <v>879</v>
      </c>
      <c r="K171" s="141" t="s">
        <v>218</v>
      </c>
      <c r="L171" s="141">
        <v>80111607</v>
      </c>
      <c r="M171" s="143">
        <v>14400000</v>
      </c>
      <c r="N171" s="144">
        <v>5.5</v>
      </c>
      <c r="O171" s="143">
        <v>66080000</v>
      </c>
      <c r="P171" s="144" t="s">
        <v>452</v>
      </c>
      <c r="Q171" s="144" t="s">
        <v>452</v>
      </c>
      <c r="R171" s="144" t="s">
        <v>452</v>
      </c>
      <c r="S171" s="141" t="s">
        <v>157</v>
      </c>
      <c r="T171" s="141" t="s">
        <v>701</v>
      </c>
      <c r="U171" s="141" t="s">
        <v>702</v>
      </c>
      <c r="V171" s="145" t="s">
        <v>711</v>
      </c>
      <c r="W171" s="141" t="s">
        <v>4009</v>
      </c>
      <c r="X171" s="146">
        <v>45344</v>
      </c>
      <c r="Y171" s="147">
        <v>202414000023183</v>
      </c>
      <c r="Z171" s="147" t="s">
        <v>38</v>
      </c>
      <c r="AA171" s="141" t="s">
        <v>712</v>
      </c>
      <c r="AB171" s="146">
        <v>45345</v>
      </c>
      <c r="AC171" s="162" t="s">
        <v>880</v>
      </c>
      <c r="AD171" s="146">
        <v>45345</v>
      </c>
      <c r="AE171" s="163">
        <v>57600000</v>
      </c>
      <c r="AF171" s="152">
        <f t="shared" si="12"/>
        <v>8480000</v>
      </c>
      <c r="AG171" s="167">
        <v>161</v>
      </c>
      <c r="AH171" s="146">
        <v>45348</v>
      </c>
      <c r="AI171" s="163">
        <v>57600000</v>
      </c>
      <c r="AJ171" s="152">
        <f t="shared" si="13"/>
        <v>0</v>
      </c>
      <c r="AK171" s="164">
        <v>377</v>
      </c>
      <c r="AL171" s="146">
        <v>45352</v>
      </c>
      <c r="AM171" s="163">
        <v>57600000</v>
      </c>
      <c r="AN171" s="158">
        <f t="shared" si="14"/>
        <v>0</v>
      </c>
      <c r="AO171" s="157">
        <v>27360000</v>
      </c>
      <c r="AP171" s="157"/>
      <c r="AQ171" s="158">
        <f t="shared" si="16"/>
        <v>30240000</v>
      </c>
      <c r="AR171" s="158">
        <f t="shared" si="15"/>
        <v>8480000</v>
      </c>
      <c r="AS171" s="159" t="s">
        <v>170</v>
      </c>
      <c r="AT171" s="164">
        <v>29</v>
      </c>
      <c r="AU171" s="165" t="s">
        <v>881</v>
      </c>
      <c r="AV171" s="148"/>
    </row>
    <row r="172" spans="1:48" s="118" customFormat="1" ht="18.75" customHeight="1">
      <c r="A172" s="140">
        <v>67</v>
      </c>
      <c r="B172" s="141" t="s">
        <v>882</v>
      </c>
      <c r="C172" s="142" t="s">
        <v>151</v>
      </c>
      <c r="D172" s="168" t="s">
        <v>112</v>
      </c>
      <c r="E172" s="168" t="s">
        <v>117</v>
      </c>
      <c r="F172" s="142" t="s">
        <v>123</v>
      </c>
      <c r="G172" s="141" t="s">
        <v>216</v>
      </c>
      <c r="H172" s="142" t="s">
        <v>91</v>
      </c>
      <c r="I172" s="142" t="s">
        <v>40</v>
      </c>
      <c r="J172" s="168" t="s">
        <v>883</v>
      </c>
      <c r="K172" s="141" t="s">
        <v>218</v>
      </c>
      <c r="L172" s="141">
        <v>80111600</v>
      </c>
      <c r="M172" s="143">
        <v>2908600</v>
      </c>
      <c r="N172" s="144">
        <v>8.1999999999999993</v>
      </c>
      <c r="O172" s="143">
        <v>24000000</v>
      </c>
      <c r="P172" s="144" t="s">
        <v>452</v>
      </c>
      <c r="Q172" s="144" t="s">
        <v>452</v>
      </c>
      <c r="R172" s="144" t="s">
        <v>452</v>
      </c>
      <c r="S172" s="141" t="s">
        <v>157</v>
      </c>
      <c r="T172" s="141" t="s">
        <v>701</v>
      </c>
      <c r="U172" s="141" t="s">
        <v>702</v>
      </c>
      <c r="V172" s="145" t="s">
        <v>711</v>
      </c>
      <c r="W172" s="141" t="s">
        <v>4009</v>
      </c>
      <c r="X172" s="146">
        <v>45344</v>
      </c>
      <c r="Y172" s="147">
        <v>202414000023183</v>
      </c>
      <c r="Z172" s="147" t="s">
        <v>38</v>
      </c>
      <c r="AA172" s="141" t="s">
        <v>712</v>
      </c>
      <c r="AB172" s="146">
        <v>45345</v>
      </c>
      <c r="AC172" s="162" t="s">
        <v>884</v>
      </c>
      <c r="AD172" s="146">
        <v>45345</v>
      </c>
      <c r="AE172" s="163">
        <v>11634400</v>
      </c>
      <c r="AF172" s="152">
        <f t="shared" si="12"/>
        <v>12365600</v>
      </c>
      <c r="AG172" s="167">
        <v>162</v>
      </c>
      <c r="AH172" s="146">
        <v>45348</v>
      </c>
      <c r="AI172" s="163">
        <v>11634400</v>
      </c>
      <c r="AJ172" s="152">
        <f t="shared" si="13"/>
        <v>0</v>
      </c>
      <c r="AK172" s="164">
        <v>1136</v>
      </c>
      <c r="AL172" s="146">
        <v>45378</v>
      </c>
      <c r="AM172" s="163">
        <v>11634400</v>
      </c>
      <c r="AN172" s="158">
        <f t="shared" si="14"/>
        <v>0</v>
      </c>
      <c r="AO172" s="157">
        <v>2908600</v>
      </c>
      <c r="AP172" s="157"/>
      <c r="AQ172" s="158">
        <f t="shared" si="16"/>
        <v>8725800</v>
      </c>
      <c r="AR172" s="158">
        <f t="shared" si="15"/>
        <v>12365600</v>
      </c>
      <c r="AS172" s="159" t="s">
        <v>168</v>
      </c>
      <c r="AT172" s="164">
        <v>242</v>
      </c>
      <c r="AU172" s="165" t="s">
        <v>885</v>
      </c>
      <c r="AV172" s="148"/>
    </row>
    <row r="173" spans="1:48" s="118" customFormat="1" ht="18.75" customHeight="1">
      <c r="A173" s="140">
        <v>68</v>
      </c>
      <c r="B173" s="141" t="s">
        <v>886</v>
      </c>
      <c r="C173" s="142" t="s">
        <v>151</v>
      </c>
      <c r="D173" s="168" t="s">
        <v>112</v>
      </c>
      <c r="E173" s="168" t="s">
        <v>117</v>
      </c>
      <c r="F173" s="142" t="s">
        <v>123</v>
      </c>
      <c r="G173" s="141" t="s">
        <v>216</v>
      </c>
      <c r="H173" s="142" t="s">
        <v>91</v>
      </c>
      <c r="I173" s="142" t="s">
        <v>40</v>
      </c>
      <c r="J173" s="168" t="s">
        <v>883</v>
      </c>
      <c r="K173" s="141" t="s">
        <v>218</v>
      </c>
      <c r="L173" s="141">
        <v>80111600</v>
      </c>
      <c r="M173" s="143">
        <v>2400000</v>
      </c>
      <c r="N173" s="144">
        <v>10</v>
      </c>
      <c r="O173" s="143">
        <v>6691450</v>
      </c>
      <c r="P173" s="144" t="s">
        <v>452</v>
      </c>
      <c r="Q173" s="144" t="s">
        <v>452</v>
      </c>
      <c r="R173" s="144" t="s">
        <v>452</v>
      </c>
      <c r="S173" s="141" t="s">
        <v>157</v>
      </c>
      <c r="T173" s="141" t="s">
        <v>701</v>
      </c>
      <c r="U173" s="141" t="s">
        <v>702</v>
      </c>
      <c r="V173" s="145" t="s">
        <v>711</v>
      </c>
      <c r="W173" s="141" t="s">
        <v>4009</v>
      </c>
      <c r="X173" s="146"/>
      <c r="Y173" s="147"/>
      <c r="Z173" s="147"/>
      <c r="AA173" s="141"/>
      <c r="AB173" s="146"/>
      <c r="AC173" s="162"/>
      <c r="AD173" s="146"/>
      <c r="AE173" s="163"/>
      <c r="AF173" s="152">
        <f t="shared" si="12"/>
        <v>6691450</v>
      </c>
      <c r="AG173" s="167"/>
      <c r="AH173" s="146"/>
      <c r="AI173" s="163"/>
      <c r="AJ173" s="152">
        <f t="shared" si="13"/>
        <v>0</v>
      </c>
      <c r="AK173" s="164"/>
      <c r="AL173" s="146"/>
      <c r="AM173" s="163"/>
      <c r="AN173" s="158">
        <f t="shared" si="14"/>
        <v>0</v>
      </c>
      <c r="AO173" s="157"/>
      <c r="AP173" s="157"/>
      <c r="AQ173" s="158">
        <f t="shared" si="16"/>
        <v>0</v>
      </c>
      <c r="AR173" s="158">
        <f t="shared" si="15"/>
        <v>6691450</v>
      </c>
      <c r="AS173" s="159"/>
      <c r="AT173" s="164"/>
      <c r="AU173" s="165"/>
      <c r="AV173" s="148"/>
    </row>
    <row r="174" spans="1:48" s="118" customFormat="1" ht="18.75" customHeight="1">
      <c r="A174" s="140">
        <v>69</v>
      </c>
      <c r="B174" s="141" t="s">
        <v>887</v>
      </c>
      <c r="C174" s="142" t="s">
        <v>151</v>
      </c>
      <c r="D174" s="168" t="s">
        <v>112</v>
      </c>
      <c r="E174" s="168" t="s">
        <v>117</v>
      </c>
      <c r="F174" s="142" t="s">
        <v>123</v>
      </c>
      <c r="G174" s="141" t="s">
        <v>216</v>
      </c>
      <c r="H174" s="142" t="s">
        <v>91</v>
      </c>
      <c r="I174" s="142" t="s">
        <v>40</v>
      </c>
      <c r="J174" s="168" t="s">
        <v>883</v>
      </c>
      <c r="K174" s="141" t="s">
        <v>218</v>
      </c>
      <c r="L174" s="141">
        <v>80111600</v>
      </c>
      <c r="M174" s="143">
        <v>2400000</v>
      </c>
      <c r="N174" s="144">
        <v>10</v>
      </c>
      <c r="O174" s="143">
        <v>4726200</v>
      </c>
      <c r="P174" s="144" t="s">
        <v>452</v>
      </c>
      <c r="Q174" s="144" t="s">
        <v>452</v>
      </c>
      <c r="R174" s="144" t="s">
        <v>452</v>
      </c>
      <c r="S174" s="141" t="s">
        <v>157</v>
      </c>
      <c r="T174" s="141" t="s">
        <v>701</v>
      </c>
      <c r="U174" s="141" t="s">
        <v>702</v>
      </c>
      <c r="V174" s="145" t="s">
        <v>711</v>
      </c>
      <c r="W174" s="141" t="s">
        <v>4009</v>
      </c>
      <c r="X174" s="146"/>
      <c r="Y174" s="147"/>
      <c r="Z174" s="147"/>
      <c r="AA174" s="141"/>
      <c r="AB174" s="146"/>
      <c r="AC174" s="162"/>
      <c r="AD174" s="146"/>
      <c r="AE174" s="163"/>
      <c r="AF174" s="152">
        <f t="shared" si="12"/>
        <v>4726200</v>
      </c>
      <c r="AG174" s="167"/>
      <c r="AH174" s="146"/>
      <c r="AI174" s="163"/>
      <c r="AJ174" s="152">
        <f t="shared" si="13"/>
        <v>0</v>
      </c>
      <c r="AK174" s="164"/>
      <c r="AL174" s="146"/>
      <c r="AM174" s="163"/>
      <c r="AN174" s="158">
        <f t="shared" si="14"/>
        <v>0</v>
      </c>
      <c r="AO174" s="157"/>
      <c r="AP174" s="157"/>
      <c r="AQ174" s="158">
        <f t="shared" si="16"/>
        <v>0</v>
      </c>
      <c r="AR174" s="158">
        <f t="shared" si="15"/>
        <v>4726200</v>
      </c>
      <c r="AS174" s="159"/>
      <c r="AT174" s="164"/>
      <c r="AU174" s="165"/>
      <c r="AV174" s="148"/>
    </row>
    <row r="175" spans="1:48" s="118" customFormat="1" ht="18.75" customHeight="1">
      <c r="A175" s="140">
        <v>70</v>
      </c>
      <c r="B175" s="141" t="s">
        <v>888</v>
      </c>
      <c r="C175" s="142" t="s">
        <v>151</v>
      </c>
      <c r="D175" s="168" t="s">
        <v>112</v>
      </c>
      <c r="E175" s="168" t="s">
        <v>117</v>
      </c>
      <c r="F175" s="142" t="s">
        <v>123</v>
      </c>
      <c r="G175" s="141" t="s">
        <v>216</v>
      </c>
      <c r="H175" s="142" t="s">
        <v>91</v>
      </c>
      <c r="I175" s="142" t="s">
        <v>40</v>
      </c>
      <c r="J175" s="168" t="s">
        <v>883</v>
      </c>
      <c r="K175" s="141" t="s">
        <v>218</v>
      </c>
      <c r="L175" s="141">
        <v>80111600</v>
      </c>
      <c r="M175" s="143">
        <v>2400000</v>
      </c>
      <c r="N175" s="144">
        <v>10</v>
      </c>
      <c r="O175" s="143">
        <v>4726200</v>
      </c>
      <c r="P175" s="144" t="s">
        <v>452</v>
      </c>
      <c r="Q175" s="144" t="s">
        <v>452</v>
      </c>
      <c r="R175" s="144" t="s">
        <v>452</v>
      </c>
      <c r="S175" s="141" t="s">
        <v>157</v>
      </c>
      <c r="T175" s="141" t="s">
        <v>701</v>
      </c>
      <c r="U175" s="141" t="s">
        <v>702</v>
      </c>
      <c r="V175" s="145" t="s">
        <v>711</v>
      </c>
      <c r="W175" s="141" t="s">
        <v>4009</v>
      </c>
      <c r="X175" s="146"/>
      <c r="Y175" s="147"/>
      <c r="Z175" s="147"/>
      <c r="AA175" s="141"/>
      <c r="AB175" s="146"/>
      <c r="AC175" s="162"/>
      <c r="AD175" s="146"/>
      <c r="AE175" s="163"/>
      <c r="AF175" s="152">
        <f t="shared" si="12"/>
        <v>4726200</v>
      </c>
      <c r="AG175" s="167"/>
      <c r="AH175" s="146"/>
      <c r="AI175" s="163"/>
      <c r="AJ175" s="152">
        <f t="shared" si="13"/>
        <v>0</v>
      </c>
      <c r="AK175" s="164"/>
      <c r="AL175" s="146"/>
      <c r="AM175" s="163"/>
      <c r="AN175" s="158">
        <f t="shared" si="14"/>
        <v>0</v>
      </c>
      <c r="AO175" s="157"/>
      <c r="AP175" s="157"/>
      <c r="AQ175" s="158">
        <f t="shared" si="16"/>
        <v>0</v>
      </c>
      <c r="AR175" s="158">
        <f t="shared" si="15"/>
        <v>4726200</v>
      </c>
      <c r="AS175" s="159"/>
      <c r="AT175" s="164"/>
      <c r="AU175" s="165"/>
      <c r="AV175" s="148"/>
    </row>
    <row r="176" spans="1:48" s="118" customFormat="1" ht="18.75" customHeight="1">
      <c r="A176" s="140">
        <v>71</v>
      </c>
      <c r="B176" s="141" t="s">
        <v>889</v>
      </c>
      <c r="C176" s="142" t="s">
        <v>151</v>
      </c>
      <c r="D176" s="168" t="s">
        <v>112</v>
      </c>
      <c r="E176" s="168" t="s">
        <v>117</v>
      </c>
      <c r="F176" s="142" t="s">
        <v>123</v>
      </c>
      <c r="G176" s="141" t="s">
        <v>216</v>
      </c>
      <c r="H176" s="142" t="s">
        <v>91</v>
      </c>
      <c r="I176" s="142" t="s">
        <v>40</v>
      </c>
      <c r="J176" s="168" t="s">
        <v>883</v>
      </c>
      <c r="K176" s="141" t="s">
        <v>218</v>
      </c>
      <c r="L176" s="141">
        <v>80111600</v>
      </c>
      <c r="M176" s="143">
        <v>2400000</v>
      </c>
      <c r="N176" s="144">
        <v>10</v>
      </c>
      <c r="O176" s="143">
        <v>24000000</v>
      </c>
      <c r="P176" s="144" t="s">
        <v>452</v>
      </c>
      <c r="Q176" s="144" t="s">
        <v>452</v>
      </c>
      <c r="R176" s="144" t="s">
        <v>452</v>
      </c>
      <c r="S176" s="141" t="s">
        <v>157</v>
      </c>
      <c r="T176" s="141" t="s">
        <v>701</v>
      </c>
      <c r="U176" s="141" t="s">
        <v>702</v>
      </c>
      <c r="V176" s="145" t="s">
        <v>711</v>
      </c>
      <c r="W176" s="141" t="s">
        <v>4009</v>
      </c>
      <c r="X176" s="146"/>
      <c r="Y176" s="147">
        <v>202414000037723</v>
      </c>
      <c r="Z176" s="147" t="s">
        <v>712</v>
      </c>
      <c r="AA176" s="141" t="s">
        <v>712</v>
      </c>
      <c r="AB176" s="146" t="s">
        <v>712</v>
      </c>
      <c r="AC176" s="162" t="s">
        <v>890</v>
      </c>
      <c r="AD176" s="146">
        <v>45392</v>
      </c>
      <c r="AE176" s="163">
        <v>7200000</v>
      </c>
      <c r="AF176" s="152">
        <f t="shared" si="12"/>
        <v>16800000</v>
      </c>
      <c r="AG176" s="167">
        <v>653</v>
      </c>
      <c r="AH176" s="146">
        <v>45397</v>
      </c>
      <c r="AI176" s="163">
        <v>7200000</v>
      </c>
      <c r="AJ176" s="152">
        <f t="shared" si="13"/>
        <v>0</v>
      </c>
      <c r="AK176" s="164">
        <v>1769</v>
      </c>
      <c r="AL176" s="146">
        <v>45400</v>
      </c>
      <c r="AM176" s="163">
        <v>7200000</v>
      </c>
      <c r="AN176" s="158">
        <f t="shared" si="14"/>
        <v>0</v>
      </c>
      <c r="AO176" s="157">
        <v>0</v>
      </c>
      <c r="AP176" s="157"/>
      <c r="AQ176" s="158">
        <f t="shared" si="16"/>
        <v>7200000</v>
      </c>
      <c r="AR176" s="158">
        <f t="shared" si="15"/>
        <v>16800000</v>
      </c>
      <c r="AS176" s="159" t="s">
        <v>170</v>
      </c>
      <c r="AT176" s="164">
        <v>377</v>
      </c>
      <c r="AU176" s="165" t="s">
        <v>891</v>
      </c>
      <c r="AV176" s="148"/>
    </row>
    <row r="177" spans="1:48" s="118" customFormat="1" ht="18.75" customHeight="1">
      <c r="A177" s="140">
        <v>72</v>
      </c>
      <c r="B177" s="141" t="s">
        <v>892</v>
      </c>
      <c r="C177" s="142" t="s">
        <v>151</v>
      </c>
      <c r="D177" s="168" t="s">
        <v>112</v>
      </c>
      <c r="E177" s="168" t="s">
        <v>117</v>
      </c>
      <c r="F177" s="142" t="s">
        <v>123</v>
      </c>
      <c r="G177" s="141" t="s">
        <v>216</v>
      </c>
      <c r="H177" s="142" t="s">
        <v>91</v>
      </c>
      <c r="I177" s="142" t="s">
        <v>40</v>
      </c>
      <c r="J177" s="168" t="s">
        <v>883</v>
      </c>
      <c r="K177" s="141" t="s">
        <v>218</v>
      </c>
      <c r="L177" s="141">
        <v>80111600</v>
      </c>
      <c r="M177" s="143">
        <v>2400000</v>
      </c>
      <c r="N177" s="144">
        <v>10</v>
      </c>
      <c r="O177" s="143">
        <v>24000000</v>
      </c>
      <c r="P177" s="144" t="s">
        <v>452</v>
      </c>
      <c r="Q177" s="144" t="s">
        <v>452</v>
      </c>
      <c r="R177" s="144" t="s">
        <v>452</v>
      </c>
      <c r="S177" s="141" t="s">
        <v>157</v>
      </c>
      <c r="T177" s="141" t="s">
        <v>701</v>
      </c>
      <c r="U177" s="141" t="s">
        <v>702</v>
      </c>
      <c r="V177" s="145" t="s">
        <v>711</v>
      </c>
      <c r="W177" s="141" t="s">
        <v>4009</v>
      </c>
      <c r="X177" s="146"/>
      <c r="Y177" s="147"/>
      <c r="Z177" s="147"/>
      <c r="AA177" s="141"/>
      <c r="AB177" s="146"/>
      <c r="AC177" s="162"/>
      <c r="AD177" s="146"/>
      <c r="AE177" s="163"/>
      <c r="AF177" s="152">
        <f t="shared" si="12"/>
        <v>24000000</v>
      </c>
      <c r="AG177" s="167"/>
      <c r="AH177" s="146"/>
      <c r="AI177" s="163"/>
      <c r="AJ177" s="152">
        <f t="shared" si="13"/>
        <v>0</v>
      </c>
      <c r="AK177" s="164"/>
      <c r="AL177" s="146"/>
      <c r="AM177" s="163"/>
      <c r="AN177" s="158">
        <f t="shared" si="14"/>
        <v>0</v>
      </c>
      <c r="AO177" s="157"/>
      <c r="AP177" s="157"/>
      <c r="AQ177" s="158">
        <f t="shared" si="16"/>
        <v>0</v>
      </c>
      <c r="AR177" s="158">
        <f t="shared" si="15"/>
        <v>24000000</v>
      </c>
      <c r="AS177" s="159"/>
      <c r="AT177" s="164"/>
      <c r="AU177" s="165"/>
      <c r="AV177" s="148"/>
    </row>
    <row r="178" spans="1:48" s="118" customFormat="1" ht="18.75" customHeight="1">
      <c r="A178" s="140">
        <v>73</v>
      </c>
      <c r="B178" s="141" t="s">
        <v>893</v>
      </c>
      <c r="C178" s="142" t="s">
        <v>151</v>
      </c>
      <c r="D178" s="168" t="s">
        <v>112</v>
      </c>
      <c r="E178" s="168" t="s">
        <v>117</v>
      </c>
      <c r="F178" s="142" t="s">
        <v>123</v>
      </c>
      <c r="G178" s="141" t="s">
        <v>216</v>
      </c>
      <c r="H178" s="142" t="s">
        <v>6</v>
      </c>
      <c r="I178" s="142" t="s">
        <v>40</v>
      </c>
      <c r="J178" s="168" t="s">
        <v>894</v>
      </c>
      <c r="K178" s="141" t="s">
        <v>218</v>
      </c>
      <c r="L178" s="141">
        <v>80111600</v>
      </c>
      <c r="M178" s="143">
        <v>4900000</v>
      </c>
      <c r="N178" s="144">
        <v>10</v>
      </c>
      <c r="O178" s="143">
        <v>19950000</v>
      </c>
      <c r="P178" s="144" t="s">
        <v>238</v>
      </c>
      <c r="Q178" s="144" t="s">
        <v>238</v>
      </c>
      <c r="R178" s="144" t="s">
        <v>238</v>
      </c>
      <c r="S178" s="141" t="s">
        <v>157</v>
      </c>
      <c r="T178" s="141" t="s">
        <v>701</v>
      </c>
      <c r="U178" s="141" t="s">
        <v>702</v>
      </c>
      <c r="V178" s="145" t="s">
        <v>711</v>
      </c>
      <c r="W178" s="141" t="s">
        <v>4009</v>
      </c>
      <c r="X178" s="146"/>
      <c r="Y178" s="147"/>
      <c r="Z178" s="147"/>
      <c r="AA178" s="141"/>
      <c r="AB178" s="146"/>
      <c r="AC178" s="162"/>
      <c r="AD178" s="146"/>
      <c r="AE178" s="163"/>
      <c r="AF178" s="152">
        <f t="shared" si="12"/>
        <v>19950000</v>
      </c>
      <c r="AG178" s="167"/>
      <c r="AH178" s="146"/>
      <c r="AI178" s="163"/>
      <c r="AJ178" s="152">
        <f t="shared" si="13"/>
        <v>0</v>
      </c>
      <c r="AK178" s="164"/>
      <c r="AL178" s="146"/>
      <c r="AM178" s="163"/>
      <c r="AN178" s="158">
        <f t="shared" si="14"/>
        <v>0</v>
      </c>
      <c r="AO178" s="157"/>
      <c r="AP178" s="157"/>
      <c r="AQ178" s="158">
        <f t="shared" si="16"/>
        <v>0</v>
      </c>
      <c r="AR178" s="158">
        <f t="shared" si="15"/>
        <v>19950000</v>
      </c>
      <c r="AS178" s="159"/>
      <c r="AT178" s="164"/>
      <c r="AU178" s="165"/>
      <c r="AV178" s="148"/>
    </row>
    <row r="179" spans="1:48" s="118" customFormat="1" ht="18.75" customHeight="1">
      <c r="A179" s="140">
        <v>74</v>
      </c>
      <c r="B179" s="141" t="s">
        <v>895</v>
      </c>
      <c r="C179" s="142" t="s">
        <v>151</v>
      </c>
      <c r="D179" s="168" t="s">
        <v>112</v>
      </c>
      <c r="E179" s="168" t="s">
        <v>117</v>
      </c>
      <c r="F179" s="142" t="s">
        <v>123</v>
      </c>
      <c r="G179" s="141" t="s">
        <v>216</v>
      </c>
      <c r="H179" s="142" t="s">
        <v>15</v>
      </c>
      <c r="I179" s="142" t="s">
        <v>40</v>
      </c>
      <c r="J179" s="168" t="s">
        <v>896</v>
      </c>
      <c r="K179" s="141" t="s">
        <v>226</v>
      </c>
      <c r="L179" s="141" t="s">
        <v>237</v>
      </c>
      <c r="M179" s="143">
        <v>1555900000</v>
      </c>
      <c r="N179" s="144">
        <v>1</v>
      </c>
      <c r="O179" s="143">
        <v>400000000</v>
      </c>
      <c r="P179" s="144" t="s">
        <v>700</v>
      </c>
      <c r="Q179" s="144" t="s">
        <v>700</v>
      </c>
      <c r="R179" s="144" t="s">
        <v>700</v>
      </c>
      <c r="S179" s="141" t="s">
        <v>157</v>
      </c>
      <c r="T179" s="141" t="s">
        <v>701</v>
      </c>
      <c r="U179" s="141" t="s">
        <v>702</v>
      </c>
      <c r="V179" s="145" t="s">
        <v>711</v>
      </c>
      <c r="W179" s="141" t="s">
        <v>4010</v>
      </c>
      <c r="X179" s="146">
        <v>45303</v>
      </c>
      <c r="Y179" s="147" t="s">
        <v>897</v>
      </c>
      <c r="Z179" s="147" t="s">
        <v>38</v>
      </c>
      <c r="AA179" s="141" t="s">
        <v>237</v>
      </c>
      <c r="AB179" s="146">
        <v>45306</v>
      </c>
      <c r="AC179" s="162" t="s">
        <v>898</v>
      </c>
      <c r="AD179" s="146">
        <v>45306</v>
      </c>
      <c r="AE179" s="163">
        <v>400000000</v>
      </c>
      <c r="AF179" s="152">
        <f t="shared" si="12"/>
        <v>0</v>
      </c>
      <c r="AG179" s="167">
        <v>23</v>
      </c>
      <c r="AH179" s="146">
        <v>45306</v>
      </c>
      <c r="AI179" s="163">
        <v>395500000</v>
      </c>
      <c r="AJ179" s="152">
        <f t="shared" si="13"/>
        <v>4500000</v>
      </c>
      <c r="AK179" s="164" t="s">
        <v>899</v>
      </c>
      <c r="AL179" s="146">
        <v>45308</v>
      </c>
      <c r="AM179" s="163">
        <v>395500000</v>
      </c>
      <c r="AN179" s="158">
        <f t="shared" si="14"/>
        <v>0</v>
      </c>
      <c r="AO179" s="157">
        <v>385550000</v>
      </c>
      <c r="AP179" s="157">
        <v>45307</v>
      </c>
      <c r="AQ179" s="158">
        <f t="shared" si="16"/>
        <v>9950000</v>
      </c>
      <c r="AR179" s="158">
        <f t="shared" si="15"/>
        <v>4500000</v>
      </c>
      <c r="AS179" s="159" t="s">
        <v>177</v>
      </c>
      <c r="AT179" s="164" t="s">
        <v>900</v>
      </c>
      <c r="AU179" s="165"/>
      <c r="AV179" s="148"/>
    </row>
    <row r="180" spans="1:48" s="118" customFormat="1" ht="18.75" customHeight="1">
      <c r="A180" s="140">
        <v>75</v>
      </c>
      <c r="B180" s="141" t="s">
        <v>901</v>
      </c>
      <c r="C180" s="142" t="s">
        <v>151</v>
      </c>
      <c r="D180" s="168" t="s">
        <v>112</v>
      </c>
      <c r="E180" s="168" t="s">
        <v>117</v>
      </c>
      <c r="F180" s="142" t="s">
        <v>123</v>
      </c>
      <c r="G180" s="141" t="s">
        <v>216</v>
      </c>
      <c r="H180" s="142" t="s">
        <v>5</v>
      </c>
      <c r="I180" s="142" t="s">
        <v>40</v>
      </c>
      <c r="J180" s="168" t="s">
        <v>902</v>
      </c>
      <c r="K180" s="141" t="s">
        <v>218</v>
      </c>
      <c r="L180" s="141">
        <v>80111600</v>
      </c>
      <c r="M180" s="143">
        <v>13388900</v>
      </c>
      <c r="N180" s="144">
        <v>8.1999999999999993</v>
      </c>
      <c r="O180" s="143">
        <v>53555600</v>
      </c>
      <c r="P180" s="144" t="s">
        <v>238</v>
      </c>
      <c r="Q180" s="144" t="s">
        <v>238</v>
      </c>
      <c r="R180" s="144" t="s">
        <v>238</v>
      </c>
      <c r="S180" s="141" t="s">
        <v>157</v>
      </c>
      <c r="T180" s="141" t="s">
        <v>701</v>
      </c>
      <c r="U180" s="141" t="s">
        <v>702</v>
      </c>
      <c r="V180" s="145" t="s">
        <v>711</v>
      </c>
      <c r="W180" s="141" t="s">
        <v>4009</v>
      </c>
      <c r="X180" s="146">
        <v>45344</v>
      </c>
      <c r="Y180" s="147">
        <v>202414000023183</v>
      </c>
      <c r="Z180" s="147" t="s">
        <v>38</v>
      </c>
      <c r="AA180" s="141" t="s">
        <v>712</v>
      </c>
      <c r="AB180" s="146">
        <v>45345</v>
      </c>
      <c r="AC180" s="162" t="s">
        <v>903</v>
      </c>
      <c r="AD180" s="146">
        <v>45345</v>
      </c>
      <c r="AE180" s="163">
        <v>53555600</v>
      </c>
      <c r="AF180" s="152">
        <f t="shared" si="12"/>
        <v>0</v>
      </c>
      <c r="AG180" s="167">
        <v>163</v>
      </c>
      <c r="AH180" s="146">
        <v>45348</v>
      </c>
      <c r="AI180" s="163">
        <v>53555600</v>
      </c>
      <c r="AJ180" s="152">
        <f t="shared" si="13"/>
        <v>0</v>
      </c>
      <c r="AK180" s="164">
        <v>609</v>
      </c>
      <c r="AL180" s="146">
        <v>45359</v>
      </c>
      <c r="AM180" s="163">
        <v>53555600</v>
      </c>
      <c r="AN180" s="158">
        <f t="shared" si="14"/>
        <v>0</v>
      </c>
      <c r="AO180" s="157">
        <v>23653806</v>
      </c>
      <c r="AP180" s="157"/>
      <c r="AQ180" s="158">
        <f t="shared" si="16"/>
        <v>29901794</v>
      </c>
      <c r="AR180" s="158">
        <f t="shared" si="15"/>
        <v>0</v>
      </c>
      <c r="AS180" s="159" t="s">
        <v>170</v>
      </c>
      <c r="AT180" s="164">
        <v>61</v>
      </c>
      <c r="AU180" s="165" t="s">
        <v>904</v>
      </c>
      <c r="AV180" s="148"/>
    </row>
    <row r="181" spans="1:48" s="118" customFormat="1" ht="18.75" customHeight="1">
      <c r="A181" s="140">
        <v>76</v>
      </c>
      <c r="B181" s="141" t="s">
        <v>905</v>
      </c>
      <c r="C181" s="142" t="s">
        <v>151</v>
      </c>
      <c r="D181" s="168" t="s">
        <v>112</v>
      </c>
      <c r="E181" s="168" t="s">
        <v>117</v>
      </c>
      <c r="F181" s="142" t="s">
        <v>123</v>
      </c>
      <c r="G181" s="141" t="s">
        <v>216</v>
      </c>
      <c r="H181" s="142" t="s">
        <v>5</v>
      </c>
      <c r="I181" s="142" t="s">
        <v>40</v>
      </c>
      <c r="J181" s="168" t="s">
        <v>906</v>
      </c>
      <c r="K181" s="141" t="s">
        <v>218</v>
      </c>
      <c r="L181" s="141">
        <v>80111600</v>
      </c>
      <c r="M181" s="143">
        <v>9709200</v>
      </c>
      <c r="N181" s="144">
        <v>6.4</v>
      </c>
      <c r="O181" s="143">
        <v>38836800</v>
      </c>
      <c r="P181" s="144" t="s">
        <v>238</v>
      </c>
      <c r="Q181" s="144" t="s">
        <v>238</v>
      </c>
      <c r="R181" s="144" t="s">
        <v>238</v>
      </c>
      <c r="S181" s="141" t="s">
        <v>157</v>
      </c>
      <c r="T181" s="141" t="s">
        <v>701</v>
      </c>
      <c r="U181" s="141" t="s">
        <v>702</v>
      </c>
      <c r="V181" s="145" t="s">
        <v>711</v>
      </c>
      <c r="W181" s="141" t="s">
        <v>4009</v>
      </c>
      <c r="X181" s="146">
        <v>45344</v>
      </c>
      <c r="Y181" s="147">
        <v>202414000023183</v>
      </c>
      <c r="Z181" s="147" t="s">
        <v>38</v>
      </c>
      <c r="AA181" s="141" t="s">
        <v>712</v>
      </c>
      <c r="AB181" s="146">
        <v>45345</v>
      </c>
      <c r="AC181" s="162" t="s">
        <v>907</v>
      </c>
      <c r="AD181" s="146">
        <v>45345</v>
      </c>
      <c r="AE181" s="163">
        <v>38836800</v>
      </c>
      <c r="AF181" s="152">
        <f t="shared" si="12"/>
        <v>0</v>
      </c>
      <c r="AG181" s="167">
        <v>164</v>
      </c>
      <c r="AH181" s="146">
        <v>45348</v>
      </c>
      <c r="AI181" s="163">
        <v>38836800</v>
      </c>
      <c r="AJ181" s="152">
        <f t="shared" si="13"/>
        <v>0</v>
      </c>
      <c r="AK181" s="164">
        <v>814</v>
      </c>
      <c r="AL181" s="146">
        <v>45366</v>
      </c>
      <c r="AM181" s="163">
        <v>38836800</v>
      </c>
      <c r="AN181" s="158">
        <f t="shared" si="14"/>
        <v>0</v>
      </c>
      <c r="AO181" s="157">
        <v>14887440</v>
      </c>
      <c r="AP181" s="157"/>
      <c r="AQ181" s="158">
        <f t="shared" si="16"/>
        <v>23949360</v>
      </c>
      <c r="AR181" s="158">
        <f t="shared" si="15"/>
        <v>0</v>
      </c>
      <c r="AS181" s="159" t="s">
        <v>170</v>
      </c>
      <c r="AT181" s="164">
        <v>141</v>
      </c>
      <c r="AU181" s="165" t="s">
        <v>908</v>
      </c>
      <c r="AV181" s="148"/>
    </row>
    <row r="182" spans="1:48" s="118" customFormat="1" ht="18.75" customHeight="1">
      <c r="A182" s="140">
        <v>77</v>
      </c>
      <c r="B182" s="141" t="s">
        <v>909</v>
      </c>
      <c r="C182" s="142" t="s">
        <v>151</v>
      </c>
      <c r="D182" s="168" t="s">
        <v>112</v>
      </c>
      <c r="E182" s="168" t="s">
        <v>117</v>
      </c>
      <c r="F182" s="142" t="s">
        <v>123</v>
      </c>
      <c r="G182" s="141" t="s">
        <v>216</v>
      </c>
      <c r="H182" s="142" t="s">
        <v>5</v>
      </c>
      <c r="I182" s="142" t="s">
        <v>40</v>
      </c>
      <c r="J182" s="168" t="s">
        <v>910</v>
      </c>
      <c r="K182" s="141" t="s">
        <v>218</v>
      </c>
      <c r="L182" s="141">
        <v>80111600</v>
      </c>
      <c r="M182" s="143">
        <v>8711100</v>
      </c>
      <c r="N182" s="144">
        <v>4.3</v>
      </c>
      <c r="O182" s="143">
        <v>34844400</v>
      </c>
      <c r="P182" s="144" t="s">
        <v>452</v>
      </c>
      <c r="Q182" s="144" t="s">
        <v>452</v>
      </c>
      <c r="R182" s="144" t="s">
        <v>452</v>
      </c>
      <c r="S182" s="141" t="s">
        <v>157</v>
      </c>
      <c r="T182" s="141" t="s">
        <v>701</v>
      </c>
      <c r="U182" s="141" t="s">
        <v>702</v>
      </c>
      <c r="V182" s="145" t="s">
        <v>711</v>
      </c>
      <c r="W182" s="141" t="s">
        <v>4009</v>
      </c>
      <c r="X182" s="146">
        <v>45343</v>
      </c>
      <c r="Y182" s="147">
        <v>202414000022963</v>
      </c>
      <c r="Z182" s="147" t="s">
        <v>38</v>
      </c>
      <c r="AA182" s="141" t="s">
        <v>712</v>
      </c>
      <c r="AB182" s="146">
        <v>45344</v>
      </c>
      <c r="AC182" s="162" t="s">
        <v>911</v>
      </c>
      <c r="AD182" s="146">
        <v>45344</v>
      </c>
      <c r="AE182" s="163">
        <v>34844400</v>
      </c>
      <c r="AF182" s="152">
        <f t="shared" si="12"/>
        <v>0</v>
      </c>
      <c r="AG182" s="167">
        <v>136</v>
      </c>
      <c r="AH182" s="146">
        <v>45345</v>
      </c>
      <c r="AI182" s="163">
        <v>34844400</v>
      </c>
      <c r="AJ182" s="152">
        <f t="shared" si="13"/>
        <v>0</v>
      </c>
      <c r="AK182" s="164">
        <v>379</v>
      </c>
      <c r="AL182" s="146">
        <v>45352</v>
      </c>
      <c r="AM182" s="163">
        <v>34844400</v>
      </c>
      <c r="AN182" s="158">
        <f t="shared" si="14"/>
        <v>0</v>
      </c>
      <c r="AO182" s="157">
        <v>17422200</v>
      </c>
      <c r="AP182" s="157"/>
      <c r="AQ182" s="158">
        <f t="shared" si="16"/>
        <v>17422200</v>
      </c>
      <c r="AR182" s="158">
        <f t="shared" si="15"/>
        <v>0</v>
      </c>
      <c r="AS182" s="159" t="s">
        <v>170</v>
      </c>
      <c r="AT182" s="164">
        <v>32</v>
      </c>
      <c r="AU182" s="165" t="s">
        <v>912</v>
      </c>
      <c r="AV182" s="148"/>
    </row>
    <row r="183" spans="1:48" s="118" customFormat="1" ht="18.75" customHeight="1">
      <c r="A183" s="140">
        <v>78</v>
      </c>
      <c r="B183" s="141" t="s">
        <v>913</v>
      </c>
      <c r="C183" s="142" t="s">
        <v>151</v>
      </c>
      <c r="D183" s="168" t="s">
        <v>112</v>
      </c>
      <c r="E183" s="168" t="s">
        <v>117</v>
      </c>
      <c r="F183" s="142" t="s">
        <v>123</v>
      </c>
      <c r="G183" s="141" t="s">
        <v>216</v>
      </c>
      <c r="H183" s="142" t="s">
        <v>5</v>
      </c>
      <c r="I183" s="142" t="s">
        <v>40</v>
      </c>
      <c r="J183" s="168" t="s">
        <v>914</v>
      </c>
      <c r="K183" s="141" t="s">
        <v>226</v>
      </c>
      <c r="L183" s="141" t="s">
        <v>237</v>
      </c>
      <c r="M183" s="143">
        <v>0</v>
      </c>
      <c r="N183" s="144">
        <v>0</v>
      </c>
      <c r="O183" s="143">
        <f t="shared" ref="O183:O187" si="18">85500000-85500000</f>
        <v>0</v>
      </c>
      <c r="P183" s="144" t="s">
        <v>361</v>
      </c>
      <c r="Q183" s="144" t="s">
        <v>361</v>
      </c>
      <c r="R183" s="144" t="s">
        <v>361</v>
      </c>
      <c r="S183" s="141" t="s">
        <v>157</v>
      </c>
      <c r="T183" s="141" t="s">
        <v>701</v>
      </c>
      <c r="U183" s="141" t="s">
        <v>702</v>
      </c>
      <c r="V183" s="145" t="s">
        <v>711</v>
      </c>
      <c r="W183" s="141" t="s">
        <v>4010</v>
      </c>
      <c r="X183" s="146"/>
      <c r="Y183" s="147"/>
      <c r="Z183" s="147"/>
      <c r="AA183" s="141"/>
      <c r="AB183" s="146"/>
      <c r="AC183" s="162"/>
      <c r="AD183" s="146"/>
      <c r="AE183" s="163"/>
      <c r="AF183" s="152">
        <f t="shared" si="12"/>
        <v>0</v>
      </c>
      <c r="AG183" s="167"/>
      <c r="AH183" s="146"/>
      <c r="AI183" s="163"/>
      <c r="AJ183" s="152">
        <f t="shared" si="13"/>
        <v>0</v>
      </c>
      <c r="AK183" s="164"/>
      <c r="AL183" s="146"/>
      <c r="AM183" s="163"/>
      <c r="AN183" s="158">
        <f t="shared" si="14"/>
        <v>0</v>
      </c>
      <c r="AO183" s="157"/>
      <c r="AP183" s="157"/>
      <c r="AQ183" s="158">
        <f t="shared" si="16"/>
        <v>0</v>
      </c>
      <c r="AR183" s="158">
        <f t="shared" si="15"/>
        <v>0</v>
      </c>
      <c r="AS183" s="159"/>
      <c r="AT183" s="164"/>
      <c r="AU183" s="165"/>
      <c r="AV183" s="148"/>
    </row>
    <row r="184" spans="1:48" s="118" customFormat="1" ht="18.75" customHeight="1">
      <c r="A184" s="140">
        <v>79</v>
      </c>
      <c r="B184" s="141" t="s">
        <v>915</v>
      </c>
      <c r="C184" s="142" t="s">
        <v>151</v>
      </c>
      <c r="D184" s="168" t="s">
        <v>112</v>
      </c>
      <c r="E184" s="168" t="s">
        <v>117</v>
      </c>
      <c r="F184" s="142" t="s">
        <v>123</v>
      </c>
      <c r="G184" s="141" t="s">
        <v>216</v>
      </c>
      <c r="H184" s="142" t="s">
        <v>5</v>
      </c>
      <c r="I184" s="142" t="s">
        <v>40</v>
      </c>
      <c r="J184" s="168" t="s">
        <v>916</v>
      </c>
      <c r="K184" s="141" t="s">
        <v>226</v>
      </c>
      <c r="L184" s="141" t="s">
        <v>237</v>
      </c>
      <c r="M184" s="143">
        <v>0</v>
      </c>
      <c r="N184" s="144">
        <v>0</v>
      </c>
      <c r="O184" s="143">
        <f t="shared" si="18"/>
        <v>0</v>
      </c>
      <c r="P184" s="144" t="s">
        <v>361</v>
      </c>
      <c r="Q184" s="144" t="s">
        <v>361</v>
      </c>
      <c r="R184" s="144" t="s">
        <v>361</v>
      </c>
      <c r="S184" s="141" t="s">
        <v>157</v>
      </c>
      <c r="T184" s="141" t="s">
        <v>701</v>
      </c>
      <c r="U184" s="141" t="s">
        <v>702</v>
      </c>
      <c r="V184" s="145" t="s">
        <v>711</v>
      </c>
      <c r="W184" s="141" t="s">
        <v>4010</v>
      </c>
      <c r="X184" s="146"/>
      <c r="Y184" s="147"/>
      <c r="Z184" s="147"/>
      <c r="AA184" s="141"/>
      <c r="AB184" s="146"/>
      <c r="AC184" s="162"/>
      <c r="AD184" s="146"/>
      <c r="AE184" s="163"/>
      <c r="AF184" s="152">
        <f t="shared" si="12"/>
        <v>0</v>
      </c>
      <c r="AG184" s="167"/>
      <c r="AH184" s="146"/>
      <c r="AI184" s="163"/>
      <c r="AJ184" s="152">
        <f t="shared" si="13"/>
        <v>0</v>
      </c>
      <c r="AK184" s="164"/>
      <c r="AL184" s="146"/>
      <c r="AM184" s="163"/>
      <c r="AN184" s="158">
        <f t="shared" si="14"/>
        <v>0</v>
      </c>
      <c r="AO184" s="157"/>
      <c r="AP184" s="157"/>
      <c r="AQ184" s="158">
        <f t="shared" si="16"/>
        <v>0</v>
      </c>
      <c r="AR184" s="158">
        <f t="shared" si="15"/>
        <v>0</v>
      </c>
      <c r="AS184" s="159"/>
      <c r="AT184" s="164"/>
      <c r="AU184" s="165"/>
      <c r="AV184" s="148"/>
    </row>
    <row r="185" spans="1:48" s="118" customFormat="1" ht="18.75" customHeight="1">
      <c r="A185" s="140">
        <v>80</v>
      </c>
      <c r="B185" s="141" t="s">
        <v>917</v>
      </c>
      <c r="C185" s="142" t="s">
        <v>151</v>
      </c>
      <c r="D185" s="168" t="s">
        <v>112</v>
      </c>
      <c r="E185" s="168" t="s">
        <v>117</v>
      </c>
      <c r="F185" s="142" t="s">
        <v>123</v>
      </c>
      <c r="G185" s="141" t="s">
        <v>216</v>
      </c>
      <c r="H185" s="142" t="s">
        <v>5</v>
      </c>
      <c r="I185" s="142" t="s">
        <v>40</v>
      </c>
      <c r="J185" s="168" t="s">
        <v>916</v>
      </c>
      <c r="K185" s="141" t="s">
        <v>226</v>
      </c>
      <c r="L185" s="141" t="s">
        <v>237</v>
      </c>
      <c r="M185" s="143">
        <v>0</v>
      </c>
      <c r="N185" s="144">
        <v>0</v>
      </c>
      <c r="O185" s="143">
        <f t="shared" si="18"/>
        <v>0</v>
      </c>
      <c r="P185" s="144" t="s">
        <v>361</v>
      </c>
      <c r="Q185" s="144" t="s">
        <v>361</v>
      </c>
      <c r="R185" s="144" t="s">
        <v>361</v>
      </c>
      <c r="S185" s="141" t="s">
        <v>157</v>
      </c>
      <c r="T185" s="141" t="s">
        <v>701</v>
      </c>
      <c r="U185" s="141" t="s">
        <v>702</v>
      </c>
      <c r="V185" s="145" t="s">
        <v>711</v>
      </c>
      <c r="W185" s="141" t="s">
        <v>4010</v>
      </c>
      <c r="X185" s="146"/>
      <c r="Y185" s="147"/>
      <c r="Z185" s="147"/>
      <c r="AA185" s="141"/>
      <c r="AB185" s="146"/>
      <c r="AC185" s="162"/>
      <c r="AD185" s="146"/>
      <c r="AE185" s="163"/>
      <c r="AF185" s="152">
        <f t="shared" si="12"/>
        <v>0</v>
      </c>
      <c r="AG185" s="167"/>
      <c r="AH185" s="146"/>
      <c r="AI185" s="163"/>
      <c r="AJ185" s="152">
        <f t="shared" si="13"/>
        <v>0</v>
      </c>
      <c r="AK185" s="164"/>
      <c r="AL185" s="146"/>
      <c r="AM185" s="163"/>
      <c r="AN185" s="158">
        <f t="shared" si="14"/>
        <v>0</v>
      </c>
      <c r="AO185" s="157"/>
      <c r="AP185" s="157"/>
      <c r="AQ185" s="158">
        <f t="shared" si="16"/>
        <v>0</v>
      </c>
      <c r="AR185" s="158">
        <f t="shared" si="15"/>
        <v>0</v>
      </c>
      <c r="AS185" s="159"/>
      <c r="AT185" s="164"/>
      <c r="AU185" s="165"/>
      <c r="AV185" s="148"/>
    </row>
    <row r="186" spans="1:48" s="118" customFormat="1" ht="18.75" customHeight="1">
      <c r="A186" s="140">
        <v>81</v>
      </c>
      <c r="B186" s="141" t="s">
        <v>918</v>
      </c>
      <c r="C186" s="142" t="s">
        <v>151</v>
      </c>
      <c r="D186" s="168" t="s">
        <v>112</v>
      </c>
      <c r="E186" s="168" t="s">
        <v>117</v>
      </c>
      <c r="F186" s="142" t="s">
        <v>123</v>
      </c>
      <c r="G186" s="141" t="s">
        <v>216</v>
      </c>
      <c r="H186" s="142" t="s">
        <v>5</v>
      </c>
      <c r="I186" s="142" t="s">
        <v>40</v>
      </c>
      <c r="J186" s="168" t="s">
        <v>916</v>
      </c>
      <c r="K186" s="141" t="s">
        <v>226</v>
      </c>
      <c r="L186" s="141" t="s">
        <v>237</v>
      </c>
      <c r="M186" s="143">
        <v>0</v>
      </c>
      <c r="N186" s="144">
        <v>0</v>
      </c>
      <c r="O186" s="143">
        <f t="shared" si="18"/>
        <v>0</v>
      </c>
      <c r="P186" s="144" t="s">
        <v>361</v>
      </c>
      <c r="Q186" s="144" t="s">
        <v>361</v>
      </c>
      <c r="R186" s="144" t="s">
        <v>361</v>
      </c>
      <c r="S186" s="141" t="s">
        <v>157</v>
      </c>
      <c r="T186" s="141" t="s">
        <v>701</v>
      </c>
      <c r="U186" s="141" t="s">
        <v>702</v>
      </c>
      <c r="V186" s="145" t="s">
        <v>711</v>
      </c>
      <c r="W186" s="141" t="s">
        <v>4010</v>
      </c>
      <c r="X186" s="146"/>
      <c r="Y186" s="147"/>
      <c r="Z186" s="147"/>
      <c r="AA186" s="141"/>
      <c r="AB186" s="146"/>
      <c r="AC186" s="162"/>
      <c r="AD186" s="146"/>
      <c r="AE186" s="163"/>
      <c r="AF186" s="152">
        <f t="shared" si="12"/>
        <v>0</v>
      </c>
      <c r="AG186" s="167"/>
      <c r="AH186" s="146"/>
      <c r="AI186" s="163"/>
      <c r="AJ186" s="152">
        <f t="shared" si="13"/>
        <v>0</v>
      </c>
      <c r="AK186" s="164"/>
      <c r="AL186" s="146"/>
      <c r="AM186" s="163"/>
      <c r="AN186" s="158">
        <f t="shared" si="14"/>
        <v>0</v>
      </c>
      <c r="AO186" s="157"/>
      <c r="AP186" s="157"/>
      <c r="AQ186" s="158">
        <f t="shared" si="16"/>
        <v>0</v>
      </c>
      <c r="AR186" s="158">
        <f t="shared" si="15"/>
        <v>0</v>
      </c>
      <c r="AS186" s="159"/>
      <c r="AT186" s="164"/>
      <c r="AU186" s="165"/>
      <c r="AV186" s="148"/>
    </row>
    <row r="187" spans="1:48" s="118" customFormat="1" ht="18.75" customHeight="1">
      <c r="A187" s="140">
        <v>82</v>
      </c>
      <c r="B187" s="141" t="s">
        <v>919</v>
      </c>
      <c r="C187" s="142" t="s">
        <v>151</v>
      </c>
      <c r="D187" s="168" t="s">
        <v>112</v>
      </c>
      <c r="E187" s="168" t="s">
        <v>117</v>
      </c>
      <c r="F187" s="142" t="s">
        <v>123</v>
      </c>
      <c r="G187" s="141" t="s">
        <v>216</v>
      </c>
      <c r="H187" s="142" t="s">
        <v>5</v>
      </c>
      <c r="I187" s="142" t="s">
        <v>40</v>
      </c>
      <c r="J187" s="168" t="s">
        <v>916</v>
      </c>
      <c r="K187" s="141" t="s">
        <v>226</v>
      </c>
      <c r="L187" s="141" t="s">
        <v>237</v>
      </c>
      <c r="M187" s="143">
        <v>0</v>
      </c>
      <c r="N187" s="144">
        <v>0</v>
      </c>
      <c r="O187" s="143">
        <f t="shared" si="18"/>
        <v>0</v>
      </c>
      <c r="P187" s="144" t="s">
        <v>361</v>
      </c>
      <c r="Q187" s="144" t="s">
        <v>361</v>
      </c>
      <c r="R187" s="144" t="s">
        <v>361</v>
      </c>
      <c r="S187" s="141" t="s">
        <v>157</v>
      </c>
      <c r="T187" s="141" t="s">
        <v>701</v>
      </c>
      <c r="U187" s="141" t="s">
        <v>702</v>
      </c>
      <c r="V187" s="145" t="s">
        <v>711</v>
      </c>
      <c r="W187" s="141" t="s">
        <v>4010</v>
      </c>
      <c r="X187" s="146"/>
      <c r="Y187" s="147"/>
      <c r="Z187" s="147"/>
      <c r="AA187" s="141"/>
      <c r="AB187" s="146"/>
      <c r="AC187" s="162"/>
      <c r="AD187" s="146"/>
      <c r="AE187" s="163"/>
      <c r="AF187" s="152">
        <f t="shared" si="12"/>
        <v>0</v>
      </c>
      <c r="AG187" s="167"/>
      <c r="AH187" s="146"/>
      <c r="AI187" s="163"/>
      <c r="AJ187" s="152">
        <f t="shared" si="13"/>
        <v>0</v>
      </c>
      <c r="AK187" s="164"/>
      <c r="AL187" s="146"/>
      <c r="AM187" s="163"/>
      <c r="AN187" s="158">
        <f t="shared" si="14"/>
        <v>0</v>
      </c>
      <c r="AO187" s="157"/>
      <c r="AP187" s="157"/>
      <c r="AQ187" s="158">
        <f t="shared" si="16"/>
        <v>0</v>
      </c>
      <c r="AR187" s="158">
        <f t="shared" si="15"/>
        <v>0</v>
      </c>
      <c r="AS187" s="159"/>
      <c r="AT187" s="164"/>
      <c r="AU187" s="165"/>
      <c r="AV187" s="148"/>
    </row>
    <row r="188" spans="1:48" s="118" customFormat="1" ht="18.75" customHeight="1">
      <c r="A188" s="140">
        <v>83</v>
      </c>
      <c r="B188" s="141" t="s">
        <v>920</v>
      </c>
      <c r="C188" s="142" t="s">
        <v>151</v>
      </c>
      <c r="D188" s="168" t="s">
        <v>112</v>
      </c>
      <c r="E188" s="168" t="s">
        <v>117</v>
      </c>
      <c r="F188" s="142" t="s">
        <v>123</v>
      </c>
      <c r="G188" s="141" t="s">
        <v>216</v>
      </c>
      <c r="H188" s="142" t="s">
        <v>5</v>
      </c>
      <c r="I188" s="142" t="s">
        <v>40</v>
      </c>
      <c r="J188" s="168" t="s">
        <v>921</v>
      </c>
      <c r="K188" s="141" t="s">
        <v>218</v>
      </c>
      <c r="L188" s="141">
        <v>80111600</v>
      </c>
      <c r="M188" s="143">
        <v>4000000</v>
      </c>
      <c r="N188" s="144">
        <v>10</v>
      </c>
      <c r="O188" s="143">
        <v>18000000</v>
      </c>
      <c r="P188" s="144" t="s">
        <v>452</v>
      </c>
      <c r="Q188" s="144" t="s">
        <v>452</v>
      </c>
      <c r="R188" s="144" t="s">
        <v>452</v>
      </c>
      <c r="S188" s="141" t="s">
        <v>157</v>
      </c>
      <c r="T188" s="141" t="s">
        <v>701</v>
      </c>
      <c r="U188" s="141" t="s">
        <v>702</v>
      </c>
      <c r="V188" s="145" t="s">
        <v>711</v>
      </c>
      <c r="W188" s="141" t="s">
        <v>4009</v>
      </c>
      <c r="X188" s="146">
        <v>45329</v>
      </c>
      <c r="Y188" s="147">
        <v>202414000012243</v>
      </c>
      <c r="Z188" s="147" t="s">
        <v>38</v>
      </c>
      <c r="AA188" s="141" t="s">
        <v>712</v>
      </c>
      <c r="AB188" s="146">
        <v>45329</v>
      </c>
      <c r="AC188" s="162" t="s">
        <v>922</v>
      </c>
      <c r="AD188" s="146">
        <v>45329</v>
      </c>
      <c r="AE188" s="163">
        <v>18000000</v>
      </c>
      <c r="AF188" s="152">
        <f t="shared" si="12"/>
        <v>0</v>
      </c>
      <c r="AG188" s="167">
        <v>72</v>
      </c>
      <c r="AH188" s="146">
        <v>45331</v>
      </c>
      <c r="AI188" s="163">
        <v>18000000</v>
      </c>
      <c r="AJ188" s="152">
        <f t="shared" si="13"/>
        <v>0</v>
      </c>
      <c r="AK188" s="164">
        <v>284</v>
      </c>
      <c r="AL188" s="146">
        <v>45338</v>
      </c>
      <c r="AM188" s="163">
        <v>18000000</v>
      </c>
      <c r="AN188" s="158">
        <f t="shared" si="14"/>
        <v>0</v>
      </c>
      <c r="AO188" s="157">
        <v>9333333</v>
      </c>
      <c r="AP188" s="157">
        <v>45307</v>
      </c>
      <c r="AQ188" s="158">
        <f t="shared" si="16"/>
        <v>8666667</v>
      </c>
      <c r="AR188" s="158">
        <f t="shared" si="15"/>
        <v>0</v>
      </c>
      <c r="AS188" s="159" t="s">
        <v>170</v>
      </c>
      <c r="AT188" s="164">
        <v>11</v>
      </c>
      <c r="AU188" s="165" t="s">
        <v>923</v>
      </c>
      <c r="AV188" s="148"/>
    </row>
    <row r="189" spans="1:48" s="118" customFormat="1" ht="18.75" customHeight="1">
      <c r="A189" s="140">
        <v>84</v>
      </c>
      <c r="B189" s="141" t="s">
        <v>924</v>
      </c>
      <c r="C189" s="142" t="s">
        <v>151</v>
      </c>
      <c r="D189" s="168" t="s">
        <v>112</v>
      </c>
      <c r="E189" s="168" t="s">
        <v>117</v>
      </c>
      <c r="F189" s="142" t="s">
        <v>123</v>
      </c>
      <c r="G189" s="141" t="s">
        <v>216</v>
      </c>
      <c r="H189" s="142" t="s">
        <v>5</v>
      </c>
      <c r="I189" s="142" t="s">
        <v>40</v>
      </c>
      <c r="J189" s="168" t="s">
        <v>921</v>
      </c>
      <c r="K189" s="141" t="s">
        <v>226</v>
      </c>
      <c r="L189" s="141" t="s">
        <v>237</v>
      </c>
      <c r="M189" s="143">
        <v>0</v>
      </c>
      <c r="N189" s="144">
        <v>0</v>
      </c>
      <c r="O189" s="143">
        <f t="shared" ref="O189:O190" si="19">85500000-85500000</f>
        <v>0</v>
      </c>
      <c r="P189" s="144" t="s">
        <v>361</v>
      </c>
      <c r="Q189" s="144" t="s">
        <v>361</v>
      </c>
      <c r="R189" s="144" t="s">
        <v>361</v>
      </c>
      <c r="S189" s="141" t="s">
        <v>157</v>
      </c>
      <c r="T189" s="141" t="s">
        <v>701</v>
      </c>
      <c r="U189" s="141" t="s">
        <v>702</v>
      </c>
      <c r="V189" s="145" t="s">
        <v>711</v>
      </c>
      <c r="W189" s="141" t="s">
        <v>4010</v>
      </c>
      <c r="X189" s="146"/>
      <c r="Y189" s="147"/>
      <c r="Z189" s="147"/>
      <c r="AA189" s="141"/>
      <c r="AB189" s="146"/>
      <c r="AC189" s="162"/>
      <c r="AD189" s="146"/>
      <c r="AE189" s="163"/>
      <c r="AF189" s="152">
        <f t="shared" si="12"/>
        <v>0</v>
      </c>
      <c r="AG189" s="167"/>
      <c r="AH189" s="146"/>
      <c r="AI189" s="163"/>
      <c r="AJ189" s="152">
        <f t="shared" si="13"/>
        <v>0</v>
      </c>
      <c r="AK189" s="164"/>
      <c r="AL189" s="146"/>
      <c r="AM189" s="163"/>
      <c r="AN189" s="158">
        <f t="shared" si="14"/>
        <v>0</v>
      </c>
      <c r="AO189" s="157"/>
      <c r="AP189" s="157"/>
      <c r="AQ189" s="158">
        <f t="shared" si="16"/>
        <v>0</v>
      </c>
      <c r="AR189" s="158">
        <f t="shared" si="15"/>
        <v>0</v>
      </c>
      <c r="AS189" s="159"/>
      <c r="AT189" s="164"/>
      <c r="AU189" s="165"/>
      <c r="AV189" s="148"/>
    </row>
    <row r="190" spans="1:48" s="118" customFormat="1" ht="18.75" customHeight="1">
      <c r="A190" s="140">
        <v>85</v>
      </c>
      <c r="B190" s="141" t="s">
        <v>925</v>
      </c>
      <c r="C190" s="142" t="s">
        <v>151</v>
      </c>
      <c r="D190" s="168" t="s">
        <v>112</v>
      </c>
      <c r="E190" s="168" t="s">
        <v>117</v>
      </c>
      <c r="F190" s="142" t="s">
        <v>123</v>
      </c>
      <c r="G190" s="141" t="s">
        <v>216</v>
      </c>
      <c r="H190" s="142" t="s">
        <v>5</v>
      </c>
      <c r="I190" s="142" t="s">
        <v>40</v>
      </c>
      <c r="J190" s="168" t="s">
        <v>926</v>
      </c>
      <c r="K190" s="141" t="s">
        <v>226</v>
      </c>
      <c r="L190" s="141" t="s">
        <v>237</v>
      </c>
      <c r="M190" s="143">
        <v>0</v>
      </c>
      <c r="N190" s="144">
        <v>0</v>
      </c>
      <c r="O190" s="143">
        <f t="shared" si="19"/>
        <v>0</v>
      </c>
      <c r="P190" s="144" t="s">
        <v>361</v>
      </c>
      <c r="Q190" s="144" t="s">
        <v>361</v>
      </c>
      <c r="R190" s="144" t="s">
        <v>361</v>
      </c>
      <c r="S190" s="141" t="s">
        <v>157</v>
      </c>
      <c r="T190" s="141" t="s">
        <v>701</v>
      </c>
      <c r="U190" s="141" t="s">
        <v>702</v>
      </c>
      <c r="V190" s="145" t="s">
        <v>711</v>
      </c>
      <c r="W190" s="141" t="s">
        <v>4010</v>
      </c>
      <c r="X190" s="146"/>
      <c r="Y190" s="147"/>
      <c r="Z190" s="147"/>
      <c r="AA190" s="141"/>
      <c r="AB190" s="146"/>
      <c r="AC190" s="162"/>
      <c r="AD190" s="146"/>
      <c r="AE190" s="163"/>
      <c r="AF190" s="152">
        <f t="shared" si="12"/>
        <v>0</v>
      </c>
      <c r="AG190" s="167"/>
      <c r="AH190" s="146"/>
      <c r="AI190" s="163"/>
      <c r="AJ190" s="152">
        <f t="shared" si="13"/>
        <v>0</v>
      </c>
      <c r="AK190" s="164"/>
      <c r="AL190" s="146"/>
      <c r="AM190" s="163"/>
      <c r="AN190" s="158">
        <f t="shared" si="14"/>
        <v>0</v>
      </c>
      <c r="AO190" s="157"/>
      <c r="AP190" s="157"/>
      <c r="AQ190" s="158">
        <f t="shared" si="16"/>
        <v>0</v>
      </c>
      <c r="AR190" s="158">
        <f t="shared" si="15"/>
        <v>0</v>
      </c>
      <c r="AS190" s="159"/>
      <c r="AT190" s="164"/>
      <c r="AU190" s="165"/>
      <c r="AV190" s="148"/>
    </row>
    <row r="191" spans="1:48" s="118" customFormat="1" ht="18.75" customHeight="1">
      <c r="A191" s="140">
        <v>86</v>
      </c>
      <c r="B191" s="141" t="s">
        <v>927</v>
      </c>
      <c r="C191" s="142" t="s">
        <v>151</v>
      </c>
      <c r="D191" s="168" t="s">
        <v>112</v>
      </c>
      <c r="E191" s="168" t="s">
        <v>117</v>
      </c>
      <c r="F191" s="142" t="s">
        <v>213</v>
      </c>
      <c r="G191" s="141" t="s">
        <v>216</v>
      </c>
      <c r="H191" s="142" t="s">
        <v>6</v>
      </c>
      <c r="I191" s="142" t="s">
        <v>40</v>
      </c>
      <c r="J191" s="168" t="s">
        <v>928</v>
      </c>
      <c r="K191" s="141" t="s">
        <v>218</v>
      </c>
      <c r="L191" s="141">
        <v>93141500</v>
      </c>
      <c r="M191" s="143">
        <v>8711100</v>
      </c>
      <c r="N191" s="144">
        <v>12</v>
      </c>
      <c r="O191" s="143">
        <v>101288900</v>
      </c>
      <c r="P191" s="144" t="s">
        <v>238</v>
      </c>
      <c r="Q191" s="144" t="s">
        <v>238</v>
      </c>
      <c r="R191" s="144" t="s">
        <v>238</v>
      </c>
      <c r="S191" s="141" t="s">
        <v>157</v>
      </c>
      <c r="T191" s="141" t="s">
        <v>701</v>
      </c>
      <c r="U191" s="141" t="s">
        <v>702</v>
      </c>
      <c r="V191" s="145" t="s">
        <v>711</v>
      </c>
      <c r="W191" s="141" t="s">
        <v>4009</v>
      </c>
      <c r="X191" s="146">
        <v>45344</v>
      </c>
      <c r="Y191" s="147">
        <v>202414000023183</v>
      </c>
      <c r="Z191" s="147" t="s">
        <v>38</v>
      </c>
      <c r="AA191" s="141" t="s">
        <v>712</v>
      </c>
      <c r="AB191" s="146">
        <v>45345</v>
      </c>
      <c r="AC191" s="162" t="s">
        <v>929</v>
      </c>
      <c r="AD191" s="146">
        <v>45345</v>
      </c>
      <c r="AE191" s="163">
        <v>34844400</v>
      </c>
      <c r="AF191" s="152">
        <f t="shared" si="12"/>
        <v>66444500</v>
      </c>
      <c r="AG191" s="167">
        <v>166</v>
      </c>
      <c r="AH191" s="146">
        <v>45348</v>
      </c>
      <c r="AI191" s="163">
        <v>34844400</v>
      </c>
      <c r="AJ191" s="152">
        <f t="shared" si="13"/>
        <v>0</v>
      </c>
      <c r="AK191" s="164">
        <v>519</v>
      </c>
      <c r="AL191" s="146">
        <v>45359</v>
      </c>
      <c r="AM191" s="163">
        <v>34844400</v>
      </c>
      <c r="AN191" s="158">
        <f t="shared" si="14"/>
        <v>0</v>
      </c>
      <c r="AO191" s="157">
        <v>15389610</v>
      </c>
      <c r="AP191" s="157"/>
      <c r="AQ191" s="158">
        <f t="shared" si="16"/>
        <v>19454790</v>
      </c>
      <c r="AR191" s="158">
        <f t="shared" si="15"/>
        <v>66444500</v>
      </c>
      <c r="AS191" s="159" t="s">
        <v>170</v>
      </c>
      <c r="AT191" s="164">
        <v>79</v>
      </c>
      <c r="AU191" s="165" t="s">
        <v>930</v>
      </c>
      <c r="AV191" s="148" t="s">
        <v>931</v>
      </c>
    </row>
    <row r="192" spans="1:48" s="118" customFormat="1" ht="18.75" customHeight="1">
      <c r="A192" s="140">
        <v>87</v>
      </c>
      <c r="B192" s="141" t="s">
        <v>932</v>
      </c>
      <c r="C192" s="142" t="s">
        <v>151</v>
      </c>
      <c r="D192" s="168" t="s">
        <v>112</v>
      </c>
      <c r="E192" s="168" t="s">
        <v>117</v>
      </c>
      <c r="F192" s="142" t="s">
        <v>213</v>
      </c>
      <c r="G192" s="141" t="s">
        <v>216</v>
      </c>
      <c r="H192" s="142" t="s">
        <v>6</v>
      </c>
      <c r="I192" s="142" t="s">
        <v>40</v>
      </c>
      <c r="J192" s="168" t="s">
        <v>933</v>
      </c>
      <c r="K192" s="141" t="s">
        <v>218</v>
      </c>
      <c r="L192" s="141">
        <v>80111600</v>
      </c>
      <c r="M192" s="143">
        <v>3707200</v>
      </c>
      <c r="N192" s="144">
        <v>12</v>
      </c>
      <c r="O192" s="143">
        <v>50000000</v>
      </c>
      <c r="P192" s="144" t="s">
        <v>238</v>
      </c>
      <c r="Q192" s="144" t="s">
        <v>238</v>
      </c>
      <c r="R192" s="144" t="s">
        <v>238</v>
      </c>
      <c r="S192" s="141" t="s">
        <v>157</v>
      </c>
      <c r="T192" s="141" t="s">
        <v>701</v>
      </c>
      <c r="U192" s="141" t="s">
        <v>702</v>
      </c>
      <c r="V192" s="145" t="s">
        <v>711</v>
      </c>
      <c r="W192" s="141" t="s">
        <v>4009</v>
      </c>
      <c r="X192" s="146">
        <v>45344</v>
      </c>
      <c r="Y192" s="147">
        <v>202414000023183</v>
      </c>
      <c r="Z192" s="147" t="s">
        <v>38</v>
      </c>
      <c r="AA192" s="141" t="s">
        <v>712</v>
      </c>
      <c r="AB192" s="146">
        <v>45345</v>
      </c>
      <c r="AC192" s="162" t="s">
        <v>934</v>
      </c>
      <c r="AD192" s="146">
        <v>45345</v>
      </c>
      <c r="AE192" s="163">
        <v>14828800</v>
      </c>
      <c r="AF192" s="152">
        <f t="shared" si="12"/>
        <v>35171200</v>
      </c>
      <c r="AG192" s="167">
        <v>167</v>
      </c>
      <c r="AH192" s="146">
        <v>45348</v>
      </c>
      <c r="AI192" s="163">
        <v>14828800</v>
      </c>
      <c r="AJ192" s="152">
        <f t="shared" si="13"/>
        <v>0</v>
      </c>
      <c r="AK192" s="164">
        <v>1103</v>
      </c>
      <c r="AL192" s="146">
        <v>45372</v>
      </c>
      <c r="AM192" s="163">
        <v>14828800</v>
      </c>
      <c r="AN192" s="158">
        <f t="shared" si="14"/>
        <v>0</v>
      </c>
      <c r="AO192" s="157">
        <v>3707200</v>
      </c>
      <c r="AP192" s="157"/>
      <c r="AQ192" s="158">
        <f t="shared" si="16"/>
        <v>11121600</v>
      </c>
      <c r="AR192" s="158">
        <f t="shared" si="15"/>
        <v>35171200</v>
      </c>
      <c r="AS192" s="159" t="s">
        <v>168</v>
      </c>
      <c r="AT192" s="164">
        <v>210</v>
      </c>
      <c r="AU192" s="165" t="s">
        <v>935</v>
      </c>
      <c r="AV192" s="148" t="s">
        <v>931</v>
      </c>
    </row>
    <row r="193" spans="1:48" s="118" customFormat="1" ht="18.75" customHeight="1">
      <c r="A193" s="140">
        <v>88</v>
      </c>
      <c r="B193" s="141" t="s">
        <v>936</v>
      </c>
      <c r="C193" s="142" t="s">
        <v>151</v>
      </c>
      <c r="D193" s="168" t="s">
        <v>112</v>
      </c>
      <c r="E193" s="168" t="s">
        <v>117</v>
      </c>
      <c r="F193" s="142" t="s">
        <v>213</v>
      </c>
      <c r="G193" s="141" t="s">
        <v>216</v>
      </c>
      <c r="H193" s="142" t="s">
        <v>6</v>
      </c>
      <c r="I193" s="142" t="s">
        <v>40</v>
      </c>
      <c r="J193" s="168" t="s">
        <v>933</v>
      </c>
      <c r="K193" s="141" t="s">
        <v>218</v>
      </c>
      <c r="L193" s="141">
        <v>80111600</v>
      </c>
      <c r="M193" s="143">
        <v>3707200</v>
      </c>
      <c r="N193" s="144">
        <v>12</v>
      </c>
      <c r="O193" s="143">
        <v>50000000</v>
      </c>
      <c r="P193" s="144" t="s">
        <v>238</v>
      </c>
      <c r="Q193" s="144" t="s">
        <v>238</v>
      </c>
      <c r="R193" s="144" t="s">
        <v>238</v>
      </c>
      <c r="S193" s="141" t="s">
        <v>157</v>
      </c>
      <c r="T193" s="141" t="s">
        <v>701</v>
      </c>
      <c r="U193" s="141" t="s">
        <v>702</v>
      </c>
      <c r="V193" s="145" t="s">
        <v>711</v>
      </c>
      <c r="W193" s="141" t="s">
        <v>4009</v>
      </c>
      <c r="X193" s="146">
        <v>45344</v>
      </c>
      <c r="Y193" s="147">
        <v>202414000023183</v>
      </c>
      <c r="Z193" s="147" t="s">
        <v>38</v>
      </c>
      <c r="AA193" s="141" t="s">
        <v>712</v>
      </c>
      <c r="AB193" s="146">
        <v>45345</v>
      </c>
      <c r="AC193" s="162" t="s">
        <v>937</v>
      </c>
      <c r="AD193" s="146">
        <v>45345</v>
      </c>
      <c r="AE193" s="163">
        <v>14828800</v>
      </c>
      <c r="AF193" s="152">
        <f t="shared" si="12"/>
        <v>35171200</v>
      </c>
      <c r="AG193" s="167">
        <v>169</v>
      </c>
      <c r="AH193" s="146">
        <v>45348</v>
      </c>
      <c r="AI193" s="163">
        <v>14828800</v>
      </c>
      <c r="AJ193" s="152">
        <f t="shared" si="13"/>
        <v>0</v>
      </c>
      <c r="AK193" s="164">
        <v>1118</v>
      </c>
      <c r="AL193" s="146">
        <v>45377</v>
      </c>
      <c r="AM193" s="163">
        <v>14828800</v>
      </c>
      <c r="AN193" s="158">
        <f t="shared" si="14"/>
        <v>0</v>
      </c>
      <c r="AO193" s="157">
        <v>3583627</v>
      </c>
      <c r="AP193" s="157"/>
      <c r="AQ193" s="158">
        <f t="shared" si="16"/>
        <v>11245173</v>
      </c>
      <c r="AR193" s="158">
        <f t="shared" si="15"/>
        <v>35171200</v>
      </c>
      <c r="AS193" s="159" t="s">
        <v>168</v>
      </c>
      <c r="AT193" s="164">
        <v>226</v>
      </c>
      <c r="AU193" s="165" t="s">
        <v>938</v>
      </c>
      <c r="AV193" s="148" t="s">
        <v>931</v>
      </c>
    </row>
    <row r="194" spans="1:48" s="118" customFormat="1" ht="18.75" customHeight="1">
      <c r="A194" s="140">
        <v>89</v>
      </c>
      <c r="B194" s="141" t="s">
        <v>939</v>
      </c>
      <c r="C194" s="142" t="s">
        <v>151</v>
      </c>
      <c r="D194" s="168" t="s">
        <v>112</v>
      </c>
      <c r="E194" s="168" t="s">
        <v>117</v>
      </c>
      <c r="F194" s="142" t="s">
        <v>213</v>
      </c>
      <c r="G194" s="141" t="s">
        <v>216</v>
      </c>
      <c r="H194" s="142" t="s">
        <v>6</v>
      </c>
      <c r="I194" s="142" t="s">
        <v>40</v>
      </c>
      <c r="J194" s="168" t="s">
        <v>940</v>
      </c>
      <c r="K194" s="141" t="s">
        <v>218</v>
      </c>
      <c r="L194" s="141">
        <v>93141500</v>
      </c>
      <c r="M194" s="143">
        <v>5929900</v>
      </c>
      <c r="N194" s="144">
        <v>8.4</v>
      </c>
      <c r="O194" s="143">
        <v>50000000</v>
      </c>
      <c r="P194" s="144" t="s">
        <v>452</v>
      </c>
      <c r="Q194" s="144" t="s">
        <v>452</v>
      </c>
      <c r="R194" s="144" t="s">
        <v>452</v>
      </c>
      <c r="S194" s="141" t="s">
        <v>157</v>
      </c>
      <c r="T194" s="141" t="s">
        <v>701</v>
      </c>
      <c r="U194" s="141" t="s">
        <v>702</v>
      </c>
      <c r="V194" s="145" t="s">
        <v>711</v>
      </c>
      <c r="W194" s="141" t="s">
        <v>4009</v>
      </c>
      <c r="X194" s="146">
        <v>45344</v>
      </c>
      <c r="Y194" s="147">
        <v>202414000023183</v>
      </c>
      <c r="Z194" s="147" t="s">
        <v>38</v>
      </c>
      <c r="AA194" s="141" t="s">
        <v>712</v>
      </c>
      <c r="AB194" s="146">
        <v>45345</v>
      </c>
      <c r="AC194" s="162" t="s">
        <v>941</v>
      </c>
      <c r="AD194" s="146">
        <v>45345</v>
      </c>
      <c r="AE194" s="163">
        <v>23719600</v>
      </c>
      <c r="AF194" s="152">
        <f t="shared" si="12"/>
        <v>26280400</v>
      </c>
      <c r="AG194" s="167">
        <v>171</v>
      </c>
      <c r="AH194" s="146">
        <v>45348</v>
      </c>
      <c r="AI194" s="163">
        <v>23719600</v>
      </c>
      <c r="AJ194" s="152">
        <f t="shared" si="13"/>
        <v>0</v>
      </c>
      <c r="AK194" s="164">
        <v>936</v>
      </c>
      <c r="AL194" s="146">
        <v>45369</v>
      </c>
      <c r="AM194" s="163">
        <v>23719600</v>
      </c>
      <c r="AN194" s="158">
        <f t="shared" si="14"/>
        <v>0</v>
      </c>
      <c r="AO194" s="157">
        <v>8301860</v>
      </c>
      <c r="AP194" s="157"/>
      <c r="AQ194" s="158">
        <f t="shared" si="16"/>
        <v>15417740</v>
      </c>
      <c r="AR194" s="158">
        <f t="shared" si="15"/>
        <v>26280400</v>
      </c>
      <c r="AS194" s="159" t="s">
        <v>170</v>
      </c>
      <c r="AT194" s="164">
        <v>185</v>
      </c>
      <c r="AU194" s="165" t="s">
        <v>942</v>
      </c>
      <c r="AV194" s="148" t="s">
        <v>931</v>
      </c>
    </row>
    <row r="195" spans="1:48" s="118" customFormat="1" ht="18.75" customHeight="1">
      <c r="A195" s="140">
        <v>90</v>
      </c>
      <c r="B195" s="141" t="s">
        <v>943</v>
      </c>
      <c r="C195" s="142" t="s">
        <v>151</v>
      </c>
      <c r="D195" s="168" t="s">
        <v>112</v>
      </c>
      <c r="E195" s="168" t="s">
        <v>117</v>
      </c>
      <c r="F195" s="142" t="s">
        <v>213</v>
      </c>
      <c r="G195" s="141" t="s">
        <v>216</v>
      </c>
      <c r="H195" s="142" t="s">
        <v>6</v>
      </c>
      <c r="I195" s="142" t="s">
        <v>40</v>
      </c>
      <c r="J195" s="168" t="s">
        <v>940</v>
      </c>
      <c r="K195" s="141" t="s">
        <v>218</v>
      </c>
      <c r="L195" s="141">
        <v>93141500</v>
      </c>
      <c r="M195" s="143">
        <v>5929900</v>
      </c>
      <c r="N195" s="144">
        <v>8.4</v>
      </c>
      <c r="O195" s="143">
        <v>50000000</v>
      </c>
      <c r="P195" s="144" t="s">
        <v>452</v>
      </c>
      <c r="Q195" s="144" t="s">
        <v>452</v>
      </c>
      <c r="R195" s="144" t="s">
        <v>452</v>
      </c>
      <c r="S195" s="141" t="s">
        <v>157</v>
      </c>
      <c r="T195" s="141" t="s">
        <v>701</v>
      </c>
      <c r="U195" s="141" t="s">
        <v>702</v>
      </c>
      <c r="V195" s="145" t="s">
        <v>711</v>
      </c>
      <c r="W195" s="141" t="s">
        <v>4009</v>
      </c>
      <c r="X195" s="146">
        <v>45344</v>
      </c>
      <c r="Y195" s="147">
        <v>202414000023183</v>
      </c>
      <c r="Z195" s="147" t="s">
        <v>38</v>
      </c>
      <c r="AA195" s="141" t="s">
        <v>712</v>
      </c>
      <c r="AB195" s="146">
        <v>45345</v>
      </c>
      <c r="AC195" s="162" t="s">
        <v>944</v>
      </c>
      <c r="AD195" s="146">
        <v>45345</v>
      </c>
      <c r="AE195" s="163">
        <v>23719600</v>
      </c>
      <c r="AF195" s="152">
        <f t="shared" si="12"/>
        <v>26280400</v>
      </c>
      <c r="AG195" s="167">
        <v>173</v>
      </c>
      <c r="AH195" s="146">
        <v>45348</v>
      </c>
      <c r="AI195" s="163">
        <v>23719600</v>
      </c>
      <c r="AJ195" s="152">
        <f t="shared" si="13"/>
        <v>0</v>
      </c>
      <c r="AK195" s="164">
        <v>1008</v>
      </c>
      <c r="AL195" s="146">
        <v>45370</v>
      </c>
      <c r="AM195" s="163">
        <v>23719600</v>
      </c>
      <c r="AN195" s="158">
        <f t="shared" si="14"/>
        <v>0</v>
      </c>
      <c r="AO195" s="157">
        <v>8104197</v>
      </c>
      <c r="AP195" s="157"/>
      <c r="AQ195" s="158">
        <f t="shared" si="16"/>
        <v>15615403</v>
      </c>
      <c r="AR195" s="158">
        <f t="shared" si="15"/>
        <v>26280400</v>
      </c>
      <c r="AS195" s="159" t="s">
        <v>170</v>
      </c>
      <c r="AT195" s="164">
        <v>191</v>
      </c>
      <c r="AU195" s="165" t="s">
        <v>945</v>
      </c>
      <c r="AV195" s="148" t="s">
        <v>931</v>
      </c>
    </row>
    <row r="196" spans="1:48" s="118" customFormat="1" ht="18.75" customHeight="1">
      <c r="A196" s="140">
        <v>91</v>
      </c>
      <c r="B196" s="141" t="s">
        <v>946</v>
      </c>
      <c r="C196" s="142" t="s">
        <v>151</v>
      </c>
      <c r="D196" s="168" t="s">
        <v>112</v>
      </c>
      <c r="E196" s="168" t="s">
        <v>117</v>
      </c>
      <c r="F196" s="142" t="s">
        <v>213</v>
      </c>
      <c r="G196" s="141" t="s">
        <v>216</v>
      </c>
      <c r="H196" s="142" t="s">
        <v>6</v>
      </c>
      <c r="I196" s="142" t="s">
        <v>40</v>
      </c>
      <c r="J196" s="168" t="s">
        <v>940</v>
      </c>
      <c r="K196" s="141" t="s">
        <v>218</v>
      </c>
      <c r="L196" s="141">
        <v>93141500</v>
      </c>
      <c r="M196" s="143">
        <v>5929900</v>
      </c>
      <c r="N196" s="144">
        <v>8.4</v>
      </c>
      <c r="O196" s="143">
        <v>50000000</v>
      </c>
      <c r="P196" s="144" t="s">
        <v>452</v>
      </c>
      <c r="Q196" s="144" t="s">
        <v>452</v>
      </c>
      <c r="R196" s="144" t="s">
        <v>452</v>
      </c>
      <c r="S196" s="141" t="s">
        <v>157</v>
      </c>
      <c r="T196" s="141" t="s">
        <v>701</v>
      </c>
      <c r="U196" s="141" t="s">
        <v>702</v>
      </c>
      <c r="V196" s="145" t="s">
        <v>711</v>
      </c>
      <c r="W196" s="141" t="s">
        <v>4009</v>
      </c>
      <c r="X196" s="146">
        <v>45344</v>
      </c>
      <c r="Y196" s="147">
        <v>202414000023183</v>
      </c>
      <c r="Z196" s="147" t="s">
        <v>38</v>
      </c>
      <c r="AA196" s="141" t="s">
        <v>712</v>
      </c>
      <c r="AB196" s="146">
        <v>45345</v>
      </c>
      <c r="AC196" s="162" t="s">
        <v>947</v>
      </c>
      <c r="AD196" s="146">
        <v>45345</v>
      </c>
      <c r="AE196" s="163">
        <v>23719600</v>
      </c>
      <c r="AF196" s="152">
        <f t="shared" si="12"/>
        <v>26280400</v>
      </c>
      <c r="AG196" s="167">
        <v>175</v>
      </c>
      <c r="AH196" s="146">
        <v>45348</v>
      </c>
      <c r="AI196" s="163">
        <v>23719600</v>
      </c>
      <c r="AJ196" s="152">
        <f t="shared" si="13"/>
        <v>0</v>
      </c>
      <c r="AK196" s="164">
        <v>735</v>
      </c>
      <c r="AL196" s="146">
        <v>45364</v>
      </c>
      <c r="AM196" s="163">
        <v>23719600</v>
      </c>
      <c r="AN196" s="158">
        <f t="shared" si="14"/>
        <v>0</v>
      </c>
      <c r="AO196" s="157">
        <v>9487840</v>
      </c>
      <c r="AP196" s="157"/>
      <c r="AQ196" s="158">
        <f t="shared" si="16"/>
        <v>14231760</v>
      </c>
      <c r="AR196" s="158">
        <f t="shared" si="15"/>
        <v>26280400</v>
      </c>
      <c r="AS196" s="159" t="s">
        <v>170</v>
      </c>
      <c r="AT196" s="164">
        <v>142</v>
      </c>
      <c r="AU196" s="165" t="s">
        <v>948</v>
      </c>
      <c r="AV196" s="148" t="s">
        <v>931</v>
      </c>
    </row>
    <row r="197" spans="1:48" s="118" customFormat="1" ht="18.75" customHeight="1">
      <c r="A197" s="140">
        <v>92</v>
      </c>
      <c r="B197" s="141" t="s">
        <v>949</v>
      </c>
      <c r="C197" s="142" t="s">
        <v>151</v>
      </c>
      <c r="D197" s="168" t="s">
        <v>112</v>
      </c>
      <c r="E197" s="168" t="s">
        <v>117</v>
      </c>
      <c r="F197" s="142" t="s">
        <v>213</v>
      </c>
      <c r="G197" s="141" t="s">
        <v>216</v>
      </c>
      <c r="H197" s="142" t="s">
        <v>6</v>
      </c>
      <c r="I197" s="142" t="s">
        <v>40</v>
      </c>
      <c r="J197" s="168" t="s">
        <v>950</v>
      </c>
      <c r="K197" s="141" t="s">
        <v>218</v>
      </c>
      <c r="L197" s="141">
        <v>93141500</v>
      </c>
      <c r="M197" s="143">
        <v>5000000</v>
      </c>
      <c r="N197" s="144">
        <v>10</v>
      </c>
      <c r="O197" s="143">
        <v>41000000</v>
      </c>
      <c r="P197" s="144" t="s">
        <v>452</v>
      </c>
      <c r="Q197" s="144" t="s">
        <v>452</v>
      </c>
      <c r="R197" s="144" t="s">
        <v>452</v>
      </c>
      <c r="S197" s="141" t="s">
        <v>157</v>
      </c>
      <c r="T197" s="141" t="s">
        <v>701</v>
      </c>
      <c r="U197" s="141" t="s">
        <v>702</v>
      </c>
      <c r="V197" s="145" t="s">
        <v>711</v>
      </c>
      <c r="W197" s="141" t="s">
        <v>4009</v>
      </c>
      <c r="X197" s="146">
        <v>45329</v>
      </c>
      <c r="Y197" s="147">
        <v>202414000029633</v>
      </c>
      <c r="Z197" s="147" t="s">
        <v>38</v>
      </c>
      <c r="AA197" s="141" t="s">
        <v>712</v>
      </c>
      <c r="AB197" s="146">
        <v>45359</v>
      </c>
      <c r="AC197" s="162" t="s">
        <v>951</v>
      </c>
      <c r="AD197" s="146">
        <v>45359</v>
      </c>
      <c r="AE197" s="163">
        <v>36000000</v>
      </c>
      <c r="AF197" s="152">
        <f t="shared" si="12"/>
        <v>5000000</v>
      </c>
      <c r="AG197" s="167">
        <v>400</v>
      </c>
      <c r="AH197" s="146">
        <v>45359</v>
      </c>
      <c r="AI197" s="163">
        <v>36000000</v>
      </c>
      <c r="AJ197" s="152">
        <f t="shared" si="13"/>
        <v>0</v>
      </c>
      <c r="AK197" s="164">
        <v>642</v>
      </c>
      <c r="AL197" s="146">
        <v>45363</v>
      </c>
      <c r="AM197" s="163">
        <v>36000000</v>
      </c>
      <c r="AN197" s="158">
        <f t="shared" si="14"/>
        <v>0</v>
      </c>
      <c r="AO197" s="157">
        <v>14700000</v>
      </c>
      <c r="AP197" s="157"/>
      <c r="AQ197" s="158">
        <f t="shared" si="16"/>
        <v>21300000</v>
      </c>
      <c r="AR197" s="158">
        <f t="shared" si="15"/>
        <v>5000000</v>
      </c>
      <c r="AS197" s="159" t="s">
        <v>170</v>
      </c>
      <c r="AT197" s="164">
        <v>131</v>
      </c>
      <c r="AU197" s="165" t="s">
        <v>952</v>
      </c>
      <c r="AV197" s="148"/>
    </row>
    <row r="198" spans="1:48" s="118" customFormat="1" ht="18.75" customHeight="1">
      <c r="A198" s="140">
        <v>93</v>
      </c>
      <c r="B198" s="141" t="s">
        <v>953</v>
      </c>
      <c r="C198" s="142" t="s">
        <v>151</v>
      </c>
      <c r="D198" s="168" t="s">
        <v>112</v>
      </c>
      <c r="E198" s="168" t="s">
        <v>117</v>
      </c>
      <c r="F198" s="142" t="s">
        <v>213</v>
      </c>
      <c r="G198" s="141" t="s">
        <v>216</v>
      </c>
      <c r="H198" s="142" t="s">
        <v>6</v>
      </c>
      <c r="I198" s="142" t="s">
        <v>40</v>
      </c>
      <c r="J198" s="168" t="s">
        <v>950</v>
      </c>
      <c r="K198" s="141" t="s">
        <v>218</v>
      </c>
      <c r="L198" s="141">
        <v>93141500</v>
      </c>
      <c r="M198" s="143">
        <v>5000000</v>
      </c>
      <c r="N198" s="144">
        <v>10</v>
      </c>
      <c r="O198" s="143">
        <v>50000000</v>
      </c>
      <c r="P198" s="144" t="s">
        <v>452</v>
      </c>
      <c r="Q198" s="144" t="s">
        <v>452</v>
      </c>
      <c r="R198" s="144" t="s">
        <v>452</v>
      </c>
      <c r="S198" s="141" t="s">
        <v>157</v>
      </c>
      <c r="T198" s="141" t="s">
        <v>701</v>
      </c>
      <c r="U198" s="141" t="s">
        <v>702</v>
      </c>
      <c r="V198" s="145" t="s">
        <v>711</v>
      </c>
      <c r="W198" s="141" t="s">
        <v>4009</v>
      </c>
      <c r="X198" s="146"/>
      <c r="Y198" s="147"/>
      <c r="Z198" s="147"/>
      <c r="AA198" s="141"/>
      <c r="AB198" s="146"/>
      <c r="AC198" s="162"/>
      <c r="AD198" s="146"/>
      <c r="AE198" s="163"/>
      <c r="AF198" s="152">
        <f t="shared" si="12"/>
        <v>50000000</v>
      </c>
      <c r="AG198" s="167"/>
      <c r="AH198" s="146"/>
      <c r="AI198" s="163"/>
      <c r="AJ198" s="152">
        <f t="shared" si="13"/>
        <v>0</v>
      </c>
      <c r="AK198" s="164"/>
      <c r="AL198" s="146"/>
      <c r="AM198" s="163"/>
      <c r="AN198" s="158">
        <f t="shared" si="14"/>
        <v>0</v>
      </c>
      <c r="AO198" s="157"/>
      <c r="AP198" s="157"/>
      <c r="AQ198" s="158">
        <f t="shared" si="16"/>
        <v>0</v>
      </c>
      <c r="AR198" s="158">
        <f t="shared" si="15"/>
        <v>50000000</v>
      </c>
      <c r="AS198" s="159"/>
      <c r="AT198" s="164"/>
      <c r="AU198" s="165"/>
      <c r="AV198" s="148"/>
    </row>
    <row r="199" spans="1:48" s="118" customFormat="1" ht="18.75" customHeight="1">
      <c r="A199" s="140">
        <v>94</v>
      </c>
      <c r="B199" s="141" t="s">
        <v>954</v>
      </c>
      <c r="C199" s="142" t="s">
        <v>151</v>
      </c>
      <c r="D199" s="168" t="s">
        <v>112</v>
      </c>
      <c r="E199" s="168" t="s">
        <v>117</v>
      </c>
      <c r="F199" s="142" t="s">
        <v>213</v>
      </c>
      <c r="G199" s="141" t="s">
        <v>216</v>
      </c>
      <c r="H199" s="142" t="s">
        <v>209</v>
      </c>
      <c r="I199" s="142" t="s">
        <v>40</v>
      </c>
      <c r="J199" s="168" t="s">
        <v>955</v>
      </c>
      <c r="K199" s="141" t="s">
        <v>222</v>
      </c>
      <c r="L199" s="141">
        <v>81141601</v>
      </c>
      <c r="M199" s="143">
        <v>12000000</v>
      </c>
      <c r="N199" s="144">
        <v>10</v>
      </c>
      <c r="O199" s="143">
        <v>120000000</v>
      </c>
      <c r="P199" s="144" t="s">
        <v>238</v>
      </c>
      <c r="Q199" s="144" t="s">
        <v>238</v>
      </c>
      <c r="R199" s="144" t="s">
        <v>238</v>
      </c>
      <c r="S199" s="141" t="s">
        <v>157</v>
      </c>
      <c r="T199" s="141" t="s">
        <v>701</v>
      </c>
      <c r="U199" s="141" t="s">
        <v>702</v>
      </c>
      <c r="V199" s="145" t="s">
        <v>711</v>
      </c>
      <c r="W199" s="141" t="s">
        <v>4009</v>
      </c>
      <c r="X199" s="146">
        <v>45346</v>
      </c>
      <c r="Y199" s="147">
        <v>202414000050913</v>
      </c>
      <c r="Z199" s="147" t="s">
        <v>38</v>
      </c>
      <c r="AA199" s="141" t="s">
        <v>712</v>
      </c>
      <c r="AB199" s="146">
        <v>45436</v>
      </c>
      <c r="AC199" s="162" t="s">
        <v>956</v>
      </c>
      <c r="AD199" s="146">
        <v>45436</v>
      </c>
      <c r="AE199" s="163">
        <v>100000000</v>
      </c>
      <c r="AF199" s="152">
        <f t="shared" si="12"/>
        <v>20000000</v>
      </c>
      <c r="AG199" s="167">
        <v>847</v>
      </c>
      <c r="AH199" s="146">
        <v>45436</v>
      </c>
      <c r="AI199" s="163">
        <v>0</v>
      </c>
      <c r="AJ199" s="152">
        <f t="shared" si="13"/>
        <v>100000000</v>
      </c>
      <c r="AK199" s="164"/>
      <c r="AL199" s="146"/>
      <c r="AM199" s="163"/>
      <c r="AN199" s="158">
        <f t="shared" si="14"/>
        <v>0</v>
      </c>
      <c r="AO199" s="157"/>
      <c r="AP199" s="157"/>
      <c r="AQ199" s="158">
        <f t="shared" si="16"/>
        <v>0</v>
      </c>
      <c r="AR199" s="158">
        <f t="shared" si="15"/>
        <v>120000000</v>
      </c>
      <c r="AS199" s="159"/>
      <c r="AT199" s="164"/>
      <c r="AU199" s="165"/>
      <c r="AV199" s="148"/>
    </row>
    <row r="200" spans="1:48" s="118" customFormat="1" ht="18.75" customHeight="1">
      <c r="A200" s="140">
        <v>95</v>
      </c>
      <c r="B200" s="141" t="s">
        <v>957</v>
      </c>
      <c r="C200" s="142" t="s">
        <v>151</v>
      </c>
      <c r="D200" s="168" t="s">
        <v>112</v>
      </c>
      <c r="E200" s="168" t="s">
        <v>117</v>
      </c>
      <c r="F200" s="142" t="s">
        <v>214</v>
      </c>
      <c r="G200" s="141" t="s">
        <v>216</v>
      </c>
      <c r="H200" s="142" t="s">
        <v>84</v>
      </c>
      <c r="I200" s="142" t="s">
        <v>41</v>
      </c>
      <c r="J200" s="168" t="s">
        <v>958</v>
      </c>
      <c r="K200" s="141" t="s">
        <v>218</v>
      </c>
      <c r="L200" s="141">
        <v>80111617</v>
      </c>
      <c r="M200" s="143">
        <v>12025300</v>
      </c>
      <c r="N200" s="144">
        <v>9.14</v>
      </c>
      <c r="O200" s="143">
        <v>52178600</v>
      </c>
      <c r="P200" s="144" t="s">
        <v>238</v>
      </c>
      <c r="Q200" s="144" t="s">
        <v>238</v>
      </c>
      <c r="R200" s="144" t="s">
        <v>238</v>
      </c>
      <c r="S200" s="141" t="s">
        <v>157</v>
      </c>
      <c r="T200" s="141" t="s">
        <v>701</v>
      </c>
      <c r="U200" s="141" t="s">
        <v>702</v>
      </c>
      <c r="V200" s="145" t="s">
        <v>711</v>
      </c>
      <c r="W200" s="141" t="s">
        <v>4009</v>
      </c>
      <c r="X200" s="146">
        <v>45344</v>
      </c>
      <c r="Y200" s="147">
        <v>202414000023183</v>
      </c>
      <c r="Z200" s="147" t="s">
        <v>38</v>
      </c>
      <c r="AA200" s="141" t="s">
        <v>712</v>
      </c>
      <c r="AB200" s="146">
        <v>45345</v>
      </c>
      <c r="AC200" s="162" t="s">
        <v>959</v>
      </c>
      <c r="AD200" s="146">
        <v>45345</v>
      </c>
      <c r="AE200" s="163">
        <v>48101200</v>
      </c>
      <c r="AF200" s="152">
        <f t="shared" ref="AF200:AF263" si="20">O200-AE200</f>
        <v>4077400</v>
      </c>
      <c r="AG200" s="167">
        <v>176</v>
      </c>
      <c r="AH200" s="146">
        <v>45348</v>
      </c>
      <c r="AI200" s="163">
        <v>48101200</v>
      </c>
      <c r="AJ200" s="152">
        <f t="shared" ref="AJ200:AJ263" si="21">AE200-AI200</f>
        <v>0</v>
      </c>
      <c r="AK200" s="164">
        <v>1107</v>
      </c>
      <c r="AL200" s="146">
        <v>45372</v>
      </c>
      <c r="AM200" s="163">
        <v>48101200</v>
      </c>
      <c r="AN200" s="158">
        <f t="shared" ref="AN200:AN263" si="22">AI200-AM200</f>
        <v>0</v>
      </c>
      <c r="AO200" s="157">
        <v>16033733</v>
      </c>
      <c r="AP200" s="157"/>
      <c r="AQ200" s="158">
        <f t="shared" si="16"/>
        <v>32067467</v>
      </c>
      <c r="AR200" s="158">
        <f t="shared" ref="AR200:AR263" si="23">O200-AM200</f>
        <v>4077400</v>
      </c>
      <c r="AS200" s="159" t="s">
        <v>170</v>
      </c>
      <c r="AT200" s="164">
        <v>209</v>
      </c>
      <c r="AU200" s="165" t="s">
        <v>960</v>
      </c>
      <c r="AV200" s="148" t="s">
        <v>961</v>
      </c>
    </row>
    <row r="201" spans="1:48" s="118" customFormat="1" ht="18.75" customHeight="1">
      <c r="A201" s="140">
        <v>96</v>
      </c>
      <c r="B201" s="141" t="s">
        <v>962</v>
      </c>
      <c r="C201" s="142" t="s">
        <v>151</v>
      </c>
      <c r="D201" s="168" t="s">
        <v>112</v>
      </c>
      <c r="E201" s="168" t="s">
        <v>117</v>
      </c>
      <c r="F201" s="142" t="s">
        <v>214</v>
      </c>
      <c r="G201" s="141" t="s">
        <v>216</v>
      </c>
      <c r="H201" s="142" t="s">
        <v>84</v>
      </c>
      <c r="I201" s="142" t="s">
        <v>41</v>
      </c>
      <c r="J201" s="168" t="s">
        <v>963</v>
      </c>
      <c r="K201" s="141" t="s">
        <v>218</v>
      </c>
      <c r="L201" s="141">
        <v>80111617</v>
      </c>
      <c r="M201" s="143">
        <v>9709200</v>
      </c>
      <c r="N201" s="144">
        <v>8.18</v>
      </c>
      <c r="O201" s="143">
        <v>79510143</v>
      </c>
      <c r="P201" s="144" t="s">
        <v>238</v>
      </c>
      <c r="Q201" s="144" t="s">
        <v>238</v>
      </c>
      <c r="R201" s="144" t="s">
        <v>238</v>
      </c>
      <c r="S201" s="141" t="s">
        <v>157</v>
      </c>
      <c r="T201" s="141" t="s">
        <v>701</v>
      </c>
      <c r="U201" s="141" t="s">
        <v>702</v>
      </c>
      <c r="V201" s="145" t="s">
        <v>711</v>
      </c>
      <c r="W201" s="141" t="s">
        <v>4009</v>
      </c>
      <c r="X201" s="146">
        <v>45344</v>
      </c>
      <c r="Y201" s="147" t="s">
        <v>964</v>
      </c>
      <c r="Z201" s="147" t="s">
        <v>179</v>
      </c>
      <c r="AA201" s="141" t="s">
        <v>712</v>
      </c>
      <c r="AB201" s="146" t="s">
        <v>965</v>
      </c>
      <c r="AC201" s="162" t="s">
        <v>966</v>
      </c>
      <c r="AD201" s="146">
        <v>45365</v>
      </c>
      <c r="AE201" s="163">
        <v>38836800</v>
      </c>
      <c r="AF201" s="152">
        <f t="shared" si="20"/>
        <v>40673343</v>
      </c>
      <c r="AG201" s="167">
        <v>443</v>
      </c>
      <c r="AH201" s="146">
        <v>45365</v>
      </c>
      <c r="AI201" s="163">
        <v>38836800</v>
      </c>
      <c r="AJ201" s="152">
        <f t="shared" si="21"/>
        <v>0</v>
      </c>
      <c r="AK201" s="164">
        <v>1022</v>
      </c>
      <c r="AL201" s="146">
        <v>45371</v>
      </c>
      <c r="AM201" s="163">
        <v>38836800</v>
      </c>
      <c r="AN201" s="158">
        <f t="shared" si="22"/>
        <v>0</v>
      </c>
      <c r="AO201" s="157">
        <v>13269240</v>
      </c>
      <c r="AP201" s="157"/>
      <c r="AQ201" s="158">
        <f t="shared" ref="AQ201:AQ264" si="24">AM201-AO201</f>
        <v>25567560</v>
      </c>
      <c r="AR201" s="158">
        <f t="shared" si="23"/>
        <v>40673343</v>
      </c>
      <c r="AS201" s="159" t="s">
        <v>170</v>
      </c>
      <c r="AT201" s="164">
        <v>198</v>
      </c>
      <c r="AU201" s="165" t="s">
        <v>967</v>
      </c>
      <c r="AV201" s="148" t="s">
        <v>968</v>
      </c>
    </row>
    <row r="202" spans="1:48" s="118" customFormat="1" ht="18.75" customHeight="1">
      <c r="A202" s="140">
        <v>97</v>
      </c>
      <c r="B202" s="141" t="s">
        <v>969</v>
      </c>
      <c r="C202" s="142" t="s">
        <v>151</v>
      </c>
      <c r="D202" s="168" t="s">
        <v>112</v>
      </c>
      <c r="E202" s="168" t="s">
        <v>117</v>
      </c>
      <c r="F202" s="142" t="s">
        <v>214</v>
      </c>
      <c r="G202" s="141" t="s">
        <v>216</v>
      </c>
      <c r="H202" s="142" t="s">
        <v>84</v>
      </c>
      <c r="I202" s="142" t="s">
        <v>41</v>
      </c>
      <c r="J202" s="168" t="s">
        <v>970</v>
      </c>
      <c r="K202" s="141" t="s">
        <v>218</v>
      </c>
      <c r="L202" s="141">
        <v>80111617</v>
      </c>
      <c r="M202" s="143">
        <v>13388900</v>
      </c>
      <c r="N202" s="144">
        <v>5.93</v>
      </c>
      <c r="O202" s="143">
        <v>79510143</v>
      </c>
      <c r="P202" s="144" t="s">
        <v>238</v>
      </c>
      <c r="Q202" s="144" t="s">
        <v>238</v>
      </c>
      <c r="R202" s="144" t="s">
        <v>238</v>
      </c>
      <c r="S202" s="141" t="s">
        <v>157</v>
      </c>
      <c r="T202" s="141" t="s">
        <v>701</v>
      </c>
      <c r="U202" s="141" t="s">
        <v>702</v>
      </c>
      <c r="V202" s="145" t="s">
        <v>711</v>
      </c>
      <c r="W202" s="141" t="s">
        <v>4009</v>
      </c>
      <c r="X202" s="146" t="s">
        <v>745</v>
      </c>
      <c r="Y202" s="147" t="s">
        <v>971</v>
      </c>
      <c r="Z202" s="147" t="s">
        <v>179</v>
      </c>
      <c r="AA202" s="141" t="s">
        <v>712</v>
      </c>
      <c r="AB202" s="146" t="s">
        <v>972</v>
      </c>
      <c r="AC202" s="162" t="s">
        <v>973</v>
      </c>
      <c r="AD202" s="146">
        <v>45365</v>
      </c>
      <c r="AE202" s="163">
        <v>53555600</v>
      </c>
      <c r="AF202" s="152">
        <f t="shared" si="20"/>
        <v>25954543</v>
      </c>
      <c r="AG202" s="167">
        <v>444</v>
      </c>
      <c r="AH202" s="146">
        <v>45365</v>
      </c>
      <c r="AI202" s="163">
        <v>53555600</v>
      </c>
      <c r="AJ202" s="152">
        <f t="shared" si="21"/>
        <v>0</v>
      </c>
      <c r="AK202" s="164">
        <v>851</v>
      </c>
      <c r="AL202" s="146">
        <v>45369</v>
      </c>
      <c r="AM202" s="163">
        <v>53555600</v>
      </c>
      <c r="AN202" s="158">
        <f t="shared" si="22"/>
        <v>0</v>
      </c>
      <c r="AO202" s="157">
        <v>19190757</v>
      </c>
      <c r="AP202" s="157"/>
      <c r="AQ202" s="158">
        <f t="shared" si="24"/>
        <v>34364843</v>
      </c>
      <c r="AR202" s="158">
        <f t="shared" si="23"/>
        <v>25954543</v>
      </c>
      <c r="AS202" s="159" t="s">
        <v>170</v>
      </c>
      <c r="AT202" s="164">
        <v>180</v>
      </c>
      <c r="AU202" s="165" t="s">
        <v>974</v>
      </c>
      <c r="AV202" s="148" t="s">
        <v>975</v>
      </c>
    </row>
    <row r="203" spans="1:48" s="118" customFormat="1" ht="18.75" customHeight="1">
      <c r="A203" s="140">
        <v>98</v>
      </c>
      <c r="B203" s="141" t="s">
        <v>976</v>
      </c>
      <c r="C203" s="142" t="s">
        <v>151</v>
      </c>
      <c r="D203" s="168" t="s">
        <v>112</v>
      </c>
      <c r="E203" s="168" t="s">
        <v>117</v>
      </c>
      <c r="F203" s="142" t="s">
        <v>214</v>
      </c>
      <c r="G203" s="141" t="s">
        <v>216</v>
      </c>
      <c r="H203" s="142" t="s">
        <v>84</v>
      </c>
      <c r="I203" s="142" t="s">
        <v>41</v>
      </c>
      <c r="J203" s="168" t="s">
        <v>977</v>
      </c>
      <c r="K203" s="141" t="s">
        <v>218</v>
      </c>
      <c r="L203" s="141">
        <v>80111617</v>
      </c>
      <c r="M203" s="143">
        <v>10744800</v>
      </c>
      <c r="N203" s="144">
        <v>7.3</v>
      </c>
      <c r="O203" s="143">
        <v>51510143</v>
      </c>
      <c r="P203" s="144" t="s">
        <v>978</v>
      </c>
      <c r="Q203" s="144" t="s">
        <v>978</v>
      </c>
      <c r="R203" s="144" t="s">
        <v>978</v>
      </c>
      <c r="S203" s="141" t="s">
        <v>157</v>
      </c>
      <c r="T203" s="141" t="s">
        <v>701</v>
      </c>
      <c r="U203" s="141" t="s">
        <v>702</v>
      </c>
      <c r="V203" s="145" t="s">
        <v>711</v>
      </c>
      <c r="W203" s="141" t="s">
        <v>4009</v>
      </c>
      <c r="X203" s="146">
        <v>45344</v>
      </c>
      <c r="Y203" s="147" t="s">
        <v>979</v>
      </c>
      <c r="Z203" s="147" t="s">
        <v>38</v>
      </c>
      <c r="AA203" s="141" t="s">
        <v>712</v>
      </c>
      <c r="AB203" s="146" t="s">
        <v>980</v>
      </c>
      <c r="AC203" s="162" t="s">
        <v>981</v>
      </c>
      <c r="AD203" s="146">
        <v>45399</v>
      </c>
      <c r="AE203" s="163">
        <v>30000000</v>
      </c>
      <c r="AF203" s="152">
        <f t="shared" si="20"/>
        <v>21510143</v>
      </c>
      <c r="AG203" s="167">
        <v>662</v>
      </c>
      <c r="AH203" s="146">
        <v>45399</v>
      </c>
      <c r="AI203" s="163">
        <v>30000000</v>
      </c>
      <c r="AJ203" s="152">
        <f t="shared" si="21"/>
        <v>0</v>
      </c>
      <c r="AK203" s="164">
        <v>1784</v>
      </c>
      <c r="AL203" s="146">
        <v>45401</v>
      </c>
      <c r="AM203" s="163">
        <v>30000000</v>
      </c>
      <c r="AN203" s="158">
        <f t="shared" si="22"/>
        <v>0</v>
      </c>
      <c r="AO203" s="157">
        <v>2250000</v>
      </c>
      <c r="AP203" s="157"/>
      <c r="AQ203" s="158">
        <f t="shared" si="24"/>
        <v>27750000</v>
      </c>
      <c r="AR203" s="158">
        <f t="shared" si="23"/>
        <v>21510143</v>
      </c>
      <c r="AS203" s="159" t="s">
        <v>170</v>
      </c>
      <c r="AT203" s="164">
        <v>386</v>
      </c>
      <c r="AU203" s="165" t="s">
        <v>982</v>
      </c>
      <c r="AV203" s="148" t="s">
        <v>983</v>
      </c>
    </row>
    <row r="204" spans="1:48" s="118" customFormat="1" ht="18.75" customHeight="1">
      <c r="A204" s="140">
        <v>99</v>
      </c>
      <c r="B204" s="141" t="s">
        <v>984</v>
      </c>
      <c r="C204" s="142" t="s">
        <v>151</v>
      </c>
      <c r="D204" s="168" t="s">
        <v>112</v>
      </c>
      <c r="E204" s="168" t="s">
        <v>117</v>
      </c>
      <c r="F204" s="142" t="s">
        <v>214</v>
      </c>
      <c r="G204" s="141" t="s">
        <v>216</v>
      </c>
      <c r="H204" s="142" t="s">
        <v>84</v>
      </c>
      <c r="I204" s="142" t="s">
        <v>41</v>
      </c>
      <c r="J204" s="168" t="s">
        <v>985</v>
      </c>
      <c r="K204" s="141" t="s">
        <v>218</v>
      </c>
      <c r="L204" s="141">
        <v>80111617</v>
      </c>
      <c r="M204" s="143">
        <v>4945200</v>
      </c>
      <c r="N204" s="144">
        <v>12</v>
      </c>
      <c r="O204" s="143">
        <v>40635043</v>
      </c>
      <c r="P204" s="144" t="s">
        <v>452</v>
      </c>
      <c r="Q204" s="144" t="s">
        <v>452</v>
      </c>
      <c r="R204" s="144" t="s">
        <v>452</v>
      </c>
      <c r="S204" s="141" t="s">
        <v>157</v>
      </c>
      <c r="T204" s="141" t="s">
        <v>701</v>
      </c>
      <c r="U204" s="141" t="s">
        <v>702</v>
      </c>
      <c r="V204" s="145" t="s">
        <v>711</v>
      </c>
      <c r="W204" s="141" t="s">
        <v>4009</v>
      </c>
      <c r="X204" s="146">
        <v>45344</v>
      </c>
      <c r="Y204" s="147">
        <v>202414000023183</v>
      </c>
      <c r="Z204" s="147" t="s">
        <v>38</v>
      </c>
      <c r="AA204" s="141" t="s">
        <v>712</v>
      </c>
      <c r="AB204" s="146">
        <v>45345</v>
      </c>
      <c r="AC204" s="162" t="s">
        <v>986</v>
      </c>
      <c r="AD204" s="146">
        <v>45345</v>
      </c>
      <c r="AE204" s="163">
        <v>19780800</v>
      </c>
      <c r="AF204" s="152">
        <f t="shared" si="20"/>
        <v>20854243</v>
      </c>
      <c r="AG204" s="167">
        <v>233</v>
      </c>
      <c r="AH204" s="146">
        <v>45349</v>
      </c>
      <c r="AI204" s="163">
        <v>19780800</v>
      </c>
      <c r="AJ204" s="152">
        <f t="shared" si="21"/>
        <v>0</v>
      </c>
      <c r="AK204" s="164">
        <v>400</v>
      </c>
      <c r="AL204" s="146">
        <v>45355</v>
      </c>
      <c r="AM204" s="163">
        <v>19780800</v>
      </c>
      <c r="AN204" s="158">
        <f t="shared" si="22"/>
        <v>0</v>
      </c>
      <c r="AO204" s="157">
        <v>7747480</v>
      </c>
      <c r="AP204" s="157"/>
      <c r="AQ204" s="158">
        <f t="shared" si="24"/>
        <v>12033320</v>
      </c>
      <c r="AR204" s="158">
        <f t="shared" si="23"/>
        <v>20854243</v>
      </c>
      <c r="AS204" s="159" t="s">
        <v>170</v>
      </c>
      <c r="AT204" s="164">
        <v>55</v>
      </c>
      <c r="AU204" s="165" t="s">
        <v>987</v>
      </c>
      <c r="AV204" s="148" t="s">
        <v>988</v>
      </c>
    </row>
    <row r="205" spans="1:48" s="118" customFormat="1" ht="18.75" customHeight="1">
      <c r="A205" s="140">
        <v>100</v>
      </c>
      <c r="B205" s="141" t="s">
        <v>989</v>
      </c>
      <c r="C205" s="142" t="s">
        <v>151</v>
      </c>
      <c r="D205" s="168" t="s">
        <v>112</v>
      </c>
      <c r="E205" s="168" t="s">
        <v>117</v>
      </c>
      <c r="F205" s="142" t="s">
        <v>214</v>
      </c>
      <c r="G205" s="141" t="s">
        <v>216</v>
      </c>
      <c r="H205" s="142" t="s">
        <v>84</v>
      </c>
      <c r="I205" s="142" t="s">
        <v>41</v>
      </c>
      <c r="J205" s="168" t="s">
        <v>990</v>
      </c>
      <c r="K205" s="141" t="s">
        <v>218</v>
      </c>
      <c r="L205" s="141">
        <v>80111617</v>
      </c>
      <c r="M205" s="143">
        <v>5929900</v>
      </c>
      <c r="N205" s="144">
        <v>4</v>
      </c>
      <c r="O205" s="143">
        <v>23719600</v>
      </c>
      <c r="P205" s="144" t="s">
        <v>452</v>
      </c>
      <c r="Q205" s="144" t="s">
        <v>452</v>
      </c>
      <c r="R205" s="144" t="s">
        <v>452</v>
      </c>
      <c r="S205" s="141" t="s">
        <v>157</v>
      </c>
      <c r="T205" s="141" t="s">
        <v>701</v>
      </c>
      <c r="U205" s="141" t="s">
        <v>702</v>
      </c>
      <c r="V205" s="145" t="s">
        <v>711</v>
      </c>
      <c r="W205" s="141" t="s">
        <v>4009</v>
      </c>
      <c r="X205" s="146">
        <v>45344</v>
      </c>
      <c r="Y205" s="147">
        <v>202414000023183</v>
      </c>
      <c r="Z205" s="147" t="s">
        <v>38</v>
      </c>
      <c r="AA205" s="141" t="s">
        <v>712</v>
      </c>
      <c r="AB205" s="146">
        <v>45345</v>
      </c>
      <c r="AC205" s="162" t="s">
        <v>991</v>
      </c>
      <c r="AD205" s="146">
        <v>45345</v>
      </c>
      <c r="AE205" s="163">
        <v>23719600</v>
      </c>
      <c r="AF205" s="152">
        <f t="shared" si="20"/>
        <v>0</v>
      </c>
      <c r="AG205" s="167">
        <v>235</v>
      </c>
      <c r="AH205" s="146">
        <v>45349</v>
      </c>
      <c r="AI205" s="163">
        <v>23719600</v>
      </c>
      <c r="AJ205" s="152">
        <f t="shared" si="21"/>
        <v>0</v>
      </c>
      <c r="AK205" s="164">
        <v>631</v>
      </c>
      <c r="AL205" s="146">
        <v>45363</v>
      </c>
      <c r="AM205" s="163">
        <v>23719600</v>
      </c>
      <c r="AN205" s="158">
        <f t="shared" si="22"/>
        <v>0</v>
      </c>
      <c r="AO205" s="157">
        <v>9487840</v>
      </c>
      <c r="AP205" s="157"/>
      <c r="AQ205" s="158">
        <f t="shared" si="24"/>
        <v>14231760</v>
      </c>
      <c r="AR205" s="158">
        <f t="shared" si="23"/>
        <v>0</v>
      </c>
      <c r="AS205" s="159" t="s">
        <v>170</v>
      </c>
      <c r="AT205" s="164">
        <v>138</v>
      </c>
      <c r="AU205" s="165" t="s">
        <v>992</v>
      </c>
      <c r="AV205" s="148" t="s">
        <v>993</v>
      </c>
    </row>
    <row r="206" spans="1:48" s="118" customFormat="1" ht="18.75" customHeight="1">
      <c r="A206" s="140">
        <v>101</v>
      </c>
      <c r="B206" s="141" t="s">
        <v>994</v>
      </c>
      <c r="C206" s="142" t="s">
        <v>151</v>
      </c>
      <c r="D206" s="168" t="s">
        <v>112</v>
      </c>
      <c r="E206" s="168" t="s">
        <v>117</v>
      </c>
      <c r="F206" s="142" t="s">
        <v>214</v>
      </c>
      <c r="G206" s="141" t="s">
        <v>216</v>
      </c>
      <c r="H206" s="142" t="s">
        <v>84</v>
      </c>
      <c r="I206" s="142" t="s">
        <v>41</v>
      </c>
      <c r="J206" s="168" t="s">
        <v>990</v>
      </c>
      <c r="K206" s="141" t="s">
        <v>218</v>
      </c>
      <c r="L206" s="141">
        <v>80111617</v>
      </c>
      <c r="M206" s="143">
        <v>5929900</v>
      </c>
      <c r="N206" s="144">
        <v>4</v>
      </c>
      <c r="O206" s="143">
        <v>47087186</v>
      </c>
      <c r="P206" s="144" t="s">
        <v>452</v>
      </c>
      <c r="Q206" s="144" t="s">
        <v>452</v>
      </c>
      <c r="R206" s="144" t="s">
        <v>452</v>
      </c>
      <c r="S206" s="141" t="s">
        <v>157</v>
      </c>
      <c r="T206" s="141" t="s">
        <v>701</v>
      </c>
      <c r="U206" s="141" t="s">
        <v>702</v>
      </c>
      <c r="V206" s="145" t="s">
        <v>711</v>
      </c>
      <c r="W206" s="141" t="s">
        <v>4009</v>
      </c>
      <c r="X206" s="146">
        <v>45344</v>
      </c>
      <c r="Y206" s="147">
        <v>202414000023183</v>
      </c>
      <c r="Z206" s="147" t="s">
        <v>38</v>
      </c>
      <c r="AA206" s="141" t="s">
        <v>712</v>
      </c>
      <c r="AB206" s="146">
        <v>45345</v>
      </c>
      <c r="AC206" s="162" t="s">
        <v>995</v>
      </c>
      <c r="AD206" s="146">
        <v>45345</v>
      </c>
      <c r="AE206" s="163">
        <v>23719600</v>
      </c>
      <c r="AF206" s="152">
        <f t="shared" si="20"/>
        <v>23367586</v>
      </c>
      <c r="AG206" s="167">
        <v>236</v>
      </c>
      <c r="AH206" s="146">
        <v>45349</v>
      </c>
      <c r="AI206" s="163">
        <v>23719600</v>
      </c>
      <c r="AJ206" s="152">
        <f t="shared" si="21"/>
        <v>0</v>
      </c>
      <c r="AK206" s="164">
        <v>399</v>
      </c>
      <c r="AL206" s="146">
        <v>45355</v>
      </c>
      <c r="AM206" s="163">
        <v>23719600</v>
      </c>
      <c r="AN206" s="158">
        <f t="shared" si="22"/>
        <v>0</v>
      </c>
      <c r="AO206" s="157">
        <v>11069147</v>
      </c>
      <c r="AP206" s="157"/>
      <c r="AQ206" s="158">
        <f t="shared" si="24"/>
        <v>12650453</v>
      </c>
      <c r="AR206" s="158">
        <f t="shared" si="23"/>
        <v>23367586</v>
      </c>
      <c r="AS206" s="159" t="s">
        <v>170</v>
      </c>
      <c r="AT206" s="164">
        <v>54</v>
      </c>
      <c r="AU206" s="165" t="s">
        <v>996</v>
      </c>
      <c r="AV206" s="148" t="s">
        <v>993</v>
      </c>
    </row>
    <row r="207" spans="1:48" s="118" customFormat="1" ht="18.75" customHeight="1">
      <c r="A207" s="140">
        <v>102</v>
      </c>
      <c r="B207" s="141" t="s">
        <v>997</v>
      </c>
      <c r="C207" s="142" t="s">
        <v>151</v>
      </c>
      <c r="D207" s="168" t="s">
        <v>112</v>
      </c>
      <c r="E207" s="168" t="s">
        <v>117</v>
      </c>
      <c r="F207" s="142" t="s">
        <v>214</v>
      </c>
      <c r="G207" s="141" t="s">
        <v>216</v>
      </c>
      <c r="H207" s="142" t="s">
        <v>84</v>
      </c>
      <c r="I207" s="142" t="s">
        <v>41</v>
      </c>
      <c r="J207" s="168" t="s">
        <v>990</v>
      </c>
      <c r="K207" s="141" t="s">
        <v>218</v>
      </c>
      <c r="L207" s="141">
        <v>80111617</v>
      </c>
      <c r="M207" s="143">
        <v>5929900</v>
      </c>
      <c r="N207" s="144">
        <v>12</v>
      </c>
      <c r="O207" s="143">
        <v>49860642</v>
      </c>
      <c r="P207" s="144" t="s">
        <v>452</v>
      </c>
      <c r="Q207" s="144" t="s">
        <v>452</v>
      </c>
      <c r="R207" s="144" t="s">
        <v>452</v>
      </c>
      <c r="S207" s="141" t="s">
        <v>157</v>
      </c>
      <c r="T207" s="141" t="s">
        <v>701</v>
      </c>
      <c r="U207" s="141" t="s">
        <v>702</v>
      </c>
      <c r="V207" s="145" t="s">
        <v>711</v>
      </c>
      <c r="W207" s="141" t="s">
        <v>4009</v>
      </c>
      <c r="X207" s="146">
        <v>45344</v>
      </c>
      <c r="Y207" s="147">
        <v>202414000023183</v>
      </c>
      <c r="Z207" s="147" t="s">
        <v>38</v>
      </c>
      <c r="AA207" s="141" t="s">
        <v>712</v>
      </c>
      <c r="AB207" s="146">
        <v>45345</v>
      </c>
      <c r="AC207" s="162" t="s">
        <v>998</v>
      </c>
      <c r="AD207" s="146">
        <v>45345</v>
      </c>
      <c r="AE207" s="163">
        <v>23719600</v>
      </c>
      <c r="AF207" s="152">
        <f t="shared" si="20"/>
        <v>26141042</v>
      </c>
      <c r="AG207" s="167">
        <v>237</v>
      </c>
      <c r="AH207" s="146">
        <v>45349</v>
      </c>
      <c r="AI207" s="163">
        <v>23719600</v>
      </c>
      <c r="AJ207" s="152">
        <f t="shared" si="21"/>
        <v>0</v>
      </c>
      <c r="AK207" s="164">
        <v>395</v>
      </c>
      <c r="AL207" s="146">
        <v>45355</v>
      </c>
      <c r="AM207" s="163">
        <v>23719600</v>
      </c>
      <c r="AN207" s="158">
        <f t="shared" si="22"/>
        <v>0</v>
      </c>
      <c r="AO207" s="157">
        <v>11069147</v>
      </c>
      <c r="AP207" s="157"/>
      <c r="AQ207" s="158">
        <f t="shared" si="24"/>
        <v>12650453</v>
      </c>
      <c r="AR207" s="158">
        <f t="shared" si="23"/>
        <v>26141042</v>
      </c>
      <c r="AS207" s="159" t="s">
        <v>170</v>
      </c>
      <c r="AT207" s="164">
        <v>34</v>
      </c>
      <c r="AU207" s="165" t="s">
        <v>999</v>
      </c>
      <c r="AV207" s="148" t="s">
        <v>993</v>
      </c>
    </row>
    <row r="208" spans="1:48" s="118" customFormat="1" ht="18.75" customHeight="1">
      <c r="A208" s="140">
        <v>103</v>
      </c>
      <c r="B208" s="141" t="s">
        <v>1000</v>
      </c>
      <c r="C208" s="142" t="s">
        <v>151</v>
      </c>
      <c r="D208" s="168" t="s">
        <v>112</v>
      </c>
      <c r="E208" s="168" t="s">
        <v>117</v>
      </c>
      <c r="F208" s="142" t="s">
        <v>214</v>
      </c>
      <c r="G208" s="141" t="s">
        <v>216</v>
      </c>
      <c r="H208" s="142" t="s">
        <v>85</v>
      </c>
      <c r="I208" s="142" t="s">
        <v>40</v>
      </c>
      <c r="J208" s="168" t="s">
        <v>1001</v>
      </c>
      <c r="K208" s="141" t="s">
        <v>218</v>
      </c>
      <c r="L208" s="141">
        <v>81101500</v>
      </c>
      <c r="M208" s="143">
        <v>8711100</v>
      </c>
      <c r="N208" s="144">
        <v>9.1</v>
      </c>
      <c r="O208" s="143">
        <v>48500000</v>
      </c>
      <c r="P208" s="144" t="s">
        <v>452</v>
      </c>
      <c r="Q208" s="144" t="s">
        <v>452</v>
      </c>
      <c r="R208" s="144" t="s">
        <v>452</v>
      </c>
      <c r="S208" s="141" t="s">
        <v>157</v>
      </c>
      <c r="T208" s="141" t="s">
        <v>701</v>
      </c>
      <c r="U208" s="141" t="s">
        <v>702</v>
      </c>
      <c r="V208" s="145" t="s">
        <v>711</v>
      </c>
      <c r="W208" s="141" t="s">
        <v>4009</v>
      </c>
      <c r="X208" s="146">
        <v>45343</v>
      </c>
      <c r="Y208" s="147">
        <v>202414000022963</v>
      </c>
      <c r="Z208" s="147" t="s">
        <v>38</v>
      </c>
      <c r="AA208" s="141" t="s">
        <v>712</v>
      </c>
      <c r="AB208" s="146">
        <v>45344</v>
      </c>
      <c r="AC208" s="162" t="s">
        <v>1002</v>
      </c>
      <c r="AD208" s="146">
        <v>45344</v>
      </c>
      <c r="AE208" s="163">
        <v>34844400</v>
      </c>
      <c r="AF208" s="152">
        <f t="shared" si="20"/>
        <v>13655600</v>
      </c>
      <c r="AG208" s="167">
        <v>137</v>
      </c>
      <c r="AH208" s="146">
        <v>45345</v>
      </c>
      <c r="AI208" s="163">
        <v>34844400</v>
      </c>
      <c r="AJ208" s="152">
        <f t="shared" si="21"/>
        <v>0</v>
      </c>
      <c r="AK208" s="164">
        <v>1028</v>
      </c>
      <c r="AL208" s="146">
        <v>45372</v>
      </c>
      <c r="AM208" s="163">
        <v>34844400</v>
      </c>
      <c r="AN208" s="158">
        <f t="shared" si="22"/>
        <v>0</v>
      </c>
      <c r="AO208" s="157">
        <v>11614800</v>
      </c>
      <c r="AP208" s="157"/>
      <c r="AQ208" s="158">
        <f t="shared" si="24"/>
        <v>23229600</v>
      </c>
      <c r="AR208" s="158">
        <f t="shared" si="23"/>
        <v>13655600</v>
      </c>
      <c r="AS208" s="159" t="s">
        <v>170</v>
      </c>
      <c r="AT208" s="164">
        <v>193</v>
      </c>
      <c r="AU208" s="165" t="s">
        <v>1003</v>
      </c>
      <c r="AV208" s="148" t="s">
        <v>993</v>
      </c>
    </row>
    <row r="209" spans="1:48" s="118" customFormat="1" ht="18.75" customHeight="1">
      <c r="A209" s="140">
        <v>104</v>
      </c>
      <c r="B209" s="141" t="s">
        <v>1004</v>
      </c>
      <c r="C209" s="142" t="s">
        <v>151</v>
      </c>
      <c r="D209" s="168" t="s">
        <v>112</v>
      </c>
      <c r="E209" s="168" t="s">
        <v>117</v>
      </c>
      <c r="F209" s="142" t="s">
        <v>214</v>
      </c>
      <c r="G209" s="141" t="s">
        <v>216</v>
      </c>
      <c r="H209" s="142" t="s">
        <v>85</v>
      </c>
      <c r="I209" s="142" t="s">
        <v>40</v>
      </c>
      <c r="J209" s="168" t="s">
        <v>1001</v>
      </c>
      <c r="K209" s="141" t="s">
        <v>218</v>
      </c>
      <c r="L209" s="141">
        <v>81101500</v>
      </c>
      <c r="M209" s="143">
        <v>8711100</v>
      </c>
      <c r="N209" s="144">
        <v>9.1</v>
      </c>
      <c r="O209" s="143">
        <v>41452400</v>
      </c>
      <c r="P209" s="144" t="s">
        <v>452</v>
      </c>
      <c r="Q209" s="144" t="s">
        <v>452</v>
      </c>
      <c r="R209" s="144" t="s">
        <v>452</v>
      </c>
      <c r="S209" s="141" t="s">
        <v>157</v>
      </c>
      <c r="T209" s="141" t="s">
        <v>701</v>
      </c>
      <c r="U209" s="141" t="s">
        <v>702</v>
      </c>
      <c r="V209" s="145" t="s">
        <v>711</v>
      </c>
      <c r="W209" s="141" t="s">
        <v>4009</v>
      </c>
      <c r="X209" s="146">
        <v>45343</v>
      </c>
      <c r="Y209" s="147">
        <v>202414000022963</v>
      </c>
      <c r="Z209" s="147" t="s">
        <v>38</v>
      </c>
      <c r="AA209" s="141" t="s">
        <v>712</v>
      </c>
      <c r="AB209" s="146">
        <v>45344</v>
      </c>
      <c r="AC209" s="162" t="s">
        <v>1005</v>
      </c>
      <c r="AD209" s="146">
        <v>45344</v>
      </c>
      <c r="AE209" s="163">
        <v>34844400</v>
      </c>
      <c r="AF209" s="152">
        <f t="shared" si="20"/>
        <v>6608000</v>
      </c>
      <c r="AG209" s="167">
        <v>138</v>
      </c>
      <c r="AH209" s="146">
        <v>45345</v>
      </c>
      <c r="AI209" s="163">
        <v>34844400</v>
      </c>
      <c r="AJ209" s="152">
        <f t="shared" si="21"/>
        <v>0</v>
      </c>
      <c r="AK209" s="164">
        <v>718</v>
      </c>
      <c r="AL209" s="146">
        <v>45364</v>
      </c>
      <c r="AM209" s="163">
        <v>34844400</v>
      </c>
      <c r="AN209" s="158">
        <f t="shared" si="22"/>
        <v>0</v>
      </c>
      <c r="AO209" s="157">
        <v>13647390</v>
      </c>
      <c r="AP209" s="157"/>
      <c r="AQ209" s="158">
        <f t="shared" si="24"/>
        <v>21197010</v>
      </c>
      <c r="AR209" s="158">
        <f t="shared" si="23"/>
        <v>6608000</v>
      </c>
      <c r="AS209" s="159" t="s">
        <v>170</v>
      </c>
      <c r="AT209" s="164">
        <v>139</v>
      </c>
      <c r="AU209" s="165" t="s">
        <v>1006</v>
      </c>
      <c r="AV209" s="148" t="s">
        <v>993</v>
      </c>
    </row>
    <row r="210" spans="1:48" s="118" customFormat="1" ht="18.75" customHeight="1">
      <c r="A210" s="140">
        <v>105</v>
      </c>
      <c r="B210" s="141" t="s">
        <v>1007</v>
      </c>
      <c r="C210" s="142" t="s">
        <v>151</v>
      </c>
      <c r="D210" s="168" t="s">
        <v>112</v>
      </c>
      <c r="E210" s="168" t="s">
        <v>117</v>
      </c>
      <c r="F210" s="142" t="s">
        <v>214</v>
      </c>
      <c r="G210" s="141" t="s">
        <v>216</v>
      </c>
      <c r="H210" s="142" t="s">
        <v>85</v>
      </c>
      <c r="I210" s="142" t="s">
        <v>40</v>
      </c>
      <c r="J210" s="168" t="s">
        <v>1001</v>
      </c>
      <c r="K210" s="141" t="s">
        <v>218</v>
      </c>
      <c r="L210" s="141">
        <v>81101500</v>
      </c>
      <c r="M210" s="143">
        <v>8711100</v>
      </c>
      <c r="N210" s="144">
        <v>9.1</v>
      </c>
      <c r="O210" s="143">
        <v>41452400</v>
      </c>
      <c r="P210" s="144" t="s">
        <v>452</v>
      </c>
      <c r="Q210" s="144" t="s">
        <v>452</v>
      </c>
      <c r="R210" s="144" t="s">
        <v>452</v>
      </c>
      <c r="S210" s="141" t="s">
        <v>157</v>
      </c>
      <c r="T210" s="141" t="s">
        <v>701</v>
      </c>
      <c r="U210" s="141" t="s">
        <v>702</v>
      </c>
      <c r="V210" s="145" t="s">
        <v>711</v>
      </c>
      <c r="W210" s="141" t="s">
        <v>4009</v>
      </c>
      <c r="X210" s="146">
        <v>45343</v>
      </c>
      <c r="Y210" s="147">
        <v>202414000022963</v>
      </c>
      <c r="Z210" s="147" t="s">
        <v>38</v>
      </c>
      <c r="AA210" s="141" t="s">
        <v>712</v>
      </c>
      <c r="AB210" s="146">
        <v>45344</v>
      </c>
      <c r="AC210" s="162" t="s">
        <v>1008</v>
      </c>
      <c r="AD210" s="146">
        <v>45344</v>
      </c>
      <c r="AE210" s="163">
        <v>34844400</v>
      </c>
      <c r="AF210" s="152">
        <f t="shared" si="20"/>
        <v>6608000</v>
      </c>
      <c r="AG210" s="167">
        <v>139</v>
      </c>
      <c r="AH210" s="146">
        <v>45345</v>
      </c>
      <c r="AI210" s="163">
        <v>34844400</v>
      </c>
      <c r="AJ210" s="152">
        <f t="shared" si="21"/>
        <v>0</v>
      </c>
      <c r="AK210" s="164">
        <v>525</v>
      </c>
      <c r="AL210" s="146">
        <v>45359</v>
      </c>
      <c r="AM210" s="163">
        <v>34844400</v>
      </c>
      <c r="AN210" s="158">
        <f t="shared" si="22"/>
        <v>0</v>
      </c>
      <c r="AO210" s="157">
        <v>15389610</v>
      </c>
      <c r="AP210" s="157"/>
      <c r="AQ210" s="158">
        <f t="shared" si="24"/>
        <v>19454790</v>
      </c>
      <c r="AR210" s="158">
        <f t="shared" si="23"/>
        <v>6608000</v>
      </c>
      <c r="AS210" s="159" t="s">
        <v>170</v>
      </c>
      <c r="AT210" s="164">
        <v>89</v>
      </c>
      <c r="AU210" s="165" t="s">
        <v>1009</v>
      </c>
      <c r="AV210" s="148" t="s">
        <v>993</v>
      </c>
    </row>
    <row r="211" spans="1:48" s="118" customFormat="1" ht="18.75" customHeight="1">
      <c r="A211" s="140">
        <v>106</v>
      </c>
      <c r="B211" s="141" t="s">
        <v>1010</v>
      </c>
      <c r="C211" s="142" t="s">
        <v>151</v>
      </c>
      <c r="D211" s="168" t="s">
        <v>112</v>
      </c>
      <c r="E211" s="168" t="s">
        <v>117</v>
      </c>
      <c r="F211" s="142" t="s">
        <v>214</v>
      </c>
      <c r="G211" s="141" t="s">
        <v>216</v>
      </c>
      <c r="H211" s="142" t="s">
        <v>85</v>
      </c>
      <c r="I211" s="142" t="s">
        <v>40</v>
      </c>
      <c r="J211" s="168" t="s">
        <v>1001</v>
      </c>
      <c r="K211" s="141" t="s">
        <v>218</v>
      </c>
      <c r="L211" s="141">
        <v>81101500</v>
      </c>
      <c r="M211" s="143">
        <v>8711100</v>
      </c>
      <c r="N211" s="144">
        <v>9.1</v>
      </c>
      <c r="O211" s="143">
        <v>71288900</v>
      </c>
      <c r="P211" s="144" t="s">
        <v>452</v>
      </c>
      <c r="Q211" s="144" t="s">
        <v>452</v>
      </c>
      <c r="R211" s="144" t="s">
        <v>452</v>
      </c>
      <c r="S211" s="141" t="s">
        <v>157</v>
      </c>
      <c r="T211" s="141" t="s">
        <v>701</v>
      </c>
      <c r="U211" s="141" t="s">
        <v>702</v>
      </c>
      <c r="V211" s="145" t="s">
        <v>711</v>
      </c>
      <c r="W211" s="141" t="s">
        <v>4009</v>
      </c>
      <c r="X211" s="146">
        <v>45343</v>
      </c>
      <c r="Y211" s="147">
        <v>202414000022963</v>
      </c>
      <c r="Z211" s="147" t="s">
        <v>38</v>
      </c>
      <c r="AA211" s="141" t="s">
        <v>712</v>
      </c>
      <c r="AB211" s="146">
        <v>45344</v>
      </c>
      <c r="AC211" s="162" t="s">
        <v>1011</v>
      </c>
      <c r="AD211" s="146">
        <v>45344</v>
      </c>
      <c r="AE211" s="163">
        <v>34844400</v>
      </c>
      <c r="AF211" s="152">
        <f t="shared" si="20"/>
        <v>36444500</v>
      </c>
      <c r="AG211" s="167">
        <v>140</v>
      </c>
      <c r="AH211" s="146">
        <v>45345</v>
      </c>
      <c r="AI211" s="163">
        <v>34844400</v>
      </c>
      <c r="AJ211" s="152">
        <f t="shared" si="21"/>
        <v>0</v>
      </c>
      <c r="AK211" s="164">
        <v>511</v>
      </c>
      <c r="AL211" s="146">
        <v>45359</v>
      </c>
      <c r="AM211" s="163">
        <v>34844400</v>
      </c>
      <c r="AN211" s="158">
        <f t="shared" si="22"/>
        <v>0</v>
      </c>
      <c r="AO211" s="157">
        <v>15389610</v>
      </c>
      <c r="AP211" s="157"/>
      <c r="AQ211" s="158">
        <f t="shared" si="24"/>
        <v>19454790</v>
      </c>
      <c r="AR211" s="158">
        <f t="shared" si="23"/>
        <v>36444500</v>
      </c>
      <c r="AS211" s="159" t="s">
        <v>170</v>
      </c>
      <c r="AT211" s="164">
        <v>80</v>
      </c>
      <c r="AU211" s="165" t="s">
        <v>1012</v>
      </c>
      <c r="AV211" s="148" t="s">
        <v>993</v>
      </c>
    </row>
    <row r="212" spans="1:48" s="118" customFormat="1" ht="18.75" customHeight="1">
      <c r="A212" s="140">
        <v>107</v>
      </c>
      <c r="B212" s="141" t="s">
        <v>1013</v>
      </c>
      <c r="C212" s="142" t="s">
        <v>151</v>
      </c>
      <c r="D212" s="168" t="s">
        <v>112</v>
      </c>
      <c r="E212" s="168" t="s">
        <v>117</v>
      </c>
      <c r="F212" s="142" t="s">
        <v>214</v>
      </c>
      <c r="G212" s="141" t="s">
        <v>216</v>
      </c>
      <c r="H212" s="142" t="s">
        <v>85</v>
      </c>
      <c r="I212" s="142" t="s">
        <v>40</v>
      </c>
      <c r="J212" s="168" t="s">
        <v>1014</v>
      </c>
      <c r="K212" s="141" t="s">
        <v>218</v>
      </c>
      <c r="L212" s="141">
        <v>81101500</v>
      </c>
      <c r="M212" s="143">
        <v>8711100</v>
      </c>
      <c r="N212" s="144">
        <v>9.1</v>
      </c>
      <c r="O212" s="143">
        <v>80000000</v>
      </c>
      <c r="P212" s="144" t="s">
        <v>452</v>
      </c>
      <c r="Q212" s="144" t="s">
        <v>452</v>
      </c>
      <c r="R212" s="144" t="s">
        <v>452</v>
      </c>
      <c r="S212" s="141" t="s">
        <v>157</v>
      </c>
      <c r="T212" s="141" t="s">
        <v>701</v>
      </c>
      <c r="U212" s="141" t="s">
        <v>702</v>
      </c>
      <c r="V212" s="145" t="s">
        <v>711</v>
      </c>
      <c r="W212" s="141" t="s">
        <v>4009</v>
      </c>
      <c r="X212" s="146">
        <v>45343</v>
      </c>
      <c r="Y212" s="147">
        <v>202414000022963</v>
      </c>
      <c r="Z212" s="147" t="s">
        <v>38</v>
      </c>
      <c r="AA212" s="141" t="s">
        <v>712</v>
      </c>
      <c r="AB212" s="146">
        <v>45344</v>
      </c>
      <c r="AC212" s="162" t="s">
        <v>1015</v>
      </c>
      <c r="AD212" s="146">
        <v>45344</v>
      </c>
      <c r="AE212" s="163">
        <v>34844400</v>
      </c>
      <c r="AF212" s="152">
        <f t="shared" si="20"/>
        <v>45155600</v>
      </c>
      <c r="AG212" s="167">
        <v>141</v>
      </c>
      <c r="AH212" s="146">
        <v>45345</v>
      </c>
      <c r="AI212" s="163">
        <v>30488850</v>
      </c>
      <c r="AJ212" s="152">
        <f t="shared" si="21"/>
        <v>4355550</v>
      </c>
      <c r="AK212" s="164">
        <v>1318</v>
      </c>
      <c r="AL212" s="146">
        <v>45390</v>
      </c>
      <c r="AM212" s="163">
        <v>30488850</v>
      </c>
      <c r="AN212" s="158">
        <f t="shared" si="22"/>
        <v>0</v>
      </c>
      <c r="AO212" s="157">
        <v>6678510</v>
      </c>
      <c r="AP212" s="157"/>
      <c r="AQ212" s="158">
        <f t="shared" si="24"/>
        <v>23810340</v>
      </c>
      <c r="AR212" s="158">
        <f t="shared" si="23"/>
        <v>49511150</v>
      </c>
      <c r="AS212" s="159" t="s">
        <v>170</v>
      </c>
      <c r="AT212" s="164">
        <v>292</v>
      </c>
      <c r="AU212" s="165" t="s">
        <v>1016</v>
      </c>
      <c r="AV212" s="148" t="s">
        <v>993</v>
      </c>
    </row>
    <row r="213" spans="1:48" s="118" customFormat="1" ht="18.75" customHeight="1">
      <c r="A213" s="140">
        <v>108</v>
      </c>
      <c r="B213" s="141" t="s">
        <v>1017</v>
      </c>
      <c r="C213" s="142" t="s">
        <v>151</v>
      </c>
      <c r="D213" s="168" t="s">
        <v>112</v>
      </c>
      <c r="E213" s="168" t="s">
        <v>117</v>
      </c>
      <c r="F213" s="142" t="s">
        <v>214</v>
      </c>
      <c r="G213" s="141" t="s">
        <v>216</v>
      </c>
      <c r="H213" s="142" t="s">
        <v>85</v>
      </c>
      <c r="I213" s="142" t="s">
        <v>40</v>
      </c>
      <c r="J213" s="168" t="s">
        <v>1018</v>
      </c>
      <c r="K213" s="141" t="s">
        <v>218</v>
      </c>
      <c r="L213" s="141">
        <v>81101500</v>
      </c>
      <c r="M213" s="143">
        <v>12025300</v>
      </c>
      <c r="N213" s="144">
        <v>6.6</v>
      </c>
      <c r="O213" s="143">
        <v>48500000</v>
      </c>
      <c r="P213" s="144" t="s">
        <v>452</v>
      </c>
      <c r="Q213" s="144" t="s">
        <v>452</v>
      </c>
      <c r="R213" s="144" t="s">
        <v>452</v>
      </c>
      <c r="S213" s="141" t="s">
        <v>157</v>
      </c>
      <c r="T213" s="141" t="s">
        <v>701</v>
      </c>
      <c r="U213" s="141" t="s">
        <v>702</v>
      </c>
      <c r="V213" s="145" t="s">
        <v>711</v>
      </c>
      <c r="W213" s="141" t="s">
        <v>4009</v>
      </c>
      <c r="X213" s="146">
        <v>45344</v>
      </c>
      <c r="Y213" s="147">
        <v>202414000023183</v>
      </c>
      <c r="Z213" s="147" t="s">
        <v>38</v>
      </c>
      <c r="AA213" s="141" t="s">
        <v>712</v>
      </c>
      <c r="AB213" s="146">
        <v>45345</v>
      </c>
      <c r="AC213" s="162" t="s">
        <v>1019</v>
      </c>
      <c r="AD213" s="146">
        <v>45345</v>
      </c>
      <c r="AE213" s="163">
        <v>48101200</v>
      </c>
      <c r="AF213" s="152">
        <f t="shared" si="20"/>
        <v>398800</v>
      </c>
      <c r="AG213" s="167">
        <v>651</v>
      </c>
      <c r="AH213" s="146">
        <v>45394</v>
      </c>
      <c r="AI213" s="163">
        <v>36075900</v>
      </c>
      <c r="AJ213" s="152">
        <f t="shared" si="21"/>
        <v>12025300</v>
      </c>
      <c r="AK213" s="164">
        <v>1766</v>
      </c>
      <c r="AL213" s="146">
        <v>45400</v>
      </c>
      <c r="AM213" s="163">
        <v>36075900</v>
      </c>
      <c r="AN213" s="158">
        <f t="shared" si="22"/>
        <v>0</v>
      </c>
      <c r="AO213" s="157">
        <v>3607590</v>
      </c>
      <c r="AP213" s="157"/>
      <c r="AQ213" s="158">
        <f t="shared" si="24"/>
        <v>32468310</v>
      </c>
      <c r="AR213" s="158">
        <f t="shared" si="23"/>
        <v>12424100</v>
      </c>
      <c r="AS213" s="159" t="s">
        <v>170</v>
      </c>
      <c r="AT213" s="164">
        <v>381</v>
      </c>
      <c r="AU213" s="165" t="s">
        <v>1020</v>
      </c>
      <c r="AV213" s="148" t="s">
        <v>993</v>
      </c>
    </row>
    <row r="214" spans="1:48" s="118" customFormat="1" ht="18.75" customHeight="1">
      <c r="A214" s="140">
        <v>109</v>
      </c>
      <c r="B214" s="141" t="s">
        <v>1021</v>
      </c>
      <c r="C214" s="142" t="s">
        <v>151</v>
      </c>
      <c r="D214" s="168" t="s">
        <v>112</v>
      </c>
      <c r="E214" s="168" t="s">
        <v>117</v>
      </c>
      <c r="F214" s="142" t="s">
        <v>214</v>
      </c>
      <c r="G214" s="141" t="s">
        <v>216</v>
      </c>
      <c r="H214" s="142" t="s">
        <v>85</v>
      </c>
      <c r="I214" s="142" t="s">
        <v>40</v>
      </c>
      <c r="J214" s="168" t="s">
        <v>1022</v>
      </c>
      <c r="K214" s="141" t="s">
        <v>218</v>
      </c>
      <c r="L214" s="141">
        <v>81101500</v>
      </c>
      <c r="M214" s="143">
        <v>5506800</v>
      </c>
      <c r="N214" s="144">
        <v>12</v>
      </c>
      <c r="O214" s="143">
        <v>74493200</v>
      </c>
      <c r="P214" s="144" t="s">
        <v>452</v>
      </c>
      <c r="Q214" s="144" t="s">
        <v>452</v>
      </c>
      <c r="R214" s="144" t="s">
        <v>452</v>
      </c>
      <c r="S214" s="141" t="s">
        <v>157</v>
      </c>
      <c r="T214" s="141" t="s">
        <v>701</v>
      </c>
      <c r="U214" s="141" t="s">
        <v>702</v>
      </c>
      <c r="V214" s="145" t="s">
        <v>711</v>
      </c>
      <c r="W214" s="141" t="s">
        <v>4009</v>
      </c>
      <c r="X214" s="146">
        <v>45344</v>
      </c>
      <c r="Y214" s="147">
        <v>202414000023183</v>
      </c>
      <c r="Z214" s="147" t="s">
        <v>38</v>
      </c>
      <c r="AA214" s="141" t="s">
        <v>712</v>
      </c>
      <c r="AB214" s="146">
        <v>45345</v>
      </c>
      <c r="AC214" s="162" t="s">
        <v>1023</v>
      </c>
      <c r="AD214" s="146">
        <v>45345</v>
      </c>
      <c r="AE214" s="163">
        <v>22027200</v>
      </c>
      <c r="AF214" s="152">
        <f t="shared" si="20"/>
        <v>52466000</v>
      </c>
      <c r="AG214" s="167">
        <v>238</v>
      </c>
      <c r="AH214" s="146">
        <v>45349</v>
      </c>
      <c r="AI214" s="163">
        <v>22027200</v>
      </c>
      <c r="AJ214" s="152">
        <f t="shared" si="21"/>
        <v>0</v>
      </c>
      <c r="AK214" s="164">
        <v>398</v>
      </c>
      <c r="AL214" s="146">
        <v>45355</v>
      </c>
      <c r="AM214" s="163">
        <v>22027200</v>
      </c>
      <c r="AN214" s="158">
        <f t="shared" si="22"/>
        <v>0</v>
      </c>
      <c r="AO214" s="157">
        <v>10279360</v>
      </c>
      <c r="AP214" s="157"/>
      <c r="AQ214" s="158">
        <f t="shared" si="24"/>
        <v>11747840</v>
      </c>
      <c r="AR214" s="158">
        <f t="shared" si="23"/>
        <v>52466000</v>
      </c>
      <c r="AS214" s="159" t="s">
        <v>170</v>
      </c>
      <c r="AT214" s="164">
        <v>53</v>
      </c>
      <c r="AU214" s="165" t="s">
        <v>1024</v>
      </c>
      <c r="AV214" s="148"/>
    </row>
    <row r="215" spans="1:48" s="118" customFormat="1" ht="18.75" customHeight="1">
      <c r="A215" s="140">
        <v>110</v>
      </c>
      <c r="B215" s="141" t="s">
        <v>1025</v>
      </c>
      <c r="C215" s="142" t="s">
        <v>151</v>
      </c>
      <c r="D215" s="168" t="s">
        <v>112</v>
      </c>
      <c r="E215" s="168" t="s">
        <v>117</v>
      </c>
      <c r="F215" s="142" t="s">
        <v>214</v>
      </c>
      <c r="G215" s="141" t="s">
        <v>216</v>
      </c>
      <c r="H215" s="142" t="s">
        <v>85</v>
      </c>
      <c r="I215" s="142" t="s">
        <v>40</v>
      </c>
      <c r="J215" s="168" t="s">
        <v>1026</v>
      </c>
      <c r="K215" s="141" t="s">
        <v>218</v>
      </c>
      <c r="L215" s="141">
        <v>81101500</v>
      </c>
      <c r="M215" s="143">
        <v>8711100</v>
      </c>
      <c r="N215" s="144">
        <v>9.1</v>
      </c>
      <c r="O215" s="143">
        <v>80000000</v>
      </c>
      <c r="P215" s="144" t="s">
        <v>452</v>
      </c>
      <c r="Q215" s="144" t="s">
        <v>452</v>
      </c>
      <c r="R215" s="144" t="s">
        <v>452</v>
      </c>
      <c r="S215" s="141" t="s">
        <v>157</v>
      </c>
      <c r="T215" s="141" t="s">
        <v>701</v>
      </c>
      <c r="U215" s="141" t="s">
        <v>702</v>
      </c>
      <c r="V215" s="145" t="s">
        <v>711</v>
      </c>
      <c r="W215" s="141" t="s">
        <v>4009</v>
      </c>
      <c r="X215" s="146">
        <v>45344</v>
      </c>
      <c r="Y215" s="147">
        <v>202414000023183</v>
      </c>
      <c r="Z215" s="147" t="s">
        <v>38</v>
      </c>
      <c r="AA215" s="141" t="s">
        <v>712</v>
      </c>
      <c r="AB215" s="146">
        <v>45345</v>
      </c>
      <c r="AC215" s="162" t="s">
        <v>1027</v>
      </c>
      <c r="AD215" s="146">
        <v>45345</v>
      </c>
      <c r="AE215" s="163">
        <v>34844400</v>
      </c>
      <c r="AF215" s="152">
        <f t="shared" si="20"/>
        <v>45155600</v>
      </c>
      <c r="AG215" s="167">
        <v>239</v>
      </c>
      <c r="AH215" s="146">
        <v>45349</v>
      </c>
      <c r="AI215" s="163">
        <v>34844400</v>
      </c>
      <c r="AJ215" s="152">
        <f t="shared" si="21"/>
        <v>0</v>
      </c>
      <c r="AK215" s="164">
        <v>935</v>
      </c>
      <c r="AL215" s="146">
        <v>45369</v>
      </c>
      <c r="AM215" s="163">
        <v>34844400</v>
      </c>
      <c r="AN215" s="158">
        <f t="shared" si="22"/>
        <v>0</v>
      </c>
      <c r="AO215" s="157">
        <v>12195540</v>
      </c>
      <c r="AP215" s="157"/>
      <c r="AQ215" s="158">
        <f t="shared" si="24"/>
        <v>22648860</v>
      </c>
      <c r="AR215" s="158">
        <f t="shared" si="23"/>
        <v>45155600</v>
      </c>
      <c r="AS215" s="159" t="s">
        <v>170</v>
      </c>
      <c r="AT215" s="164">
        <v>179</v>
      </c>
      <c r="AU215" s="165" t="s">
        <v>1028</v>
      </c>
      <c r="AV215" s="148"/>
    </row>
    <row r="216" spans="1:48" s="118" customFormat="1" ht="18.75" customHeight="1">
      <c r="A216" s="140">
        <v>111</v>
      </c>
      <c r="B216" s="141" t="s">
        <v>1029</v>
      </c>
      <c r="C216" s="142" t="s">
        <v>151</v>
      </c>
      <c r="D216" s="168" t="s">
        <v>112</v>
      </c>
      <c r="E216" s="168" t="s">
        <v>117</v>
      </c>
      <c r="F216" s="142" t="s">
        <v>214</v>
      </c>
      <c r="G216" s="141" t="s">
        <v>216</v>
      </c>
      <c r="H216" s="142" t="s">
        <v>6</v>
      </c>
      <c r="I216" s="142" t="s">
        <v>40</v>
      </c>
      <c r="J216" s="168" t="s">
        <v>1030</v>
      </c>
      <c r="K216" s="141" t="s">
        <v>218</v>
      </c>
      <c r="L216" s="141">
        <v>93141500</v>
      </c>
      <c r="M216" s="143">
        <v>5000000</v>
      </c>
      <c r="N216" s="144">
        <v>10</v>
      </c>
      <c r="O216" s="143">
        <v>11452400</v>
      </c>
      <c r="P216" s="144" t="s">
        <v>452</v>
      </c>
      <c r="Q216" s="144" t="s">
        <v>452</v>
      </c>
      <c r="R216" s="144" t="s">
        <v>452</v>
      </c>
      <c r="S216" s="141" t="s">
        <v>157</v>
      </c>
      <c r="T216" s="141" t="s">
        <v>701</v>
      </c>
      <c r="U216" s="141" t="s">
        <v>702</v>
      </c>
      <c r="V216" s="145" t="s">
        <v>711</v>
      </c>
      <c r="W216" s="141" t="s">
        <v>4009</v>
      </c>
      <c r="X216" s="146"/>
      <c r="Y216" s="147"/>
      <c r="Z216" s="147"/>
      <c r="AA216" s="141"/>
      <c r="AB216" s="146"/>
      <c r="AC216" s="162"/>
      <c r="AD216" s="146"/>
      <c r="AE216" s="163"/>
      <c r="AF216" s="152">
        <f t="shared" si="20"/>
        <v>11452400</v>
      </c>
      <c r="AG216" s="167"/>
      <c r="AH216" s="146"/>
      <c r="AI216" s="163"/>
      <c r="AJ216" s="152">
        <f t="shared" si="21"/>
        <v>0</v>
      </c>
      <c r="AK216" s="164"/>
      <c r="AL216" s="146"/>
      <c r="AM216" s="163"/>
      <c r="AN216" s="158">
        <f t="shared" si="22"/>
        <v>0</v>
      </c>
      <c r="AO216" s="157"/>
      <c r="AP216" s="157"/>
      <c r="AQ216" s="158">
        <f t="shared" si="24"/>
        <v>0</v>
      </c>
      <c r="AR216" s="158">
        <f t="shared" si="23"/>
        <v>11452400</v>
      </c>
      <c r="AS216" s="159"/>
      <c r="AT216" s="164"/>
      <c r="AU216" s="165"/>
      <c r="AV216" s="148"/>
    </row>
    <row r="217" spans="1:48" s="118" customFormat="1" ht="18.75" customHeight="1">
      <c r="A217" s="140">
        <v>112</v>
      </c>
      <c r="B217" s="141" t="s">
        <v>1031</v>
      </c>
      <c r="C217" s="142" t="s">
        <v>151</v>
      </c>
      <c r="D217" s="168" t="s">
        <v>112</v>
      </c>
      <c r="E217" s="168" t="s">
        <v>117</v>
      </c>
      <c r="F217" s="142" t="s">
        <v>214</v>
      </c>
      <c r="G217" s="141" t="s">
        <v>216</v>
      </c>
      <c r="H217" s="142" t="s">
        <v>6</v>
      </c>
      <c r="I217" s="142" t="s">
        <v>40</v>
      </c>
      <c r="J217" s="168" t="s">
        <v>1030</v>
      </c>
      <c r="K217" s="141" t="s">
        <v>218</v>
      </c>
      <c r="L217" s="141">
        <v>93141500</v>
      </c>
      <c r="M217" s="143">
        <v>5000000</v>
      </c>
      <c r="N217" s="144">
        <v>10</v>
      </c>
      <c r="O217" s="143">
        <v>11452400</v>
      </c>
      <c r="P217" s="144" t="s">
        <v>452</v>
      </c>
      <c r="Q217" s="144" t="s">
        <v>452</v>
      </c>
      <c r="R217" s="144" t="s">
        <v>452</v>
      </c>
      <c r="S217" s="141" t="s">
        <v>157</v>
      </c>
      <c r="T217" s="141" t="s">
        <v>701</v>
      </c>
      <c r="U217" s="141" t="s">
        <v>702</v>
      </c>
      <c r="V217" s="145" t="s">
        <v>711</v>
      </c>
      <c r="W217" s="141" t="s">
        <v>4009</v>
      </c>
      <c r="X217" s="146"/>
      <c r="Y217" s="147"/>
      <c r="Z217" s="147"/>
      <c r="AA217" s="141"/>
      <c r="AB217" s="146"/>
      <c r="AC217" s="162"/>
      <c r="AD217" s="146"/>
      <c r="AE217" s="163"/>
      <c r="AF217" s="152">
        <f t="shared" si="20"/>
        <v>11452400</v>
      </c>
      <c r="AG217" s="167"/>
      <c r="AH217" s="146"/>
      <c r="AI217" s="163"/>
      <c r="AJ217" s="152">
        <f t="shared" si="21"/>
        <v>0</v>
      </c>
      <c r="AK217" s="164"/>
      <c r="AL217" s="146"/>
      <c r="AM217" s="163"/>
      <c r="AN217" s="158">
        <f t="shared" si="22"/>
        <v>0</v>
      </c>
      <c r="AO217" s="157"/>
      <c r="AP217" s="157"/>
      <c r="AQ217" s="158">
        <f t="shared" si="24"/>
        <v>0</v>
      </c>
      <c r="AR217" s="158">
        <f t="shared" si="23"/>
        <v>11452400</v>
      </c>
      <c r="AS217" s="159"/>
      <c r="AT217" s="164"/>
      <c r="AU217" s="165"/>
      <c r="AV217" s="148"/>
    </row>
    <row r="218" spans="1:48" s="118" customFormat="1" ht="18.75" customHeight="1">
      <c r="A218" s="140">
        <v>113</v>
      </c>
      <c r="B218" s="141" t="s">
        <v>1032</v>
      </c>
      <c r="C218" s="142" t="s">
        <v>151</v>
      </c>
      <c r="D218" s="168" t="s">
        <v>112</v>
      </c>
      <c r="E218" s="168" t="s">
        <v>117</v>
      </c>
      <c r="F218" s="142" t="s">
        <v>214</v>
      </c>
      <c r="G218" s="141" t="s">
        <v>216</v>
      </c>
      <c r="H218" s="142" t="s">
        <v>6</v>
      </c>
      <c r="I218" s="142" t="s">
        <v>40</v>
      </c>
      <c r="J218" s="168" t="s">
        <v>1030</v>
      </c>
      <c r="K218" s="141" t="s">
        <v>218</v>
      </c>
      <c r="L218" s="141">
        <v>93141500</v>
      </c>
      <c r="M218" s="143">
        <v>5000000</v>
      </c>
      <c r="N218" s="144">
        <v>10</v>
      </c>
      <c r="O218" s="143">
        <v>11452400</v>
      </c>
      <c r="P218" s="144" t="s">
        <v>452</v>
      </c>
      <c r="Q218" s="144" t="s">
        <v>452</v>
      </c>
      <c r="R218" s="144" t="s">
        <v>452</v>
      </c>
      <c r="S218" s="141" t="s">
        <v>157</v>
      </c>
      <c r="T218" s="141" t="s">
        <v>701</v>
      </c>
      <c r="U218" s="141" t="s">
        <v>702</v>
      </c>
      <c r="V218" s="145" t="s">
        <v>711</v>
      </c>
      <c r="W218" s="141" t="s">
        <v>4009</v>
      </c>
      <c r="X218" s="146"/>
      <c r="Y218" s="147"/>
      <c r="Z218" s="147"/>
      <c r="AA218" s="141"/>
      <c r="AB218" s="146"/>
      <c r="AC218" s="162"/>
      <c r="AD218" s="146"/>
      <c r="AE218" s="163"/>
      <c r="AF218" s="152">
        <f t="shared" si="20"/>
        <v>11452400</v>
      </c>
      <c r="AG218" s="167"/>
      <c r="AH218" s="146"/>
      <c r="AI218" s="163"/>
      <c r="AJ218" s="152">
        <f t="shared" si="21"/>
        <v>0</v>
      </c>
      <c r="AK218" s="164"/>
      <c r="AL218" s="146"/>
      <c r="AM218" s="163"/>
      <c r="AN218" s="158">
        <f t="shared" si="22"/>
        <v>0</v>
      </c>
      <c r="AO218" s="157"/>
      <c r="AP218" s="157"/>
      <c r="AQ218" s="158">
        <f t="shared" si="24"/>
        <v>0</v>
      </c>
      <c r="AR218" s="158">
        <f t="shared" si="23"/>
        <v>11452400</v>
      </c>
      <c r="AS218" s="159"/>
      <c r="AT218" s="164"/>
      <c r="AU218" s="165"/>
      <c r="AV218" s="148"/>
    </row>
    <row r="219" spans="1:48" s="118" customFormat="1" ht="18.75" customHeight="1">
      <c r="A219" s="140">
        <v>114</v>
      </c>
      <c r="B219" s="141" t="s">
        <v>1033</v>
      </c>
      <c r="C219" s="142" t="s">
        <v>151</v>
      </c>
      <c r="D219" s="168" t="s">
        <v>112</v>
      </c>
      <c r="E219" s="168" t="s">
        <v>117</v>
      </c>
      <c r="F219" s="142" t="s">
        <v>214</v>
      </c>
      <c r="G219" s="141" t="s">
        <v>216</v>
      </c>
      <c r="H219" s="142" t="s">
        <v>6</v>
      </c>
      <c r="I219" s="142" t="s">
        <v>40</v>
      </c>
      <c r="J219" s="168" t="s">
        <v>1030</v>
      </c>
      <c r="K219" s="141" t="s">
        <v>218</v>
      </c>
      <c r="L219" s="141">
        <v>93141500</v>
      </c>
      <c r="M219" s="143">
        <v>5000000</v>
      </c>
      <c r="N219" s="144">
        <v>10</v>
      </c>
      <c r="O219" s="143">
        <v>30726200</v>
      </c>
      <c r="P219" s="144" t="s">
        <v>452</v>
      </c>
      <c r="Q219" s="144" t="s">
        <v>452</v>
      </c>
      <c r="R219" s="144" t="s">
        <v>452</v>
      </c>
      <c r="S219" s="141" t="s">
        <v>157</v>
      </c>
      <c r="T219" s="141" t="s">
        <v>701</v>
      </c>
      <c r="U219" s="141" t="s">
        <v>702</v>
      </c>
      <c r="V219" s="145" t="s">
        <v>711</v>
      </c>
      <c r="W219" s="141" t="s">
        <v>4009</v>
      </c>
      <c r="X219" s="146"/>
      <c r="Y219" s="147"/>
      <c r="Z219" s="147"/>
      <c r="AA219" s="141"/>
      <c r="AB219" s="146"/>
      <c r="AC219" s="162"/>
      <c r="AD219" s="146"/>
      <c r="AE219" s="163"/>
      <c r="AF219" s="152">
        <f t="shared" si="20"/>
        <v>30726200</v>
      </c>
      <c r="AG219" s="167"/>
      <c r="AH219" s="146"/>
      <c r="AI219" s="163"/>
      <c r="AJ219" s="152">
        <f t="shared" si="21"/>
        <v>0</v>
      </c>
      <c r="AK219" s="164"/>
      <c r="AL219" s="146"/>
      <c r="AM219" s="163"/>
      <c r="AN219" s="158">
        <f t="shared" si="22"/>
        <v>0</v>
      </c>
      <c r="AO219" s="157"/>
      <c r="AP219" s="157"/>
      <c r="AQ219" s="158">
        <f t="shared" si="24"/>
        <v>0</v>
      </c>
      <c r="AR219" s="158">
        <f t="shared" si="23"/>
        <v>30726200</v>
      </c>
      <c r="AS219" s="159"/>
      <c r="AT219" s="164"/>
      <c r="AU219" s="165"/>
      <c r="AV219" s="148"/>
    </row>
    <row r="220" spans="1:48" s="118" customFormat="1" ht="18.75" customHeight="1">
      <c r="A220" s="140">
        <v>115</v>
      </c>
      <c r="B220" s="141" t="s">
        <v>1034</v>
      </c>
      <c r="C220" s="142" t="s">
        <v>151</v>
      </c>
      <c r="D220" s="168" t="s">
        <v>112</v>
      </c>
      <c r="E220" s="168" t="s">
        <v>117</v>
      </c>
      <c r="F220" s="142" t="s">
        <v>214</v>
      </c>
      <c r="G220" s="141" t="s">
        <v>216</v>
      </c>
      <c r="H220" s="142" t="s">
        <v>16</v>
      </c>
      <c r="I220" s="142" t="s">
        <v>40</v>
      </c>
      <c r="J220" s="168" t="s">
        <v>1035</v>
      </c>
      <c r="K220" s="141" t="s">
        <v>163</v>
      </c>
      <c r="L220" s="141">
        <v>43232100</v>
      </c>
      <c r="M220" s="143">
        <v>60000000</v>
      </c>
      <c r="N220" s="144">
        <v>12</v>
      </c>
      <c r="O220" s="143">
        <v>720000000</v>
      </c>
      <c r="P220" s="144" t="s">
        <v>1036</v>
      </c>
      <c r="Q220" s="144" t="s">
        <v>1036</v>
      </c>
      <c r="R220" s="144" t="s">
        <v>1036</v>
      </c>
      <c r="S220" s="141" t="s">
        <v>157</v>
      </c>
      <c r="T220" s="141" t="s">
        <v>701</v>
      </c>
      <c r="U220" s="141" t="s">
        <v>702</v>
      </c>
      <c r="V220" s="145" t="s">
        <v>711</v>
      </c>
      <c r="W220" s="141" t="s">
        <v>4009</v>
      </c>
      <c r="X220" s="146"/>
      <c r="Y220" s="147"/>
      <c r="Z220" s="147"/>
      <c r="AA220" s="141"/>
      <c r="AB220" s="146"/>
      <c r="AC220" s="162"/>
      <c r="AD220" s="146"/>
      <c r="AE220" s="163"/>
      <c r="AF220" s="152">
        <f t="shared" si="20"/>
        <v>720000000</v>
      </c>
      <c r="AG220" s="167"/>
      <c r="AH220" s="146"/>
      <c r="AI220" s="163"/>
      <c r="AJ220" s="152">
        <f t="shared" si="21"/>
        <v>0</v>
      </c>
      <c r="AK220" s="164"/>
      <c r="AL220" s="146"/>
      <c r="AM220" s="163"/>
      <c r="AN220" s="158">
        <f t="shared" si="22"/>
        <v>0</v>
      </c>
      <c r="AO220" s="157"/>
      <c r="AP220" s="157"/>
      <c r="AQ220" s="158">
        <f t="shared" si="24"/>
        <v>0</v>
      </c>
      <c r="AR220" s="158">
        <f t="shared" si="23"/>
        <v>720000000</v>
      </c>
      <c r="AS220" s="159"/>
      <c r="AT220" s="164"/>
      <c r="AU220" s="165"/>
      <c r="AV220" s="148"/>
    </row>
    <row r="221" spans="1:48" s="118" customFormat="1" ht="18.75" customHeight="1">
      <c r="A221" s="140">
        <v>116</v>
      </c>
      <c r="B221" s="141" t="s">
        <v>1037</v>
      </c>
      <c r="C221" s="142" t="s">
        <v>151</v>
      </c>
      <c r="D221" s="168" t="s">
        <v>112</v>
      </c>
      <c r="E221" s="168" t="s">
        <v>117</v>
      </c>
      <c r="F221" s="142" t="s">
        <v>122</v>
      </c>
      <c r="G221" s="141" t="s">
        <v>216</v>
      </c>
      <c r="H221" s="142" t="s">
        <v>558</v>
      </c>
      <c r="I221" s="142" t="s">
        <v>40</v>
      </c>
      <c r="J221" s="168" t="s">
        <v>1038</v>
      </c>
      <c r="K221" s="141" t="s">
        <v>226</v>
      </c>
      <c r="L221" s="141" t="s">
        <v>237</v>
      </c>
      <c r="M221" s="143">
        <v>15626543</v>
      </c>
      <c r="N221" s="144">
        <v>1</v>
      </c>
      <c r="O221" s="143">
        <v>15626543</v>
      </c>
      <c r="P221" s="144" t="s">
        <v>237</v>
      </c>
      <c r="Q221" s="144" t="s">
        <v>237</v>
      </c>
      <c r="R221" s="144" t="s">
        <v>700</v>
      </c>
      <c r="S221" s="141" t="s">
        <v>157</v>
      </c>
      <c r="T221" s="141" t="s">
        <v>701</v>
      </c>
      <c r="U221" s="141" t="s">
        <v>702</v>
      </c>
      <c r="V221" s="145" t="s">
        <v>711</v>
      </c>
      <c r="W221" s="141" t="s">
        <v>4010</v>
      </c>
      <c r="X221" s="146">
        <v>45306</v>
      </c>
      <c r="Y221" s="147" t="s">
        <v>1039</v>
      </c>
      <c r="Z221" s="147" t="s">
        <v>178</v>
      </c>
      <c r="AA221" s="141" t="s">
        <v>676</v>
      </c>
      <c r="AB221" s="146">
        <v>45310</v>
      </c>
      <c r="AC221" s="162" t="s">
        <v>1040</v>
      </c>
      <c r="AD221" s="146">
        <v>45310</v>
      </c>
      <c r="AE221" s="163">
        <v>15626543</v>
      </c>
      <c r="AF221" s="152">
        <f t="shared" si="20"/>
        <v>0</v>
      </c>
      <c r="AG221" s="167">
        <v>44</v>
      </c>
      <c r="AH221" s="146">
        <v>45313</v>
      </c>
      <c r="AI221" s="163">
        <v>15626543</v>
      </c>
      <c r="AJ221" s="152">
        <f t="shared" si="21"/>
        <v>0</v>
      </c>
      <c r="AK221" s="164">
        <v>107</v>
      </c>
      <c r="AL221" s="146">
        <v>45316</v>
      </c>
      <c r="AM221" s="163">
        <v>15626543</v>
      </c>
      <c r="AN221" s="158">
        <f t="shared" si="22"/>
        <v>0</v>
      </c>
      <c r="AO221" s="157">
        <v>15626543</v>
      </c>
      <c r="AP221" s="157"/>
      <c r="AQ221" s="158">
        <f t="shared" si="24"/>
        <v>0</v>
      </c>
      <c r="AR221" s="158">
        <f t="shared" si="23"/>
        <v>0</v>
      </c>
      <c r="AS221" s="159" t="s">
        <v>166</v>
      </c>
      <c r="AT221" s="164">
        <v>1</v>
      </c>
      <c r="AU221" s="165" t="s">
        <v>1041</v>
      </c>
      <c r="AV221" s="148"/>
    </row>
    <row r="222" spans="1:48" s="118" customFormat="1" ht="18.75" customHeight="1">
      <c r="A222" s="140">
        <v>117</v>
      </c>
      <c r="B222" s="141" t="s">
        <v>1042</v>
      </c>
      <c r="C222" s="142" t="s">
        <v>151</v>
      </c>
      <c r="D222" s="168" t="s">
        <v>112</v>
      </c>
      <c r="E222" s="168" t="s">
        <v>117</v>
      </c>
      <c r="F222" s="142" t="s">
        <v>123</v>
      </c>
      <c r="G222" s="141" t="s">
        <v>216</v>
      </c>
      <c r="H222" s="142" t="s">
        <v>5</v>
      </c>
      <c r="I222" s="142" t="s">
        <v>40</v>
      </c>
      <c r="J222" s="168" t="s">
        <v>1043</v>
      </c>
      <c r="K222" s="141" t="s">
        <v>226</v>
      </c>
      <c r="L222" s="141" t="s">
        <v>237</v>
      </c>
      <c r="M222" s="143">
        <v>440000000</v>
      </c>
      <c r="N222" s="144">
        <v>1</v>
      </c>
      <c r="O222" s="143">
        <v>440000000</v>
      </c>
      <c r="P222" s="144" t="s">
        <v>622</v>
      </c>
      <c r="Q222" s="144" t="s">
        <v>622</v>
      </c>
      <c r="R222" s="144" t="s">
        <v>622</v>
      </c>
      <c r="S222" s="141" t="s">
        <v>157</v>
      </c>
      <c r="T222" s="141" t="s">
        <v>701</v>
      </c>
      <c r="U222" s="141" t="s">
        <v>702</v>
      </c>
      <c r="V222" s="145" t="s">
        <v>711</v>
      </c>
      <c r="W222" s="141" t="s">
        <v>4010</v>
      </c>
      <c r="X222" s="146">
        <v>45341</v>
      </c>
      <c r="Y222" s="147" t="s">
        <v>1044</v>
      </c>
      <c r="Z222" s="147" t="s">
        <v>178</v>
      </c>
      <c r="AA222" s="141" t="s">
        <v>1045</v>
      </c>
      <c r="AB222" s="146">
        <v>45341</v>
      </c>
      <c r="AC222" s="162" t="s">
        <v>1046</v>
      </c>
      <c r="AD222" s="146">
        <v>45310</v>
      </c>
      <c r="AE222" s="163">
        <v>440000000</v>
      </c>
      <c r="AF222" s="152">
        <f t="shared" si="20"/>
        <v>0</v>
      </c>
      <c r="AG222" s="167">
        <v>103</v>
      </c>
      <c r="AH222" s="146">
        <v>45341</v>
      </c>
      <c r="AI222" s="163">
        <v>0</v>
      </c>
      <c r="AJ222" s="152">
        <f t="shared" si="21"/>
        <v>440000000</v>
      </c>
      <c r="AK222" s="164"/>
      <c r="AL222" s="146"/>
      <c r="AM222" s="163"/>
      <c r="AN222" s="158">
        <f t="shared" si="22"/>
        <v>0</v>
      </c>
      <c r="AO222" s="157"/>
      <c r="AP222" s="157"/>
      <c r="AQ222" s="158">
        <f t="shared" si="24"/>
        <v>0</v>
      </c>
      <c r="AR222" s="158">
        <f t="shared" si="23"/>
        <v>440000000</v>
      </c>
      <c r="AS222" s="159"/>
      <c r="AT222" s="164"/>
      <c r="AU222" s="165"/>
      <c r="AV222" s="148"/>
    </row>
    <row r="223" spans="1:48" s="118" customFormat="1" ht="18.75" customHeight="1">
      <c r="A223" s="140">
        <v>118</v>
      </c>
      <c r="B223" s="141" t="s">
        <v>1047</v>
      </c>
      <c r="C223" s="142" t="s">
        <v>151</v>
      </c>
      <c r="D223" s="168" t="s">
        <v>112</v>
      </c>
      <c r="E223" s="168" t="s">
        <v>117</v>
      </c>
      <c r="F223" s="142" t="s">
        <v>122</v>
      </c>
      <c r="G223" s="141" t="s">
        <v>216</v>
      </c>
      <c r="H223" s="142" t="s">
        <v>85</v>
      </c>
      <c r="I223" s="142" t="s">
        <v>40</v>
      </c>
      <c r="J223" s="168" t="s">
        <v>1043</v>
      </c>
      <c r="K223" s="141" t="s">
        <v>226</v>
      </c>
      <c r="L223" s="141" t="s">
        <v>237</v>
      </c>
      <c r="M223" s="143">
        <v>440000000</v>
      </c>
      <c r="N223" s="144">
        <v>1</v>
      </c>
      <c r="O223" s="143">
        <v>440000000</v>
      </c>
      <c r="P223" s="144" t="s">
        <v>622</v>
      </c>
      <c r="Q223" s="144" t="s">
        <v>622</v>
      </c>
      <c r="R223" s="144" t="s">
        <v>622</v>
      </c>
      <c r="S223" s="141" t="s">
        <v>157</v>
      </c>
      <c r="T223" s="141" t="s">
        <v>701</v>
      </c>
      <c r="U223" s="141" t="s">
        <v>702</v>
      </c>
      <c r="V223" s="145" t="s">
        <v>711</v>
      </c>
      <c r="W223" s="141" t="s">
        <v>4010</v>
      </c>
      <c r="X223" s="146">
        <v>45341</v>
      </c>
      <c r="Y223" s="147" t="s">
        <v>1044</v>
      </c>
      <c r="Z223" s="147" t="s">
        <v>178</v>
      </c>
      <c r="AA223" s="141" t="s">
        <v>1048</v>
      </c>
      <c r="AB223" s="146">
        <v>45341</v>
      </c>
      <c r="AC223" s="162" t="s">
        <v>1049</v>
      </c>
      <c r="AD223" s="146">
        <v>45310</v>
      </c>
      <c r="AE223" s="163">
        <v>440000000</v>
      </c>
      <c r="AF223" s="152">
        <f t="shared" si="20"/>
        <v>0</v>
      </c>
      <c r="AG223" s="167">
        <v>104</v>
      </c>
      <c r="AH223" s="146">
        <v>45341</v>
      </c>
      <c r="AI223" s="163">
        <v>0</v>
      </c>
      <c r="AJ223" s="152">
        <f t="shared" si="21"/>
        <v>440000000</v>
      </c>
      <c r="AK223" s="164"/>
      <c r="AL223" s="146"/>
      <c r="AM223" s="163"/>
      <c r="AN223" s="158">
        <f t="shared" si="22"/>
        <v>0</v>
      </c>
      <c r="AO223" s="157"/>
      <c r="AP223" s="157"/>
      <c r="AQ223" s="158">
        <f t="shared" si="24"/>
        <v>0</v>
      </c>
      <c r="AR223" s="158">
        <f t="shared" si="23"/>
        <v>440000000</v>
      </c>
      <c r="AS223" s="159"/>
      <c r="AT223" s="164"/>
      <c r="AU223" s="165"/>
      <c r="AV223" s="148"/>
    </row>
    <row r="224" spans="1:48" s="118" customFormat="1" ht="18.75" customHeight="1">
      <c r="A224" s="140">
        <v>119</v>
      </c>
      <c r="B224" s="141" t="s">
        <v>1050</v>
      </c>
      <c r="C224" s="142" t="s">
        <v>151</v>
      </c>
      <c r="D224" s="168" t="s">
        <v>112</v>
      </c>
      <c r="E224" s="168" t="s">
        <v>115</v>
      </c>
      <c r="F224" s="142" t="s">
        <v>120</v>
      </c>
      <c r="G224" s="141" t="s">
        <v>216</v>
      </c>
      <c r="H224" s="142" t="s">
        <v>5</v>
      </c>
      <c r="I224" s="142" t="s">
        <v>40</v>
      </c>
      <c r="J224" s="168" t="s">
        <v>1043</v>
      </c>
      <c r="K224" s="141" t="s">
        <v>226</v>
      </c>
      <c r="L224" s="141" t="s">
        <v>237</v>
      </c>
      <c r="M224" s="143">
        <v>190000000</v>
      </c>
      <c r="N224" s="144">
        <v>1</v>
      </c>
      <c r="O224" s="143">
        <v>190000000</v>
      </c>
      <c r="P224" s="144" t="s">
        <v>622</v>
      </c>
      <c r="Q224" s="144" t="s">
        <v>622</v>
      </c>
      <c r="R224" s="144" t="s">
        <v>622</v>
      </c>
      <c r="S224" s="141" t="s">
        <v>157</v>
      </c>
      <c r="T224" s="141" t="s">
        <v>701</v>
      </c>
      <c r="U224" s="141" t="s">
        <v>702</v>
      </c>
      <c r="V224" s="145" t="s">
        <v>711</v>
      </c>
      <c r="W224" s="141" t="s">
        <v>4010</v>
      </c>
      <c r="X224" s="146">
        <v>45341</v>
      </c>
      <c r="Y224" s="147" t="s">
        <v>1044</v>
      </c>
      <c r="Z224" s="147" t="s">
        <v>178</v>
      </c>
      <c r="AA224" s="141" t="s">
        <v>1051</v>
      </c>
      <c r="AB224" s="146">
        <v>45341</v>
      </c>
      <c r="AC224" s="162" t="s">
        <v>1052</v>
      </c>
      <c r="AD224" s="146">
        <v>45310</v>
      </c>
      <c r="AE224" s="163">
        <v>190000000</v>
      </c>
      <c r="AF224" s="152">
        <f t="shared" si="20"/>
        <v>0</v>
      </c>
      <c r="AG224" s="167">
        <v>105</v>
      </c>
      <c r="AH224" s="146">
        <v>45341</v>
      </c>
      <c r="AI224" s="163">
        <v>0</v>
      </c>
      <c r="AJ224" s="152">
        <f t="shared" si="21"/>
        <v>190000000</v>
      </c>
      <c r="AK224" s="164"/>
      <c r="AL224" s="146"/>
      <c r="AM224" s="163"/>
      <c r="AN224" s="158">
        <f t="shared" si="22"/>
        <v>0</v>
      </c>
      <c r="AO224" s="157"/>
      <c r="AP224" s="157"/>
      <c r="AQ224" s="158">
        <f t="shared" si="24"/>
        <v>0</v>
      </c>
      <c r="AR224" s="158">
        <f t="shared" si="23"/>
        <v>190000000</v>
      </c>
      <c r="AS224" s="159"/>
      <c r="AT224" s="164"/>
      <c r="AU224" s="165"/>
      <c r="AV224" s="148"/>
    </row>
    <row r="225" spans="1:48" s="118" customFormat="1" ht="18.75" customHeight="1">
      <c r="A225" s="140">
        <v>120</v>
      </c>
      <c r="B225" s="141" t="s">
        <v>1053</v>
      </c>
      <c r="C225" s="142" t="s">
        <v>151</v>
      </c>
      <c r="D225" s="168" t="s">
        <v>112</v>
      </c>
      <c r="E225" s="168" t="s">
        <v>117</v>
      </c>
      <c r="F225" s="142" t="s">
        <v>123</v>
      </c>
      <c r="G225" s="141" t="s">
        <v>216</v>
      </c>
      <c r="H225" s="142" t="s">
        <v>5</v>
      </c>
      <c r="I225" s="142" t="s">
        <v>40</v>
      </c>
      <c r="J225" s="168" t="s">
        <v>1043</v>
      </c>
      <c r="K225" s="141" t="s">
        <v>226</v>
      </c>
      <c r="L225" s="141" t="s">
        <v>237</v>
      </c>
      <c r="M225" s="143">
        <v>32391420</v>
      </c>
      <c r="N225" s="144">
        <v>1</v>
      </c>
      <c r="O225" s="143">
        <v>32391420</v>
      </c>
      <c r="P225" s="144" t="s">
        <v>622</v>
      </c>
      <c r="Q225" s="144" t="s">
        <v>622</v>
      </c>
      <c r="R225" s="144" t="s">
        <v>622</v>
      </c>
      <c r="S225" s="141" t="s">
        <v>157</v>
      </c>
      <c r="T225" s="141" t="s">
        <v>701</v>
      </c>
      <c r="U225" s="141" t="s">
        <v>702</v>
      </c>
      <c r="V225" s="145" t="s">
        <v>711</v>
      </c>
      <c r="W225" s="141" t="s">
        <v>4010</v>
      </c>
      <c r="X225" s="146">
        <v>45341</v>
      </c>
      <c r="Y225" s="147" t="s">
        <v>1044</v>
      </c>
      <c r="Z225" s="147" t="s">
        <v>178</v>
      </c>
      <c r="AA225" s="141" t="s">
        <v>1054</v>
      </c>
      <c r="AB225" s="146">
        <v>45341</v>
      </c>
      <c r="AC225" s="162" t="s">
        <v>1055</v>
      </c>
      <c r="AD225" s="146">
        <v>45310</v>
      </c>
      <c r="AE225" s="163">
        <v>32391420</v>
      </c>
      <c r="AF225" s="152">
        <f t="shared" si="20"/>
        <v>0</v>
      </c>
      <c r="AG225" s="167">
        <v>106</v>
      </c>
      <c r="AH225" s="146">
        <v>45341</v>
      </c>
      <c r="AI225" s="163">
        <v>0</v>
      </c>
      <c r="AJ225" s="152">
        <f t="shared" si="21"/>
        <v>32391420</v>
      </c>
      <c r="AK225" s="164"/>
      <c r="AL225" s="146"/>
      <c r="AM225" s="163"/>
      <c r="AN225" s="158">
        <f t="shared" si="22"/>
        <v>0</v>
      </c>
      <c r="AO225" s="157"/>
      <c r="AP225" s="157"/>
      <c r="AQ225" s="158">
        <f t="shared" si="24"/>
        <v>0</v>
      </c>
      <c r="AR225" s="158">
        <f t="shared" si="23"/>
        <v>32391420</v>
      </c>
      <c r="AS225" s="159"/>
      <c r="AT225" s="164"/>
      <c r="AU225" s="165"/>
      <c r="AV225" s="148"/>
    </row>
    <row r="226" spans="1:48" s="118" customFormat="1" ht="18.75" customHeight="1">
      <c r="A226" s="140">
        <v>121</v>
      </c>
      <c r="B226" s="141" t="s">
        <v>1056</v>
      </c>
      <c r="C226" s="142" t="s">
        <v>151</v>
      </c>
      <c r="D226" s="168" t="s">
        <v>112</v>
      </c>
      <c r="E226" s="168" t="s">
        <v>117</v>
      </c>
      <c r="F226" s="142" t="s">
        <v>214</v>
      </c>
      <c r="G226" s="141" t="s">
        <v>216</v>
      </c>
      <c r="H226" s="142" t="s">
        <v>84</v>
      </c>
      <c r="I226" s="142" t="s">
        <v>41</v>
      </c>
      <c r="J226" s="168" t="s">
        <v>1057</v>
      </c>
      <c r="K226" s="141" t="s">
        <v>218</v>
      </c>
      <c r="L226" s="141">
        <v>80111617</v>
      </c>
      <c r="M226" s="143">
        <v>8711100</v>
      </c>
      <c r="N226" s="144">
        <v>4</v>
      </c>
      <c r="O226" s="143">
        <v>34844400</v>
      </c>
      <c r="P226" s="144" t="s">
        <v>452</v>
      </c>
      <c r="Q226" s="144" t="s">
        <v>452</v>
      </c>
      <c r="R226" s="144" t="s">
        <v>452</v>
      </c>
      <c r="S226" s="141" t="s">
        <v>157</v>
      </c>
      <c r="T226" s="141" t="s">
        <v>701</v>
      </c>
      <c r="U226" s="141" t="s">
        <v>702</v>
      </c>
      <c r="V226" s="145" t="s">
        <v>711</v>
      </c>
      <c r="W226" s="141" t="s">
        <v>4009</v>
      </c>
      <c r="X226" s="146">
        <v>45341</v>
      </c>
      <c r="Y226" s="147" t="s">
        <v>1058</v>
      </c>
      <c r="Z226" s="147" t="s">
        <v>178</v>
      </c>
      <c r="AA226" s="141"/>
      <c r="AB226" s="146">
        <v>45345</v>
      </c>
      <c r="AC226" s="162" t="s">
        <v>1059</v>
      </c>
      <c r="AD226" s="146">
        <v>45345</v>
      </c>
      <c r="AE226" s="163">
        <v>34844400</v>
      </c>
      <c r="AF226" s="152">
        <f t="shared" si="20"/>
        <v>0</v>
      </c>
      <c r="AG226" s="167">
        <v>240</v>
      </c>
      <c r="AH226" s="146">
        <v>45349</v>
      </c>
      <c r="AI226" s="163">
        <v>34844400</v>
      </c>
      <c r="AJ226" s="152">
        <f t="shared" si="21"/>
        <v>0</v>
      </c>
      <c r="AK226" s="164">
        <v>630</v>
      </c>
      <c r="AL226" s="146">
        <v>45363</v>
      </c>
      <c r="AM226" s="163">
        <v>34844400</v>
      </c>
      <c r="AN226" s="158">
        <f t="shared" si="22"/>
        <v>0</v>
      </c>
      <c r="AO226" s="157">
        <v>5517030</v>
      </c>
      <c r="AP226" s="157"/>
      <c r="AQ226" s="158">
        <f t="shared" si="24"/>
        <v>29327370</v>
      </c>
      <c r="AR226" s="158">
        <f t="shared" si="23"/>
        <v>0</v>
      </c>
      <c r="AS226" s="159" t="s">
        <v>170</v>
      </c>
      <c r="AT226" s="164">
        <v>137</v>
      </c>
      <c r="AU226" s="165" t="s">
        <v>1060</v>
      </c>
      <c r="AV226" s="148"/>
    </row>
    <row r="227" spans="1:48" s="118" customFormat="1" ht="18.75" customHeight="1">
      <c r="A227" s="140">
        <v>122</v>
      </c>
      <c r="B227" s="141" t="s">
        <v>1061</v>
      </c>
      <c r="C227" s="142" t="s">
        <v>151</v>
      </c>
      <c r="D227" s="168" t="s">
        <v>112</v>
      </c>
      <c r="E227" s="168" t="s">
        <v>117</v>
      </c>
      <c r="F227" s="142" t="s">
        <v>214</v>
      </c>
      <c r="G227" s="141" t="s">
        <v>216</v>
      </c>
      <c r="H227" s="142" t="s">
        <v>84</v>
      </c>
      <c r="I227" s="142" t="s">
        <v>41</v>
      </c>
      <c r="J227" s="168" t="s">
        <v>990</v>
      </c>
      <c r="K227" s="141" t="s">
        <v>218</v>
      </c>
      <c r="L227" s="141">
        <v>80111617</v>
      </c>
      <c r="M227" s="143">
        <v>5929900</v>
      </c>
      <c r="N227" s="144">
        <v>4</v>
      </c>
      <c r="O227" s="143">
        <v>23719600</v>
      </c>
      <c r="P227" s="144" t="s">
        <v>452</v>
      </c>
      <c r="Q227" s="144" t="s">
        <v>452</v>
      </c>
      <c r="R227" s="144" t="s">
        <v>452</v>
      </c>
      <c r="S227" s="141" t="s">
        <v>157</v>
      </c>
      <c r="T227" s="141" t="s">
        <v>701</v>
      </c>
      <c r="U227" s="141" t="s">
        <v>702</v>
      </c>
      <c r="V227" s="145" t="s">
        <v>711</v>
      </c>
      <c r="W227" s="141" t="s">
        <v>4009</v>
      </c>
      <c r="X227" s="146">
        <v>45341</v>
      </c>
      <c r="Y227" s="147" t="s">
        <v>1058</v>
      </c>
      <c r="Z227" s="147" t="s">
        <v>178</v>
      </c>
      <c r="AA227" s="141"/>
      <c r="AB227" s="146">
        <v>45345</v>
      </c>
      <c r="AC227" s="162" t="s">
        <v>1062</v>
      </c>
      <c r="AD227" s="146">
        <v>45345</v>
      </c>
      <c r="AE227" s="163">
        <v>23719600</v>
      </c>
      <c r="AF227" s="152">
        <f t="shared" si="20"/>
        <v>0</v>
      </c>
      <c r="AG227" s="167">
        <v>241</v>
      </c>
      <c r="AH227" s="146">
        <v>45349</v>
      </c>
      <c r="AI227" s="163">
        <v>17789700</v>
      </c>
      <c r="AJ227" s="152">
        <f t="shared" si="21"/>
        <v>5929900</v>
      </c>
      <c r="AK227" s="164">
        <v>1805</v>
      </c>
      <c r="AL227" s="146">
        <v>45406</v>
      </c>
      <c r="AM227" s="163">
        <v>17789700</v>
      </c>
      <c r="AN227" s="158">
        <f t="shared" si="22"/>
        <v>0</v>
      </c>
      <c r="AO227" s="157">
        <v>0</v>
      </c>
      <c r="AP227" s="157"/>
      <c r="AQ227" s="158">
        <f t="shared" si="24"/>
        <v>17789700</v>
      </c>
      <c r="AR227" s="158">
        <f t="shared" si="23"/>
        <v>5929900</v>
      </c>
      <c r="AS227" s="159" t="s">
        <v>170</v>
      </c>
      <c r="AT227" s="164">
        <v>398</v>
      </c>
      <c r="AU227" s="165" t="s">
        <v>1063</v>
      </c>
      <c r="AV227" s="148"/>
    </row>
    <row r="228" spans="1:48" s="118" customFormat="1" ht="18.75" customHeight="1">
      <c r="A228" s="140">
        <v>123</v>
      </c>
      <c r="B228" s="141" t="s">
        <v>1064</v>
      </c>
      <c r="C228" s="142" t="s">
        <v>151</v>
      </c>
      <c r="D228" s="168" t="s">
        <v>112</v>
      </c>
      <c r="E228" s="168" t="s">
        <v>117</v>
      </c>
      <c r="F228" s="142" t="s">
        <v>214</v>
      </c>
      <c r="G228" s="141" t="s">
        <v>216</v>
      </c>
      <c r="H228" s="142" t="s">
        <v>84</v>
      </c>
      <c r="I228" s="142" t="s">
        <v>41</v>
      </c>
      <c r="J228" s="168" t="s">
        <v>990</v>
      </c>
      <c r="K228" s="141" t="s">
        <v>218</v>
      </c>
      <c r="L228" s="141">
        <v>80111617</v>
      </c>
      <c r="M228" s="143">
        <v>5929900</v>
      </c>
      <c r="N228" s="144">
        <v>4</v>
      </c>
      <c r="O228" s="143">
        <v>23719600</v>
      </c>
      <c r="P228" s="144" t="s">
        <v>452</v>
      </c>
      <c r="Q228" s="144" t="s">
        <v>452</v>
      </c>
      <c r="R228" s="144" t="s">
        <v>452</v>
      </c>
      <c r="S228" s="141" t="s">
        <v>157</v>
      </c>
      <c r="T228" s="141" t="s">
        <v>701</v>
      </c>
      <c r="U228" s="141" t="s">
        <v>702</v>
      </c>
      <c r="V228" s="145" t="s">
        <v>711</v>
      </c>
      <c r="W228" s="141" t="s">
        <v>4009</v>
      </c>
      <c r="X228" s="146">
        <v>45341</v>
      </c>
      <c r="Y228" s="147" t="s">
        <v>1058</v>
      </c>
      <c r="Z228" s="147" t="s">
        <v>178</v>
      </c>
      <c r="AA228" s="141"/>
      <c r="AB228" s="146">
        <v>45345</v>
      </c>
      <c r="AC228" s="162" t="s">
        <v>1065</v>
      </c>
      <c r="AD228" s="146">
        <v>45345</v>
      </c>
      <c r="AE228" s="163">
        <v>23719600</v>
      </c>
      <c r="AF228" s="152">
        <f t="shared" si="20"/>
        <v>0</v>
      </c>
      <c r="AG228" s="167">
        <v>242</v>
      </c>
      <c r="AH228" s="146">
        <v>45349</v>
      </c>
      <c r="AI228" s="163">
        <v>23719600</v>
      </c>
      <c r="AJ228" s="152">
        <f t="shared" si="21"/>
        <v>0</v>
      </c>
      <c r="AK228" s="164" t="s">
        <v>1066</v>
      </c>
      <c r="AL228" s="146">
        <v>45358</v>
      </c>
      <c r="AM228" s="163">
        <v>23719600</v>
      </c>
      <c r="AN228" s="158">
        <f t="shared" si="22"/>
        <v>0</v>
      </c>
      <c r="AO228" s="157">
        <v>8499523</v>
      </c>
      <c r="AP228" s="157"/>
      <c r="AQ228" s="158">
        <f t="shared" si="24"/>
        <v>15220077</v>
      </c>
      <c r="AR228" s="158">
        <f t="shared" si="23"/>
        <v>0</v>
      </c>
      <c r="AS228" s="159" t="s">
        <v>170</v>
      </c>
      <c r="AT228" s="164">
        <v>48</v>
      </c>
      <c r="AU228" s="165" t="s">
        <v>1067</v>
      </c>
      <c r="AV228" s="148" t="s">
        <v>993</v>
      </c>
    </row>
    <row r="229" spans="1:48" s="118" customFormat="1" ht="18.75" customHeight="1">
      <c r="A229" s="140">
        <v>124</v>
      </c>
      <c r="B229" s="141" t="s">
        <v>1068</v>
      </c>
      <c r="C229" s="142" t="s">
        <v>151</v>
      </c>
      <c r="D229" s="168" t="s">
        <v>112</v>
      </c>
      <c r="E229" s="168" t="s">
        <v>117</v>
      </c>
      <c r="F229" s="142" t="s">
        <v>214</v>
      </c>
      <c r="G229" s="141" t="s">
        <v>216</v>
      </c>
      <c r="H229" s="142" t="s">
        <v>2</v>
      </c>
      <c r="I229" s="142" t="s">
        <v>40</v>
      </c>
      <c r="J229" s="168" t="s">
        <v>1069</v>
      </c>
      <c r="K229" s="141" t="s">
        <v>218</v>
      </c>
      <c r="L229" s="141">
        <v>80111607</v>
      </c>
      <c r="M229" s="143">
        <v>6935000</v>
      </c>
      <c r="N229" s="144">
        <v>4</v>
      </c>
      <c r="O229" s="143">
        <v>27740000</v>
      </c>
      <c r="P229" s="144" t="s">
        <v>452</v>
      </c>
      <c r="Q229" s="144" t="s">
        <v>452</v>
      </c>
      <c r="R229" s="144" t="s">
        <v>452</v>
      </c>
      <c r="S229" s="141" t="s">
        <v>157</v>
      </c>
      <c r="T229" s="141" t="s">
        <v>701</v>
      </c>
      <c r="U229" s="141" t="s">
        <v>702</v>
      </c>
      <c r="V229" s="145" t="s">
        <v>711</v>
      </c>
      <c r="W229" s="141" t="s">
        <v>4009</v>
      </c>
      <c r="X229" s="146">
        <v>45341</v>
      </c>
      <c r="Y229" s="147" t="s">
        <v>1058</v>
      </c>
      <c r="Z229" s="147" t="s">
        <v>178</v>
      </c>
      <c r="AA229" s="141"/>
      <c r="AB229" s="146">
        <v>45345</v>
      </c>
      <c r="AC229" s="162" t="s">
        <v>1070</v>
      </c>
      <c r="AD229" s="146">
        <v>45345</v>
      </c>
      <c r="AE229" s="163">
        <v>27740000</v>
      </c>
      <c r="AF229" s="152">
        <f t="shared" si="20"/>
        <v>0</v>
      </c>
      <c r="AG229" s="167">
        <v>243</v>
      </c>
      <c r="AH229" s="146">
        <v>45349</v>
      </c>
      <c r="AI229" s="163">
        <v>27740000</v>
      </c>
      <c r="AJ229" s="152">
        <f t="shared" si="21"/>
        <v>0</v>
      </c>
      <c r="AK229" s="164">
        <v>402</v>
      </c>
      <c r="AL229" s="146">
        <v>45355</v>
      </c>
      <c r="AM229" s="163">
        <v>27740000</v>
      </c>
      <c r="AN229" s="158">
        <f t="shared" si="22"/>
        <v>0</v>
      </c>
      <c r="AO229" s="157">
        <v>12945333</v>
      </c>
      <c r="AP229" s="157"/>
      <c r="AQ229" s="158">
        <f t="shared" si="24"/>
        <v>14794667</v>
      </c>
      <c r="AR229" s="158">
        <f t="shared" si="23"/>
        <v>0</v>
      </c>
      <c r="AS229" s="159" t="s">
        <v>170</v>
      </c>
      <c r="AT229" s="164">
        <v>49</v>
      </c>
      <c r="AU229" s="165" t="s">
        <v>1071</v>
      </c>
      <c r="AV229" s="148"/>
    </row>
    <row r="230" spans="1:48" s="118" customFormat="1" ht="18.75" customHeight="1">
      <c r="A230" s="140">
        <v>125</v>
      </c>
      <c r="B230" s="141" t="s">
        <v>1072</v>
      </c>
      <c r="C230" s="142" t="s">
        <v>151</v>
      </c>
      <c r="D230" s="168" t="s">
        <v>112</v>
      </c>
      <c r="E230" s="168" t="s">
        <v>117</v>
      </c>
      <c r="F230" s="142" t="s">
        <v>214</v>
      </c>
      <c r="G230" s="141" t="s">
        <v>216</v>
      </c>
      <c r="H230" s="142" t="s">
        <v>2</v>
      </c>
      <c r="I230" s="142" t="s">
        <v>40</v>
      </c>
      <c r="J230" s="168" t="s">
        <v>1073</v>
      </c>
      <c r="K230" s="141" t="s">
        <v>218</v>
      </c>
      <c r="L230" s="141">
        <v>80111607</v>
      </c>
      <c r="M230" s="143">
        <v>6935000</v>
      </c>
      <c r="N230" s="144">
        <v>4</v>
      </c>
      <c r="O230" s="143">
        <v>27740000</v>
      </c>
      <c r="P230" s="144" t="s">
        <v>452</v>
      </c>
      <c r="Q230" s="144" t="s">
        <v>452</v>
      </c>
      <c r="R230" s="144" t="s">
        <v>452</v>
      </c>
      <c r="S230" s="141" t="s">
        <v>157</v>
      </c>
      <c r="T230" s="141" t="s">
        <v>701</v>
      </c>
      <c r="U230" s="141" t="s">
        <v>702</v>
      </c>
      <c r="V230" s="145" t="s">
        <v>711</v>
      </c>
      <c r="W230" s="141" t="s">
        <v>4009</v>
      </c>
      <c r="X230" s="146">
        <v>45341</v>
      </c>
      <c r="Y230" s="147" t="s">
        <v>1058</v>
      </c>
      <c r="Z230" s="147" t="s">
        <v>178</v>
      </c>
      <c r="AA230" s="141"/>
      <c r="AB230" s="146">
        <v>45345</v>
      </c>
      <c r="AC230" s="162" t="s">
        <v>1074</v>
      </c>
      <c r="AD230" s="146">
        <v>45345</v>
      </c>
      <c r="AE230" s="163">
        <v>27740000</v>
      </c>
      <c r="AF230" s="152">
        <f t="shared" si="20"/>
        <v>0</v>
      </c>
      <c r="AG230" s="167">
        <v>244</v>
      </c>
      <c r="AH230" s="146">
        <v>45349</v>
      </c>
      <c r="AI230" s="163">
        <v>27740000</v>
      </c>
      <c r="AJ230" s="152">
        <f t="shared" si="21"/>
        <v>0</v>
      </c>
      <c r="AK230" s="164">
        <v>951</v>
      </c>
      <c r="AL230" s="146">
        <v>45370</v>
      </c>
      <c r="AM230" s="163">
        <v>27740000</v>
      </c>
      <c r="AN230" s="158">
        <f t="shared" si="22"/>
        <v>0</v>
      </c>
      <c r="AO230" s="157">
        <v>9477833</v>
      </c>
      <c r="AP230" s="157"/>
      <c r="AQ230" s="158">
        <f t="shared" si="24"/>
        <v>18262167</v>
      </c>
      <c r="AR230" s="158">
        <f t="shared" si="23"/>
        <v>0</v>
      </c>
      <c r="AS230" s="159" t="s">
        <v>170</v>
      </c>
      <c r="AT230" s="164">
        <v>186</v>
      </c>
      <c r="AU230" s="165" t="s">
        <v>1075</v>
      </c>
      <c r="AV230" s="148"/>
    </row>
    <row r="231" spans="1:48" s="118" customFormat="1" ht="18.75" customHeight="1">
      <c r="A231" s="140">
        <v>126</v>
      </c>
      <c r="B231" s="141" t="s">
        <v>1076</v>
      </c>
      <c r="C231" s="142" t="s">
        <v>151</v>
      </c>
      <c r="D231" s="168" t="s">
        <v>112</v>
      </c>
      <c r="E231" s="168" t="s">
        <v>117</v>
      </c>
      <c r="F231" s="142" t="s">
        <v>214</v>
      </c>
      <c r="G231" s="141" t="s">
        <v>216</v>
      </c>
      <c r="H231" s="142" t="s">
        <v>2</v>
      </c>
      <c r="I231" s="142" t="s">
        <v>40</v>
      </c>
      <c r="J231" s="168" t="s">
        <v>1077</v>
      </c>
      <c r="K231" s="141" t="s">
        <v>218</v>
      </c>
      <c r="L231" s="141">
        <v>80111607</v>
      </c>
      <c r="M231" s="143">
        <v>12025300</v>
      </c>
      <c r="N231" s="144">
        <v>4</v>
      </c>
      <c r="O231" s="143">
        <v>48101200</v>
      </c>
      <c r="P231" s="144" t="s">
        <v>452</v>
      </c>
      <c r="Q231" s="144" t="s">
        <v>452</v>
      </c>
      <c r="R231" s="144" t="s">
        <v>452</v>
      </c>
      <c r="S231" s="141" t="s">
        <v>157</v>
      </c>
      <c r="T231" s="141" t="s">
        <v>701</v>
      </c>
      <c r="U231" s="141" t="s">
        <v>702</v>
      </c>
      <c r="V231" s="145" t="s">
        <v>711</v>
      </c>
      <c r="W231" s="141" t="s">
        <v>4009</v>
      </c>
      <c r="X231" s="146">
        <v>45341</v>
      </c>
      <c r="Y231" s="147" t="s">
        <v>1058</v>
      </c>
      <c r="Z231" s="147" t="s">
        <v>178</v>
      </c>
      <c r="AA231" s="141"/>
      <c r="AB231" s="146">
        <v>45345</v>
      </c>
      <c r="AC231" s="162" t="s">
        <v>1078</v>
      </c>
      <c r="AD231" s="146">
        <v>45345</v>
      </c>
      <c r="AE231" s="163">
        <v>48101200</v>
      </c>
      <c r="AF231" s="152">
        <f t="shared" si="20"/>
        <v>0</v>
      </c>
      <c r="AG231" s="167">
        <v>245</v>
      </c>
      <c r="AH231" s="146">
        <v>45349</v>
      </c>
      <c r="AI231" s="163">
        <v>48101200</v>
      </c>
      <c r="AJ231" s="152">
        <f t="shared" si="21"/>
        <v>0</v>
      </c>
      <c r="AK231" s="164">
        <v>386</v>
      </c>
      <c r="AL231" s="146">
        <v>45352</v>
      </c>
      <c r="AM231" s="163">
        <v>48101200</v>
      </c>
      <c r="AN231" s="158">
        <f t="shared" si="22"/>
        <v>0</v>
      </c>
      <c r="AO231" s="157">
        <v>24050600</v>
      </c>
      <c r="AP231" s="157"/>
      <c r="AQ231" s="158">
        <f t="shared" si="24"/>
        <v>24050600</v>
      </c>
      <c r="AR231" s="158">
        <f t="shared" si="23"/>
        <v>0</v>
      </c>
      <c r="AS231" s="159" t="s">
        <v>168</v>
      </c>
      <c r="AT231" s="164">
        <v>38</v>
      </c>
      <c r="AU231" s="165" t="s">
        <v>1079</v>
      </c>
      <c r="AV231" s="148"/>
    </row>
    <row r="232" spans="1:48" s="118" customFormat="1" ht="18.75" customHeight="1">
      <c r="A232" s="140">
        <v>127</v>
      </c>
      <c r="B232" s="141" t="s">
        <v>1080</v>
      </c>
      <c r="C232" s="142" t="s">
        <v>151</v>
      </c>
      <c r="D232" s="168" t="s">
        <v>112</v>
      </c>
      <c r="E232" s="168" t="s">
        <v>117</v>
      </c>
      <c r="F232" s="142" t="s">
        <v>214</v>
      </c>
      <c r="G232" s="141" t="s">
        <v>216</v>
      </c>
      <c r="H232" s="142" t="s">
        <v>2</v>
      </c>
      <c r="I232" s="142" t="s">
        <v>40</v>
      </c>
      <c r="J232" s="168" t="s">
        <v>1081</v>
      </c>
      <c r="K232" s="141" t="s">
        <v>218</v>
      </c>
      <c r="L232" s="141">
        <v>80111607</v>
      </c>
      <c r="M232" s="143">
        <v>7767000</v>
      </c>
      <c r="N232" s="144">
        <v>4</v>
      </c>
      <c r="O232" s="143">
        <v>31068000</v>
      </c>
      <c r="P232" s="144" t="s">
        <v>452</v>
      </c>
      <c r="Q232" s="144" t="s">
        <v>452</v>
      </c>
      <c r="R232" s="144" t="s">
        <v>452</v>
      </c>
      <c r="S232" s="141" t="s">
        <v>157</v>
      </c>
      <c r="T232" s="141" t="s">
        <v>701</v>
      </c>
      <c r="U232" s="141" t="s">
        <v>702</v>
      </c>
      <c r="V232" s="145" t="s">
        <v>711</v>
      </c>
      <c r="W232" s="141" t="s">
        <v>4009</v>
      </c>
      <c r="X232" s="146">
        <v>45341</v>
      </c>
      <c r="Y232" s="147" t="s">
        <v>1058</v>
      </c>
      <c r="Z232" s="147" t="s">
        <v>178</v>
      </c>
      <c r="AA232" s="141"/>
      <c r="AB232" s="146">
        <v>45345</v>
      </c>
      <c r="AC232" s="162" t="s">
        <v>1082</v>
      </c>
      <c r="AD232" s="146">
        <v>45345</v>
      </c>
      <c r="AE232" s="163">
        <v>31068000</v>
      </c>
      <c r="AF232" s="152">
        <f t="shared" si="20"/>
        <v>0</v>
      </c>
      <c r="AG232" s="167">
        <v>246</v>
      </c>
      <c r="AH232" s="146">
        <v>45349</v>
      </c>
      <c r="AI232" s="163">
        <v>31068000</v>
      </c>
      <c r="AJ232" s="152">
        <f t="shared" si="21"/>
        <v>0</v>
      </c>
      <c r="AK232" s="164">
        <v>408</v>
      </c>
      <c r="AL232" s="146">
        <v>45355</v>
      </c>
      <c r="AM232" s="163">
        <v>31068000</v>
      </c>
      <c r="AN232" s="158">
        <f t="shared" si="22"/>
        <v>0</v>
      </c>
      <c r="AO232" s="157">
        <v>14757300</v>
      </c>
      <c r="AP232" s="157"/>
      <c r="AQ232" s="158">
        <f t="shared" si="24"/>
        <v>16310700</v>
      </c>
      <c r="AR232" s="158">
        <f t="shared" si="23"/>
        <v>0</v>
      </c>
      <c r="AS232" s="159" t="s">
        <v>170</v>
      </c>
      <c r="AT232" s="164">
        <v>62</v>
      </c>
      <c r="AU232" s="165" t="s">
        <v>1083</v>
      </c>
      <c r="AV232" s="148"/>
    </row>
    <row r="233" spans="1:48" s="118" customFormat="1" ht="18.75" customHeight="1">
      <c r="A233" s="140">
        <v>128</v>
      </c>
      <c r="B233" s="141" t="s">
        <v>1084</v>
      </c>
      <c r="C233" s="142" t="s">
        <v>151</v>
      </c>
      <c r="D233" s="168" t="s">
        <v>112</v>
      </c>
      <c r="E233" s="168" t="s">
        <v>117</v>
      </c>
      <c r="F233" s="142" t="s">
        <v>123</v>
      </c>
      <c r="G233" s="141" t="s">
        <v>216</v>
      </c>
      <c r="H233" s="142" t="s">
        <v>5</v>
      </c>
      <c r="I233" s="142" t="s">
        <v>40</v>
      </c>
      <c r="J233" s="168" t="s">
        <v>1085</v>
      </c>
      <c r="K233" s="141" t="s">
        <v>218</v>
      </c>
      <c r="L233" s="141">
        <v>80111600</v>
      </c>
      <c r="M233" s="143">
        <v>8711100</v>
      </c>
      <c r="N233" s="144">
        <v>4</v>
      </c>
      <c r="O233" s="143">
        <v>34844400</v>
      </c>
      <c r="P233" s="144" t="s">
        <v>452</v>
      </c>
      <c r="Q233" s="144" t="s">
        <v>452</v>
      </c>
      <c r="R233" s="144" t="s">
        <v>452</v>
      </c>
      <c r="S233" s="141" t="s">
        <v>157</v>
      </c>
      <c r="T233" s="141" t="s">
        <v>701</v>
      </c>
      <c r="U233" s="141" t="s">
        <v>702</v>
      </c>
      <c r="V233" s="145" t="s">
        <v>711</v>
      </c>
      <c r="W233" s="141" t="s">
        <v>4009</v>
      </c>
      <c r="X233" s="146">
        <v>45341</v>
      </c>
      <c r="Y233" s="147" t="s">
        <v>1058</v>
      </c>
      <c r="Z233" s="147" t="s">
        <v>178</v>
      </c>
      <c r="AA233" s="141"/>
      <c r="AB233" s="146">
        <v>45345</v>
      </c>
      <c r="AC233" s="162" t="s">
        <v>1086</v>
      </c>
      <c r="AD233" s="146">
        <v>45345</v>
      </c>
      <c r="AE233" s="163">
        <v>34844400</v>
      </c>
      <c r="AF233" s="152">
        <f t="shared" si="20"/>
        <v>0</v>
      </c>
      <c r="AG233" s="167">
        <v>247</v>
      </c>
      <c r="AH233" s="146">
        <v>45349</v>
      </c>
      <c r="AI233" s="163">
        <v>34844400</v>
      </c>
      <c r="AJ233" s="152">
        <f t="shared" si="21"/>
        <v>0</v>
      </c>
      <c r="AK233" s="164">
        <v>1033</v>
      </c>
      <c r="AL233" s="146">
        <v>45372</v>
      </c>
      <c r="AM233" s="163">
        <v>34844400</v>
      </c>
      <c r="AN233" s="158">
        <f t="shared" si="22"/>
        <v>0</v>
      </c>
      <c r="AO233" s="157">
        <v>8711100</v>
      </c>
      <c r="AP233" s="157"/>
      <c r="AQ233" s="158">
        <f t="shared" si="24"/>
        <v>26133300</v>
      </c>
      <c r="AR233" s="158">
        <f t="shared" si="23"/>
        <v>0</v>
      </c>
      <c r="AS233" s="159" t="s">
        <v>170</v>
      </c>
      <c r="AT233" s="164">
        <v>213</v>
      </c>
      <c r="AU233" s="165" t="s">
        <v>1087</v>
      </c>
      <c r="AV233" s="148"/>
    </row>
    <row r="234" spans="1:48" s="118" customFormat="1" ht="18.75" customHeight="1">
      <c r="A234" s="140">
        <v>129</v>
      </c>
      <c r="B234" s="141" t="s">
        <v>1088</v>
      </c>
      <c r="C234" s="142" t="s">
        <v>151</v>
      </c>
      <c r="D234" s="168" t="s">
        <v>112</v>
      </c>
      <c r="E234" s="168" t="s">
        <v>117</v>
      </c>
      <c r="F234" s="142" t="s">
        <v>214</v>
      </c>
      <c r="G234" s="141" t="s">
        <v>216</v>
      </c>
      <c r="H234" s="142" t="s">
        <v>84</v>
      </c>
      <c r="I234" s="142" t="s">
        <v>41</v>
      </c>
      <c r="J234" s="168" t="s">
        <v>990</v>
      </c>
      <c r="K234" s="141" t="s">
        <v>218</v>
      </c>
      <c r="L234" s="141">
        <v>80111617</v>
      </c>
      <c r="M234" s="143">
        <v>5929900</v>
      </c>
      <c r="N234" s="144">
        <v>4</v>
      </c>
      <c r="O234" s="143">
        <v>23719600</v>
      </c>
      <c r="P234" s="144" t="s">
        <v>452</v>
      </c>
      <c r="Q234" s="144" t="s">
        <v>452</v>
      </c>
      <c r="R234" s="144" t="s">
        <v>452</v>
      </c>
      <c r="S234" s="141" t="s">
        <v>157</v>
      </c>
      <c r="T234" s="141" t="s">
        <v>701</v>
      </c>
      <c r="U234" s="141" t="s">
        <v>702</v>
      </c>
      <c r="V234" s="145" t="s">
        <v>711</v>
      </c>
      <c r="W234" s="141" t="s">
        <v>4009</v>
      </c>
      <c r="X234" s="146">
        <v>45341</v>
      </c>
      <c r="Y234" s="147" t="s">
        <v>1058</v>
      </c>
      <c r="Z234" s="147" t="s">
        <v>178</v>
      </c>
      <c r="AA234" s="141"/>
      <c r="AB234" s="146">
        <v>45345</v>
      </c>
      <c r="AC234" s="162" t="s">
        <v>1089</v>
      </c>
      <c r="AD234" s="146">
        <v>45345</v>
      </c>
      <c r="AE234" s="163">
        <v>23719600</v>
      </c>
      <c r="AF234" s="152">
        <f t="shared" si="20"/>
        <v>0</v>
      </c>
      <c r="AG234" s="167">
        <v>248</v>
      </c>
      <c r="AH234" s="146">
        <v>45349</v>
      </c>
      <c r="AI234" s="163">
        <v>23719600</v>
      </c>
      <c r="AJ234" s="152">
        <f t="shared" si="21"/>
        <v>0</v>
      </c>
      <c r="AK234" s="164">
        <v>337</v>
      </c>
      <c r="AL234" s="146">
        <v>45351</v>
      </c>
      <c r="AM234" s="163">
        <v>23719600</v>
      </c>
      <c r="AN234" s="158">
        <f t="shared" si="22"/>
        <v>0</v>
      </c>
      <c r="AO234" s="157">
        <v>11859800</v>
      </c>
      <c r="AP234" s="157"/>
      <c r="AQ234" s="158">
        <f t="shared" si="24"/>
        <v>11859800</v>
      </c>
      <c r="AR234" s="158">
        <f t="shared" si="23"/>
        <v>0</v>
      </c>
      <c r="AS234" s="159" t="s">
        <v>168</v>
      </c>
      <c r="AT234" s="164">
        <v>30</v>
      </c>
      <c r="AU234" s="165" t="s">
        <v>1090</v>
      </c>
      <c r="AV234" s="148" t="s">
        <v>993</v>
      </c>
    </row>
    <row r="235" spans="1:48" s="118" customFormat="1" ht="18.75" customHeight="1">
      <c r="A235" s="140">
        <v>130</v>
      </c>
      <c r="B235" s="141" t="s">
        <v>1091</v>
      </c>
      <c r="C235" s="142" t="s">
        <v>151</v>
      </c>
      <c r="D235" s="168" t="s">
        <v>112</v>
      </c>
      <c r="E235" s="168" t="s">
        <v>117</v>
      </c>
      <c r="F235" s="142" t="s">
        <v>123</v>
      </c>
      <c r="G235" s="141" t="s">
        <v>216</v>
      </c>
      <c r="H235" s="142" t="s">
        <v>5</v>
      </c>
      <c r="I235" s="142" t="s">
        <v>40</v>
      </c>
      <c r="J235" s="168" t="s">
        <v>1092</v>
      </c>
      <c r="K235" s="141" t="s">
        <v>218</v>
      </c>
      <c r="L235" s="141">
        <v>80111600</v>
      </c>
      <c r="M235" s="143">
        <v>5506800</v>
      </c>
      <c r="N235" s="144">
        <v>4</v>
      </c>
      <c r="O235" s="143">
        <v>22027200</v>
      </c>
      <c r="P235" s="144" t="s">
        <v>452</v>
      </c>
      <c r="Q235" s="144" t="s">
        <v>452</v>
      </c>
      <c r="R235" s="144" t="s">
        <v>452</v>
      </c>
      <c r="S235" s="141" t="s">
        <v>157</v>
      </c>
      <c r="T235" s="141" t="s">
        <v>701</v>
      </c>
      <c r="U235" s="141" t="s">
        <v>702</v>
      </c>
      <c r="V235" s="145" t="s">
        <v>711</v>
      </c>
      <c r="W235" s="141" t="s">
        <v>4009</v>
      </c>
      <c r="X235" s="146">
        <v>45341</v>
      </c>
      <c r="Y235" s="147" t="s">
        <v>1058</v>
      </c>
      <c r="Z235" s="147" t="s">
        <v>178</v>
      </c>
      <c r="AA235" s="141"/>
      <c r="AB235" s="146">
        <v>45345</v>
      </c>
      <c r="AC235" s="162" t="s">
        <v>1093</v>
      </c>
      <c r="AD235" s="146">
        <v>45345</v>
      </c>
      <c r="AE235" s="163">
        <v>22027200</v>
      </c>
      <c r="AF235" s="152">
        <f t="shared" si="20"/>
        <v>0</v>
      </c>
      <c r="AG235" s="167">
        <v>249</v>
      </c>
      <c r="AH235" s="146">
        <v>45349</v>
      </c>
      <c r="AI235" s="163">
        <v>22027200</v>
      </c>
      <c r="AJ235" s="152">
        <f t="shared" si="21"/>
        <v>0</v>
      </c>
      <c r="AK235" s="164">
        <v>734</v>
      </c>
      <c r="AL235" s="146">
        <v>45364</v>
      </c>
      <c r="AM235" s="163">
        <v>22027200</v>
      </c>
      <c r="AN235" s="158">
        <f t="shared" si="22"/>
        <v>0</v>
      </c>
      <c r="AO235" s="157">
        <v>8810880</v>
      </c>
      <c r="AP235" s="157"/>
      <c r="AQ235" s="158">
        <f t="shared" si="24"/>
        <v>13216320</v>
      </c>
      <c r="AR235" s="158">
        <f t="shared" si="23"/>
        <v>0</v>
      </c>
      <c r="AS235" s="159" t="s">
        <v>170</v>
      </c>
      <c r="AT235" s="164">
        <v>140</v>
      </c>
      <c r="AU235" s="165" t="s">
        <v>1094</v>
      </c>
      <c r="AV235" s="148"/>
    </row>
    <row r="236" spans="1:48" s="118" customFormat="1" ht="18.75" customHeight="1">
      <c r="A236" s="140">
        <v>131</v>
      </c>
      <c r="B236" s="141" t="s">
        <v>1095</v>
      </c>
      <c r="C236" s="142" t="s">
        <v>151</v>
      </c>
      <c r="D236" s="168" t="s">
        <v>112</v>
      </c>
      <c r="E236" s="168" t="s">
        <v>117</v>
      </c>
      <c r="F236" s="142" t="s">
        <v>214</v>
      </c>
      <c r="G236" s="141" t="s">
        <v>216</v>
      </c>
      <c r="H236" s="142" t="s">
        <v>85</v>
      </c>
      <c r="I236" s="142" t="s">
        <v>40</v>
      </c>
      <c r="J236" s="168" t="s">
        <v>1096</v>
      </c>
      <c r="K236" s="141" t="s">
        <v>218</v>
      </c>
      <c r="L236" s="141">
        <v>80111614</v>
      </c>
      <c r="M236" s="143">
        <v>5929900</v>
      </c>
      <c r="N236" s="144">
        <v>4</v>
      </c>
      <c r="O236" s="143">
        <v>23719600</v>
      </c>
      <c r="P236" s="144" t="s">
        <v>452</v>
      </c>
      <c r="Q236" s="144" t="s">
        <v>452</v>
      </c>
      <c r="R236" s="144" t="s">
        <v>452</v>
      </c>
      <c r="S236" s="141" t="s">
        <v>157</v>
      </c>
      <c r="T236" s="141" t="s">
        <v>701</v>
      </c>
      <c r="U236" s="141" t="s">
        <v>702</v>
      </c>
      <c r="V236" s="145" t="s">
        <v>711</v>
      </c>
      <c r="W236" s="141" t="s">
        <v>4009</v>
      </c>
      <c r="X236" s="146">
        <v>45341</v>
      </c>
      <c r="Y236" s="147" t="s">
        <v>1058</v>
      </c>
      <c r="Z236" s="147" t="s">
        <v>178</v>
      </c>
      <c r="AA236" s="141"/>
      <c r="AB236" s="146">
        <v>45345</v>
      </c>
      <c r="AC236" s="162" t="s">
        <v>1097</v>
      </c>
      <c r="AD236" s="146">
        <v>45345</v>
      </c>
      <c r="AE236" s="163">
        <v>23719600</v>
      </c>
      <c r="AF236" s="152">
        <f t="shared" si="20"/>
        <v>0</v>
      </c>
      <c r="AG236" s="167">
        <v>250</v>
      </c>
      <c r="AH236" s="146">
        <v>45349</v>
      </c>
      <c r="AI236" s="163">
        <v>23719600</v>
      </c>
      <c r="AJ236" s="152">
        <f t="shared" si="21"/>
        <v>0</v>
      </c>
      <c r="AK236" s="164">
        <v>1147</v>
      </c>
      <c r="AL236" s="146">
        <v>45384</v>
      </c>
      <c r="AM236" s="163">
        <v>23719600</v>
      </c>
      <c r="AN236" s="158">
        <f t="shared" si="22"/>
        <v>0</v>
      </c>
      <c r="AO236" s="157">
        <v>5534573</v>
      </c>
      <c r="AP236" s="157"/>
      <c r="AQ236" s="158">
        <f t="shared" si="24"/>
        <v>18185027</v>
      </c>
      <c r="AR236" s="158">
        <f t="shared" si="23"/>
        <v>0</v>
      </c>
      <c r="AS236" s="159" t="s">
        <v>170</v>
      </c>
      <c r="AT236" s="164">
        <v>241</v>
      </c>
      <c r="AU236" s="165" t="s">
        <v>1098</v>
      </c>
      <c r="AV236" s="148"/>
    </row>
    <row r="237" spans="1:48" s="118" customFormat="1" ht="18.75" customHeight="1">
      <c r="A237" s="140">
        <v>132</v>
      </c>
      <c r="B237" s="141" t="s">
        <v>1099</v>
      </c>
      <c r="C237" s="142" t="s">
        <v>151</v>
      </c>
      <c r="D237" s="168" t="s">
        <v>112</v>
      </c>
      <c r="E237" s="168" t="s">
        <v>117</v>
      </c>
      <c r="F237" s="142" t="s">
        <v>122</v>
      </c>
      <c r="G237" s="141" t="s">
        <v>216</v>
      </c>
      <c r="H237" s="142" t="s">
        <v>2</v>
      </c>
      <c r="I237" s="142" t="s">
        <v>40</v>
      </c>
      <c r="J237" s="168" t="s">
        <v>1100</v>
      </c>
      <c r="K237" s="141" t="s">
        <v>218</v>
      </c>
      <c r="L237" s="141">
        <v>80111607</v>
      </c>
      <c r="M237" s="143">
        <v>8000000</v>
      </c>
      <c r="N237" s="144">
        <v>3.5</v>
      </c>
      <c r="O237" s="143">
        <v>28000000</v>
      </c>
      <c r="P237" s="144" t="s">
        <v>238</v>
      </c>
      <c r="Q237" s="144" t="s">
        <v>238</v>
      </c>
      <c r="R237" s="144" t="s">
        <v>238</v>
      </c>
      <c r="S237" s="141" t="s">
        <v>157</v>
      </c>
      <c r="T237" s="141" t="s">
        <v>701</v>
      </c>
      <c r="U237" s="141" t="s">
        <v>702</v>
      </c>
      <c r="V237" s="145" t="s">
        <v>703</v>
      </c>
      <c r="W237" s="141" t="s">
        <v>4009</v>
      </c>
      <c r="X237" s="146">
        <v>45363</v>
      </c>
      <c r="Y237" s="147">
        <v>202414000030683</v>
      </c>
      <c r="Z237" s="147" t="s">
        <v>178</v>
      </c>
      <c r="AA237" s="141" t="s">
        <v>1101</v>
      </c>
      <c r="AB237" s="146">
        <v>45335</v>
      </c>
      <c r="AC237" s="162" t="s">
        <v>1102</v>
      </c>
      <c r="AD237" s="146">
        <v>45369</v>
      </c>
      <c r="AE237" s="163">
        <v>28000000</v>
      </c>
      <c r="AF237" s="152">
        <f t="shared" si="20"/>
        <v>0</v>
      </c>
      <c r="AG237" s="167">
        <v>486</v>
      </c>
      <c r="AH237" s="146">
        <v>45371</v>
      </c>
      <c r="AI237" s="163">
        <v>28000000</v>
      </c>
      <c r="AJ237" s="152">
        <f t="shared" si="21"/>
        <v>0</v>
      </c>
      <c r="AK237" s="164">
        <v>1774</v>
      </c>
      <c r="AL237" s="146">
        <v>45400</v>
      </c>
      <c r="AM237" s="163">
        <v>28000000</v>
      </c>
      <c r="AN237" s="158">
        <f t="shared" si="22"/>
        <v>0</v>
      </c>
      <c r="AO237" s="157">
        <v>2400000</v>
      </c>
      <c r="AP237" s="157"/>
      <c r="AQ237" s="158">
        <f t="shared" si="24"/>
        <v>25600000</v>
      </c>
      <c r="AR237" s="158">
        <f t="shared" si="23"/>
        <v>0</v>
      </c>
      <c r="AS237" s="159" t="s">
        <v>170</v>
      </c>
      <c r="AT237" s="164">
        <v>374</v>
      </c>
      <c r="AU237" s="165" t="s">
        <v>1103</v>
      </c>
      <c r="AV237" s="148" t="s">
        <v>1104</v>
      </c>
    </row>
    <row r="238" spans="1:48" s="118" customFormat="1" ht="18.75" customHeight="1">
      <c r="A238" s="140">
        <v>133</v>
      </c>
      <c r="B238" s="141" t="s">
        <v>1105</v>
      </c>
      <c r="C238" s="142" t="s">
        <v>151</v>
      </c>
      <c r="D238" s="168" t="s">
        <v>112</v>
      </c>
      <c r="E238" s="168" t="s">
        <v>117</v>
      </c>
      <c r="F238" s="142" t="s">
        <v>122</v>
      </c>
      <c r="G238" s="141" t="s">
        <v>216</v>
      </c>
      <c r="H238" s="142" t="s">
        <v>2</v>
      </c>
      <c r="I238" s="142" t="s">
        <v>40</v>
      </c>
      <c r="J238" s="168" t="s">
        <v>1100</v>
      </c>
      <c r="K238" s="141" t="s">
        <v>218</v>
      </c>
      <c r="L238" s="141">
        <v>80111607</v>
      </c>
      <c r="M238" s="143">
        <v>8000000</v>
      </c>
      <c r="N238" s="144">
        <v>3.5</v>
      </c>
      <c r="O238" s="143">
        <v>28000000</v>
      </c>
      <c r="P238" s="144" t="s">
        <v>238</v>
      </c>
      <c r="Q238" s="144" t="s">
        <v>238</v>
      </c>
      <c r="R238" s="144" t="s">
        <v>238</v>
      </c>
      <c r="S238" s="141" t="s">
        <v>157</v>
      </c>
      <c r="T238" s="141" t="s">
        <v>701</v>
      </c>
      <c r="U238" s="141" t="s">
        <v>702</v>
      </c>
      <c r="V238" s="145" t="s">
        <v>703</v>
      </c>
      <c r="W238" s="141" t="s">
        <v>4009</v>
      </c>
      <c r="X238" s="146">
        <v>45363</v>
      </c>
      <c r="Y238" s="147">
        <v>202414000030683</v>
      </c>
      <c r="Z238" s="147" t="s">
        <v>178</v>
      </c>
      <c r="AA238" s="141" t="s">
        <v>1106</v>
      </c>
      <c r="AB238" s="146">
        <v>45335</v>
      </c>
      <c r="AC238" s="162" t="s">
        <v>1107</v>
      </c>
      <c r="AD238" s="146">
        <v>45369</v>
      </c>
      <c r="AE238" s="163">
        <v>28000000</v>
      </c>
      <c r="AF238" s="152">
        <f t="shared" si="20"/>
        <v>0</v>
      </c>
      <c r="AG238" s="167">
        <v>487</v>
      </c>
      <c r="AH238" s="146">
        <v>45371</v>
      </c>
      <c r="AI238" s="163">
        <v>28000000</v>
      </c>
      <c r="AJ238" s="152">
        <f t="shared" si="21"/>
        <v>0</v>
      </c>
      <c r="AK238" s="164">
        <v>1308</v>
      </c>
      <c r="AL238" s="146">
        <v>45390</v>
      </c>
      <c r="AM238" s="163">
        <v>28000000</v>
      </c>
      <c r="AN238" s="158">
        <f t="shared" si="22"/>
        <v>0</v>
      </c>
      <c r="AO238" s="157">
        <v>5866667</v>
      </c>
      <c r="AP238" s="157"/>
      <c r="AQ238" s="158">
        <f t="shared" si="24"/>
        <v>22133333</v>
      </c>
      <c r="AR238" s="158">
        <f t="shared" si="23"/>
        <v>0</v>
      </c>
      <c r="AS238" s="159" t="s">
        <v>170</v>
      </c>
      <c r="AT238" s="164">
        <v>283</v>
      </c>
      <c r="AU238" s="165" t="s">
        <v>1108</v>
      </c>
      <c r="AV238" s="148" t="s">
        <v>1109</v>
      </c>
    </row>
    <row r="239" spans="1:48" s="118" customFormat="1" ht="18.75" customHeight="1">
      <c r="A239" s="140">
        <v>134</v>
      </c>
      <c r="B239" s="141" t="s">
        <v>1110</v>
      </c>
      <c r="C239" s="142" t="s">
        <v>151</v>
      </c>
      <c r="D239" s="168" t="s">
        <v>112</v>
      </c>
      <c r="E239" s="168" t="s">
        <v>117</v>
      </c>
      <c r="F239" s="142" t="s">
        <v>122</v>
      </c>
      <c r="G239" s="141" t="s">
        <v>216</v>
      </c>
      <c r="H239" s="142" t="s">
        <v>2</v>
      </c>
      <c r="I239" s="142" t="s">
        <v>40</v>
      </c>
      <c r="J239" s="168" t="s">
        <v>1100</v>
      </c>
      <c r="K239" s="141" t="s">
        <v>218</v>
      </c>
      <c r="L239" s="141">
        <v>80111607</v>
      </c>
      <c r="M239" s="143">
        <v>8000000</v>
      </c>
      <c r="N239" s="144">
        <v>3.5</v>
      </c>
      <c r="O239" s="143">
        <v>28000000</v>
      </c>
      <c r="P239" s="144" t="s">
        <v>238</v>
      </c>
      <c r="Q239" s="144" t="s">
        <v>238</v>
      </c>
      <c r="R239" s="144" t="s">
        <v>238</v>
      </c>
      <c r="S239" s="141" t="s">
        <v>157</v>
      </c>
      <c r="T239" s="141" t="s">
        <v>701</v>
      </c>
      <c r="U239" s="141" t="s">
        <v>702</v>
      </c>
      <c r="V239" s="145" t="s">
        <v>703</v>
      </c>
      <c r="W239" s="141" t="s">
        <v>4009</v>
      </c>
      <c r="X239" s="146">
        <v>45363</v>
      </c>
      <c r="Y239" s="147">
        <v>202414000030683</v>
      </c>
      <c r="Z239" s="147" t="s">
        <v>178</v>
      </c>
      <c r="AA239" s="141" t="s">
        <v>1106</v>
      </c>
      <c r="AB239" s="146">
        <v>45335</v>
      </c>
      <c r="AC239" s="162" t="s">
        <v>1111</v>
      </c>
      <c r="AD239" s="146">
        <v>45369</v>
      </c>
      <c r="AE239" s="163">
        <v>28000000</v>
      </c>
      <c r="AF239" s="152">
        <f t="shared" si="20"/>
        <v>0</v>
      </c>
      <c r="AG239" s="167">
        <v>488</v>
      </c>
      <c r="AH239" s="146">
        <v>45371</v>
      </c>
      <c r="AI239" s="163">
        <v>28000000</v>
      </c>
      <c r="AJ239" s="152">
        <f t="shared" si="21"/>
        <v>0</v>
      </c>
      <c r="AK239" s="164">
        <v>1306</v>
      </c>
      <c r="AL239" s="146">
        <v>45390</v>
      </c>
      <c r="AM239" s="163">
        <v>28000000</v>
      </c>
      <c r="AN239" s="158">
        <f t="shared" si="22"/>
        <v>0</v>
      </c>
      <c r="AO239" s="157">
        <v>5866667</v>
      </c>
      <c r="AP239" s="157"/>
      <c r="AQ239" s="158">
        <f t="shared" si="24"/>
        <v>22133333</v>
      </c>
      <c r="AR239" s="158">
        <f t="shared" si="23"/>
        <v>0</v>
      </c>
      <c r="AS239" s="159" t="s">
        <v>170</v>
      </c>
      <c r="AT239" s="164">
        <v>286</v>
      </c>
      <c r="AU239" s="165" t="s">
        <v>1112</v>
      </c>
      <c r="AV239" s="148" t="s">
        <v>1112</v>
      </c>
    </row>
    <row r="240" spans="1:48" s="118" customFormat="1" ht="18.75" customHeight="1">
      <c r="A240" s="140">
        <v>135</v>
      </c>
      <c r="B240" s="141" t="s">
        <v>1113</v>
      </c>
      <c r="C240" s="142" t="s">
        <v>151</v>
      </c>
      <c r="D240" s="168" t="s">
        <v>112</v>
      </c>
      <c r="E240" s="168" t="s">
        <v>117</v>
      </c>
      <c r="F240" s="142" t="s">
        <v>122</v>
      </c>
      <c r="G240" s="141" t="s">
        <v>216</v>
      </c>
      <c r="H240" s="142" t="s">
        <v>2</v>
      </c>
      <c r="I240" s="142" t="s">
        <v>40</v>
      </c>
      <c r="J240" s="168" t="s">
        <v>1100</v>
      </c>
      <c r="K240" s="141" t="s">
        <v>218</v>
      </c>
      <c r="L240" s="141">
        <v>80111607</v>
      </c>
      <c r="M240" s="143">
        <v>10000000</v>
      </c>
      <c r="N240" s="144">
        <v>3</v>
      </c>
      <c r="O240" s="143">
        <v>30000000</v>
      </c>
      <c r="P240" s="144" t="s">
        <v>978</v>
      </c>
      <c r="Q240" s="144" t="s">
        <v>978</v>
      </c>
      <c r="R240" s="144" t="s">
        <v>978</v>
      </c>
      <c r="S240" s="141" t="s">
        <v>157</v>
      </c>
      <c r="T240" s="141" t="s">
        <v>701</v>
      </c>
      <c r="U240" s="141" t="s">
        <v>702</v>
      </c>
      <c r="V240" s="145" t="s">
        <v>703</v>
      </c>
      <c r="W240" s="141" t="s">
        <v>4009</v>
      </c>
      <c r="X240" s="146" t="s">
        <v>1114</v>
      </c>
      <c r="Y240" s="147" t="s">
        <v>1115</v>
      </c>
      <c r="Z240" s="147" t="s">
        <v>178</v>
      </c>
      <c r="AA240" s="141" t="s">
        <v>1116</v>
      </c>
      <c r="AB240" s="146">
        <v>45335</v>
      </c>
      <c r="AC240" s="162"/>
      <c r="AD240" s="146"/>
      <c r="AE240" s="163"/>
      <c r="AF240" s="152">
        <f t="shared" si="20"/>
        <v>30000000</v>
      </c>
      <c r="AG240" s="167"/>
      <c r="AH240" s="146"/>
      <c r="AI240" s="163"/>
      <c r="AJ240" s="152">
        <f t="shared" si="21"/>
        <v>0</v>
      </c>
      <c r="AK240" s="164"/>
      <c r="AL240" s="146"/>
      <c r="AM240" s="163"/>
      <c r="AN240" s="158">
        <f t="shared" si="22"/>
        <v>0</v>
      </c>
      <c r="AO240" s="157"/>
      <c r="AP240" s="157"/>
      <c r="AQ240" s="158">
        <f t="shared" si="24"/>
        <v>0</v>
      </c>
      <c r="AR240" s="158">
        <f t="shared" si="23"/>
        <v>30000000</v>
      </c>
      <c r="AS240" s="159"/>
      <c r="AT240" s="164"/>
      <c r="AU240" s="165"/>
      <c r="AV240" s="148" t="s">
        <v>1117</v>
      </c>
    </row>
    <row r="241" spans="1:48" s="118" customFormat="1" ht="18.75" customHeight="1">
      <c r="A241" s="140">
        <v>136</v>
      </c>
      <c r="B241" s="141" t="s">
        <v>1118</v>
      </c>
      <c r="C241" s="142" t="s">
        <v>151</v>
      </c>
      <c r="D241" s="168" t="s">
        <v>112</v>
      </c>
      <c r="E241" s="168" t="s">
        <v>117</v>
      </c>
      <c r="F241" s="142" t="s">
        <v>122</v>
      </c>
      <c r="G241" s="141" t="s">
        <v>216</v>
      </c>
      <c r="H241" s="142" t="s">
        <v>2</v>
      </c>
      <c r="I241" s="142" t="s">
        <v>40</v>
      </c>
      <c r="J241" s="168" t="s">
        <v>1100</v>
      </c>
      <c r="K241" s="141" t="s">
        <v>218</v>
      </c>
      <c r="L241" s="141">
        <v>80111607</v>
      </c>
      <c r="M241" s="143">
        <v>8000000</v>
      </c>
      <c r="N241" s="144">
        <v>3.5</v>
      </c>
      <c r="O241" s="143">
        <v>28000000</v>
      </c>
      <c r="P241" s="144" t="s">
        <v>238</v>
      </c>
      <c r="Q241" s="144" t="s">
        <v>238</v>
      </c>
      <c r="R241" s="144" t="s">
        <v>238</v>
      </c>
      <c r="S241" s="141" t="s">
        <v>157</v>
      </c>
      <c r="T241" s="141" t="s">
        <v>701</v>
      </c>
      <c r="U241" s="141" t="s">
        <v>702</v>
      </c>
      <c r="V241" s="145" t="s">
        <v>703</v>
      </c>
      <c r="W241" s="141" t="s">
        <v>4009</v>
      </c>
      <c r="X241" s="146">
        <v>45363</v>
      </c>
      <c r="Y241" s="147">
        <v>202414000030683</v>
      </c>
      <c r="Z241" s="147" t="s">
        <v>178</v>
      </c>
      <c r="AA241" s="141" t="s">
        <v>1119</v>
      </c>
      <c r="AB241" s="146">
        <v>45335</v>
      </c>
      <c r="AC241" s="162" t="s">
        <v>1120</v>
      </c>
      <c r="AD241" s="146">
        <v>45369</v>
      </c>
      <c r="AE241" s="163">
        <v>28000000</v>
      </c>
      <c r="AF241" s="152">
        <f t="shared" si="20"/>
        <v>0</v>
      </c>
      <c r="AG241" s="167">
        <v>490</v>
      </c>
      <c r="AH241" s="146">
        <v>45371</v>
      </c>
      <c r="AI241" s="163">
        <v>28000000</v>
      </c>
      <c r="AJ241" s="152">
        <f t="shared" si="21"/>
        <v>0</v>
      </c>
      <c r="AK241" s="164">
        <v>1355</v>
      </c>
      <c r="AL241" s="146">
        <v>45392</v>
      </c>
      <c r="AM241" s="163">
        <v>28000000</v>
      </c>
      <c r="AN241" s="158">
        <f t="shared" si="22"/>
        <v>0</v>
      </c>
      <c r="AO241" s="157">
        <v>4266667</v>
      </c>
      <c r="AP241" s="157"/>
      <c r="AQ241" s="158">
        <f t="shared" si="24"/>
        <v>23733333</v>
      </c>
      <c r="AR241" s="158">
        <f t="shared" si="23"/>
        <v>0</v>
      </c>
      <c r="AS241" s="159" t="s">
        <v>170</v>
      </c>
      <c r="AT241" s="164">
        <v>305</v>
      </c>
      <c r="AU241" s="165" t="s">
        <v>1121</v>
      </c>
      <c r="AV241" s="148" t="s">
        <v>1121</v>
      </c>
    </row>
    <row r="242" spans="1:48" s="118" customFormat="1" ht="18.75" customHeight="1">
      <c r="A242" s="140">
        <v>137</v>
      </c>
      <c r="B242" s="141" t="s">
        <v>1122</v>
      </c>
      <c r="C242" s="142" t="s">
        <v>151</v>
      </c>
      <c r="D242" s="168" t="s">
        <v>112</v>
      </c>
      <c r="E242" s="168" t="s">
        <v>117</v>
      </c>
      <c r="F242" s="142" t="s">
        <v>214</v>
      </c>
      <c r="G242" s="141" t="s">
        <v>216</v>
      </c>
      <c r="H242" s="142" t="s">
        <v>2</v>
      </c>
      <c r="I242" s="142" t="s">
        <v>40</v>
      </c>
      <c r="J242" s="168" t="s">
        <v>1123</v>
      </c>
      <c r="K242" s="141" t="s">
        <v>218</v>
      </c>
      <c r="L242" s="141">
        <v>80111607</v>
      </c>
      <c r="M242" s="143">
        <v>6500000</v>
      </c>
      <c r="N242" s="144">
        <v>3.5</v>
      </c>
      <c r="O242" s="143">
        <v>22750000</v>
      </c>
      <c r="P242" s="144" t="s">
        <v>238</v>
      </c>
      <c r="Q242" s="144" t="s">
        <v>238</v>
      </c>
      <c r="R242" s="144" t="s">
        <v>238</v>
      </c>
      <c r="S242" s="141" t="s">
        <v>157</v>
      </c>
      <c r="T242" s="141" t="s">
        <v>701</v>
      </c>
      <c r="U242" s="141" t="s">
        <v>702</v>
      </c>
      <c r="V242" s="145" t="s">
        <v>703</v>
      </c>
      <c r="W242" s="141" t="s">
        <v>4009</v>
      </c>
      <c r="X242" s="146">
        <v>45363</v>
      </c>
      <c r="Y242" s="147">
        <v>202414000030683</v>
      </c>
      <c r="Z242" s="147" t="s">
        <v>178</v>
      </c>
      <c r="AA242" s="141" t="s">
        <v>1124</v>
      </c>
      <c r="AB242" s="146">
        <v>45335</v>
      </c>
      <c r="AC242" s="162" t="s">
        <v>1125</v>
      </c>
      <c r="AD242" s="146">
        <v>45369</v>
      </c>
      <c r="AE242" s="163">
        <v>22750000</v>
      </c>
      <c r="AF242" s="152">
        <f t="shared" si="20"/>
        <v>0</v>
      </c>
      <c r="AG242" s="167">
        <v>491</v>
      </c>
      <c r="AH242" s="146">
        <v>45371</v>
      </c>
      <c r="AI242" s="163">
        <v>22750000</v>
      </c>
      <c r="AJ242" s="152">
        <f t="shared" si="21"/>
        <v>0</v>
      </c>
      <c r="AK242" s="164">
        <v>1307</v>
      </c>
      <c r="AL242" s="146">
        <v>45390</v>
      </c>
      <c r="AM242" s="163">
        <v>22750000</v>
      </c>
      <c r="AN242" s="158">
        <f t="shared" si="22"/>
        <v>0</v>
      </c>
      <c r="AO242" s="157">
        <v>4766667</v>
      </c>
      <c r="AP242" s="157"/>
      <c r="AQ242" s="158">
        <f t="shared" si="24"/>
        <v>17983333</v>
      </c>
      <c r="AR242" s="158">
        <f t="shared" si="23"/>
        <v>0</v>
      </c>
      <c r="AS242" s="159" t="s">
        <v>170</v>
      </c>
      <c r="AT242" s="164">
        <v>282</v>
      </c>
      <c r="AU242" s="165" t="s">
        <v>1126</v>
      </c>
      <c r="AV242" s="148" t="s">
        <v>1127</v>
      </c>
    </row>
    <row r="243" spans="1:48" s="118" customFormat="1" ht="18.75" customHeight="1">
      <c r="A243" s="140">
        <v>138</v>
      </c>
      <c r="B243" s="141" t="s">
        <v>1128</v>
      </c>
      <c r="C243" s="142" t="s">
        <v>151</v>
      </c>
      <c r="D243" s="168" t="s">
        <v>112</v>
      </c>
      <c r="E243" s="168" t="s">
        <v>117</v>
      </c>
      <c r="F243" s="142" t="s">
        <v>214</v>
      </c>
      <c r="G243" s="141" t="s">
        <v>216</v>
      </c>
      <c r="H243" s="142" t="s">
        <v>2</v>
      </c>
      <c r="I243" s="142" t="s">
        <v>40</v>
      </c>
      <c r="J243" s="168" t="s">
        <v>1123</v>
      </c>
      <c r="K243" s="141" t="s">
        <v>218</v>
      </c>
      <c r="L243" s="141">
        <v>80111607</v>
      </c>
      <c r="M243" s="143">
        <v>8553000</v>
      </c>
      <c r="N243" s="144">
        <v>3.5</v>
      </c>
      <c r="O243" s="143">
        <v>29935500</v>
      </c>
      <c r="P243" s="144" t="s">
        <v>238</v>
      </c>
      <c r="Q243" s="144" t="s">
        <v>238</v>
      </c>
      <c r="R243" s="144" t="s">
        <v>238</v>
      </c>
      <c r="S243" s="141" t="s">
        <v>157</v>
      </c>
      <c r="T243" s="141" t="s">
        <v>701</v>
      </c>
      <c r="U243" s="141" t="s">
        <v>702</v>
      </c>
      <c r="V243" s="145" t="s">
        <v>703</v>
      </c>
      <c r="W243" s="141" t="s">
        <v>4009</v>
      </c>
      <c r="X243" s="146" t="s">
        <v>1129</v>
      </c>
      <c r="Y243" s="147" t="s">
        <v>1130</v>
      </c>
      <c r="Z243" s="147" t="s">
        <v>178</v>
      </c>
      <c r="AA243" s="141" t="s">
        <v>1131</v>
      </c>
      <c r="AB243" s="146" t="s">
        <v>1132</v>
      </c>
      <c r="AC243" s="162" t="s">
        <v>1133</v>
      </c>
      <c r="AD243" s="146">
        <v>45385</v>
      </c>
      <c r="AE243" s="163">
        <v>29935500</v>
      </c>
      <c r="AF243" s="152">
        <f t="shared" si="20"/>
        <v>0</v>
      </c>
      <c r="AG243" s="167">
        <v>620</v>
      </c>
      <c r="AH243" s="146">
        <v>45390</v>
      </c>
      <c r="AI243" s="163">
        <v>29935500</v>
      </c>
      <c r="AJ243" s="152">
        <f t="shared" si="21"/>
        <v>0</v>
      </c>
      <c r="AK243" s="164">
        <v>1749</v>
      </c>
      <c r="AL243" s="146">
        <v>45399</v>
      </c>
      <c r="AM243" s="163">
        <v>29935500</v>
      </c>
      <c r="AN243" s="158">
        <f t="shared" si="22"/>
        <v>0</v>
      </c>
      <c r="AO243" s="157">
        <v>3991400</v>
      </c>
      <c r="AP243" s="157"/>
      <c r="AQ243" s="158">
        <f t="shared" si="24"/>
        <v>25944100</v>
      </c>
      <c r="AR243" s="158">
        <f t="shared" si="23"/>
        <v>0</v>
      </c>
      <c r="AS243" s="159" t="s">
        <v>170</v>
      </c>
      <c r="AT243" s="164">
        <v>350</v>
      </c>
      <c r="AU243" s="165" t="s">
        <v>1134</v>
      </c>
      <c r="AV243" s="148" t="s">
        <v>1135</v>
      </c>
    </row>
    <row r="244" spans="1:48" s="118" customFormat="1" ht="18.75" customHeight="1">
      <c r="A244" s="140">
        <v>139</v>
      </c>
      <c r="B244" s="141" t="s">
        <v>1136</v>
      </c>
      <c r="C244" s="142" t="s">
        <v>151</v>
      </c>
      <c r="D244" s="168" t="s">
        <v>112</v>
      </c>
      <c r="E244" s="168" t="s">
        <v>117</v>
      </c>
      <c r="F244" s="142" t="s">
        <v>214</v>
      </c>
      <c r="G244" s="141" t="s">
        <v>216</v>
      </c>
      <c r="H244" s="142" t="s">
        <v>2</v>
      </c>
      <c r="I244" s="142" t="s">
        <v>40</v>
      </c>
      <c r="J244" s="168" t="s">
        <v>1123</v>
      </c>
      <c r="K244" s="141" t="s">
        <v>218</v>
      </c>
      <c r="L244" s="141">
        <v>80111607</v>
      </c>
      <c r="M244" s="143">
        <v>5506800</v>
      </c>
      <c r="N244" s="144">
        <v>3.5</v>
      </c>
      <c r="O244" s="143">
        <v>19273800</v>
      </c>
      <c r="P244" s="144" t="s">
        <v>238</v>
      </c>
      <c r="Q244" s="144" t="s">
        <v>238</v>
      </c>
      <c r="R244" s="144" t="s">
        <v>238</v>
      </c>
      <c r="S244" s="141" t="s">
        <v>157</v>
      </c>
      <c r="T244" s="141" t="s">
        <v>701</v>
      </c>
      <c r="U244" s="141" t="s">
        <v>702</v>
      </c>
      <c r="V244" s="145" t="s">
        <v>703</v>
      </c>
      <c r="W244" s="141" t="s">
        <v>4009</v>
      </c>
      <c r="X244" s="146">
        <v>45363</v>
      </c>
      <c r="Y244" s="147">
        <v>202414000030683</v>
      </c>
      <c r="Z244" s="147" t="s">
        <v>178</v>
      </c>
      <c r="AA244" s="141" t="s">
        <v>1137</v>
      </c>
      <c r="AB244" s="146">
        <v>45335</v>
      </c>
      <c r="AC244" s="162" t="s">
        <v>1138</v>
      </c>
      <c r="AD244" s="146">
        <v>45369</v>
      </c>
      <c r="AE244" s="163">
        <v>19273800</v>
      </c>
      <c r="AF244" s="152">
        <f t="shared" si="20"/>
        <v>0</v>
      </c>
      <c r="AG244" s="167">
        <v>492</v>
      </c>
      <c r="AH244" s="146">
        <v>45371</v>
      </c>
      <c r="AI244" s="163">
        <v>0</v>
      </c>
      <c r="AJ244" s="152">
        <f t="shared" si="21"/>
        <v>19273800</v>
      </c>
      <c r="AK244" s="164"/>
      <c r="AL244" s="146"/>
      <c r="AM244" s="163"/>
      <c r="AN244" s="158">
        <f t="shared" si="22"/>
        <v>0</v>
      </c>
      <c r="AO244" s="157"/>
      <c r="AP244" s="157"/>
      <c r="AQ244" s="158">
        <f t="shared" si="24"/>
        <v>0</v>
      </c>
      <c r="AR244" s="158">
        <f t="shared" si="23"/>
        <v>19273800</v>
      </c>
      <c r="AS244" s="159"/>
      <c r="AT244" s="164"/>
      <c r="AU244" s="165"/>
      <c r="AV244" s="148" t="s">
        <v>1139</v>
      </c>
    </row>
    <row r="245" spans="1:48" s="118" customFormat="1" ht="18.75" customHeight="1">
      <c r="A245" s="140">
        <v>140</v>
      </c>
      <c r="B245" s="141" t="s">
        <v>1140</v>
      </c>
      <c r="C245" s="142" t="s">
        <v>151</v>
      </c>
      <c r="D245" s="168" t="s">
        <v>112</v>
      </c>
      <c r="E245" s="168" t="s">
        <v>117</v>
      </c>
      <c r="F245" s="142" t="s">
        <v>214</v>
      </c>
      <c r="G245" s="141" t="s">
        <v>216</v>
      </c>
      <c r="H245" s="142" t="s">
        <v>2</v>
      </c>
      <c r="I245" s="142" t="s">
        <v>40</v>
      </c>
      <c r="J245" s="168" t="s">
        <v>1123</v>
      </c>
      <c r="K245" s="141" t="s">
        <v>218</v>
      </c>
      <c r="L245" s="141">
        <v>80111607</v>
      </c>
      <c r="M245" s="143">
        <v>5506800</v>
      </c>
      <c r="N245" s="144">
        <v>3.5</v>
      </c>
      <c r="O245" s="143">
        <v>19273800</v>
      </c>
      <c r="P245" s="144" t="s">
        <v>238</v>
      </c>
      <c r="Q245" s="144" t="s">
        <v>238</v>
      </c>
      <c r="R245" s="144" t="s">
        <v>238</v>
      </c>
      <c r="S245" s="141" t="s">
        <v>157</v>
      </c>
      <c r="T245" s="141" t="s">
        <v>701</v>
      </c>
      <c r="U245" s="141" t="s">
        <v>702</v>
      </c>
      <c r="V245" s="145" t="s">
        <v>703</v>
      </c>
      <c r="W245" s="141" t="s">
        <v>4009</v>
      </c>
      <c r="X245" s="146">
        <v>45363</v>
      </c>
      <c r="Y245" s="147">
        <v>202414000030683</v>
      </c>
      <c r="Z245" s="147" t="s">
        <v>178</v>
      </c>
      <c r="AA245" s="141" t="s">
        <v>1137</v>
      </c>
      <c r="AB245" s="146">
        <v>45335</v>
      </c>
      <c r="AC245" s="162" t="s">
        <v>1141</v>
      </c>
      <c r="AD245" s="146">
        <v>45369</v>
      </c>
      <c r="AE245" s="163">
        <v>19273800</v>
      </c>
      <c r="AF245" s="152">
        <f t="shared" si="20"/>
        <v>0</v>
      </c>
      <c r="AG245" s="167">
        <v>493</v>
      </c>
      <c r="AH245" s="146">
        <v>45371</v>
      </c>
      <c r="AI245" s="163">
        <v>19273800</v>
      </c>
      <c r="AJ245" s="152">
        <f t="shared" si="21"/>
        <v>0</v>
      </c>
      <c r="AK245" s="164">
        <v>1320</v>
      </c>
      <c r="AL245" s="146">
        <v>45390</v>
      </c>
      <c r="AM245" s="163">
        <v>19273800</v>
      </c>
      <c r="AN245" s="158">
        <f t="shared" si="22"/>
        <v>0</v>
      </c>
      <c r="AO245" s="157">
        <v>4038320</v>
      </c>
      <c r="AP245" s="157"/>
      <c r="AQ245" s="158">
        <f t="shared" si="24"/>
        <v>15235480</v>
      </c>
      <c r="AR245" s="158">
        <f t="shared" si="23"/>
        <v>0</v>
      </c>
      <c r="AS245" s="159" t="s">
        <v>170</v>
      </c>
      <c r="AT245" s="164">
        <v>288</v>
      </c>
      <c r="AU245" s="165" t="s">
        <v>1142</v>
      </c>
      <c r="AV245" s="148" t="s">
        <v>1142</v>
      </c>
    </row>
    <row r="246" spans="1:48" s="118" customFormat="1" ht="18.75" customHeight="1">
      <c r="A246" s="140">
        <v>141</v>
      </c>
      <c r="B246" s="141" t="s">
        <v>1143</v>
      </c>
      <c r="C246" s="142" t="s">
        <v>151</v>
      </c>
      <c r="D246" s="168" t="s">
        <v>112</v>
      </c>
      <c r="E246" s="168" t="s">
        <v>117</v>
      </c>
      <c r="F246" s="142" t="s">
        <v>214</v>
      </c>
      <c r="G246" s="141" t="s">
        <v>216</v>
      </c>
      <c r="H246" s="142" t="s">
        <v>6</v>
      </c>
      <c r="I246" s="142" t="s">
        <v>40</v>
      </c>
      <c r="J246" s="168" t="s">
        <v>1144</v>
      </c>
      <c r="K246" s="141" t="s">
        <v>218</v>
      </c>
      <c r="L246" s="141">
        <v>93141500</v>
      </c>
      <c r="M246" s="143">
        <v>5506800</v>
      </c>
      <c r="N246" s="144">
        <v>3.5</v>
      </c>
      <c r="O246" s="143">
        <v>19273800</v>
      </c>
      <c r="P246" s="144" t="s">
        <v>238</v>
      </c>
      <c r="Q246" s="144" t="s">
        <v>238</v>
      </c>
      <c r="R246" s="144" t="s">
        <v>238</v>
      </c>
      <c r="S246" s="141" t="s">
        <v>157</v>
      </c>
      <c r="T246" s="141" t="s">
        <v>701</v>
      </c>
      <c r="U246" s="141" t="s">
        <v>702</v>
      </c>
      <c r="V246" s="145" t="s">
        <v>703</v>
      </c>
      <c r="W246" s="141" t="s">
        <v>4009</v>
      </c>
      <c r="X246" s="146">
        <v>45363</v>
      </c>
      <c r="Y246" s="147">
        <v>202414000030683</v>
      </c>
      <c r="Z246" s="147" t="s">
        <v>178</v>
      </c>
      <c r="AA246" s="141" t="s">
        <v>1145</v>
      </c>
      <c r="AB246" s="146">
        <v>45335</v>
      </c>
      <c r="AC246" s="162" t="s">
        <v>1146</v>
      </c>
      <c r="AD246" s="146">
        <v>45369</v>
      </c>
      <c r="AE246" s="163">
        <v>19273800</v>
      </c>
      <c r="AF246" s="152">
        <f t="shared" si="20"/>
        <v>0</v>
      </c>
      <c r="AG246" s="167">
        <v>494</v>
      </c>
      <c r="AH246" s="146">
        <v>45371</v>
      </c>
      <c r="AI246" s="163">
        <v>19273800</v>
      </c>
      <c r="AJ246" s="152">
        <f t="shared" si="21"/>
        <v>0</v>
      </c>
      <c r="AK246" s="164">
        <v>1633</v>
      </c>
      <c r="AL246" s="146">
        <v>45394</v>
      </c>
      <c r="AM246" s="163">
        <v>19273800</v>
      </c>
      <c r="AN246" s="158">
        <f t="shared" si="22"/>
        <v>0</v>
      </c>
      <c r="AO246" s="157">
        <v>2936960</v>
      </c>
      <c r="AP246" s="157"/>
      <c r="AQ246" s="158">
        <f t="shared" si="24"/>
        <v>16336840</v>
      </c>
      <c r="AR246" s="158">
        <f t="shared" si="23"/>
        <v>0</v>
      </c>
      <c r="AS246" s="159" t="s">
        <v>170</v>
      </c>
      <c r="AT246" s="164">
        <v>326</v>
      </c>
      <c r="AU246" s="165" t="s">
        <v>1147</v>
      </c>
      <c r="AV246" s="148" t="s">
        <v>1148</v>
      </c>
    </row>
    <row r="247" spans="1:48" s="118" customFormat="1" ht="18.75" customHeight="1">
      <c r="A247" s="140">
        <v>142</v>
      </c>
      <c r="B247" s="141" t="s">
        <v>1149</v>
      </c>
      <c r="C247" s="142" t="s">
        <v>151</v>
      </c>
      <c r="D247" s="168" t="s">
        <v>112</v>
      </c>
      <c r="E247" s="168" t="s">
        <v>117</v>
      </c>
      <c r="F247" s="142" t="s">
        <v>214</v>
      </c>
      <c r="G247" s="141" t="s">
        <v>216</v>
      </c>
      <c r="H247" s="142" t="s">
        <v>6</v>
      </c>
      <c r="I247" s="142" t="s">
        <v>40</v>
      </c>
      <c r="J247" s="168" t="s">
        <v>1144</v>
      </c>
      <c r="K247" s="141" t="s">
        <v>218</v>
      </c>
      <c r="L247" s="141">
        <v>93141500</v>
      </c>
      <c r="M247" s="143">
        <v>5506800</v>
      </c>
      <c r="N247" s="144">
        <v>3.5</v>
      </c>
      <c r="O247" s="143">
        <v>19273800</v>
      </c>
      <c r="P247" s="144" t="s">
        <v>238</v>
      </c>
      <c r="Q247" s="144" t="s">
        <v>238</v>
      </c>
      <c r="R247" s="144" t="s">
        <v>238</v>
      </c>
      <c r="S247" s="141" t="s">
        <v>157</v>
      </c>
      <c r="T247" s="141" t="s">
        <v>701</v>
      </c>
      <c r="U247" s="141" t="s">
        <v>702</v>
      </c>
      <c r="V247" s="145" t="s">
        <v>703</v>
      </c>
      <c r="W247" s="141" t="s">
        <v>4009</v>
      </c>
      <c r="X247" s="146">
        <v>45363</v>
      </c>
      <c r="Y247" s="147">
        <v>202414000030683</v>
      </c>
      <c r="Z247" s="147" t="s">
        <v>178</v>
      </c>
      <c r="AA247" s="141" t="s">
        <v>1145</v>
      </c>
      <c r="AB247" s="146">
        <v>45335</v>
      </c>
      <c r="AC247" s="162" t="s">
        <v>1150</v>
      </c>
      <c r="AD247" s="146">
        <v>45369</v>
      </c>
      <c r="AE247" s="163">
        <v>19273800</v>
      </c>
      <c r="AF247" s="152">
        <f t="shared" si="20"/>
        <v>0</v>
      </c>
      <c r="AG247" s="167">
        <v>495</v>
      </c>
      <c r="AH247" s="146">
        <v>45371</v>
      </c>
      <c r="AI247" s="163">
        <v>0</v>
      </c>
      <c r="AJ247" s="152">
        <f t="shared" si="21"/>
        <v>19273800</v>
      </c>
      <c r="AK247" s="164"/>
      <c r="AL247" s="146"/>
      <c r="AM247" s="163"/>
      <c r="AN247" s="158">
        <f t="shared" si="22"/>
        <v>0</v>
      </c>
      <c r="AO247" s="157"/>
      <c r="AP247" s="157"/>
      <c r="AQ247" s="158">
        <f t="shared" si="24"/>
        <v>0</v>
      </c>
      <c r="AR247" s="158">
        <f t="shared" si="23"/>
        <v>19273800</v>
      </c>
      <c r="AS247" s="159"/>
      <c r="AT247" s="164"/>
      <c r="AU247" s="165"/>
      <c r="AV247" s="148" t="s">
        <v>1151</v>
      </c>
    </row>
    <row r="248" spans="1:48" s="118" customFormat="1" ht="18.75" customHeight="1">
      <c r="A248" s="140">
        <v>143</v>
      </c>
      <c r="B248" s="141" t="s">
        <v>1152</v>
      </c>
      <c r="C248" s="142" t="s">
        <v>151</v>
      </c>
      <c r="D248" s="168" t="s">
        <v>112</v>
      </c>
      <c r="E248" s="168" t="s">
        <v>117</v>
      </c>
      <c r="F248" s="142" t="s">
        <v>214</v>
      </c>
      <c r="G248" s="141" t="s">
        <v>216</v>
      </c>
      <c r="H248" s="142" t="s">
        <v>6</v>
      </c>
      <c r="I248" s="142" t="s">
        <v>40</v>
      </c>
      <c r="J248" s="168" t="s">
        <v>1144</v>
      </c>
      <c r="K248" s="141" t="s">
        <v>218</v>
      </c>
      <c r="L248" s="141">
        <v>93141500</v>
      </c>
      <c r="M248" s="143">
        <v>5506800</v>
      </c>
      <c r="N248" s="144">
        <v>3.5</v>
      </c>
      <c r="O248" s="143">
        <v>19273800</v>
      </c>
      <c r="P248" s="144" t="s">
        <v>238</v>
      </c>
      <c r="Q248" s="144" t="s">
        <v>238</v>
      </c>
      <c r="R248" s="144" t="s">
        <v>238</v>
      </c>
      <c r="S248" s="141" t="s">
        <v>157</v>
      </c>
      <c r="T248" s="141" t="s">
        <v>701</v>
      </c>
      <c r="U248" s="141" t="s">
        <v>702</v>
      </c>
      <c r="V248" s="145" t="s">
        <v>703</v>
      </c>
      <c r="W248" s="141" t="s">
        <v>4009</v>
      </c>
      <c r="X248" s="146">
        <v>45363</v>
      </c>
      <c r="Y248" s="147">
        <v>202414000030683</v>
      </c>
      <c r="Z248" s="147" t="s">
        <v>178</v>
      </c>
      <c r="AA248" s="141" t="s">
        <v>1153</v>
      </c>
      <c r="AB248" s="146">
        <v>45335</v>
      </c>
      <c r="AC248" s="162" t="s">
        <v>1154</v>
      </c>
      <c r="AD248" s="146">
        <v>45369</v>
      </c>
      <c r="AE248" s="163">
        <v>19273800</v>
      </c>
      <c r="AF248" s="152">
        <f t="shared" si="20"/>
        <v>0</v>
      </c>
      <c r="AG248" s="167">
        <v>496</v>
      </c>
      <c r="AH248" s="146">
        <v>45371</v>
      </c>
      <c r="AI248" s="163">
        <v>19273800</v>
      </c>
      <c r="AJ248" s="152">
        <f t="shared" si="21"/>
        <v>0</v>
      </c>
      <c r="AK248" s="164">
        <v>1631</v>
      </c>
      <c r="AL248" s="146">
        <v>45394</v>
      </c>
      <c r="AM248" s="163">
        <v>19273800</v>
      </c>
      <c r="AN248" s="158">
        <f t="shared" si="22"/>
        <v>0</v>
      </c>
      <c r="AO248" s="157">
        <v>2936960</v>
      </c>
      <c r="AP248" s="157"/>
      <c r="AQ248" s="158">
        <f t="shared" si="24"/>
        <v>16336840</v>
      </c>
      <c r="AR248" s="158">
        <f t="shared" si="23"/>
        <v>0</v>
      </c>
      <c r="AS248" s="159" t="s">
        <v>170</v>
      </c>
      <c r="AT248" s="164">
        <v>320</v>
      </c>
      <c r="AU248" s="165" t="s">
        <v>1155</v>
      </c>
      <c r="AV248" s="148" t="s">
        <v>1156</v>
      </c>
    </row>
    <row r="249" spans="1:48" s="118" customFormat="1" ht="18.75" customHeight="1">
      <c r="A249" s="140">
        <v>144</v>
      </c>
      <c r="B249" s="141" t="s">
        <v>1157</v>
      </c>
      <c r="C249" s="142" t="s">
        <v>151</v>
      </c>
      <c r="D249" s="168" t="s">
        <v>112</v>
      </c>
      <c r="E249" s="168" t="s">
        <v>117</v>
      </c>
      <c r="F249" s="142" t="s">
        <v>214</v>
      </c>
      <c r="G249" s="141" t="s">
        <v>216</v>
      </c>
      <c r="H249" s="142" t="s">
        <v>6</v>
      </c>
      <c r="I249" s="142" t="s">
        <v>40</v>
      </c>
      <c r="J249" s="168" t="s">
        <v>1144</v>
      </c>
      <c r="K249" s="141" t="s">
        <v>218</v>
      </c>
      <c r="L249" s="141">
        <v>93141500</v>
      </c>
      <c r="M249" s="143">
        <v>5506800</v>
      </c>
      <c r="N249" s="144">
        <v>3.5</v>
      </c>
      <c r="O249" s="143">
        <v>19273800</v>
      </c>
      <c r="P249" s="144" t="s">
        <v>238</v>
      </c>
      <c r="Q249" s="144" t="s">
        <v>238</v>
      </c>
      <c r="R249" s="144" t="s">
        <v>238</v>
      </c>
      <c r="S249" s="141" t="s">
        <v>157</v>
      </c>
      <c r="T249" s="141" t="s">
        <v>701</v>
      </c>
      <c r="U249" s="141" t="s">
        <v>702</v>
      </c>
      <c r="V249" s="145" t="s">
        <v>703</v>
      </c>
      <c r="W249" s="141" t="s">
        <v>4009</v>
      </c>
      <c r="X249" s="146">
        <v>45363</v>
      </c>
      <c r="Y249" s="147">
        <v>202414000030683</v>
      </c>
      <c r="Z249" s="147" t="s">
        <v>178</v>
      </c>
      <c r="AA249" s="141" t="s">
        <v>1153</v>
      </c>
      <c r="AB249" s="146">
        <v>45335</v>
      </c>
      <c r="AC249" s="162" t="s">
        <v>1158</v>
      </c>
      <c r="AD249" s="146">
        <v>45369</v>
      </c>
      <c r="AE249" s="163">
        <v>19273800</v>
      </c>
      <c r="AF249" s="152">
        <f t="shared" si="20"/>
        <v>0</v>
      </c>
      <c r="AG249" s="167">
        <v>497</v>
      </c>
      <c r="AH249" s="146">
        <v>45371</v>
      </c>
      <c r="AI249" s="163">
        <v>19273800</v>
      </c>
      <c r="AJ249" s="152">
        <f t="shared" si="21"/>
        <v>0</v>
      </c>
      <c r="AK249" s="164">
        <v>1334</v>
      </c>
      <c r="AL249" s="146">
        <v>45390</v>
      </c>
      <c r="AM249" s="163">
        <v>19273800</v>
      </c>
      <c r="AN249" s="158">
        <f t="shared" si="22"/>
        <v>0</v>
      </c>
      <c r="AO249" s="157">
        <v>3854760</v>
      </c>
      <c r="AP249" s="157"/>
      <c r="AQ249" s="158">
        <f t="shared" si="24"/>
        <v>15419040</v>
      </c>
      <c r="AR249" s="158">
        <f t="shared" si="23"/>
        <v>0</v>
      </c>
      <c r="AS249" s="159" t="s">
        <v>170</v>
      </c>
      <c r="AT249" s="164">
        <v>298</v>
      </c>
      <c r="AU249" s="165" t="s">
        <v>1159</v>
      </c>
      <c r="AV249" s="148" t="s">
        <v>1160</v>
      </c>
    </row>
    <row r="250" spans="1:48" s="118" customFormat="1" ht="18.75" customHeight="1">
      <c r="A250" s="140">
        <v>145</v>
      </c>
      <c r="B250" s="141" t="s">
        <v>1161</v>
      </c>
      <c r="C250" s="142" t="s">
        <v>151</v>
      </c>
      <c r="D250" s="168" t="s">
        <v>112</v>
      </c>
      <c r="E250" s="168" t="s">
        <v>117</v>
      </c>
      <c r="F250" s="142" t="s">
        <v>214</v>
      </c>
      <c r="G250" s="141" t="s">
        <v>216</v>
      </c>
      <c r="H250" s="142" t="s">
        <v>6</v>
      </c>
      <c r="I250" s="142" t="s">
        <v>40</v>
      </c>
      <c r="J250" s="168" t="s">
        <v>1144</v>
      </c>
      <c r="K250" s="141" t="s">
        <v>218</v>
      </c>
      <c r="L250" s="141">
        <v>93141500</v>
      </c>
      <c r="M250" s="143">
        <v>5506800</v>
      </c>
      <c r="N250" s="144">
        <v>3.5</v>
      </c>
      <c r="O250" s="143">
        <v>19273800</v>
      </c>
      <c r="P250" s="144" t="s">
        <v>238</v>
      </c>
      <c r="Q250" s="144" t="s">
        <v>238</v>
      </c>
      <c r="R250" s="144" t="s">
        <v>238</v>
      </c>
      <c r="S250" s="141" t="s">
        <v>157</v>
      </c>
      <c r="T250" s="141" t="s">
        <v>701</v>
      </c>
      <c r="U250" s="141" t="s">
        <v>702</v>
      </c>
      <c r="V250" s="145" t="s">
        <v>703</v>
      </c>
      <c r="W250" s="141" t="s">
        <v>4009</v>
      </c>
      <c r="X250" s="146">
        <v>45363</v>
      </c>
      <c r="Y250" s="147">
        <v>202414000030683</v>
      </c>
      <c r="Z250" s="147" t="s">
        <v>178</v>
      </c>
      <c r="AA250" s="141" t="s">
        <v>1162</v>
      </c>
      <c r="AB250" s="146">
        <v>45335</v>
      </c>
      <c r="AC250" s="162" t="s">
        <v>1163</v>
      </c>
      <c r="AD250" s="146">
        <v>45369</v>
      </c>
      <c r="AE250" s="163">
        <v>19273800</v>
      </c>
      <c r="AF250" s="152">
        <f t="shared" si="20"/>
        <v>0</v>
      </c>
      <c r="AG250" s="167">
        <v>498</v>
      </c>
      <c r="AH250" s="146">
        <v>45371</v>
      </c>
      <c r="AI250" s="163">
        <v>19273800</v>
      </c>
      <c r="AJ250" s="152">
        <f t="shared" si="21"/>
        <v>0</v>
      </c>
      <c r="AK250" s="164">
        <v>1330</v>
      </c>
      <c r="AL250" s="146">
        <v>45390</v>
      </c>
      <c r="AM250" s="163">
        <v>19273800</v>
      </c>
      <c r="AN250" s="158">
        <f t="shared" si="22"/>
        <v>0</v>
      </c>
      <c r="AO250" s="157">
        <v>4038320</v>
      </c>
      <c r="AP250" s="157"/>
      <c r="AQ250" s="158">
        <f t="shared" si="24"/>
        <v>15235480</v>
      </c>
      <c r="AR250" s="158">
        <f t="shared" si="23"/>
        <v>0</v>
      </c>
      <c r="AS250" s="159" t="s">
        <v>170</v>
      </c>
      <c r="AT250" s="164">
        <v>300</v>
      </c>
      <c r="AU250" s="165" t="s">
        <v>1164</v>
      </c>
      <c r="AV250" s="148" t="s">
        <v>1164</v>
      </c>
    </row>
    <row r="251" spans="1:48" s="118" customFormat="1" ht="18.75" customHeight="1">
      <c r="A251" s="140">
        <v>146</v>
      </c>
      <c r="B251" s="141" t="s">
        <v>1165</v>
      </c>
      <c r="C251" s="142" t="s">
        <v>151</v>
      </c>
      <c r="D251" s="168" t="s">
        <v>112</v>
      </c>
      <c r="E251" s="168" t="s">
        <v>117</v>
      </c>
      <c r="F251" s="142" t="s">
        <v>214</v>
      </c>
      <c r="G251" s="141" t="s">
        <v>216</v>
      </c>
      <c r="H251" s="142" t="s">
        <v>6</v>
      </c>
      <c r="I251" s="142" t="s">
        <v>40</v>
      </c>
      <c r="J251" s="168" t="s">
        <v>1144</v>
      </c>
      <c r="K251" s="141" t="s">
        <v>218</v>
      </c>
      <c r="L251" s="141">
        <v>93141500</v>
      </c>
      <c r="M251" s="143">
        <v>5506800</v>
      </c>
      <c r="N251" s="144">
        <v>3.5</v>
      </c>
      <c r="O251" s="143">
        <v>19273800</v>
      </c>
      <c r="P251" s="144" t="s">
        <v>238</v>
      </c>
      <c r="Q251" s="144" t="s">
        <v>238</v>
      </c>
      <c r="R251" s="144" t="s">
        <v>238</v>
      </c>
      <c r="S251" s="141" t="s">
        <v>157</v>
      </c>
      <c r="T251" s="141" t="s">
        <v>701</v>
      </c>
      <c r="U251" s="141" t="s">
        <v>702</v>
      </c>
      <c r="V251" s="145" t="s">
        <v>703</v>
      </c>
      <c r="W251" s="141" t="s">
        <v>4009</v>
      </c>
      <c r="X251" s="146">
        <v>45363</v>
      </c>
      <c r="Y251" s="147">
        <v>202414000030683</v>
      </c>
      <c r="Z251" s="147" t="s">
        <v>178</v>
      </c>
      <c r="AA251" s="141" t="s">
        <v>1162</v>
      </c>
      <c r="AB251" s="146">
        <v>45335</v>
      </c>
      <c r="AC251" s="162" t="s">
        <v>1166</v>
      </c>
      <c r="AD251" s="146">
        <v>45369</v>
      </c>
      <c r="AE251" s="163">
        <v>19273800</v>
      </c>
      <c r="AF251" s="152">
        <f t="shared" si="20"/>
        <v>0</v>
      </c>
      <c r="AG251" s="167">
        <v>499</v>
      </c>
      <c r="AH251" s="146">
        <v>45371</v>
      </c>
      <c r="AI251" s="163">
        <v>0</v>
      </c>
      <c r="AJ251" s="152">
        <f t="shared" si="21"/>
        <v>19273800</v>
      </c>
      <c r="AK251" s="164"/>
      <c r="AL251" s="146"/>
      <c r="AM251" s="163"/>
      <c r="AN251" s="158">
        <f t="shared" si="22"/>
        <v>0</v>
      </c>
      <c r="AO251" s="157"/>
      <c r="AP251" s="157"/>
      <c r="AQ251" s="158">
        <f t="shared" si="24"/>
        <v>0</v>
      </c>
      <c r="AR251" s="158">
        <f t="shared" si="23"/>
        <v>19273800</v>
      </c>
      <c r="AS251" s="159"/>
      <c r="AT251" s="164"/>
      <c r="AU251" s="165"/>
      <c r="AV251" s="148" t="s">
        <v>1167</v>
      </c>
    </row>
    <row r="252" spans="1:48" s="118" customFormat="1" ht="18.75" customHeight="1">
      <c r="A252" s="140">
        <v>147</v>
      </c>
      <c r="B252" s="141" t="s">
        <v>1168</v>
      </c>
      <c r="C252" s="142" t="s">
        <v>151</v>
      </c>
      <c r="D252" s="168" t="s">
        <v>112</v>
      </c>
      <c r="E252" s="168" t="s">
        <v>117</v>
      </c>
      <c r="F252" s="142" t="s">
        <v>214</v>
      </c>
      <c r="G252" s="141" t="s">
        <v>216</v>
      </c>
      <c r="H252" s="142" t="s">
        <v>6</v>
      </c>
      <c r="I252" s="142" t="s">
        <v>40</v>
      </c>
      <c r="J252" s="168" t="s">
        <v>1144</v>
      </c>
      <c r="K252" s="141" t="s">
        <v>218</v>
      </c>
      <c r="L252" s="141">
        <v>93141500</v>
      </c>
      <c r="M252" s="143">
        <v>5506800</v>
      </c>
      <c r="N252" s="144">
        <v>3.5</v>
      </c>
      <c r="O252" s="143">
        <v>19273800</v>
      </c>
      <c r="P252" s="144" t="s">
        <v>238</v>
      </c>
      <c r="Q252" s="144" t="s">
        <v>238</v>
      </c>
      <c r="R252" s="144" t="s">
        <v>238</v>
      </c>
      <c r="S252" s="141" t="s">
        <v>157</v>
      </c>
      <c r="T252" s="141" t="s">
        <v>701</v>
      </c>
      <c r="U252" s="141" t="s">
        <v>702</v>
      </c>
      <c r="V252" s="145" t="s">
        <v>703</v>
      </c>
      <c r="W252" s="141" t="s">
        <v>4009</v>
      </c>
      <c r="X252" s="146">
        <v>45363</v>
      </c>
      <c r="Y252" s="147">
        <v>202414000030683</v>
      </c>
      <c r="Z252" s="147" t="s">
        <v>178</v>
      </c>
      <c r="AA252" s="141" t="s">
        <v>1169</v>
      </c>
      <c r="AB252" s="146">
        <v>45335</v>
      </c>
      <c r="AC252" s="162" t="s">
        <v>1170</v>
      </c>
      <c r="AD252" s="146">
        <v>45369</v>
      </c>
      <c r="AE252" s="163">
        <v>19273800</v>
      </c>
      <c r="AF252" s="152">
        <f t="shared" si="20"/>
        <v>0</v>
      </c>
      <c r="AG252" s="167">
        <v>500</v>
      </c>
      <c r="AH252" s="146">
        <v>45371</v>
      </c>
      <c r="AI252" s="163">
        <v>19273800</v>
      </c>
      <c r="AJ252" s="152">
        <f t="shared" si="21"/>
        <v>0</v>
      </c>
      <c r="AK252" s="164">
        <v>1331</v>
      </c>
      <c r="AL252" s="146">
        <v>45390</v>
      </c>
      <c r="AM252" s="163">
        <v>19273800</v>
      </c>
      <c r="AN252" s="158">
        <f t="shared" si="22"/>
        <v>0</v>
      </c>
      <c r="AO252" s="157">
        <v>4038320</v>
      </c>
      <c r="AP252" s="157"/>
      <c r="AQ252" s="158">
        <f t="shared" si="24"/>
        <v>15235480</v>
      </c>
      <c r="AR252" s="158">
        <f t="shared" si="23"/>
        <v>0</v>
      </c>
      <c r="AS252" s="159" t="s">
        <v>170</v>
      </c>
      <c r="AT252" s="164">
        <v>294</v>
      </c>
      <c r="AU252" s="165" t="s">
        <v>1171</v>
      </c>
      <c r="AV252" s="148" t="s">
        <v>1172</v>
      </c>
    </row>
    <row r="253" spans="1:48" s="118" customFormat="1" ht="18.75" customHeight="1">
      <c r="A253" s="140">
        <v>148</v>
      </c>
      <c r="B253" s="141" t="s">
        <v>1173</v>
      </c>
      <c r="C253" s="142" t="s">
        <v>151</v>
      </c>
      <c r="D253" s="168" t="s">
        <v>112</v>
      </c>
      <c r="E253" s="168" t="s">
        <v>117</v>
      </c>
      <c r="F253" s="142" t="s">
        <v>122</v>
      </c>
      <c r="G253" s="141" t="s">
        <v>216</v>
      </c>
      <c r="H253" s="142" t="s">
        <v>84</v>
      </c>
      <c r="I253" s="142" t="s">
        <v>41</v>
      </c>
      <c r="J253" s="168" t="s">
        <v>1174</v>
      </c>
      <c r="K253" s="141" t="s">
        <v>218</v>
      </c>
      <c r="L253" s="141">
        <v>80111617</v>
      </c>
      <c r="M253" s="143">
        <v>6935090</v>
      </c>
      <c r="N253" s="144">
        <v>3.5</v>
      </c>
      <c r="O253" s="143">
        <v>24272815</v>
      </c>
      <c r="P253" s="144" t="s">
        <v>238</v>
      </c>
      <c r="Q253" s="144" t="s">
        <v>238</v>
      </c>
      <c r="R253" s="144" t="s">
        <v>238</v>
      </c>
      <c r="S253" s="141" t="s">
        <v>157</v>
      </c>
      <c r="T253" s="141" t="s">
        <v>701</v>
      </c>
      <c r="U253" s="141" t="s">
        <v>702</v>
      </c>
      <c r="V253" s="145" t="s">
        <v>703</v>
      </c>
      <c r="W253" s="141" t="s">
        <v>4009</v>
      </c>
      <c r="X253" s="146">
        <v>45363</v>
      </c>
      <c r="Y253" s="147">
        <v>202414000030683</v>
      </c>
      <c r="Z253" s="147" t="s">
        <v>178</v>
      </c>
      <c r="AA253" s="141" t="s">
        <v>1175</v>
      </c>
      <c r="AB253" s="146">
        <v>45335</v>
      </c>
      <c r="AC253" s="162" t="s">
        <v>1176</v>
      </c>
      <c r="AD253" s="146">
        <v>45369</v>
      </c>
      <c r="AE253" s="163">
        <v>24272815</v>
      </c>
      <c r="AF253" s="152">
        <f t="shared" si="20"/>
        <v>0</v>
      </c>
      <c r="AG253" s="167">
        <v>501</v>
      </c>
      <c r="AH253" s="146">
        <v>45371</v>
      </c>
      <c r="AI253" s="163">
        <v>24272815</v>
      </c>
      <c r="AJ253" s="152">
        <f t="shared" si="21"/>
        <v>0</v>
      </c>
      <c r="AK253" s="164">
        <v>1767</v>
      </c>
      <c r="AL253" s="146">
        <v>45400</v>
      </c>
      <c r="AM253" s="163">
        <v>24272815</v>
      </c>
      <c r="AN253" s="158">
        <f t="shared" si="22"/>
        <v>0</v>
      </c>
      <c r="AO253" s="157">
        <v>2080527</v>
      </c>
      <c r="AP253" s="157"/>
      <c r="AQ253" s="158">
        <f t="shared" si="24"/>
        <v>22192288</v>
      </c>
      <c r="AR253" s="158">
        <f t="shared" si="23"/>
        <v>0</v>
      </c>
      <c r="AS253" s="159" t="s">
        <v>170</v>
      </c>
      <c r="AT253" s="164">
        <v>378</v>
      </c>
      <c r="AU253" s="165" t="s">
        <v>1177</v>
      </c>
      <c r="AV253" s="148" t="s">
        <v>1178</v>
      </c>
    </row>
    <row r="254" spans="1:48" s="118" customFormat="1" ht="18.75" customHeight="1">
      <c r="A254" s="140">
        <v>149</v>
      </c>
      <c r="B254" s="141" t="s">
        <v>1179</v>
      </c>
      <c r="C254" s="142" t="s">
        <v>151</v>
      </c>
      <c r="D254" s="168" t="s">
        <v>112</v>
      </c>
      <c r="E254" s="168" t="s">
        <v>117</v>
      </c>
      <c r="F254" s="142" t="s">
        <v>122</v>
      </c>
      <c r="G254" s="141" t="s">
        <v>216</v>
      </c>
      <c r="H254" s="142" t="s">
        <v>84</v>
      </c>
      <c r="I254" s="142" t="s">
        <v>41</v>
      </c>
      <c r="J254" s="168" t="s">
        <v>1174</v>
      </c>
      <c r="K254" s="141" t="s">
        <v>218</v>
      </c>
      <c r="L254" s="141">
        <v>80111617</v>
      </c>
      <c r="M254" s="143">
        <v>6935090</v>
      </c>
      <c r="N254" s="144">
        <v>3.5</v>
      </c>
      <c r="O254" s="143">
        <v>24272815</v>
      </c>
      <c r="P254" s="144" t="s">
        <v>238</v>
      </c>
      <c r="Q254" s="144" t="s">
        <v>238</v>
      </c>
      <c r="R254" s="144" t="s">
        <v>238</v>
      </c>
      <c r="S254" s="141" t="s">
        <v>157</v>
      </c>
      <c r="T254" s="141" t="s">
        <v>701</v>
      </c>
      <c r="U254" s="141" t="s">
        <v>702</v>
      </c>
      <c r="V254" s="145" t="s">
        <v>703</v>
      </c>
      <c r="W254" s="141" t="s">
        <v>4009</v>
      </c>
      <c r="X254" s="146">
        <v>45363</v>
      </c>
      <c r="Y254" s="147">
        <v>202414000030683</v>
      </c>
      <c r="Z254" s="147" t="s">
        <v>178</v>
      </c>
      <c r="AA254" s="141" t="s">
        <v>1175</v>
      </c>
      <c r="AB254" s="146">
        <v>45335</v>
      </c>
      <c r="AC254" s="162" t="s">
        <v>1180</v>
      </c>
      <c r="AD254" s="146">
        <v>45369</v>
      </c>
      <c r="AE254" s="163">
        <v>24272815</v>
      </c>
      <c r="AF254" s="152">
        <f t="shared" si="20"/>
        <v>0</v>
      </c>
      <c r="AG254" s="167">
        <v>502</v>
      </c>
      <c r="AH254" s="146">
        <v>45371</v>
      </c>
      <c r="AI254" s="163">
        <v>0</v>
      </c>
      <c r="AJ254" s="152">
        <f t="shared" si="21"/>
        <v>24272815</v>
      </c>
      <c r="AK254" s="164"/>
      <c r="AL254" s="146"/>
      <c r="AM254" s="163"/>
      <c r="AN254" s="158">
        <f t="shared" si="22"/>
        <v>0</v>
      </c>
      <c r="AO254" s="157"/>
      <c r="AP254" s="157"/>
      <c r="AQ254" s="158">
        <f t="shared" si="24"/>
        <v>0</v>
      </c>
      <c r="AR254" s="158">
        <f t="shared" si="23"/>
        <v>24272815</v>
      </c>
      <c r="AS254" s="159"/>
      <c r="AT254" s="164"/>
      <c r="AU254" s="165"/>
      <c r="AV254" s="148" t="s">
        <v>1181</v>
      </c>
    </row>
    <row r="255" spans="1:48" s="118" customFormat="1" ht="18.75" customHeight="1">
      <c r="A255" s="140">
        <v>150</v>
      </c>
      <c r="B255" s="141" t="s">
        <v>1182</v>
      </c>
      <c r="C255" s="142" t="s">
        <v>151</v>
      </c>
      <c r="D255" s="168" t="s">
        <v>112</v>
      </c>
      <c r="E255" s="168" t="s">
        <v>117</v>
      </c>
      <c r="F255" s="142" t="s">
        <v>122</v>
      </c>
      <c r="G255" s="141" t="s">
        <v>216</v>
      </c>
      <c r="H255" s="142" t="s">
        <v>84</v>
      </c>
      <c r="I255" s="142" t="s">
        <v>41</v>
      </c>
      <c r="J255" s="168" t="s">
        <v>1174</v>
      </c>
      <c r="K255" s="141" t="s">
        <v>218</v>
      </c>
      <c r="L255" s="141">
        <v>80111617</v>
      </c>
      <c r="M255" s="143">
        <v>6935090</v>
      </c>
      <c r="N255" s="144">
        <v>3.5</v>
      </c>
      <c r="O255" s="143">
        <v>24272815</v>
      </c>
      <c r="P255" s="144" t="s">
        <v>238</v>
      </c>
      <c r="Q255" s="144" t="s">
        <v>238</v>
      </c>
      <c r="R255" s="144" t="s">
        <v>238</v>
      </c>
      <c r="S255" s="141" t="s">
        <v>157</v>
      </c>
      <c r="T255" s="141" t="s">
        <v>701</v>
      </c>
      <c r="U255" s="141" t="s">
        <v>702</v>
      </c>
      <c r="V255" s="145" t="s">
        <v>703</v>
      </c>
      <c r="W255" s="141" t="s">
        <v>4009</v>
      </c>
      <c r="X255" s="146">
        <v>45363</v>
      </c>
      <c r="Y255" s="147">
        <v>202414000030683</v>
      </c>
      <c r="Z255" s="147" t="s">
        <v>178</v>
      </c>
      <c r="AA255" s="141" t="s">
        <v>1175</v>
      </c>
      <c r="AB255" s="146">
        <v>45335</v>
      </c>
      <c r="AC255" s="162" t="s">
        <v>1183</v>
      </c>
      <c r="AD255" s="146">
        <v>45369</v>
      </c>
      <c r="AE255" s="163">
        <v>24272815</v>
      </c>
      <c r="AF255" s="152">
        <f t="shared" si="20"/>
        <v>0</v>
      </c>
      <c r="AG255" s="167">
        <v>503</v>
      </c>
      <c r="AH255" s="146">
        <v>45371</v>
      </c>
      <c r="AI255" s="163">
        <v>24272815</v>
      </c>
      <c r="AJ255" s="152">
        <f t="shared" si="21"/>
        <v>0</v>
      </c>
      <c r="AK255" s="164">
        <v>1656</v>
      </c>
      <c r="AL255" s="146">
        <v>45397</v>
      </c>
      <c r="AM255" s="163">
        <v>24272815</v>
      </c>
      <c r="AN255" s="158">
        <f t="shared" si="22"/>
        <v>0</v>
      </c>
      <c r="AO255" s="157">
        <v>2774036</v>
      </c>
      <c r="AP255" s="157"/>
      <c r="AQ255" s="158">
        <f t="shared" si="24"/>
        <v>21498779</v>
      </c>
      <c r="AR255" s="158">
        <f t="shared" si="23"/>
        <v>0</v>
      </c>
      <c r="AS255" s="159" t="s">
        <v>170</v>
      </c>
      <c r="AT255" s="164">
        <v>339</v>
      </c>
      <c r="AU255" s="165" t="s">
        <v>1184</v>
      </c>
      <c r="AV255" s="148" t="s">
        <v>1185</v>
      </c>
    </row>
    <row r="256" spans="1:48" s="118" customFormat="1" ht="18.75" customHeight="1">
      <c r="A256" s="140">
        <v>151</v>
      </c>
      <c r="B256" s="141" t="s">
        <v>1186</v>
      </c>
      <c r="C256" s="142" t="s">
        <v>151</v>
      </c>
      <c r="D256" s="168" t="s">
        <v>112</v>
      </c>
      <c r="E256" s="168" t="s">
        <v>117</v>
      </c>
      <c r="F256" s="142" t="s">
        <v>122</v>
      </c>
      <c r="G256" s="141" t="s">
        <v>216</v>
      </c>
      <c r="H256" s="142" t="s">
        <v>84</v>
      </c>
      <c r="I256" s="142" t="s">
        <v>41</v>
      </c>
      <c r="J256" s="168" t="s">
        <v>1174</v>
      </c>
      <c r="K256" s="141" t="s">
        <v>218</v>
      </c>
      <c r="L256" s="141">
        <v>80111617</v>
      </c>
      <c r="M256" s="143">
        <v>6935090</v>
      </c>
      <c r="N256" s="144">
        <v>3.5</v>
      </c>
      <c r="O256" s="143">
        <v>24272815</v>
      </c>
      <c r="P256" s="144" t="s">
        <v>238</v>
      </c>
      <c r="Q256" s="144" t="s">
        <v>238</v>
      </c>
      <c r="R256" s="144" t="s">
        <v>238</v>
      </c>
      <c r="S256" s="141" t="s">
        <v>157</v>
      </c>
      <c r="T256" s="141" t="s">
        <v>701</v>
      </c>
      <c r="U256" s="141" t="s">
        <v>702</v>
      </c>
      <c r="V256" s="145" t="s">
        <v>703</v>
      </c>
      <c r="W256" s="141" t="s">
        <v>4009</v>
      </c>
      <c r="X256" s="146">
        <v>45363</v>
      </c>
      <c r="Y256" s="147">
        <v>202414000030683</v>
      </c>
      <c r="Z256" s="147" t="s">
        <v>178</v>
      </c>
      <c r="AA256" s="141" t="s">
        <v>1187</v>
      </c>
      <c r="AB256" s="146">
        <v>45335</v>
      </c>
      <c r="AC256" s="162" t="s">
        <v>1188</v>
      </c>
      <c r="AD256" s="146">
        <v>45369</v>
      </c>
      <c r="AE256" s="163">
        <v>24272815</v>
      </c>
      <c r="AF256" s="152">
        <f t="shared" si="20"/>
        <v>0</v>
      </c>
      <c r="AG256" s="167">
        <v>504</v>
      </c>
      <c r="AH256" s="146">
        <v>45371</v>
      </c>
      <c r="AI256" s="163">
        <v>24272815</v>
      </c>
      <c r="AJ256" s="152">
        <f t="shared" si="21"/>
        <v>0</v>
      </c>
      <c r="AK256" s="164">
        <v>1753</v>
      </c>
      <c r="AL256" s="146">
        <v>45399</v>
      </c>
      <c r="AM256" s="163">
        <v>24272815</v>
      </c>
      <c r="AN256" s="158">
        <f t="shared" si="22"/>
        <v>0</v>
      </c>
      <c r="AO256" s="157">
        <v>2774036</v>
      </c>
      <c r="AP256" s="157"/>
      <c r="AQ256" s="158">
        <f t="shared" si="24"/>
        <v>21498779</v>
      </c>
      <c r="AR256" s="158">
        <f t="shared" si="23"/>
        <v>0</v>
      </c>
      <c r="AS256" s="159" t="s">
        <v>170</v>
      </c>
      <c r="AT256" s="164">
        <v>360</v>
      </c>
      <c r="AU256" s="165" t="s">
        <v>1189</v>
      </c>
      <c r="AV256" s="148" t="s">
        <v>1190</v>
      </c>
    </row>
    <row r="257" spans="1:48" s="118" customFormat="1" ht="18.75" customHeight="1">
      <c r="A257" s="140">
        <v>152</v>
      </c>
      <c r="B257" s="141" t="s">
        <v>1191</v>
      </c>
      <c r="C257" s="142" t="s">
        <v>151</v>
      </c>
      <c r="D257" s="168" t="s">
        <v>112</v>
      </c>
      <c r="E257" s="168" t="s">
        <v>117</v>
      </c>
      <c r="F257" s="142" t="s">
        <v>214</v>
      </c>
      <c r="G257" s="141" t="s">
        <v>216</v>
      </c>
      <c r="H257" s="142" t="s">
        <v>84</v>
      </c>
      <c r="I257" s="142" t="s">
        <v>41</v>
      </c>
      <c r="J257" s="168" t="s">
        <v>1192</v>
      </c>
      <c r="K257" s="141" t="s">
        <v>218</v>
      </c>
      <c r="L257" s="141">
        <v>80111617</v>
      </c>
      <c r="M257" s="143">
        <v>5506800</v>
      </c>
      <c r="N257" s="144">
        <v>3.5</v>
      </c>
      <c r="O257" s="143">
        <v>19273800</v>
      </c>
      <c r="P257" s="144" t="s">
        <v>238</v>
      </c>
      <c r="Q257" s="144" t="s">
        <v>238</v>
      </c>
      <c r="R257" s="144" t="s">
        <v>238</v>
      </c>
      <c r="S257" s="141" t="s">
        <v>157</v>
      </c>
      <c r="T257" s="141" t="s">
        <v>701</v>
      </c>
      <c r="U257" s="141" t="s">
        <v>702</v>
      </c>
      <c r="V257" s="145" t="s">
        <v>703</v>
      </c>
      <c r="W257" s="141" t="s">
        <v>4009</v>
      </c>
      <c r="X257" s="146">
        <v>45363</v>
      </c>
      <c r="Y257" s="147">
        <v>202414000030683</v>
      </c>
      <c r="Z257" s="147" t="s">
        <v>178</v>
      </c>
      <c r="AA257" s="141" t="s">
        <v>1193</v>
      </c>
      <c r="AB257" s="146">
        <v>45335</v>
      </c>
      <c r="AC257" s="162" t="s">
        <v>1194</v>
      </c>
      <c r="AD257" s="146">
        <v>45369</v>
      </c>
      <c r="AE257" s="163">
        <v>19273800</v>
      </c>
      <c r="AF257" s="152">
        <f t="shared" si="20"/>
        <v>0</v>
      </c>
      <c r="AG257" s="167">
        <v>505</v>
      </c>
      <c r="AH257" s="146">
        <v>45371</v>
      </c>
      <c r="AI257" s="163">
        <v>0</v>
      </c>
      <c r="AJ257" s="152">
        <f t="shared" si="21"/>
        <v>19273800</v>
      </c>
      <c r="AK257" s="164"/>
      <c r="AL257" s="146"/>
      <c r="AM257" s="163"/>
      <c r="AN257" s="158">
        <f t="shared" si="22"/>
        <v>0</v>
      </c>
      <c r="AO257" s="157"/>
      <c r="AP257" s="157"/>
      <c r="AQ257" s="158">
        <f t="shared" si="24"/>
        <v>0</v>
      </c>
      <c r="AR257" s="158">
        <f t="shared" si="23"/>
        <v>19273800</v>
      </c>
      <c r="AS257" s="159"/>
      <c r="AT257" s="164"/>
      <c r="AU257" s="165"/>
      <c r="AV257" s="148" t="s">
        <v>1195</v>
      </c>
    </row>
    <row r="258" spans="1:48" s="118" customFormat="1" ht="18.75" customHeight="1">
      <c r="A258" s="140">
        <v>153</v>
      </c>
      <c r="B258" s="141" t="s">
        <v>1196</v>
      </c>
      <c r="C258" s="142" t="s">
        <v>151</v>
      </c>
      <c r="D258" s="168" t="s">
        <v>112</v>
      </c>
      <c r="E258" s="168" t="s">
        <v>117</v>
      </c>
      <c r="F258" s="142" t="s">
        <v>214</v>
      </c>
      <c r="G258" s="141" t="s">
        <v>216</v>
      </c>
      <c r="H258" s="142" t="s">
        <v>84</v>
      </c>
      <c r="I258" s="142" t="s">
        <v>41</v>
      </c>
      <c r="J258" s="168" t="s">
        <v>1192</v>
      </c>
      <c r="K258" s="141" t="s">
        <v>218</v>
      </c>
      <c r="L258" s="141">
        <v>80111617</v>
      </c>
      <c r="M258" s="143">
        <v>5506800</v>
      </c>
      <c r="N258" s="144">
        <v>3.5</v>
      </c>
      <c r="O258" s="143">
        <v>19273800</v>
      </c>
      <c r="P258" s="144" t="s">
        <v>238</v>
      </c>
      <c r="Q258" s="144" t="s">
        <v>238</v>
      </c>
      <c r="R258" s="144" t="s">
        <v>238</v>
      </c>
      <c r="S258" s="141" t="s">
        <v>157</v>
      </c>
      <c r="T258" s="141" t="s">
        <v>701</v>
      </c>
      <c r="U258" s="141" t="s">
        <v>702</v>
      </c>
      <c r="V258" s="145" t="s">
        <v>703</v>
      </c>
      <c r="W258" s="141" t="s">
        <v>4009</v>
      </c>
      <c r="X258" s="146">
        <v>45363</v>
      </c>
      <c r="Y258" s="147">
        <v>202414000030683</v>
      </c>
      <c r="Z258" s="147" t="s">
        <v>178</v>
      </c>
      <c r="AA258" s="141" t="s">
        <v>1193</v>
      </c>
      <c r="AB258" s="146">
        <v>45335</v>
      </c>
      <c r="AC258" s="162" t="s">
        <v>1197</v>
      </c>
      <c r="AD258" s="146">
        <v>45369</v>
      </c>
      <c r="AE258" s="163">
        <v>19273800</v>
      </c>
      <c r="AF258" s="152">
        <f t="shared" si="20"/>
        <v>0</v>
      </c>
      <c r="AG258" s="167">
        <v>506</v>
      </c>
      <c r="AH258" s="146">
        <v>45371</v>
      </c>
      <c r="AI258" s="163">
        <v>19273800</v>
      </c>
      <c r="AJ258" s="152">
        <f t="shared" si="21"/>
        <v>0</v>
      </c>
      <c r="AK258" s="164">
        <v>1312</v>
      </c>
      <c r="AL258" s="146">
        <v>45390</v>
      </c>
      <c r="AM258" s="163">
        <v>19273800</v>
      </c>
      <c r="AN258" s="158">
        <f t="shared" si="22"/>
        <v>0</v>
      </c>
      <c r="AO258" s="157">
        <v>4038320</v>
      </c>
      <c r="AP258" s="157"/>
      <c r="AQ258" s="158">
        <f t="shared" si="24"/>
        <v>15235480</v>
      </c>
      <c r="AR258" s="158">
        <f t="shared" si="23"/>
        <v>0</v>
      </c>
      <c r="AS258" s="159" t="s">
        <v>170</v>
      </c>
      <c r="AT258" s="164">
        <v>284</v>
      </c>
      <c r="AU258" s="165" t="s">
        <v>1198</v>
      </c>
      <c r="AV258" s="148" t="s">
        <v>1199</v>
      </c>
    </row>
    <row r="259" spans="1:48" s="118" customFormat="1" ht="18.75" customHeight="1">
      <c r="A259" s="140">
        <v>154</v>
      </c>
      <c r="B259" s="141" t="s">
        <v>1200</v>
      </c>
      <c r="C259" s="142" t="s">
        <v>151</v>
      </c>
      <c r="D259" s="168" t="s">
        <v>112</v>
      </c>
      <c r="E259" s="168" t="s">
        <v>117</v>
      </c>
      <c r="F259" s="142" t="s">
        <v>214</v>
      </c>
      <c r="G259" s="141" t="s">
        <v>216</v>
      </c>
      <c r="H259" s="142" t="s">
        <v>84</v>
      </c>
      <c r="I259" s="142" t="s">
        <v>41</v>
      </c>
      <c r="J259" s="168" t="s">
        <v>1192</v>
      </c>
      <c r="K259" s="141" t="s">
        <v>218</v>
      </c>
      <c r="L259" s="141">
        <v>80111617</v>
      </c>
      <c r="M259" s="143">
        <v>5506800</v>
      </c>
      <c r="N259" s="144">
        <v>3.5</v>
      </c>
      <c r="O259" s="143">
        <v>19273800</v>
      </c>
      <c r="P259" s="144" t="s">
        <v>238</v>
      </c>
      <c r="Q259" s="144" t="s">
        <v>238</v>
      </c>
      <c r="R259" s="144" t="s">
        <v>238</v>
      </c>
      <c r="S259" s="141" t="s">
        <v>157</v>
      </c>
      <c r="T259" s="141" t="s">
        <v>701</v>
      </c>
      <c r="U259" s="141" t="s">
        <v>702</v>
      </c>
      <c r="V259" s="145" t="s">
        <v>703</v>
      </c>
      <c r="W259" s="141" t="s">
        <v>4009</v>
      </c>
      <c r="X259" s="146">
        <v>45363</v>
      </c>
      <c r="Y259" s="147">
        <v>202414000030683</v>
      </c>
      <c r="Z259" s="147" t="s">
        <v>178</v>
      </c>
      <c r="AA259" s="141" t="s">
        <v>1193</v>
      </c>
      <c r="AB259" s="146">
        <v>45335</v>
      </c>
      <c r="AC259" s="162" t="s">
        <v>1201</v>
      </c>
      <c r="AD259" s="146">
        <v>45369</v>
      </c>
      <c r="AE259" s="163">
        <v>19273800</v>
      </c>
      <c r="AF259" s="152">
        <f t="shared" si="20"/>
        <v>0</v>
      </c>
      <c r="AG259" s="167">
        <v>507</v>
      </c>
      <c r="AH259" s="146">
        <v>45371</v>
      </c>
      <c r="AI259" s="163">
        <v>19273800</v>
      </c>
      <c r="AJ259" s="152">
        <f t="shared" si="21"/>
        <v>0</v>
      </c>
      <c r="AK259" s="164">
        <v>1326</v>
      </c>
      <c r="AL259" s="146">
        <v>45390</v>
      </c>
      <c r="AM259" s="163">
        <v>19273800</v>
      </c>
      <c r="AN259" s="158">
        <f t="shared" si="22"/>
        <v>0</v>
      </c>
      <c r="AO259" s="157">
        <v>4038320</v>
      </c>
      <c r="AP259" s="157"/>
      <c r="AQ259" s="158">
        <f t="shared" si="24"/>
        <v>15235480</v>
      </c>
      <c r="AR259" s="158">
        <f t="shared" si="23"/>
        <v>0</v>
      </c>
      <c r="AS259" s="159" t="s">
        <v>170</v>
      </c>
      <c r="AT259" s="164">
        <v>285</v>
      </c>
      <c r="AU259" s="165" t="s">
        <v>1202</v>
      </c>
      <c r="AV259" s="148" t="s">
        <v>1203</v>
      </c>
    </row>
    <row r="260" spans="1:48" s="118" customFormat="1" ht="18.75" customHeight="1">
      <c r="A260" s="140">
        <v>155</v>
      </c>
      <c r="B260" s="141" t="s">
        <v>1204</v>
      </c>
      <c r="C260" s="142" t="s">
        <v>151</v>
      </c>
      <c r="D260" s="168" t="s">
        <v>112</v>
      </c>
      <c r="E260" s="168" t="s">
        <v>117</v>
      </c>
      <c r="F260" s="142" t="s">
        <v>123</v>
      </c>
      <c r="G260" s="141" t="s">
        <v>216</v>
      </c>
      <c r="H260" s="142" t="s">
        <v>5</v>
      </c>
      <c r="I260" s="142" t="s">
        <v>40</v>
      </c>
      <c r="J260" s="168" t="s">
        <v>1205</v>
      </c>
      <c r="K260" s="141" t="s">
        <v>218</v>
      </c>
      <c r="L260" s="141">
        <v>80111600</v>
      </c>
      <c r="M260" s="143">
        <v>5506800</v>
      </c>
      <c r="N260" s="144">
        <v>3.5</v>
      </c>
      <c r="O260" s="143">
        <v>19273800</v>
      </c>
      <c r="P260" s="144" t="s">
        <v>238</v>
      </c>
      <c r="Q260" s="144" t="s">
        <v>238</v>
      </c>
      <c r="R260" s="144" t="s">
        <v>238</v>
      </c>
      <c r="S260" s="141" t="s">
        <v>157</v>
      </c>
      <c r="T260" s="141" t="s">
        <v>701</v>
      </c>
      <c r="U260" s="141" t="s">
        <v>702</v>
      </c>
      <c r="V260" s="145" t="s">
        <v>703</v>
      </c>
      <c r="W260" s="141" t="s">
        <v>3172</v>
      </c>
      <c r="X260" s="146">
        <v>45363</v>
      </c>
      <c r="Y260" s="147">
        <v>202414000030683</v>
      </c>
      <c r="Z260" s="147" t="s">
        <v>178</v>
      </c>
      <c r="AA260" s="141" t="s">
        <v>1206</v>
      </c>
      <c r="AB260" s="146">
        <v>45335</v>
      </c>
      <c r="AC260" s="162" t="s">
        <v>1207</v>
      </c>
      <c r="AD260" s="146">
        <v>45369</v>
      </c>
      <c r="AE260" s="163">
        <v>19273800</v>
      </c>
      <c r="AF260" s="152">
        <f t="shared" si="20"/>
        <v>0</v>
      </c>
      <c r="AG260" s="167">
        <v>484</v>
      </c>
      <c r="AH260" s="146">
        <v>45370</v>
      </c>
      <c r="AI260" s="163">
        <v>19273800</v>
      </c>
      <c r="AJ260" s="152">
        <f t="shared" si="21"/>
        <v>0</v>
      </c>
      <c r="AK260" s="164">
        <v>1135</v>
      </c>
      <c r="AL260" s="146">
        <v>45378</v>
      </c>
      <c r="AM260" s="163">
        <v>19273800</v>
      </c>
      <c r="AN260" s="158">
        <f t="shared" si="22"/>
        <v>0</v>
      </c>
      <c r="AO260" s="157">
        <v>6400000</v>
      </c>
      <c r="AP260" s="157"/>
      <c r="AQ260" s="158">
        <f t="shared" si="24"/>
        <v>12873800</v>
      </c>
      <c r="AR260" s="158">
        <f t="shared" si="23"/>
        <v>0</v>
      </c>
      <c r="AS260" s="159" t="s">
        <v>170</v>
      </c>
      <c r="AT260" s="164">
        <v>238</v>
      </c>
      <c r="AU260" s="165" t="s">
        <v>1208</v>
      </c>
      <c r="AV260" s="148" t="s">
        <v>1208</v>
      </c>
    </row>
    <row r="261" spans="1:48" s="118" customFormat="1" ht="18.75" customHeight="1">
      <c r="A261" s="140">
        <v>156</v>
      </c>
      <c r="B261" s="141" t="s">
        <v>1209</v>
      </c>
      <c r="C261" s="142" t="s">
        <v>151</v>
      </c>
      <c r="D261" s="168" t="s">
        <v>112</v>
      </c>
      <c r="E261" s="168" t="s">
        <v>117</v>
      </c>
      <c r="F261" s="142" t="s">
        <v>123</v>
      </c>
      <c r="G261" s="141" t="s">
        <v>216</v>
      </c>
      <c r="H261" s="142" t="s">
        <v>5</v>
      </c>
      <c r="I261" s="142" t="s">
        <v>40</v>
      </c>
      <c r="J261" s="168" t="s">
        <v>1205</v>
      </c>
      <c r="K261" s="141" t="s">
        <v>218</v>
      </c>
      <c r="L261" s="141">
        <v>80111600</v>
      </c>
      <c r="M261" s="143">
        <v>5506800</v>
      </c>
      <c r="N261" s="144">
        <v>3.5</v>
      </c>
      <c r="O261" s="143">
        <v>19273800</v>
      </c>
      <c r="P261" s="144" t="s">
        <v>238</v>
      </c>
      <c r="Q261" s="144" t="s">
        <v>238</v>
      </c>
      <c r="R261" s="144" t="s">
        <v>238</v>
      </c>
      <c r="S261" s="141" t="s">
        <v>157</v>
      </c>
      <c r="T261" s="141" t="s">
        <v>701</v>
      </c>
      <c r="U261" s="141" t="s">
        <v>702</v>
      </c>
      <c r="V261" s="145" t="s">
        <v>703</v>
      </c>
      <c r="W261" s="141" t="s">
        <v>3172</v>
      </c>
      <c r="X261" s="146">
        <v>45363</v>
      </c>
      <c r="Y261" s="147">
        <v>202414000030683</v>
      </c>
      <c r="Z261" s="147" t="s">
        <v>178</v>
      </c>
      <c r="AA261" s="141" t="s">
        <v>1210</v>
      </c>
      <c r="AB261" s="146">
        <v>45335</v>
      </c>
      <c r="AC261" s="162" t="s">
        <v>1211</v>
      </c>
      <c r="AD261" s="146">
        <v>45369</v>
      </c>
      <c r="AE261" s="163">
        <v>19273800</v>
      </c>
      <c r="AF261" s="152">
        <f t="shared" si="20"/>
        <v>0</v>
      </c>
      <c r="AG261" s="167">
        <v>485</v>
      </c>
      <c r="AH261" s="146">
        <v>45370</v>
      </c>
      <c r="AI261" s="163">
        <v>19273800</v>
      </c>
      <c r="AJ261" s="152">
        <f t="shared" si="21"/>
        <v>0</v>
      </c>
      <c r="AK261" s="164">
        <v>1132</v>
      </c>
      <c r="AL261" s="146">
        <v>45378</v>
      </c>
      <c r="AM261" s="163">
        <v>19273800</v>
      </c>
      <c r="AN261" s="158">
        <f t="shared" si="22"/>
        <v>0</v>
      </c>
      <c r="AO261" s="157">
        <v>5000000</v>
      </c>
      <c r="AP261" s="157"/>
      <c r="AQ261" s="158">
        <f t="shared" si="24"/>
        <v>14273800</v>
      </c>
      <c r="AR261" s="158">
        <f t="shared" si="23"/>
        <v>0</v>
      </c>
      <c r="AS261" s="159" t="s">
        <v>170</v>
      </c>
      <c r="AT261" s="164">
        <v>244</v>
      </c>
      <c r="AU261" s="165" t="s">
        <v>1212</v>
      </c>
      <c r="AV261" s="148" t="s">
        <v>1213</v>
      </c>
    </row>
    <row r="262" spans="1:48" s="118" customFormat="1" ht="18.75" customHeight="1">
      <c r="A262" s="140">
        <v>157</v>
      </c>
      <c r="B262" s="141" t="s">
        <v>1214</v>
      </c>
      <c r="C262" s="142" t="s">
        <v>151</v>
      </c>
      <c r="D262" s="168" t="s">
        <v>112</v>
      </c>
      <c r="E262" s="168" t="s">
        <v>117</v>
      </c>
      <c r="F262" s="142" t="s">
        <v>123</v>
      </c>
      <c r="G262" s="141" t="s">
        <v>216</v>
      </c>
      <c r="H262" s="142" t="s">
        <v>5</v>
      </c>
      <c r="I262" s="142" t="s">
        <v>40</v>
      </c>
      <c r="J262" s="168" t="s">
        <v>1215</v>
      </c>
      <c r="K262" s="141" t="s">
        <v>218</v>
      </c>
      <c r="L262" s="141">
        <v>80111600</v>
      </c>
      <c r="M262" s="143">
        <v>8300000</v>
      </c>
      <c r="N262" s="144">
        <v>3.5</v>
      </c>
      <c r="O262" s="143">
        <v>24900000</v>
      </c>
      <c r="P262" s="144" t="s">
        <v>978</v>
      </c>
      <c r="Q262" s="144" t="s">
        <v>978</v>
      </c>
      <c r="R262" s="144" t="s">
        <v>978</v>
      </c>
      <c r="S262" s="141" t="s">
        <v>157</v>
      </c>
      <c r="T262" s="141" t="s">
        <v>701</v>
      </c>
      <c r="U262" s="141" t="s">
        <v>702</v>
      </c>
      <c r="V262" s="145" t="s">
        <v>703</v>
      </c>
      <c r="W262" s="141" t="s">
        <v>4009</v>
      </c>
      <c r="X262" s="146" t="s">
        <v>1216</v>
      </c>
      <c r="Y262" s="147" t="s">
        <v>1217</v>
      </c>
      <c r="Z262" s="147" t="s">
        <v>178</v>
      </c>
      <c r="AA262" s="141" t="s">
        <v>1218</v>
      </c>
      <c r="AB262" s="146">
        <v>45335</v>
      </c>
      <c r="AC262" s="162" t="s">
        <v>1219</v>
      </c>
      <c r="AD262" s="146">
        <v>45392</v>
      </c>
      <c r="AE262" s="163">
        <v>24900000</v>
      </c>
      <c r="AF262" s="152">
        <f t="shared" si="20"/>
        <v>0</v>
      </c>
      <c r="AG262" s="167">
        <v>654</v>
      </c>
      <c r="AH262" s="146">
        <v>45397</v>
      </c>
      <c r="AI262" s="163">
        <v>24900000</v>
      </c>
      <c r="AJ262" s="152">
        <f t="shared" si="21"/>
        <v>0</v>
      </c>
      <c r="AK262" s="164">
        <v>1775</v>
      </c>
      <c r="AL262" s="146">
        <v>45400</v>
      </c>
      <c r="AM262" s="163">
        <v>24900000</v>
      </c>
      <c r="AN262" s="158">
        <f t="shared" si="22"/>
        <v>0</v>
      </c>
      <c r="AO262" s="157">
        <v>3596667</v>
      </c>
      <c r="AP262" s="157"/>
      <c r="AQ262" s="158">
        <f t="shared" si="24"/>
        <v>21303333</v>
      </c>
      <c r="AR262" s="158">
        <f t="shared" si="23"/>
        <v>0</v>
      </c>
      <c r="AS262" s="159" t="s">
        <v>170</v>
      </c>
      <c r="AT262" s="164">
        <v>369</v>
      </c>
      <c r="AU262" s="165" t="s">
        <v>1220</v>
      </c>
      <c r="AV262" s="148" t="s">
        <v>1221</v>
      </c>
    </row>
    <row r="263" spans="1:48" s="118" customFormat="1" ht="18.75" customHeight="1">
      <c r="A263" s="140">
        <v>158</v>
      </c>
      <c r="B263" s="141" t="s">
        <v>1222</v>
      </c>
      <c r="C263" s="142" t="s">
        <v>151</v>
      </c>
      <c r="D263" s="168" t="s">
        <v>112</v>
      </c>
      <c r="E263" s="168" t="s">
        <v>117</v>
      </c>
      <c r="F263" s="142" t="s">
        <v>123</v>
      </c>
      <c r="G263" s="141" t="s">
        <v>216</v>
      </c>
      <c r="H263" s="142" t="s">
        <v>5</v>
      </c>
      <c r="I263" s="142" t="s">
        <v>40</v>
      </c>
      <c r="J263" s="168" t="s">
        <v>1223</v>
      </c>
      <c r="K263" s="141" t="s">
        <v>218</v>
      </c>
      <c r="L263" s="141">
        <v>80111600</v>
      </c>
      <c r="M263" s="143">
        <v>4945300</v>
      </c>
      <c r="N263" s="144">
        <v>3.5</v>
      </c>
      <c r="O263" s="143">
        <v>17308550</v>
      </c>
      <c r="P263" s="144" t="s">
        <v>238</v>
      </c>
      <c r="Q263" s="144" t="s">
        <v>238</v>
      </c>
      <c r="R263" s="144" t="s">
        <v>238</v>
      </c>
      <c r="S263" s="141" t="s">
        <v>157</v>
      </c>
      <c r="T263" s="141" t="s">
        <v>701</v>
      </c>
      <c r="U263" s="141" t="s">
        <v>702</v>
      </c>
      <c r="V263" s="145" t="s">
        <v>703</v>
      </c>
      <c r="W263" s="141" t="s">
        <v>4009</v>
      </c>
      <c r="X263" s="146">
        <v>45363</v>
      </c>
      <c r="Y263" s="147">
        <v>202414000030683</v>
      </c>
      <c r="Z263" s="147" t="s">
        <v>178</v>
      </c>
      <c r="AA263" s="141" t="s">
        <v>1224</v>
      </c>
      <c r="AB263" s="146">
        <v>45335</v>
      </c>
      <c r="AC263" s="162" t="s">
        <v>1225</v>
      </c>
      <c r="AD263" s="146">
        <v>45369</v>
      </c>
      <c r="AE263" s="163">
        <v>17308550</v>
      </c>
      <c r="AF263" s="152">
        <f t="shared" si="20"/>
        <v>0</v>
      </c>
      <c r="AG263" s="167">
        <v>509</v>
      </c>
      <c r="AH263" s="146">
        <v>45371</v>
      </c>
      <c r="AI263" s="163">
        <v>17308550</v>
      </c>
      <c r="AJ263" s="152">
        <f t="shared" si="21"/>
        <v>0</v>
      </c>
      <c r="AK263" s="164">
        <v>1808</v>
      </c>
      <c r="AL263" s="146">
        <v>45407</v>
      </c>
      <c r="AM263" s="163">
        <v>17308550</v>
      </c>
      <c r="AN263" s="158">
        <f t="shared" si="22"/>
        <v>0</v>
      </c>
      <c r="AO263" s="157">
        <v>0</v>
      </c>
      <c r="AP263" s="157"/>
      <c r="AQ263" s="158">
        <f t="shared" si="24"/>
        <v>17308550</v>
      </c>
      <c r="AR263" s="158">
        <f t="shared" si="23"/>
        <v>0</v>
      </c>
      <c r="AS263" s="159" t="s">
        <v>170</v>
      </c>
      <c r="AT263" s="164">
        <v>397</v>
      </c>
      <c r="AU263" s="165" t="s">
        <v>1226</v>
      </c>
      <c r="AV263" s="148" t="s">
        <v>1227</v>
      </c>
    </row>
    <row r="264" spans="1:48" s="118" customFormat="1" ht="18.75" customHeight="1">
      <c r="A264" s="140">
        <v>159</v>
      </c>
      <c r="B264" s="141" t="s">
        <v>1228</v>
      </c>
      <c r="C264" s="142" t="s">
        <v>151</v>
      </c>
      <c r="D264" s="168" t="s">
        <v>112</v>
      </c>
      <c r="E264" s="168" t="s">
        <v>117</v>
      </c>
      <c r="F264" s="142" t="s">
        <v>123</v>
      </c>
      <c r="G264" s="141" t="s">
        <v>216</v>
      </c>
      <c r="H264" s="142" t="s">
        <v>5</v>
      </c>
      <c r="I264" s="142" t="s">
        <v>40</v>
      </c>
      <c r="J264" s="168" t="s">
        <v>1223</v>
      </c>
      <c r="K264" s="141" t="s">
        <v>218</v>
      </c>
      <c r="L264" s="141">
        <v>80111600</v>
      </c>
      <c r="M264" s="143">
        <v>5506800</v>
      </c>
      <c r="N264" s="144">
        <v>3.5</v>
      </c>
      <c r="O264" s="143">
        <v>19273800</v>
      </c>
      <c r="P264" s="144" t="s">
        <v>238</v>
      </c>
      <c r="Q264" s="144" t="s">
        <v>238</v>
      </c>
      <c r="R264" s="144" t="s">
        <v>238</v>
      </c>
      <c r="S264" s="141" t="s">
        <v>157</v>
      </c>
      <c r="T264" s="141" t="s">
        <v>701</v>
      </c>
      <c r="U264" s="141" t="s">
        <v>702</v>
      </c>
      <c r="V264" s="145" t="s">
        <v>703</v>
      </c>
      <c r="W264" s="141" t="s">
        <v>4009</v>
      </c>
      <c r="X264" s="146">
        <v>45363</v>
      </c>
      <c r="Y264" s="147">
        <v>202414000030683</v>
      </c>
      <c r="Z264" s="147" t="s">
        <v>178</v>
      </c>
      <c r="AA264" s="141" t="s">
        <v>1229</v>
      </c>
      <c r="AB264" s="146">
        <v>45335</v>
      </c>
      <c r="AC264" s="162" t="s">
        <v>1230</v>
      </c>
      <c r="AD264" s="146">
        <v>45369</v>
      </c>
      <c r="AE264" s="163">
        <v>19273800</v>
      </c>
      <c r="AF264" s="152">
        <f t="shared" ref="AF264:AF327" si="25">O264-AE264</f>
        <v>0</v>
      </c>
      <c r="AG264" s="167">
        <v>510</v>
      </c>
      <c r="AH264" s="146">
        <v>45371</v>
      </c>
      <c r="AI264" s="163">
        <v>19273800</v>
      </c>
      <c r="AJ264" s="152">
        <f t="shared" ref="AJ264:AJ327" si="26">AE264-AI264</f>
        <v>0</v>
      </c>
      <c r="AK264" s="164">
        <v>1647</v>
      </c>
      <c r="AL264" s="146">
        <v>45397</v>
      </c>
      <c r="AM264" s="163">
        <v>19273800</v>
      </c>
      <c r="AN264" s="158">
        <f t="shared" ref="AN264:AN327" si="27">AI264-AM264</f>
        <v>0</v>
      </c>
      <c r="AO264" s="157">
        <v>2753400</v>
      </c>
      <c r="AP264" s="157"/>
      <c r="AQ264" s="158">
        <f t="shared" si="24"/>
        <v>16520400</v>
      </c>
      <c r="AR264" s="158">
        <f t="shared" ref="AR264:AR327" si="28">O264-AM264</f>
        <v>0</v>
      </c>
      <c r="AS264" s="159" t="s">
        <v>170</v>
      </c>
      <c r="AT264" s="164">
        <v>332</v>
      </c>
      <c r="AU264" s="165" t="s">
        <v>1231</v>
      </c>
      <c r="AV264" s="148" t="s">
        <v>1232</v>
      </c>
    </row>
    <row r="265" spans="1:48" s="118" customFormat="1" ht="18.75" customHeight="1">
      <c r="A265" s="140">
        <v>160</v>
      </c>
      <c r="B265" s="141" t="s">
        <v>1233</v>
      </c>
      <c r="C265" s="142" t="s">
        <v>151</v>
      </c>
      <c r="D265" s="168" t="s">
        <v>112</v>
      </c>
      <c r="E265" s="168" t="s">
        <v>117</v>
      </c>
      <c r="F265" s="142" t="s">
        <v>123</v>
      </c>
      <c r="G265" s="141" t="s">
        <v>216</v>
      </c>
      <c r="H265" s="142" t="s">
        <v>5</v>
      </c>
      <c r="I265" s="142" t="s">
        <v>40</v>
      </c>
      <c r="J265" s="168" t="s">
        <v>1223</v>
      </c>
      <c r="K265" s="141" t="s">
        <v>218</v>
      </c>
      <c r="L265" s="141">
        <v>80111600</v>
      </c>
      <c r="M265" s="143">
        <v>5506800</v>
      </c>
      <c r="N265" s="144">
        <v>3.5</v>
      </c>
      <c r="O265" s="143">
        <v>19273800</v>
      </c>
      <c r="P265" s="144" t="s">
        <v>238</v>
      </c>
      <c r="Q265" s="144" t="s">
        <v>238</v>
      </c>
      <c r="R265" s="144" t="s">
        <v>238</v>
      </c>
      <c r="S265" s="141" t="s">
        <v>157</v>
      </c>
      <c r="T265" s="141" t="s">
        <v>701</v>
      </c>
      <c r="U265" s="141" t="s">
        <v>702</v>
      </c>
      <c r="V265" s="145" t="s">
        <v>703</v>
      </c>
      <c r="W265" s="141" t="s">
        <v>4009</v>
      </c>
      <c r="X265" s="146">
        <v>45363</v>
      </c>
      <c r="Y265" s="147">
        <v>202414000030683</v>
      </c>
      <c r="Z265" s="147" t="s">
        <v>178</v>
      </c>
      <c r="AA265" s="141" t="s">
        <v>1234</v>
      </c>
      <c r="AB265" s="146">
        <v>45335</v>
      </c>
      <c r="AC265" s="162" t="s">
        <v>1235</v>
      </c>
      <c r="AD265" s="146">
        <v>45369</v>
      </c>
      <c r="AE265" s="163">
        <v>19273800</v>
      </c>
      <c r="AF265" s="152">
        <f t="shared" si="25"/>
        <v>0</v>
      </c>
      <c r="AG265" s="167">
        <v>514</v>
      </c>
      <c r="AH265" s="146">
        <v>45371</v>
      </c>
      <c r="AI265" s="163">
        <v>19273800</v>
      </c>
      <c r="AJ265" s="152">
        <f t="shared" si="26"/>
        <v>0</v>
      </c>
      <c r="AK265" s="164">
        <v>1747</v>
      </c>
      <c r="AL265" s="146">
        <v>45399</v>
      </c>
      <c r="AM265" s="163">
        <v>19273800</v>
      </c>
      <c r="AN265" s="158">
        <f t="shared" si="27"/>
        <v>0</v>
      </c>
      <c r="AO265" s="157">
        <v>2202720</v>
      </c>
      <c r="AP265" s="157"/>
      <c r="AQ265" s="158">
        <f t="shared" ref="AQ265:AQ328" si="29">AM265-AO265</f>
        <v>17071080</v>
      </c>
      <c r="AR265" s="158">
        <f t="shared" si="28"/>
        <v>0</v>
      </c>
      <c r="AS265" s="159" t="s">
        <v>170</v>
      </c>
      <c r="AT265" s="164">
        <v>352</v>
      </c>
      <c r="AU265" s="165" t="s">
        <v>1236</v>
      </c>
      <c r="AV265" s="148" t="s">
        <v>1237</v>
      </c>
    </row>
    <row r="266" spans="1:48" s="118" customFormat="1" ht="18.75" customHeight="1">
      <c r="A266" s="140">
        <v>161</v>
      </c>
      <c r="B266" s="141" t="s">
        <v>1238</v>
      </c>
      <c r="C266" s="142" t="s">
        <v>151</v>
      </c>
      <c r="D266" s="168" t="s">
        <v>112</v>
      </c>
      <c r="E266" s="168" t="s">
        <v>117</v>
      </c>
      <c r="F266" s="142" t="s">
        <v>123</v>
      </c>
      <c r="G266" s="141" t="s">
        <v>216</v>
      </c>
      <c r="H266" s="142" t="s">
        <v>5</v>
      </c>
      <c r="I266" s="142" t="s">
        <v>40</v>
      </c>
      <c r="J266" s="168" t="s">
        <v>1223</v>
      </c>
      <c r="K266" s="141" t="s">
        <v>218</v>
      </c>
      <c r="L266" s="141">
        <v>80111600</v>
      </c>
      <c r="M266" s="143">
        <v>5506800</v>
      </c>
      <c r="N266" s="144">
        <v>3.5</v>
      </c>
      <c r="O266" s="143">
        <v>19273800</v>
      </c>
      <c r="P266" s="144" t="s">
        <v>238</v>
      </c>
      <c r="Q266" s="144" t="s">
        <v>238</v>
      </c>
      <c r="R266" s="144" t="s">
        <v>238</v>
      </c>
      <c r="S266" s="141" t="s">
        <v>157</v>
      </c>
      <c r="T266" s="141" t="s">
        <v>701</v>
      </c>
      <c r="U266" s="141" t="s">
        <v>702</v>
      </c>
      <c r="V266" s="145" t="s">
        <v>703</v>
      </c>
      <c r="W266" s="141" t="s">
        <v>4009</v>
      </c>
      <c r="X266" s="146">
        <v>45363</v>
      </c>
      <c r="Y266" s="147">
        <v>202414000030683</v>
      </c>
      <c r="Z266" s="147" t="s">
        <v>178</v>
      </c>
      <c r="AA266" s="141" t="s">
        <v>1239</v>
      </c>
      <c r="AB266" s="146">
        <v>45335</v>
      </c>
      <c r="AC266" s="162" t="s">
        <v>1240</v>
      </c>
      <c r="AD266" s="146">
        <v>45369</v>
      </c>
      <c r="AE266" s="163">
        <v>19273800</v>
      </c>
      <c r="AF266" s="152">
        <f t="shared" si="25"/>
        <v>0</v>
      </c>
      <c r="AG266" s="167">
        <v>515</v>
      </c>
      <c r="AH266" s="146">
        <v>45371</v>
      </c>
      <c r="AI266" s="163">
        <v>19273800</v>
      </c>
      <c r="AJ266" s="152">
        <f t="shared" si="26"/>
        <v>0</v>
      </c>
      <c r="AK266" s="164">
        <v>1773</v>
      </c>
      <c r="AL266" s="146">
        <v>45400</v>
      </c>
      <c r="AM266" s="163">
        <v>19273800</v>
      </c>
      <c r="AN266" s="158">
        <f t="shared" si="27"/>
        <v>0</v>
      </c>
      <c r="AO266" s="157">
        <v>1652040</v>
      </c>
      <c r="AP266" s="157"/>
      <c r="AQ266" s="158">
        <f t="shared" si="29"/>
        <v>17621760</v>
      </c>
      <c r="AR266" s="158">
        <f t="shared" si="28"/>
        <v>0</v>
      </c>
      <c r="AS266" s="159" t="s">
        <v>170</v>
      </c>
      <c r="AT266" s="164">
        <v>370</v>
      </c>
      <c r="AU266" s="165" t="s">
        <v>1241</v>
      </c>
      <c r="AV266" s="148" t="s">
        <v>1242</v>
      </c>
    </row>
    <row r="267" spans="1:48" s="118" customFormat="1" ht="18.75" customHeight="1">
      <c r="A267" s="140">
        <v>162</v>
      </c>
      <c r="B267" s="141" t="s">
        <v>1243</v>
      </c>
      <c r="C267" s="142" t="s">
        <v>151</v>
      </c>
      <c r="D267" s="168" t="s">
        <v>112</v>
      </c>
      <c r="E267" s="168" t="s">
        <v>117</v>
      </c>
      <c r="F267" s="142" t="s">
        <v>214</v>
      </c>
      <c r="G267" s="141" t="s">
        <v>216</v>
      </c>
      <c r="H267" s="142" t="s">
        <v>85</v>
      </c>
      <c r="I267" s="142" t="s">
        <v>40</v>
      </c>
      <c r="J267" s="168" t="s">
        <v>1244</v>
      </c>
      <c r="K267" s="141" t="s">
        <v>218</v>
      </c>
      <c r="L267" s="141">
        <v>81101500</v>
      </c>
      <c r="M267" s="143">
        <v>10000000</v>
      </c>
      <c r="N267" s="144">
        <v>3.5</v>
      </c>
      <c r="O267" s="143">
        <v>35000000</v>
      </c>
      <c r="P267" s="144" t="s">
        <v>238</v>
      </c>
      <c r="Q267" s="144" t="s">
        <v>238</v>
      </c>
      <c r="R267" s="144" t="s">
        <v>238</v>
      </c>
      <c r="S267" s="141" t="s">
        <v>157</v>
      </c>
      <c r="T267" s="141" t="s">
        <v>701</v>
      </c>
      <c r="U267" s="141" t="s">
        <v>702</v>
      </c>
      <c r="V267" s="145" t="s">
        <v>703</v>
      </c>
      <c r="W267" s="141" t="s">
        <v>4009</v>
      </c>
      <c r="X267" s="146" t="s">
        <v>1245</v>
      </c>
      <c r="Y267" s="147" t="s">
        <v>1130</v>
      </c>
      <c r="Z267" s="147" t="s">
        <v>178</v>
      </c>
      <c r="AA267" s="141" t="s">
        <v>1246</v>
      </c>
      <c r="AB267" s="146" t="s">
        <v>1132</v>
      </c>
      <c r="AC267" s="162" t="s">
        <v>1247</v>
      </c>
      <c r="AD267" s="146">
        <v>45385</v>
      </c>
      <c r="AE267" s="163">
        <v>35000000</v>
      </c>
      <c r="AF267" s="152">
        <f t="shared" si="25"/>
        <v>0</v>
      </c>
      <c r="AG267" s="167">
        <v>621</v>
      </c>
      <c r="AH267" s="146">
        <v>45390</v>
      </c>
      <c r="AI267" s="163">
        <v>35000000</v>
      </c>
      <c r="AJ267" s="152">
        <f t="shared" si="26"/>
        <v>0</v>
      </c>
      <c r="AK267" s="164">
        <v>1752</v>
      </c>
      <c r="AL267" s="146">
        <v>45399</v>
      </c>
      <c r="AM267" s="163">
        <v>35000000</v>
      </c>
      <c r="AN267" s="158">
        <f t="shared" si="27"/>
        <v>0</v>
      </c>
      <c r="AO267" s="157">
        <v>4000000</v>
      </c>
      <c r="AP267" s="157"/>
      <c r="AQ267" s="158">
        <f t="shared" si="29"/>
        <v>31000000</v>
      </c>
      <c r="AR267" s="158">
        <f t="shared" si="28"/>
        <v>0</v>
      </c>
      <c r="AS267" s="159" t="s">
        <v>170</v>
      </c>
      <c r="AT267" s="164">
        <v>359</v>
      </c>
      <c r="AU267" s="165" t="s">
        <v>1248</v>
      </c>
      <c r="AV267" s="148" t="s">
        <v>1249</v>
      </c>
    </row>
    <row r="268" spans="1:48" s="118" customFormat="1" ht="18.75" customHeight="1">
      <c r="A268" s="140">
        <v>163</v>
      </c>
      <c r="B268" s="141" t="s">
        <v>1250</v>
      </c>
      <c r="C268" s="142" t="s">
        <v>151</v>
      </c>
      <c r="D268" s="168" t="s">
        <v>112</v>
      </c>
      <c r="E268" s="168" t="s">
        <v>117</v>
      </c>
      <c r="F268" s="142" t="s">
        <v>214</v>
      </c>
      <c r="G268" s="141" t="s">
        <v>216</v>
      </c>
      <c r="H268" s="142" t="s">
        <v>85</v>
      </c>
      <c r="I268" s="142" t="s">
        <v>40</v>
      </c>
      <c r="J268" s="168" t="s">
        <v>1251</v>
      </c>
      <c r="K268" s="141" t="s">
        <v>218</v>
      </c>
      <c r="L268" s="141">
        <v>81101500</v>
      </c>
      <c r="M268" s="143">
        <v>8000000</v>
      </c>
      <c r="N268" s="144">
        <v>3.5</v>
      </c>
      <c r="O268" s="143">
        <v>28000000</v>
      </c>
      <c r="P268" s="144" t="s">
        <v>238</v>
      </c>
      <c r="Q268" s="144" t="s">
        <v>238</v>
      </c>
      <c r="R268" s="144" t="s">
        <v>238</v>
      </c>
      <c r="S268" s="141" t="s">
        <v>157</v>
      </c>
      <c r="T268" s="141" t="s">
        <v>701</v>
      </c>
      <c r="U268" s="141" t="s">
        <v>702</v>
      </c>
      <c r="V268" s="145" t="s">
        <v>703</v>
      </c>
      <c r="W268" s="141" t="s">
        <v>4009</v>
      </c>
      <c r="X268" s="146">
        <v>45363</v>
      </c>
      <c r="Y268" s="147">
        <v>202414000030683</v>
      </c>
      <c r="Z268" s="147" t="s">
        <v>178</v>
      </c>
      <c r="AA268" s="141" t="s">
        <v>1252</v>
      </c>
      <c r="AB268" s="146">
        <v>45335</v>
      </c>
      <c r="AC268" s="162" t="s">
        <v>1253</v>
      </c>
      <c r="AD268" s="146">
        <v>45369</v>
      </c>
      <c r="AE268" s="163">
        <v>28000000</v>
      </c>
      <c r="AF268" s="152">
        <f t="shared" si="25"/>
        <v>0</v>
      </c>
      <c r="AG268" s="167">
        <v>518</v>
      </c>
      <c r="AH268" s="146">
        <v>45371</v>
      </c>
      <c r="AI268" s="163">
        <v>28000000</v>
      </c>
      <c r="AJ268" s="152">
        <f t="shared" si="26"/>
        <v>0</v>
      </c>
      <c r="AK268" s="164">
        <v>1863</v>
      </c>
      <c r="AL268" s="146">
        <v>45422</v>
      </c>
      <c r="AM268" s="163">
        <v>28000000</v>
      </c>
      <c r="AN268" s="158">
        <f t="shared" si="27"/>
        <v>0</v>
      </c>
      <c r="AO268" s="157">
        <v>0</v>
      </c>
      <c r="AP268" s="157"/>
      <c r="AQ268" s="158">
        <f t="shared" si="29"/>
        <v>28000000</v>
      </c>
      <c r="AR268" s="158">
        <f t="shared" si="28"/>
        <v>0</v>
      </c>
      <c r="AS268" s="159" t="s">
        <v>170</v>
      </c>
      <c r="AT268" s="164">
        <v>421</v>
      </c>
      <c r="AU268" s="165" t="s">
        <v>1254</v>
      </c>
      <c r="AV268" s="148"/>
    </row>
    <row r="269" spans="1:48" s="118" customFormat="1" ht="18.75" customHeight="1">
      <c r="A269" s="140">
        <v>164</v>
      </c>
      <c r="B269" s="141" t="s">
        <v>1255</v>
      </c>
      <c r="C269" s="142" t="s">
        <v>151</v>
      </c>
      <c r="D269" s="168" t="s">
        <v>112</v>
      </c>
      <c r="E269" s="168" t="s">
        <v>117</v>
      </c>
      <c r="F269" s="142" t="s">
        <v>214</v>
      </c>
      <c r="G269" s="141" t="s">
        <v>216</v>
      </c>
      <c r="H269" s="142" t="s">
        <v>85</v>
      </c>
      <c r="I269" s="142" t="s">
        <v>40</v>
      </c>
      <c r="J269" s="168" t="s">
        <v>1256</v>
      </c>
      <c r="K269" s="141" t="s">
        <v>218</v>
      </c>
      <c r="L269" s="141">
        <v>81101500</v>
      </c>
      <c r="M269" s="143">
        <v>5506800</v>
      </c>
      <c r="N269" s="144">
        <v>3.5</v>
      </c>
      <c r="O269" s="143">
        <v>19273800</v>
      </c>
      <c r="P269" s="144" t="s">
        <v>238</v>
      </c>
      <c r="Q269" s="144" t="s">
        <v>238</v>
      </c>
      <c r="R269" s="144" t="s">
        <v>238</v>
      </c>
      <c r="S269" s="141" t="s">
        <v>157</v>
      </c>
      <c r="T269" s="141" t="s">
        <v>701</v>
      </c>
      <c r="U269" s="141" t="s">
        <v>702</v>
      </c>
      <c r="V269" s="145" t="s">
        <v>703</v>
      </c>
      <c r="W269" s="141" t="s">
        <v>4009</v>
      </c>
      <c r="X269" s="146">
        <v>45363</v>
      </c>
      <c r="Y269" s="147">
        <v>202414000030683</v>
      </c>
      <c r="Z269" s="147" t="s">
        <v>178</v>
      </c>
      <c r="AA269" s="141" t="s">
        <v>1257</v>
      </c>
      <c r="AB269" s="146">
        <v>45335</v>
      </c>
      <c r="AC269" s="162" t="s">
        <v>1258</v>
      </c>
      <c r="AD269" s="146">
        <v>45369</v>
      </c>
      <c r="AE269" s="163">
        <v>19273800</v>
      </c>
      <c r="AF269" s="152">
        <f t="shared" si="25"/>
        <v>0</v>
      </c>
      <c r="AG269" s="167">
        <v>519</v>
      </c>
      <c r="AH269" s="146">
        <v>45371</v>
      </c>
      <c r="AI269" s="163">
        <v>19273800</v>
      </c>
      <c r="AJ269" s="152">
        <f t="shared" si="26"/>
        <v>0</v>
      </c>
      <c r="AK269" s="164">
        <v>1305</v>
      </c>
      <c r="AL269" s="146">
        <v>45390</v>
      </c>
      <c r="AM269" s="163">
        <v>19273800</v>
      </c>
      <c r="AN269" s="158">
        <f t="shared" si="27"/>
        <v>0</v>
      </c>
      <c r="AO269" s="157">
        <v>4038320</v>
      </c>
      <c r="AP269" s="157"/>
      <c r="AQ269" s="158">
        <f t="shared" si="29"/>
        <v>15235480</v>
      </c>
      <c r="AR269" s="158">
        <f t="shared" si="28"/>
        <v>0</v>
      </c>
      <c r="AS269" s="159" t="s">
        <v>170</v>
      </c>
      <c r="AT269" s="164">
        <v>287</v>
      </c>
      <c r="AU269" s="165" t="s">
        <v>1259</v>
      </c>
      <c r="AV269" s="148"/>
    </row>
    <row r="270" spans="1:48" s="118" customFormat="1" ht="18.75" customHeight="1">
      <c r="A270" s="140">
        <v>165</v>
      </c>
      <c r="B270" s="141" t="s">
        <v>1260</v>
      </c>
      <c r="C270" s="142" t="s">
        <v>151</v>
      </c>
      <c r="D270" s="168" t="s">
        <v>112</v>
      </c>
      <c r="E270" s="168" t="s">
        <v>117</v>
      </c>
      <c r="F270" s="142" t="s">
        <v>214</v>
      </c>
      <c r="G270" s="141" t="s">
        <v>216</v>
      </c>
      <c r="H270" s="142" t="s">
        <v>85</v>
      </c>
      <c r="I270" s="142" t="s">
        <v>40</v>
      </c>
      <c r="J270" s="168" t="s">
        <v>1256</v>
      </c>
      <c r="K270" s="141" t="s">
        <v>218</v>
      </c>
      <c r="L270" s="141">
        <v>81101500</v>
      </c>
      <c r="M270" s="143">
        <v>5506800</v>
      </c>
      <c r="N270" s="144">
        <v>3.5</v>
      </c>
      <c r="O270" s="143">
        <v>19273800</v>
      </c>
      <c r="P270" s="144" t="s">
        <v>238</v>
      </c>
      <c r="Q270" s="144" t="s">
        <v>238</v>
      </c>
      <c r="R270" s="144" t="s">
        <v>238</v>
      </c>
      <c r="S270" s="141" t="s">
        <v>157</v>
      </c>
      <c r="T270" s="141" t="s">
        <v>701</v>
      </c>
      <c r="U270" s="141" t="s">
        <v>702</v>
      </c>
      <c r="V270" s="145" t="s">
        <v>703</v>
      </c>
      <c r="W270" s="141" t="s">
        <v>4009</v>
      </c>
      <c r="X270" s="146">
        <v>45363</v>
      </c>
      <c r="Y270" s="147">
        <v>202414000030683</v>
      </c>
      <c r="Z270" s="147" t="s">
        <v>178</v>
      </c>
      <c r="AA270" s="141" t="s">
        <v>1257</v>
      </c>
      <c r="AB270" s="146">
        <v>45335</v>
      </c>
      <c r="AC270" s="162" t="s">
        <v>1261</v>
      </c>
      <c r="AD270" s="146">
        <v>45369</v>
      </c>
      <c r="AE270" s="163">
        <v>19273800</v>
      </c>
      <c r="AF270" s="152">
        <f t="shared" si="25"/>
        <v>0</v>
      </c>
      <c r="AG270" s="167">
        <v>520</v>
      </c>
      <c r="AH270" s="146">
        <v>45371</v>
      </c>
      <c r="AI270" s="163">
        <v>19273800</v>
      </c>
      <c r="AJ270" s="152">
        <f t="shared" si="26"/>
        <v>0</v>
      </c>
      <c r="AK270" s="164">
        <v>1353</v>
      </c>
      <c r="AL270" s="146">
        <v>45392</v>
      </c>
      <c r="AM270" s="163">
        <v>19273800</v>
      </c>
      <c r="AN270" s="158">
        <f t="shared" si="27"/>
        <v>0</v>
      </c>
      <c r="AO270" s="157">
        <v>2936960</v>
      </c>
      <c r="AP270" s="157"/>
      <c r="AQ270" s="158">
        <f t="shared" si="29"/>
        <v>16336840</v>
      </c>
      <c r="AR270" s="158">
        <f t="shared" si="28"/>
        <v>0</v>
      </c>
      <c r="AS270" s="159" t="s">
        <v>170</v>
      </c>
      <c r="AT270" s="164">
        <v>302</v>
      </c>
      <c r="AU270" s="165" t="s">
        <v>1262</v>
      </c>
      <c r="AV270" s="148"/>
    </row>
    <row r="271" spans="1:48" s="118" customFormat="1" ht="18.75" customHeight="1">
      <c r="A271" s="140">
        <v>166</v>
      </c>
      <c r="B271" s="141" t="s">
        <v>1263</v>
      </c>
      <c r="C271" s="142" t="s">
        <v>151</v>
      </c>
      <c r="D271" s="168" t="s">
        <v>112</v>
      </c>
      <c r="E271" s="168" t="s">
        <v>117</v>
      </c>
      <c r="F271" s="142" t="s">
        <v>214</v>
      </c>
      <c r="G271" s="141" t="s">
        <v>216</v>
      </c>
      <c r="H271" s="142" t="s">
        <v>85</v>
      </c>
      <c r="I271" s="142" t="s">
        <v>40</v>
      </c>
      <c r="J271" s="168" t="s">
        <v>1256</v>
      </c>
      <c r="K271" s="141" t="s">
        <v>218</v>
      </c>
      <c r="L271" s="141">
        <v>81101500</v>
      </c>
      <c r="M271" s="143">
        <v>5506800</v>
      </c>
      <c r="N271" s="144">
        <v>3.5</v>
      </c>
      <c r="O271" s="143">
        <v>19273800</v>
      </c>
      <c r="P271" s="144" t="s">
        <v>238</v>
      </c>
      <c r="Q271" s="144" t="s">
        <v>238</v>
      </c>
      <c r="R271" s="144" t="s">
        <v>238</v>
      </c>
      <c r="S271" s="141" t="s">
        <v>157</v>
      </c>
      <c r="T271" s="141" t="s">
        <v>701</v>
      </c>
      <c r="U271" s="141" t="s">
        <v>702</v>
      </c>
      <c r="V271" s="145" t="s">
        <v>703</v>
      </c>
      <c r="W271" s="141" t="s">
        <v>4009</v>
      </c>
      <c r="X271" s="146">
        <v>45363</v>
      </c>
      <c r="Y271" s="147">
        <v>202414000030683</v>
      </c>
      <c r="Z271" s="147" t="s">
        <v>178</v>
      </c>
      <c r="AA271" s="141" t="s">
        <v>1264</v>
      </c>
      <c r="AB271" s="146">
        <v>45335</v>
      </c>
      <c r="AC271" s="162" t="s">
        <v>1265</v>
      </c>
      <c r="AD271" s="146">
        <v>45369</v>
      </c>
      <c r="AE271" s="163">
        <v>19273800</v>
      </c>
      <c r="AF271" s="152">
        <f t="shared" si="25"/>
        <v>0</v>
      </c>
      <c r="AG271" s="167">
        <v>521</v>
      </c>
      <c r="AH271" s="146">
        <v>45371</v>
      </c>
      <c r="AI271" s="163">
        <v>19273800</v>
      </c>
      <c r="AJ271" s="152">
        <f t="shared" si="26"/>
        <v>0</v>
      </c>
      <c r="AK271" s="164">
        <v>1333</v>
      </c>
      <c r="AL271" s="146">
        <v>45390</v>
      </c>
      <c r="AM271" s="163">
        <v>19273800</v>
      </c>
      <c r="AN271" s="158">
        <f t="shared" si="27"/>
        <v>0</v>
      </c>
      <c r="AO271" s="157">
        <v>4038320</v>
      </c>
      <c r="AP271" s="157"/>
      <c r="AQ271" s="158">
        <f t="shared" si="29"/>
        <v>15235480</v>
      </c>
      <c r="AR271" s="158">
        <f t="shared" si="28"/>
        <v>0</v>
      </c>
      <c r="AS271" s="159" t="s">
        <v>170</v>
      </c>
      <c r="AT271" s="164">
        <v>295</v>
      </c>
      <c r="AU271" s="165" t="s">
        <v>1266</v>
      </c>
      <c r="AV271" s="148"/>
    </row>
    <row r="272" spans="1:48" s="118" customFormat="1" ht="18.75" customHeight="1">
      <c r="A272" s="140">
        <v>167</v>
      </c>
      <c r="B272" s="141" t="s">
        <v>1267</v>
      </c>
      <c r="C272" s="142" t="s">
        <v>151</v>
      </c>
      <c r="D272" s="168" t="s">
        <v>112</v>
      </c>
      <c r="E272" s="168" t="s">
        <v>117</v>
      </c>
      <c r="F272" s="142" t="s">
        <v>214</v>
      </c>
      <c r="G272" s="141" t="s">
        <v>216</v>
      </c>
      <c r="H272" s="142" t="s">
        <v>85</v>
      </c>
      <c r="I272" s="142" t="s">
        <v>40</v>
      </c>
      <c r="J272" s="168" t="s">
        <v>1256</v>
      </c>
      <c r="K272" s="141" t="s">
        <v>218</v>
      </c>
      <c r="L272" s="141">
        <v>81101500</v>
      </c>
      <c r="M272" s="143">
        <v>5506800</v>
      </c>
      <c r="N272" s="144">
        <v>3.5</v>
      </c>
      <c r="O272" s="143">
        <v>19273800</v>
      </c>
      <c r="P272" s="144" t="s">
        <v>238</v>
      </c>
      <c r="Q272" s="144" t="s">
        <v>238</v>
      </c>
      <c r="R272" s="144" t="s">
        <v>238</v>
      </c>
      <c r="S272" s="141" t="s">
        <v>157</v>
      </c>
      <c r="T272" s="141" t="s">
        <v>701</v>
      </c>
      <c r="U272" s="141" t="s">
        <v>702</v>
      </c>
      <c r="V272" s="145" t="s">
        <v>703</v>
      </c>
      <c r="W272" s="141" t="s">
        <v>4009</v>
      </c>
      <c r="X272" s="146">
        <v>45363</v>
      </c>
      <c r="Y272" s="147">
        <v>202414000030683</v>
      </c>
      <c r="Z272" s="147" t="s">
        <v>178</v>
      </c>
      <c r="AA272" s="141" t="s">
        <v>1264</v>
      </c>
      <c r="AB272" s="146">
        <v>45335</v>
      </c>
      <c r="AC272" s="162" t="s">
        <v>1268</v>
      </c>
      <c r="AD272" s="146">
        <v>45369</v>
      </c>
      <c r="AE272" s="163">
        <v>19273800</v>
      </c>
      <c r="AF272" s="152">
        <f t="shared" si="25"/>
        <v>0</v>
      </c>
      <c r="AG272" s="167">
        <v>522</v>
      </c>
      <c r="AH272" s="146">
        <v>45371</v>
      </c>
      <c r="AI272" s="163">
        <v>19273800</v>
      </c>
      <c r="AJ272" s="152">
        <f t="shared" si="26"/>
        <v>0</v>
      </c>
      <c r="AK272" s="164">
        <v>1770</v>
      </c>
      <c r="AL272" s="146">
        <v>45400</v>
      </c>
      <c r="AM272" s="163">
        <v>19273800</v>
      </c>
      <c r="AN272" s="158">
        <f t="shared" si="27"/>
        <v>0</v>
      </c>
      <c r="AO272" s="157">
        <v>1652040</v>
      </c>
      <c r="AP272" s="157"/>
      <c r="AQ272" s="158">
        <f t="shared" si="29"/>
        <v>17621760</v>
      </c>
      <c r="AR272" s="158">
        <f t="shared" si="28"/>
        <v>0</v>
      </c>
      <c r="AS272" s="159" t="s">
        <v>170</v>
      </c>
      <c r="AT272" s="164">
        <v>379</v>
      </c>
      <c r="AU272" s="165" t="s">
        <v>1269</v>
      </c>
      <c r="AV272" s="148"/>
    </row>
    <row r="273" spans="1:48" s="118" customFormat="1" ht="18.75" customHeight="1">
      <c r="A273" s="140">
        <v>168</v>
      </c>
      <c r="B273" s="141" t="s">
        <v>1270</v>
      </c>
      <c r="C273" s="142" t="s">
        <v>151</v>
      </c>
      <c r="D273" s="168" t="s">
        <v>112</v>
      </c>
      <c r="E273" s="168" t="s">
        <v>117</v>
      </c>
      <c r="F273" s="142" t="s">
        <v>123</v>
      </c>
      <c r="G273" s="141" t="s">
        <v>216</v>
      </c>
      <c r="H273" s="142" t="s">
        <v>12</v>
      </c>
      <c r="I273" s="142" t="s">
        <v>40</v>
      </c>
      <c r="J273" s="168" t="s">
        <v>1271</v>
      </c>
      <c r="K273" s="141" t="s">
        <v>218</v>
      </c>
      <c r="L273" s="141">
        <v>80111600</v>
      </c>
      <c r="M273" s="143">
        <v>3500000</v>
      </c>
      <c r="N273" s="144">
        <v>3.5</v>
      </c>
      <c r="O273" s="143">
        <v>12250000</v>
      </c>
      <c r="P273" s="144" t="s">
        <v>238</v>
      </c>
      <c r="Q273" s="144" t="s">
        <v>238</v>
      </c>
      <c r="R273" s="144" t="s">
        <v>238</v>
      </c>
      <c r="S273" s="141" t="s">
        <v>157</v>
      </c>
      <c r="T273" s="141" t="s">
        <v>701</v>
      </c>
      <c r="U273" s="141" t="s">
        <v>702</v>
      </c>
      <c r="V273" s="145" t="s">
        <v>703</v>
      </c>
      <c r="W273" s="141" t="s">
        <v>4009</v>
      </c>
      <c r="X273" s="146">
        <v>45363</v>
      </c>
      <c r="Y273" s="147">
        <v>202414000030683</v>
      </c>
      <c r="Z273" s="147" t="s">
        <v>178</v>
      </c>
      <c r="AA273" s="141" t="s">
        <v>1272</v>
      </c>
      <c r="AB273" s="146">
        <v>45335</v>
      </c>
      <c r="AC273" s="162" t="s">
        <v>1273</v>
      </c>
      <c r="AD273" s="146">
        <v>45369</v>
      </c>
      <c r="AE273" s="163">
        <v>12250000</v>
      </c>
      <c r="AF273" s="152">
        <f t="shared" si="25"/>
        <v>0</v>
      </c>
      <c r="AG273" s="167"/>
      <c r="AH273" s="146"/>
      <c r="AI273" s="163"/>
      <c r="AJ273" s="152">
        <f t="shared" si="26"/>
        <v>12250000</v>
      </c>
      <c r="AK273" s="164"/>
      <c r="AL273" s="146"/>
      <c r="AM273" s="163"/>
      <c r="AN273" s="158">
        <f t="shared" si="27"/>
        <v>0</v>
      </c>
      <c r="AO273" s="157"/>
      <c r="AP273" s="157"/>
      <c r="AQ273" s="158">
        <f t="shared" si="29"/>
        <v>0</v>
      </c>
      <c r="AR273" s="158">
        <f t="shared" si="28"/>
        <v>12250000</v>
      </c>
      <c r="AS273" s="159"/>
      <c r="AT273" s="164"/>
      <c r="AU273" s="165"/>
      <c r="AV273" s="148"/>
    </row>
    <row r="274" spans="1:48" s="118" customFormat="1" ht="18.75" customHeight="1">
      <c r="A274" s="140">
        <v>169</v>
      </c>
      <c r="B274" s="141" t="s">
        <v>1274</v>
      </c>
      <c r="C274" s="142" t="s">
        <v>151</v>
      </c>
      <c r="D274" s="168" t="s">
        <v>112</v>
      </c>
      <c r="E274" s="168" t="s">
        <v>117</v>
      </c>
      <c r="F274" s="142" t="s">
        <v>123</v>
      </c>
      <c r="G274" s="141" t="s">
        <v>216</v>
      </c>
      <c r="H274" s="142" t="s">
        <v>12</v>
      </c>
      <c r="I274" s="142" t="s">
        <v>40</v>
      </c>
      <c r="J274" s="168" t="s">
        <v>1275</v>
      </c>
      <c r="K274" s="141" t="s">
        <v>218</v>
      </c>
      <c r="L274" s="141">
        <v>80111600</v>
      </c>
      <c r="M274" s="143">
        <v>4637417</v>
      </c>
      <c r="N274" s="144">
        <v>3.5</v>
      </c>
      <c r="O274" s="143">
        <v>16230960</v>
      </c>
      <c r="P274" s="144" t="s">
        <v>238</v>
      </c>
      <c r="Q274" s="144" t="s">
        <v>238</v>
      </c>
      <c r="R274" s="144" t="s">
        <v>238</v>
      </c>
      <c r="S274" s="141" t="s">
        <v>157</v>
      </c>
      <c r="T274" s="141" t="s">
        <v>701</v>
      </c>
      <c r="U274" s="141" t="s">
        <v>702</v>
      </c>
      <c r="V274" s="145" t="s">
        <v>703</v>
      </c>
      <c r="W274" s="141" t="s">
        <v>4009</v>
      </c>
      <c r="X274" s="146">
        <v>45363</v>
      </c>
      <c r="Y274" s="147">
        <v>202414000030683</v>
      </c>
      <c r="Z274" s="147" t="s">
        <v>178</v>
      </c>
      <c r="AA274" s="141" t="s">
        <v>1276</v>
      </c>
      <c r="AB274" s="146">
        <v>45335</v>
      </c>
      <c r="AC274" s="162" t="s">
        <v>1277</v>
      </c>
      <c r="AD274" s="146">
        <v>45369</v>
      </c>
      <c r="AE274" s="163">
        <v>16230960</v>
      </c>
      <c r="AF274" s="152">
        <f t="shared" si="25"/>
        <v>0</v>
      </c>
      <c r="AG274" s="167">
        <v>457</v>
      </c>
      <c r="AH274" s="146">
        <v>45369</v>
      </c>
      <c r="AI274" s="163">
        <v>16230960</v>
      </c>
      <c r="AJ274" s="152">
        <f t="shared" si="26"/>
        <v>0</v>
      </c>
      <c r="AK274" s="164">
        <v>1120</v>
      </c>
      <c r="AL274" s="146">
        <v>45377</v>
      </c>
      <c r="AM274" s="163">
        <v>16230960</v>
      </c>
      <c r="AN274" s="158">
        <f t="shared" si="27"/>
        <v>0</v>
      </c>
      <c r="AO274" s="157">
        <v>4637417</v>
      </c>
      <c r="AP274" s="157"/>
      <c r="AQ274" s="158">
        <f t="shared" si="29"/>
        <v>11593543</v>
      </c>
      <c r="AR274" s="158">
        <f t="shared" si="28"/>
        <v>0</v>
      </c>
      <c r="AS274" s="159" t="s">
        <v>168</v>
      </c>
      <c r="AT274" s="164">
        <v>225</v>
      </c>
      <c r="AU274" s="165" t="s">
        <v>1278</v>
      </c>
      <c r="AV274" s="148"/>
    </row>
    <row r="275" spans="1:48" s="118" customFormat="1" ht="18.75" customHeight="1">
      <c r="A275" s="140">
        <v>170</v>
      </c>
      <c r="B275" s="141" t="s">
        <v>1279</v>
      </c>
      <c r="C275" s="142" t="s">
        <v>151</v>
      </c>
      <c r="D275" s="168" t="s">
        <v>112</v>
      </c>
      <c r="E275" s="168" t="s">
        <v>117</v>
      </c>
      <c r="F275" s="142" t="s">
        <v>214</v>
      </c>
      <c r="G275" s="141" t="s">
        <v>216</v>
      </c>
      <c r="H275" s="142" t="s">
        <v>2</v>
      </c>
      <c r="I275" s="142" t="s">
        <v>40</v>
      </c>
      <c r="J275" s="168" t="s">
        <v>1280</v>
      </c>
      <c r="K275" s="141" t="s">
        <v>218</v>
      </c>
      <c r="L275" s="141">
        <v>80111607</v>
      </c>
      <c r="M275" s="143">
        <v>8000000</v>
      </c>
      <c r="N275" s="144">
        <v>3.5</v>
      </c>
      <c r="O275" s="143">
        <v>28000000</v>
      </c>
      <c r="P275" s="144" t="s">
        <v>238</v>
      </c>
      <c r="Q275" s="144" t="s">
        <v>238</v>
      </c>
      <c r="R275" s="144" t="s">
        <v>238</v>
      </c>
      <c r="S275" s="141" t="s">
        <v>157</v>
      </c>
      <c r="T275" s="141" t="s">
        <v>701</v>
      </c>
      <c r="U275" s="141" t="s">
        <v>702</v>
      </c>
      <c r="V275" s="145" t="s">
        <v>703</v>
      </c>
      <c r="W275" s="141" t="s">
        <v>4009</v>
      </c>
      <c r="X275" s="146">
        <v>45363</v>
      </c>
      <c r="Y275" s="147">
        <v>202414000030683</v>
      </c>
      <c r="Z275" s="147" t="s">
        <v>178</v>
      </c>
      <c r="AA275" s="141" t="s">
        <v>1281</v>
      </c>
      <c r="AB275" s="146">
        <v>45335</v>
      </c>
      <c r="AC275" s="162" t="s">
        <v>1282</v>
      </c>
      <c r="AD275" s="146">
        <v>45369</v>
      </c>
      <c r="AE275" s="163">
        <v>28000000</v>
      </c>
      <c r="AF275" s="152">
        <f t="shared" si="25"/>
        <v>0</v>
      </c>
      <c r="AG275" s="167">
        <v>523</v>
      </c>
      <c r="AH275" s="146">
        <v>45371</v>
      </c>
      <c r="AI275" s="163">
        <v>28000000</v>
      </c>
      <c r="AJ275" s="152">
        <f t="shared" si="26"/>
        <v>0</v>
      </c>
      <c r="AK275" s="164">
        <v>1231</v>
      </c>
      <c r="AL275" s="146">
        <v>45387</v>
      </c>
      <c r="AM275" s="163">
        <v>28000000</v>
      </c>
      <c r="AN275" s="158">
        <f t="shared" si="27"/>
        <v>0</v>
      </c>
      <c r="AO275" s="157">
        <v>6133333</v>
      </c>
      <c r="AP275" s="157"/>
      <c r="AQ275" s="158">
        <f t="shared" si="29"/>
        <v>21866667</v>
      </c>
      <c r="AR275" s="158">
        <f t="shared" si="28"/>
        <v>0</v>
      </c>
      <c r="AS275" s="159" t="s">
        <v>170</v>
      </c>
      <c r="AT275" s="164">
        <v>272</v>
      </c>
      <c r="AU275" s="165" t="s">
        <v>1283</v>
      </c>
      <c r="AV275" s="148"/>
    </row>
    <row r="276" spans="1:48" s="118" customFormat="1" ht="18.75" customHeight="1">
      <c r="A276" s="140">
        <v>171</v>
      </c>
      <c r="B276" s="141" t="s">
        <v>1284</v>
      </c>
      <c r="C276" s="142" t="s">
        <v>151</v>
      </c>
      <c r="D276" s="168" t="s">
        <v>112</v>
      </c>
      <c r="E276" s="168" t="s">
        <v>117</v>
      </c>
      <c r="F276" s="142" t="s">
        <v>123</v>
      </c>
      <c r="G276" s="141" t="s">
        <v>216</v>
      </c>
      <c r="H276" s="142" t="s">
        <v>5</v>
      </c>
      <c r="I276" s="142" t="s">
        <v>40</v>
      </c>
      <c r="J276" s="168" t="s">
        <v>1285</v>
      </c>
      <c r="K276" s="141" t="s">
        <v>218</v>
      </c>
      <c r="L276" s="141">
        <v>80111600</v>
      </c>
      <c r="M276" s="143">
        <v>14300000</v>
      </c>
      <c r="N276" s="144">
        <v>3.5</v>
      </c>
      <c r="O276" s="143">
        <v>50050000</v>
      </c>
      <c r="P276" s="144" t="s">
        <v>238</v>
      </c>
      <c r="Q276" s="144" t="s">
        <v>238</v>
      </c>
      <c r="R276" s="144" t="s">
        <v>238</v>
      </c>
      <c r="S276" s="141" t="s">
        <v>157</v>
      </c>
      <c r="T276" s="141" t="s">
        <v>701</v>
      </c>
      <c r="U276" s="141" t="s">
        <v>702</v>
      </c>
      <c r="V276" s="145" t="s">
        <v>703</v>
      </c>
      <c r="W276" s="141" t="s">
        <v>4009</v>
      </c>
      <c r="X276" s="146">
        <v>45363</v>
      </c>
      <c r="Y276" s="147">
        <v>202414000030683</v>
      </c>
      <c r="Z276" s="147" t="s">
        <v>178</v>
      </c>
      <c r="AA276" s="141" t="s">
        <v>1286</v>
      </c>
      <c r="AB276" s="146">
        <v>45335</v>
      </c>
      <c r="AC276" s="162" t="s">
        <v>1287</v>
      </c>
      <c r="AD276" s="146">
        <v>45369</v>
      </c>
      <c r="AE276" s="163">
        <v>50050000</v>
      </c>
      <c r="AF276" s="152">
        <f t="shared" si="25"/>
        <v>0</v>
      </c>
      <c r="AG276" s="167">
        <v>511</v>
      </c>
      <c r="AH276" s="146">
        <v>45371</v>
      </c>
      <c r="AI276" s="163">
        <v>50050000</v>
      </c>
      <c r="AJ276" s="152">
        <f t="shared" si="26"/>
        <v>0</v>
      </c>
      <c r="AK276" s="164">
        <v>1227</v>
      </c>
      <c r="AL276" s="146">
        <v>45387</v>
      </c>
      <c r="AM276" s="163">
        <v>50050000</v>
      </c>
      <c r="AN276" s="158">
        <f t="shared" si="27"/>
        <v>0</v>
      </c>
      <c r="AO276" s="157">
        <v>10963333</v>
      </c>
      <c r="AP276" s="157"/>
      <c r="AQ276" s="158">
        <f t="shared" si="29"/>
        <v>39086667</v>
      </c>
      <c r="AR276" s="158">
        <f t="shared" si="28"/>
        <v>0</v>
      </c>
      <c r="AS276" s="159" t="s">
        <v>170</v>
      </c>
      <c r="AT276" s="164">
        <v>271</v>
      </c>
      <c r="AU276" s="165" t="s">
        <v>1288</v>
      </c>
      <c r="AV276" s="148"/>
    </row>
    <row r="277" spans="1:48" s="118" customFormat="1" ht="18.75" customHeight="1">
      <c r="A277" s="140">
        <v>172</v>
      </c>
      <c r="B277" s="141" t="s">
        <v>1289</v>
      </c>
      <c r="C277" s="142" t="s">
        <v>151</v>
      </c>
      <c r="D277" s="168" t="s">
        <v>112</v>
      </c>
      <c r="E277" s="168" t="s">
        <v>117</v>
      </c>
      <c r="F277" s="142" t="s">
        <v>123</v>
      </c>
      <c r="G277" s="141" t="s">
        <v>216</v>
      </c>
      <c r="H277" s="142" t="s">
        <v>5</v>
      </c>
      <c r="I277" s="142" t="s">
        <v>40</v>
      </c>
      <c r="J277" s="168" t="s">
        <v>1290</v>
      </c>
      <c r="K277" s="141" t="s">
        <v>218</v>
      </c>
      <c r="L277" s="141">
        <v>80111600</v>
      </c>
      <c r="M277" s="143">
        <v>8000000</v>
      </c>
      <c r="N277" s="144">
        <v>3.5</v>
      </c>
      <c r="O277" s="143">
        <v>28000000</v>
      </c>
      <c r="P277" s="144" t="s">
        <v>238</v>
      </c>
      <c r="Q277" s="144" t="s">
        <v>238</v>
      </c>
      <c r="R277" s="144" t="s">
        <v>238</v>
      </c>
      <c r="S277" s="141" t="s">
        <v>157</v>
      </c>
      <c r="T277" s="141" t="s">
        <v>701</v>
      </c>
      <c r="U277" s="141" t="s">
        <v>702</v>
      </c>
      <c r="V277" s="145" t="s">
        <v>703</v>
      </c>
      <c r="W277" s="141" t="s">
        <v>4009</v>
      </c>
      <c r="X277" s="146">
        <v>45363</v>
      </c>
      <c r="Y277" s="147">
        <v>202414000030683</v>
      </c>
      <c r="Z277" s="147" t="s">
        <v>178</v>
      </c>
      <c r="AA277" s="141" t="s">
        <v>1291</v>
      </c>
      <c r="AB277" s="146">
        <v>45335</v>
      </c>
      <c r="AC277" s="162" t="s">
        <v>1292</v>
      </c>
      <c r="AD277" s="146">
        <v>45369</v>
      </c>
      <c r="AE277" s="163">
        <v>28000000</v>
      </c>
      <c r="AF277" s="152">
        <f t="shared" si="25"/>
        <v>0</v>
      </c>
      <c r="AG277" s="167">
        <v>524</v>
      </c>
      <c r="AH277" s="146">
        <v>45371</v>
      </c>
      <c r="AI277" s="163">
        <v>28000000</v>
      </c>
      <c r="AJ277" s="152">
        <f t="shared" si="26"/>
        <v>0</v>
      </c>
      <c r="AK277" s="164">
        <v>1484</v>
      </c>
      <c r="AL277" s="146">
        <v>45393</v>
      </c>
      <c r="AM277" s="163">
        <v>28000000</v>
      </c>
      <c r="AN277" s="158">
        <f t="shared" si="27"/>
        <v>0</v>
      </c>
      <c r="AO277" s="157">
        <v>4266667</v>
      </c>
      <c r="AP277" s="157"/>
      <c r="AQ277" s="158">
        <f t="shared" si="29"/>
        <v>23733333</v>
      </c>
      <c r="AR277" s="158">
        <f t="shared" si="28"/>
        <v>0</v>
      </c>
      <c r="AS277" s="159" t="s">
        <v>170</v>
      </c>
      <c r="AT277" s="164">
        <v>311</v>
      </c>
      <c r="AU277" s="165" t="s">
        <v>1293</v>
      </c>
      <c r="AV277" s="148"/>
    </row>
    <row r="278" spans="1:48" s="118" customFormat="1" ht="18.75" customHeight="1">
      <c r="A278" s="140">
        <v>173</v>
      </c>
      <c r="B278" s="141" t="s">
        <v>1294</v>
      </c>
      <c r="C278" s="142" t="s">
        <v>151</v>
      </c>
      <c r="D278" s="168" t="s">
        <v>112</v>
      </c>
      <c r="E278" s="168" t="s">
        <v>117</v>
      </c>
      <c r="F278" s="142" t="s">
        <v>123</v>
      </c>
      <c r="G278" s="141" t="s">
        <v>216</v>
      </c>
      <c r="H278" s="142" t="s">
        <v>5</v>
      </c>
      <c r="I278" s="142" t="s">
        <v>40</v>
      </c>
      <c r="J278" s="168" t="s">
        <v>1290</v>
      </c>
      <c r="K278" s="141" t="s">
        <v>218</v>
      </c>
      <c r="L278" s="141">
        <v>80111600</v>
      </c>
      <c r="M278" s="143">
        <v>8000000</v>
      </c>
      <c r="N278" s="144">
        <v>3.5</v>
      </c>
      <c r="O278" s="143">
        <v>28000000</v>
      </c>
      <c r="P278" s="144" t="s">
        <v>238</v>
      </c>
      <c r="Q278" s="144" t="s">
        <v>238</v>
      </c>
      <c r="R278" s="144" t="s">
        <v>238</v>
      </c>
      <c r="S278" s="141" t="s">
        <v>157</v>
      </c>
      <c r="T278" s="141" t="s">
        <v>701</v>
      </c>
      <c r="U278" s="141" t="s">
        <v>702</v>
      </c>
      <c r="V278" s="145" t="s">
        <v>703</v>
      </c>
      <c r="W278" s="141" t="s">
        <v>4009</v>
      </c>
      <c r="X278" s="146">
        <v>45363</v>
      </c>
      <c r="Y278" s="147">
        <v>202414000030683</v>
      </c>
      <c r="Z278" s="147" t="s">
        <v>178</v>
      </c>
      <c r="AA278" s="141" t="s">
        <v>1291</v>
      </c>
      <c r="AB278" s="146">
        <v>45335</v>
      </c>
      <c r="AC278" s="162" t="s">
        <v>1295</v>
      </c>
      <c r="AD278" s="146">
        <v>45369</v>
      </c>
      <c r="AE278" s="163">
        <v>28000000</v>
      </c>
      <c r="AF278" s="152">
        <f t="shared" si="25"/>
        <v>0</v>
      </c>
      <c r="AG278" s="167">
        <v>525</v>
      </c>
      <c r="AH278" s="146">
        <v>45371</v>
      </c>
      <c r="AI278" s="163">
        <v>0</v>
      </c>
      <c r="AJ278" s="152">
        <f t="shared" si="26"/>
        <v>28000000</v>
      </c>
      <c r="AK278" s="164"/>
      <c r="AL278" s="146"/>
      <c r="AM278" s="163"/>
      <c r="AN278" s="158">
        <f t="shared" si="27"/>
        <v>0</v>
      </c>
      <c r="AO278" s="157"/>
      <c r="AP278" s="157"/>
      <c r="AQ278" s="158">
        <f t="shared" si="29"/>
        <v>0</v>
      </c>
      <c r="AR278" s="158">
        <f t="shared" si="28"/>
        <v>28000000</v>
      </c>
      <c r="AS278" s="159"/>
      <c r="AT278" s="164"/>
      <c r="AU278" s="165"/>
      <c r="AV278" s="148"/>
    </row>
    <row r="279" spans="1:48" s="118" customFormat="1" ht="18.75" customHeight="1">
      <c r="A279" s="140">
        <v>174</v>
      </c>
      <c r="B279" s="141" t="s">
        <v>1296</v>
      </c>
      <c r="C279" s="142" t="s">
        <v>151</v>
      </c>
      <c r="D279" s="168" t="s">
        <v>112</v>
      </c>
      <c r="E279" s="168" t="s">
        <v>117</v>
      </c>
      <c r="F279" s="142" t="s">
        <v>214</v>
      </c>
      <c r="G279" s="141" t="s">
        <v>216</v>
      </c>
      <c r="H279" s="142" t="s">
        <v>84</v>
      </c>
      <c r="I279" s="142" t="s">
        <v>41</v>
      </c>
      <c r="J279" s="168" t="s">
        <v>1297</v>
      </c>
      <c r="K279" s="141" t="s">
        <v>218</v>
      </c>
      <c r="L279" s="141">
        <v>80111617</v>
      </c>
      <c r="M279" s="143">
        <v>8000000</v>
      </c>
      <c r="N279" s="144">
        <v>3.5</v>
      </c>
      <c r="O279" s="143">
        <v>28000000</v>
      </c>
      <c r="P279" s="144" t="s">
        <v>238</v>
      </c>
      <c r="Q279" s="144" t="s">
        <v>238</v>
      </c>
      <c r="R279" s="144" t="s">
        <v>238</v>
      </c>
      <c r="S279" s="141" t="s">
        <v>157</v>
      </c>
      <c r="T279" s="141" t="s">
        <v>701</v>
      </c>
      <c r="U279" s="141" t="s">
        <v>702</v>
      </c>
      <c r="V279" s="145" t="s">
        <v>703</v>
      </c>
      <c r="W279" s="141" t="s">
        <v>4009</v>
      </c>
      <c r="X279" s="146">
        <v>45363</v>
      </c>
      <c r="Y279" s="147">
        <v>202414000030683</v>
      </c>
      <c r="Z279" s="147" t="s">
        <v>178</v>
      </c>
      <c r="AA279" s="141" t="s">
        <v>1298</v>
      </c>
      <c r="AB279" s="146">
        <v>45335</v>
      </c>
      <c r="AC279" s="162" t="s">
        <v>1299</v>
      </c>
      <c r="AD279" s="146">
        <v>45369</v>
      </c>
      <c r="AE279" s="163">
        <v>28000000</v>
      </c>
      <c r="AF279" s="152">
        <f t="shared" si="25"/>
        <v>0</v>
      </c>
      <c r="AG279" s="167">
        <v>526</v>
      </c>
      <c r="AH279" s="146">
        <v>45371</v>
      </c>
      <c r="AI279" s="163">
        <v>28000000</v>
      </c>
      <c r="AJ279" s="152">
        <f t="shared" si="26"/>
        <v>0</v>
      </c>
      <c r="AK279" s="164">
        <v>1755</v>
      </c>
      <c r="AL279" s="146">
        <v>45399</v>
      </c>
      <c r="AM279" s="163">
        <v>28000000</v>
      </c>
      <c r="AN279" s="158">
        <f t="shared" si="27"/>
        <v>0</v>
      </c>
      <c r="AO279" s="157">
        <v>3200000</v>
      </c>
      <c r="AP279" s="157"/>
      <c r="AQ279" s="158">
        <f t="shared" si="29"/>
        <v>24800000</v>
      </c>
      <c r="AR279" s="158">
        <f t="shared" si="28"/>
        <v>0</v>
      </c>
      <c r="AS279" s="159" t="s">
        <v>170</v>
      </c>
      <c r="AT279" s="164">
        <v>363</v>
      </c>
      <c r="AU279" s="165" t="s">
        <v>1300</v>
      </c>
      <c r="AV279" s="148"/>
    </row>
    <row r="280" spans="1:48" s="118" customFormat="1" ht="18.75" customHeight="1">
      <c r="A280" s="140">
        <v>175</v>
      </c>
      <c r="B280" s="141" t="s">
        <v>1301</v>
      </c>
      <c r="C280" s="142" t="s">
        <v>151</v>
      </c>
      <c r="D280" s="168" t="s">
        <v>112</v>
      </c>
      <c r="E280" s="168" t="s">
        <v>117</v>
      </c>
      <c r="F280" s="142" t="s">
        <v>214</v>
      </c>
      <c r="G280" s="141" t="s">
        <v>216</v>
      </c>
      <c r="H280" s="142" t="s">
        <v>84</v>
      </c>
      <c r="I280" s="142" t="s">
        <v>41</v>
      </c>
      <c r="J280" s="168" t="s">
        <v>1302</v>
      </c>
      <c r="K280" s="141" t="s">
        <v>218</v>
      </c>
      <c r="L280" s="141">
        <v>80111617</v>
      </c>
      <c r="M280" s="143">
        <v>8000000</v>
      </c>
      <c r="N280" s="144">
        <v>3.5</v>
      </c>
      <c r="O280" s="143">
        <v>28000000</v>
      </c>
      <c r="P280" s="144" t="s">
        <v>238</v>
      </c>
      <c r="Q280" s="144" t="s">
        <v>238</v>
      </c>
      <c r="R280" s="144" t="s">
        <v>238</v>
      </c>
      <c r="S280" s="141" t="s">
        <v>157</v>
      </c>
      <c r="T280" s="141" t="s">
        <v>701</v>
      </c>
      <c r="U280" s="141" t="s">
        <v>702</v>
      </c>
      <c r="V280" s="145" t="s">
        <v>703</v>
      </c>
      <c r="W280" s="141" t="s">
        <v>4009</v>
      </c>
      <c r="X280" s="146">
        <v>45363</v>
      </c>
      <c r="Y280" s="147">
        <v>202414000030683</v>
      </c>
      <c r="Z280" s="147" t="s">
        <v>178</v>
      </c>
      <c r="AA280" s="141" t="s">
        <v>1303</v>
      </c>
      <c r="AB280" s="146">
        <v>45335</v>
      </c>
      <c r="AC280" s="162" t="s">
        <v>1304</v>
      </c>
      <c r="AD280" s="146">
        <v>45369</v>
      </c>
      <c r="AE280" s="163">
        <v>28000000</v>
      </c>
      <c r="AF280" s="152">
        <f t="shared" si="25"/>
        <v>0</v>
      </c>
      <c r="AG280" s="167">
        <v>527</v>
      </c>
      <c r="AH280" s="146">
        <v>45371</v>
      </c>
      <c r="AI280" s="163">
        <v>0</v>
      </c>
      <c r="AJ280" s="152">
        <f t="shared" si="26"/>
        <v>28000000</v>
      </c>
      <c r="AK280" s="164"/>
      <c r="AL280" s="146"/>
      <c r="AM280" s="163"/>
      <c r="AN280" s="158">
        <f t="shared" si="27"/>
        <v>0</v>
      </c>
      <c r="AO280" s="157"/>
      <c r="AP280" s="157"/>
      <c r="AQ280" s="158">
        <f t="shared" si="29"/>
        <v>0</v>
      </c>
      <c r="AR280" s="158">
        <f t="shared" si="28"/>
        <v>28000000</v>
      </c>
      <c r="AS280" s="159"/>
      <c r="AT280" s="164"/>
      <c r="AU280" s="165"/>
      <c r="AV280" s="148"/>
    </row>
    <row r="281" spans="1:48" s="118" customFormat="1" ht="18.75" customHeight="1">
      <c r="A281" s="140">
        <v>176</v>
      </c>
      <c r="B281" s="141" t="s">
        <v>1305</v>
      </c>
      <c r="C281" s="142" t="s">
        <v>151</v>
      </c>
      <c r="D281" s="168" t="s">
        <v>112</v>
      </c>
      <c r="E281" s="168" t="s">
        <v>117</v>
      </c>
      <c r="F281" s="142" t="s">
        <v>123</v>
      </c>
      <c r="G281" s="141" t="s">
        <v>216</v>
      </c>
      <c r="H281" s="142" t="s">
        <v>15</v>
      </c>
      <c r="I281" s="142" t="s">
        <v>40</v>
      </c>
      <c r="J281" s="168" t="s">
        <v>896</v>
      </c>
      <c r="K281" s="141" t="s">
        <v>226</v>
      </c>
      <c r="L281" s="141" t="s">
        <v>237</v>
      </c>
      <c r="M281" s="143">
        <v>1049850000</v>
      </c>
      <c r="N281" s="144">
        <v>1</v>
      </c>
      <c r="O281" s="143">
        <v>1049850000</v>
      </c>
      <c r="P281" s="144" t="s">
        <v>978</v>
      </c>
      <c r="Q281" s="144" t="s">
        <v>978</v>
      </c>
      <c r="R281" s="144" t="s">
        <v>978</v>
      </c>
      <c r="S281" s="141" t="s">
        <v>157</v>
      </c>
      <c r="T281" s="141" t="s">
        <v>701</v>
      </c>
      <c r="U281" s="141" t="s">
        <v>702</v>
      </c>
      <c r="V281" s="145" t="s">
        <v>711</v>
      </c>
      <c r="W281" s="141" t="s">
        <v>4010</v>
      </c>
      <c r="X281" s="146">
        <v>45390</v>
      </c>
      <c r="Y281" s="147" t="s">
        <v>1306</v>
      </c>
      <c r="Z281" s="147" t="s">
        <v>178</v>
      </c>
      <c r="AA281" s="141" t="s">
        <v>1307</v>
      </c>
      <c r="AB281" s="146">
        <v>45392</v>
      </c>
      <c r="AC281" s="162" t="s">
        <v>1308</v>
      </c>
      <c r="AD281" s="146">
        <v>45392</v>
      </c>
      <c r="AE281" s="163">
        <v>1049850000</v>
      </c>
      <c r="AF281" s="152">
        <f t="shared" si="25"/>
        <v>0</v>
      </c>
      <c r="AG281" s="167">
        <v>655</v>
      </c>
      <c r="AH281" s="146">
        <v>45397</v>
      </c>
      <c r="AI281" s="163">
        <v>384454514</v>
      </c>
      <c r="AJ281" s="152">
        <f t="shared" si="26"/>
        <v>665395486</v>
      </c>
      <c r="AK281" s="164" t="s">
        <v>899</v>
      </c>
      <c r="AL281" s="146">
        <v>45436</v>
      </c>
      <c r="AM281" s="163">
        <v>384454514</v>
      </c>
      <c r="AN281" s="158">
        <f t="shared" si="27"/>
        <v>0</v>
      </c>
      <c r="AO281" s="157">
        <v>213850000</v>
      </c>
      <c r="AP281" s="157"/>
      <c r="AQ281" s="158">
        <f t="shared" si="29"/>
        <v>170604514</v>
      </c>
      <c r="AR281" s="158">
        <f t="shared" si="28"/>
        <v>665395486</v>
      </c>
      <c r="AS281" s="159" t="s">
        <v>177</v>
      </c>
      <c r="AT281" s="164" t="s">
        <v>1395</v>
      </c>
      <c r="AU281" s="165" t="s">
        <v>1396</v>
      </c>
      <c r="AV281" s="148"/>
    </row>
    <row r="282" spans="1:48" s="118" customFormat="1" ht="18.75" customHeight="1">
      <c r="A282" s="140">
        <v>177</v>
      </c>
      <c r="B282" s="141" t="s">
        <v>1309</v>
      </c>
      <c r="C282" s="142" t="s">
        <v>151</v>
      </c>
      <c r="D282" s="168" t="s">
        <v>112</v>
      </c>
      <c r="E282" s="168" t="s">
        <v>117</v>
      </c>
      <c r="F282" s="142" t="s">
        <v>214</v>
      </c>
      <c r="G282" s="141" t="s">
        <v>216</v>
      </c>
      <c r="H282" s="142" t="s">
        <v>84</v>
      </c>
      <c r="I282" s="142" t="s">
        <v>41</v>
      </c>
      <c r="J282" s="168" t="s">
        <v>1310</v>
      </c>
      <c r="K282" s="141" t="s">
        <v>225</v>
      </c>
      <c r="L282" s="141">
        <v>80111617</v>
      </c>
      <c r="M282" s="143">
        <v>4945200</v>
      </c>
      <c r="N282" s="144">
        <v>1</v>
      </c>
      <c r="O282" s="143">
        <v>4945200</v>
      </c>
      <c r="P282" s="144" t="s">
        <v>622</v>
      </c>
      <c r="Q282" s="144" t="s">
        <v>622</v>
      </c>
      <c r="R282" s="144" t="s">
        <v>622</v>
      </c>
      <c r="S282" s="141" t="s">
        <v>157</v>
      </c>
      <c r="T282" s="141" t="s">
        <v>701</v>
      </c>
      <c r="U282" s="141" t="s">
        <v>702</v>
      </c>
      <c r="V282" s="145" t="s">
        <v>711</v>
      </c>
      <c r="W282" s="141" t="s">
        <v>4009</v>
      </c>
      <c r="X282" s="146">
        <v>45429</v>
      </c>
      <c r="Y282" s="147">
        <v>202414000048073</v>
      </c>
      <c r="Z282" s="147" t="s">
        <v>178</v>
      </c>
      <c r="AA282" s="141"/>
      <c r="AB282" s="146">
        <v>45432</v>
      </c>
      <c r="AC282" s="162" t="s">
        <v>1311</v>
      </c>
      <c r="AD282" s="146">
        <v>45432</v>
      </c>
      <c r="AE282" s="163">
        <v>4945200</v>
      </c>
      <c r="AF282" s="152">
        <f t="shared" si="25"/>
        <v>0</v>
      </c>
      <c r="AG282" s="167">
        <v>799</v>
      </c>
      <c r="AH282" s="146">
        <v>45434</v>
      </c>
      <c r="AI282" s="163">
        <v>2637440</v>
      </c>
      <c r="AJ282" s="152">
        <f t="shared" si="26"/>
        <v>2307760</v>
      </c>
      <c r="AK282" s="164">
        <v>2758</v>
      </c>
      <c r="AL282" s="146">
        <v>45440</v>
      </c>
      <c r="AM282" s="163">
        <v>2637440</v>
      </c>
      <c r="AN282" s="158">
        <f t="shared" si="27"/>
        <v>0</v>
      </c>
      <c r="AO282" s="157"/>
      <c r="AP282" s="157"/>
      <c r="AQ282" s="158">
        <f t="shared" si="29"/>
        <v>2637440</v>
      </c>
      <c r="AR282" s="158">
        <f t="shared" si="28"/>
        <v>2307760</v>
      </c>
      <c r="AS282" s="159" t="s">
        <v>170</v>
      </c>
      <c r="AT282" s="164">
        <v>55</v>
      </c>
      <c r="AU282" s="165" t="s">
        <v>987</v>
      </c>
      <c r="AV282" s="148"/>
    </row>
    <row r="283" spans="1:48" s="118" customFormat="1" ht="18.75" customHeight="1">
      <c r="A283" s="140">
        <v>178</v>
      </c>
      <c r="B283" s="141" t="s">
        <v>1312</v>
      </c>
      <c r="C283" s="142" t="s">
        <v>151</v>
      </c>
      <c r="D283" s="168" t="s">
        <v>112</v>
      </c>
      <c r="E283" s="168" t="s">
        <v>117</v>
      </c>
      <c r="F283" s="142" t="s">
        <v>213</v>
      </c>
      <c r="G283" s="141" t="s">
        <v>216</v>
      </c>
      <c r="H283" s="142" t="s">
        <v>6</v>
      </c>
      <c r="I283" s="142" t="s">
        <v>40</v>
      </c>
      <c r="J283" s="168" t="s">
        <v>1313</v>
      </c>
      <c r="K283" s="141" t="s">
        <v>225</v>
      </c>
      <c r="L283" s="141">
        <v>93141500</v>
      </c>
      <c r="M283" s="143">
        <v>8711100</v>
      </c>
      <c r="N283" s="144">
        <v>1</v>
      </c>
      <c r="O283" s="143">
        <v>8711100</v>
      </c>
      <c r="P283" s="144" t="s">
        <v>622</v>
      </c>
      <c r="Q283" s="144" t="s">
        <v>622</v>
      </c>
      <c r="R283" s="144" t="s">
        <v>622</v>
      </c>
      <c r="S283" s="141" t="s">
        <v>157</v>
      </c>
      <c r="T283" s="141" t="s">
        <v>701</v>
      </c>
      <c r="U283" s="141" t="s">
        <v>702</v>
      </c>
      <c r="V283" s="145" t="s">
        <v>711</v>
      </c>
      <c r="W283" s="141" t="s">
        <v>4009</v>
      </c>
      <c r="X283" s="146">
        <v>45429</v>
      </c>
      <c r="Y283" s="147">
        <v>202414000048073</v>
      </c>
      <c r="Z283" s="147" t="s">
        <v>178</v>
      </c>
      <c r="AA283" s="141"/>
      <c r="AB283" s="146">
        <v>45432</v>
      </c>
      <c r="AC283" s="162" t="s">
        <v>1314</v>
      </c>
      <c r="AD283" s="146">
        <v>45432</v>
      </c>
      <c r="AE283" s="163">
        <v>8711100</v>
      </c>
      <c r="AF283" s="152">
        <f t="shared" si="25"/>
        <v>0</v>
      </c>
      <c r="AG283" s="167">
        <v>800</v>
      </c>
      <c r="AH283" s="146">
        <v>45434</v>
      </c>
      <c r="AI283" s="163">
        <v>6678510</v>
      </c>
      <c r="AJ283" s="152">
        <f t="shared" si="26"/>
        <v>2032590</v>
      </c>
      <c r="AK283" s="164">
        <v>2903</v>
      </c>
      <c r="AL283" s="146">
        <v>45441</v>
      </c>
      <c r="AM283" s="163">
        <v>6678510</v>
      </c>
      <c r="AN283" s="158">
        <f t="shared" si="27"/>
        <v>0</v>
      </c>
      <c r="AO283" s="157"/>
      <c r="AP283" s="157"/>
      <c r="AQ283" s="158">
        <f t="shared" si="29"/>
        <v>6678510</v>
      </c>
      <c r="AR283" s="158">
        <f t="shared" si="28"/>
        <v>2032590</v>
      </c>
      <c r="AS283" s="159" t="s">
        <v>170</v>
      </c>
      <c r="AT283" s="164">
        <v>79</v>
      </c>
      <c r="AU283" s="165" t="s">
        <v>930</v>
      </c>
      <c r="AV283" s="148" t="s">
        <v>931</v>
      </c>
    </row>
    <row r="284" spans="1:48" s="118" customFormat="1" ht="18.75" customHeight="1">
      <c r="A284" s="140">
        <v>179</v>
      </c>
      <c r="B284" s="141" t="s">
        <v>1315</v>
      </c>
      <c r="C284" s="142" t="s">
        <v>151</v>
      </c>
      <c r="D284" s="168" t="s">
        <v>112</v>
      </c>
      <c r="E284" s="168" t="s">
        <v>117</v>
      </c>
      <c r="F284" s="142" t="s">
        <v>214</v>
      </c>
      <c r="G284" s="141" t="s">
        <v>216</v>
      </c>
      <c r="H284" s="142" t="s">
        <v>84</v>
      </c>
      <c r="I284" s="142" t="s">
        <v>41</v>
      </c>
      <c r="J284" s="168" t="s">
        <v>1316</v>
      </c>
      <c r="K284" s="141" t="s">
        <v>225</v>
      </c>
      <c r="L284" s="141">
        <v>80111617</v>
      </c>
      <c r="M284" s="143">
        <v>5929900</v>
      </c>
      <c r="N284" s="144">
        <v>1</v>
      </c>
      <c r="O284" s="143">
        <v>5929900</v>
      </c>
      <c r="P284" s="144" t="s">
        <v>622</v>
      </c>
      <c r="Q284" s="144" t="s">
        <v>622</v>
      </c>
      <c r="R284" s="144" t="s">
        <v>622</v>
      </c>
      <c r="S284" s="141" t="s">
        <v>157</v>
      </c>
      <c r="T284" s="141" t="s">
        <v>701</v>
      </c>
      <c r="U284" s="141" t="s">
        <v>702</v>
      </c>
      <c r="V284" s="145" t="s">
        <v>711</v>
      </c>
      <c r="W284" s="141" t="s">
        <v>4009</v>
      </c>
      <c r="X284" s="146">
        <v>45429</v>
      </c>
      <c r="Y284" s="147">
        <v>202414000048073</v>
      </c>
      <c r="Z284" s="147" t="s">
        <v>178</v>
      </c>
      <c r="AA284" s="141" t="s">
        <v>1317</v>
      </c>
      <c r="AB284" s="146">
        <v>45432</v>
      </c>
      <c r="AC284" s="162" t="s">
        <v>1318</v>
      </c>
      <c r="AD284" s="146">
        <v>45432</v>
      </c>
      <c r="AE284" s="163">
        <v>5929900</v>
      </c>
      <c r="AF284" s="152">
        <f t="shared" si="25"/>
        <v>0</v>
      </c>
      <c r="AG284" s="167">
        <v>801</v>
      </c>
      <c r="AH284" s="146">
        <v>45434</v>
      </c>
      <c r="AI284" s="163">
        <v>5929900</v>
      </c>
      <c r="AJ284" s="152">
        <f t="shared" si="26"/>
        <v>0</v>
      </c>
      <c r="AK284" s="164">
        <v>2906</v>
      </c>
      <c r="AL284" s="146">
        <v>45441</v>
      </c>
      <c r="AM284" s="163">
        <v>5929900</v>
      </c>
      <c r="AN284" s="158">
        <f t="shared" si="27"/>
        <v>0</v>
      </c>
      <c r="AO284" s="157"/>
      <c r="AP284" s="157"/>
      <c r="AQ284" s="158">
        <f t="shared" si="29"/>
        <v>5929900</v>
      </c>
      <c r="AR284" s="158">
        <f t="shared" si="28"/>
        <v>0</v>
      </c>
      <c r="AS284" s="159" t="s">
        <v>170</v>
      </c>
      <c r="AT284" s="164">
        <v>30</v>
      </c>
      <c r="AU284" s="165" t="s">
        <v>1090</v>
      </c>
      <c r="AV284" s="148"/>
    </row>
    <row r="285" spans="1:48" s="118" customFormat="1" ht="18.75" customHeight="1">
      <c r="A285" s="140">
        <v>180</v>
      </c>
      <c r="B285" s="141" t="s">
        <v>1319</v>
      </c>
      <c r="C285" s="142" t="s">
        <v>151</v>
      </c>
      <c r="D285" s="168" t="s">
        <v>112</v>
      </c>
      <c r="E285" s="168" t="s">
        <v>117</v>
      </c>
      <c r="F285" s="142" t="s">
        <v>214</v>
      </c>
      <c r="G285" s="141" t="s">
        <v>216</v>
      </c>
      <c r="H285" s="142" t="s">
        <v>85</v>
      </c>
      <c r="I285" s="142" t="s">
        <v>40</v>
      </c>
      <c r="J285" s="168" t="s">
        <v>1320</v>
      </c>
      <c r="K285" s="141" t="s">
        <v>225</v>
      </c>
      <c r="L285" s="141">
        <v>81101500</v>
      </c>
      <c r="M285" s="143">
        <v>5506800</v>
      </c>
      <c r="N285" s="144">
        <v>1</v>
      </c>
      <c r="O285" s="143">
        <v>5506800</v>
      </c>
      <c r="P285" s="144" t="s">
        <v>622</v>
      </c>
      <c r="Q285" s="144" t="s">
        <v>622</v>
      </c>
      <c r="R285" s="144" t="s">
        <v>622</v>
      </c>
      <c r="S285" s="141" t="s">
        <v>157</v>
      </c>
      <c r="T285" s="141" t="s">
        <v>701</v>
      </c>
      <c r="U285" s="141" t="s">
        <v>702</v>
      </c>
      <c r="V285" s="145" t="s">
        <v>711</v>
      </c>
      <c r="W285" s="141" t="s">
        <v>4009</v>
      </c>
      <c r="X285" s="146">
        <v>45429</v>
      </c>
      <c r="Y285" s="147">
        <v>202414000048073</v>
      </c>
      <c r="Z285" s="147" t="s">
        <v>178</v>
      </c>
      <c r="AA285" s="141" t="s">
        <v>1321</v>
      </c>
      <c r="AB285" s="146">
        <v>45432</v>
      </c>
      <c r="AC285" s="162" t="s">
        <v>1322</v>
      </c>
      <c r="AD285" s="146">
        <v>45432</v>
      </c>
      <c r="AE285" s="163">
        <v>5506800</v>
      </c>
      <c r="AF285" s="152">
        <f t="shared" si="25"/>
        <v>0</v>
      </c>
      <c r="AG285" s="167">
        <v>802</v>
      </c>
      <c r="AH285" s="146">
        <v>45434</v>
      </c>
      <c r="AI285" s="163">
        <v>4772560</v>
      </c>
      <c r="AJ285" s="152">
        <f t="shared" si="26"/>
        <v>734240</v>
      </c>
      <c r="AK285" s="164">
        <v>2904</v>
      </c>
      <c r="AL285" s="146">
        <v>45441</v>
      </c>
      <c r="AM285" s="163">
        <v>4772560</v>
      </c>
      <c r="AN285" s="158">
        <f t="shared" si="27"/>
        <v>0</v>
      </c>
      <c r="AO285" s="157"/>
      <c r="AP285" s="157"/>
      <c r="AQ285" s="158">
        <f t="shared" si="29"/>
        <v>4772560</v>
      </c>
      <c r="AR285" s="158">
        <f t="shared" si="28"/>
        <v>734240</v>
      </c>
      <c r="AS285" s="159" t="s">
        <v>170</v>
      </c>
      <c r="AT285" s="164">
        <v>53</v>
      </c>
      <c r="AU285" s="165" t="s">
        <v>1024</v>
      </c>
      <c r="AV285" s="148"/>
    </row>
    <row r="286" spans="1:48" s="118" customFormat="1" ht="18.75" customHeight="1">
      <c r="A286" s="140">
        <v>181</v>
      </c>
      <c r="B286" s="141" t="s">
        <v>1323</v>
      </c>
      <c r="C286" s="142" t="s">
        <v>151</v>
      </c>
      <c r="D286" s="168" t="s">
        <v>112</v>
      </c>
      <c r="E286" s="168" t="s">
        <v>117</v>
      </c>
      <c r="F286" s="142" t="s">
        <v>214</v>
      </c>
      <c r="G286" s="141" t="s">
        <v>216</v>
      </c>
      <c r="H286" s="142" t="s">
        <v>84</v>
      </c>
      <c r="I286" s="142" t="s">
        <v>41</v>
      </c>
      <c r="J286" s="168" t="s">
        <v>1324</v>
      </c>
      <c r="K286" s="141" t="s">
        <v>225</v>
      </c>
      <c r="L286" s="141">
        <v>80111617</v>
      </c>
      <c r="M286" s="143">
        <v>5929900</v>
      </c>
      <c r="N286" s="144">
        <v>1</v>
      </c>
      <c r="O286" s="143">
        <v>5929900</v>
      </c>
      <c r="P286" s="144" t="s">
        <v>622</v>
      </c>
      <c r="Q286" s="144" t="s">
        <v>622</v>
      </c>
      <c r="R286" s="144" t="s">
        <v>622</v>
      </c>
      <c r="S286" s="141" t="s">
        <v>157</v>
      </c>
      <c r="T286" s="141" t="s">
        <v>701</v>
      </c>
      <c r="U286" s="141" t="s">
        <v>702</v>
      </c>
      <c r="V286" s="145" t="s">
        <v>711</v>
      </c>
      <c r="W286" s="141" t="s">
        <v>4009</v>
      </c>
      <c r="X286" s="146">
        <v>45429</v>
      </c>
      <c r="Y286" s="147">
        <v>202414000048073</v>
      </c>
      <c r="Z286" s="147" t="s">
        <v>178</v>
      </c>
      <c r="AA286" s="141" t="s">
        <v>1325</v>
      </c>
      <c r="AB286" s="146">
        <v>45432</v>
      </c>
      <c r="AC286" s="162" t="s">
        <v>1326</v>
      </c>
      <c r="AD286" s="146">
        <v>45432</v>
      </c>
      <c r="AE286" s="163">
        <v>5929900</v>
      </c>
      <c r="AF286" s="152">
        <f t="shared" si="25"/>
        <v>0</v>
      </c>
      <c r="AG286" s="167">
        <v>803</v>
      </c>
      <c r="AH286" s="146">
        <v>45434</v>
      </c>
      <c r="AI286" s="163">
        <v>5139247</v>
      </c>
      <c r="AJ286" s="152">
        <f t="shared" si="26"/>
        <v>790653</v>
      </c>
      <c r="AK286" s="164">
        <v>2905</v>
      </c>
      <c r="AL286" s="146">
        <v>45441</v>
      </c>
      <c r="AM286" s="163">
        <v>5139247</v>
      </c>
      <c r="AN286" s="158">
        <f t="shared" si="27"/>
        <v>0</v>
      </c>
      <c r="AO286" s="157"/>
      <c r="AP286" s="157"/>
      <c r="AQ286" s="158">
        <f t="shared" si="29"/>
        <v>5139247</v>
      </c>
      <c r="AR286" s="158">
        <f t="shared" si="28"/>
        <v>790653</v>
      </c>
      <c r="AS286" s="159" t="s">
        <v>170</v>
      </c>
      <c r="AT286" s="164">
        <v>54</v>
      </c>
      <c r="AU286" s="165" t="s">
        <v>996</v>
      </c>
      <c r="AV286" s="148"/>
    </row>
    <row r="287" spans="1:48" s="118" customFormat="1" ht="18.75" customHeight="1">
      <c r="A287" s="140">
        <v>182</v>
      </c>
      <c r="B287" s="141" t="s">
        <v>1327</v>
      </c>
      <c r="C287" s="142" t="s">
        <v>151</v>
      </c>
      <c r="D287" s="168" t="s">
        <v>112</v>
      </c>
      <c r="E287" s="168" t="s">
        <v>117</v>
      </c>
      <c r="F287" s="142" t="s">
        <v>214</v>
      </c>
      <c r="G287" s="141" t="s">
        <v>216</v>
      </c>
      <c r="H287" s="142" t="s">
        <v>85</v>
      </c>
      <c r="I287" s="142" t="s">
        <v>40</v>
      </c>
      <c r="J287" s="168" t="s">
        <v>1328</v>
      </c>
      <c r="K287" s="141" t="s">
        <v>225</v>
      </c>
      <c r="L287" s="141">
        <v>81101500</v>
      </c>
      <c r="M287" s="143">
        <v>8711100</v>
      </c>
      <c r="N287" s="144">
        <v>1</v>
      </c>
      <c r="O287" s="143">
        <v>8711100</v>
      </c>
      <c r="P287" s="144" t="s">
        <v>622</v>
      </c>
      <c r="Q287" s="144" t="s">
        <v>622</v>
      </c>
      <c r="R287" s="144" t="s">
        <v>622</v>
      </c>
      <c r="S287" s="141" t="s">
        <v>157</v>
      </c>
      <c r="T287" s="141" t="s">
        <v>701</v>
      </c>
      <c r="U287" s="141" t="s">
        <v>702</v>
      </c>
      <c r="V287" s="145" t="s">
        <v>711</v>
      </c>
      <c r="W287" s="141" t="s">
        <v>4009</v>
      </c>
      <c r="X287" s="146">
        <v>45429</v>
      </c>
      <c r="Y287" s="147">
        <v>202414000048073</v>
      </c>
      <c r="Z287" s="147" t="s">
        <v>178</v>
      </c>
      <c r="AA287" s="141" t="s">
        <v>1329</v>
      </c>
      <c r="AB287" s="146">
        <v>45432</v>
      </c>
      <c r="AC287" s="162" t="s">
        <v>1330</v>
      </c>
      <c r="AD287" s="146">
        <v>45432</v>
      </c>
      <c r="AE287" s="163">
        <v>8711100</v>
      </c>
      <c r="AF287" s="152">
        <f t="shared" si="25"/>
        <v>0</v>
      </c>
      <c r="AG287" s="167">
        <v>804</v>
      </c>
      <c r="AH287" s="146">
        <v>45434</v>
      </c>
      <c r="AI287" s="163">
        <v>6678510</v>
      </c>
      <c r="AJ287" s="152">
        <f t="shared" si="26"/>
        <v>2032590</v>
      </c>
      <c r="AK287" s="164">
        <v>2907</v>
      </c>
      <c r="AL287" s="146">
        <v>45441</v>
      </c>
      <c r="AM287" s="163">
        <v>6678510</v>
      </c>
      <c r="AN287" s="158">
        <f t="shared" si="27"/>
        <v>0</v>
      </c>
      <c r="AO287" s="157"/>
      <c r="AP287" s="157"/>
      <c r="AQ287" s="158">
        <f t="shared" si="29"/>
        <v>6678510</v>
      </c>
      <c r="AR287" s="158">
        <f t="shared" si="28"/>
        <v>2032590</v>
      </c>
      <c r="AS287" s="159" t="s">
        <v>170</v>
      </c>
      <c r="AT287" s="164">
        <v>80</v>
      </c>
      <c r="AU287" s="165" t="s">
        <v>1012</v>
      </c>
      <c r="AV287" s="148" t="s">
        <v>993</v>
      </c>
    </row>
    <row r="288" spans="1:48" s="118" customFormat="1" ht="18.75" customHeight="1">
      <c r="A288" s="140">
        <v>183</v>
      </c>
      <c r="B288" s="141" t="s">
        <v>1331</v>
      </c>
      <c r="C288" s="142" t="s">
        <v>151</v>
      </c>
      <c r="D288" s="168" t="s">
        <v>112</v>
      </c>
      <c r="E288" s="168" t="s">
        <v>117</v>
      </c>
      <c r="F288" s="142" t="s">
        <v>122</v>
      </c>
      <c r="G288" s="141" t="s">
        <v>216</v>
      </c>
      <c r="H288" s="142" t="s">
        <v>12</v>
      </c>
      <c r="I288" s="142" t="s">
        <v>40</v>
      </c>
      <c r="J288" s="168" t="s">
        <v>1332</v>
      </c>
      <c r="K288" s="141" t="s">
        <v>225</v>
      </c>
      <c r="L288" s="141">
        <v>80111600</v>
      </c>
      <c r="M288" s="143">
        <v>4637400</v>
      </c>
      <c r="N288" s="144">
        <v>1</v>
      </c>
      <c r="O288" s="143">
        <v>4637400</v>
      </c>
      <c r="P288" s="144" t="s">
        <v>622</v>
      </c>
      <c r="Q288" s="144" t="s">
        <v>622</v>
      </c>
      <c r="R288" s="144" t="s">
        <v>622</v>
      </c>
      <c r="S288" s="141" t="s">
        <v>157</v>
      </c>
      <c r="T288" s="141" t="s">
        <v>701</v>
      </c>
      <c r="U288" s="141" t="s">
        <v>702</v>
      </c>
      <c r="V288" s="145" t="s">
        <v>711</v>
      </c>
      <c r="W288" s="141" t="s">
        <v>4009</v>
      </c>
      <c r="X288" s="146">
        <v>45429</v>
      </c>
      <c r="Y288" s="147">
        <v>202414000048073</v>
      </c>
      <c r="Z288" s="147" t="s">
        <v>178</v>
      </c>
      <c r="AA288" s="141" t="s">
        <v>1333</v>
      </c>
      <c r="AB288" s="146">
        <v>45432</v>
      </c>
      <c r="AC288" s="162" t="s">
        <v>1334</v>
      </c>
      <c r="AD288" s="146">
        <v>45432</v>
      </c>
      <c r="AE288" s="163">
        <v>4637400</v>
      </c>
      <c r="AF288" s="152">
        <f t="shared" si="25"/>
        <v>0</v>
      </c>
      <c r="AG288" s="167">
        <v>805</v>
      </c>
      <c r="AH288" s="146">
        <v>45434</v>
      </c>
      <c r="AI288" s="163">
        <v>3709920</v>
      </c>
      <c r="AJ288" s="152">
        <f t="shared" si="26"/>
        <v>927480</v>
      </c>
      <c r="AK288" s="164">
        <v>2841</v>
      </c>
      <c r="AL288" s="146">
        <v>45440</v>
      </c>
      <c r="AM288" s="163">
        <v>3709920</v>
      </c>
      <c r="AN288" s="158">
        <f t="shared" si="27"/>
        <v>0</v>
      </c>
      <c r="AO288" s="157"/>
      <c r="AP288" s="157"/>
      <c r="AQ288" s="158">
        <f t="shared" si="29"/>
        <v>3709920</v>
      </c>
      <c r="AR288" s="158">
        <f t="shared" si="28"/>
        <v>927480</v>
      </c>
      <c r="AS288" s="159" t="s">
        <v>168</v>
      </c>
      <c r="AT288" s="164">
        <v>86</v>
      </c>
      <c r="AU288" s="165" t="s">
        <v>715</v>
      </c>
      <c r="AV288" s="148"/>
    </row>
    <row r="289" spans="1:48" s="118" customFormat="1" ht="18.75" customHeight="1">
      <c r="A289" s="140">
        <v>184</v>
      </c>
      <c r="B289" s="141" t="s">
        <v>1335</v>
      </c>
      <c r="C289" s="142" t="s">
        <v>151</v>
      </c>
      <c r="D289" s="168" t="s">
        <v>112</v>
      </c>
      <c r="E289" s="168" t="s">
        <v>117</v>
      </c>
      <c r="F289" s="142" t="s">
        <v>214</v>
      </c>
      <c r="G289" s="141" t="s">
        <v>216</v>
      </c>
      <c r="H289" s="142" t="s">
        <v>2</v>
      </c>
      <c r="I289" s="142" t="s">
        <v>40</v>
      </c>
      <c r="J289" s="168" t="s">
        <v>1336</v>
      </c>
      <c r="K289" s="141" t="s">
        <v>225</v>
      </c>
      <c r="L289" s="141">
        <v>80111607</v>
      </c>
      <c r="M289" s="143">
        <v>6935000</v>
      </c>
      <c r="N289" s="144">
        <v>1</v>
      </c>
      <c r="O289" s="143">
        <v>6935000</v>
      </c>
      <c r="P289" s="144" t="s">
        <v>622</v>
      </c>
      <c r="Q289" s="144" t="s">
        <v>622</v>
      </c>
      <c r="R289" s="144" t="s">
        <v>622</v>
      </c>
      <c r="S289" s="141" t="s">
        <v>157</v>
      </c>
      <c r="T289" s="141" t="s">
        <v>701</v>
      </c>
      <c r="U289" s="141" t="s">
        <v>702</v>
      </c>
      <c r="V289" s="145" t="s">
        <v>711</v>
      </c>
      <c r="W289" s="141" t="s">
        <v>4009</v>
      </c>
      <c r="X289" s="146">
        <v>45429</v>
      </c>
      <c r="Y289" s="147">
        <v>202414000048073</v>
      </c>
      <c r="Z289" s="147" t="s">
        <v>178</v>
      </c>
      <c r="AA289" s="141" t="s">
        <v>1337</v>
      </c>
      <c r="AB289" s="146">
        <v>45432</v>
      </c>
      <c r="AC289" s="162" t="s">
        <v>1338</v>
      </c>
      <c r="AD289" s="146">
        <v>45432</v>
      </c>
      <c r="AE289" s="163">
        <v>6935000</v>
      </c>
      <c r="AF289" s="152">
        <f t="shared" si="25"/>
        <v>0</v>
      </c>
      <c r="AG289" s="167">
        <v>806</v>
      </c>
      <c r="AH289" s="146">
        <v>45434</v>
      </c>
      <c r="AI289" s="163">
        <v>6010333</v>
      </c>
      <c r="AJ289" s="152">
        <f t="shared" si="26"/>
        <v>924667</v>
      </c>
      <c r="AK289" s="164">
        <v>2908</v>
      </c>
      <c r="AL289" s="146">
        <v>45441</v>
      </c>
      <c r="AM289" s="163">
        <v>6010333</v>
      </c>
      <c r="AN289" s="158">
        <f t="shared" si="27"/>
        <v>0</v>
      </c>
      <c r="AO289" s="157"/>
      <c r="AP289" s="157"/>
      <c r="AQ289" s="158">
        <f t="shared" si="29"/>
        <v>6010333</v>
      </c>
      <c r="AR289" s="158">
        <f t="shared" si="28"/>
        <v>924667</v>
      </c>
      <c r="AS289" s="159" t="s">
        <v>170</v>
      </c>
      <c r="AT289" s="164">
        <v>49</v>
      </c>
      <c r="AU289" s="165" t="s">
        <v>1071</v>
      </c>
      <c r="AV289" s="148"/>
    </row>
    <row r="290" spans="1:48" s="118" customFormat="1" ht="18.75" customHeight="1">
      <c r="A290" s="140">
        <v>185</v>
      </c>
      <c r="B290" s="141" t="s">
        <v>1339</v>
      </c>
      <c r="C290" s="142" t="s">
        <v>151</v>
      </c>
      <c r="D290" s="168" t="s">
        <v>112</v>
      </c>
      <c r="E290" s="168" t="s">
        <v>117</v>
      </c>
      <c r="F290" s="142" t="s">
        <v>123</v>
      </c>
      <c r="G290" s="141" t="s">
        <v>216</v>
      </c>
      <c r="H290" s="142" t="s">
        <v>12</v>
      </c>
      <c r="I290" s="142" t="s">
        <v>40</v>
      </c>
      <c r="J290" s="168" t="s">
        <v>1340</v>
      </c>
      <c r="K290" s="141" t="s">
        <v>225</v>
      </c>
      <c r="L290" s="141">
        <v>80111600</v>
      </c>
      <c r="M290" s="143">
        <v>3353000</v>
      </c>
      <c r="N290" s="144">
        <v>1</v>
      </c>
      <c r="O290" s="143">
        <v>3353000</v>
      </c>
      <c r="P290" s="144" t="s">
        <v>622</v>
      </c>
      <c r="Q290" s="144" t="s">
        <v>622</v>
      </c>
      <c r="R290" s="144" t="s">
        <v>622</v>
      </c>
      <c r="S290" s="141" t="s">
        <v>157</v>
      </c>
      <c r="T290" s="141" t="s">
        <v>701</v>
      </c>
      <c r="U290" s="141" t="s">
        <v>702</v>
      </c>
      <c r="V290" s="145" t="s">
        <v>711</v>
      </c>
      <c r="W290" s="141" t="s">
        <v>4009</v>
      </c>
      <c r="X290" s="146">
        <v>45429</v>
      </c>
      <c r="Y290" s="147">
        <v>202414000048073</v>
      </c>
      <c r="Z290" s="147" t="s">
        <v>178</v>
      </c>
      <c r="AA290" s="141"/>
      <c r="AB290" s="146">
        <v>45432</v>
      </c>
      <c r="AC290" s="162" t="s">
        <v>1341</v>
      </c>
      <c r="AD290" s="146">
        <v>45432</v>
      </c>
      <c r="AE290" s="163">
        <v>3353000</v>
      </c>
      <c r="AF290" s="152">
        <f t="shared" si="25"/>
        <v>0</v>
      </c>
      <c r="AG290" s="167">
        <v>807</v>
      </c>
      <c r="AH290" s="146">
        <v>45434</v>
      </c>
      <c r="AI290" s="163">
        <v>2647300</v>
      </c>
      <c r="AJ290" s="152">
        <f t="shared" si="26"/>
        <v>705700</v>
      </c>
      <c r="AK290" s="164">
        <v>2901</v>
      </c>
      <c r="AL290" s="146">
        <v>45441</v>
      </c>
      <c r="AM290" s="163">
        <v>2647300</v>
      </c>
      <c r="AN290" s="158">
        <f t="shared" si="27"/>
        <v>0</v>
      </c>
      <c r="AO290" s="157"/>
      <c r="AP290" s="157"/>
      <c r="AQ290" s="158">
        <f t="shared" si="29"/>
        <v>2647300</v>
      </c>
      <c r="AR290" s="158">
        <f t="shared" si="28"/>
        <v>705700</v>
      </c>
      <c r="AS290" s="159" t="s">
        <v>170</v>
      </c>
      <c r="AT290" s="164">
        <v>9</v>
      </c>
      <c r="AU290" s="165" t="s">
        <v>870</v>
      </c>
      <c r="AV290" s="148"/>
    </row>
    <row r="291" spans="1:48" s="118" customFormat="1" ht="18.75" customHeight="1">
      <c r="A291" s="140">
        <v>186</v>
      </c>
      <c r="B291" s="141" t="s">
        <v>1342</v>
      </c>
      <c r="C291" s="142" t="s">
        <v>151</v>
      </c>
      <c r="D291" s="168" t="s">
        <v>112</v>
      </c>
      <c r="E291" s="168" t="s">
        <v>117</v>
      </c>
      <c r="F291" s="142" t="s">
        <v>123</v>
      </c>
      <c r="G291" s="141" t="s">
        <v>216</v>
      </c>
      <c r="H291" s="142" t="s">
        <v>5</v>
      </c>
      <c r="I291" s="142" t="s">
        <v>40</v>
      </c>
      <c r="J291" s="168" t="s">
        <v>1343</v>
      </c>
      <c r="K291" s="141" t="s">
        <v>225</v>
      </c>
      <c r="L291" s="141">
        <v>80111600</v>
      </c>
      <c r="M291" s="143">
        <v>13388900</v>
      </c>
      <c r="N291" s="144">
        <v>1</v>
      </c>
      <c r="O291" s="143">
        <v>13388900</v>
      </c>
      <c r="P291" s="144" t="s">
        <v>622</v>
      </c>
      <c r="Q291" s="144" t="s">
        <v>622</v>
      </c>
      <c r="R291" s="144" t="s">
        <v>622</v>
      </c>
      <c r="S291" s="141" t="s">
        <v>157</v>
      </c>
      <c r="T291" s="141" t="s">
        <v>701</v>
      </c>
      <c r="U291" s="141" t="s">
        <v>702</v>
      </c>
      <c r="V291" s="145" t="s">
        <v>711</v>
      </c>
      <c r="W291" s="141" t="s">
        <v>4009</v>
      </c>
      <c r="X291" s="146">
        <v>45429</v>
      </c>
      <c r="Y291" s="147">
        <v>202414000048073</v>
      </c>
      <c r="Z291" s="147" t="s">
        <v>178</v>
      </c>
      <c r="AA291" s="141" t="s">
        <v>1344</v>
      </c>
      <c r="AB291" s="146">
        <v>45432</v>
      </c>
      <c r="AC291" s="162" t="s">
        <v>1345</v>
      </c>
      <c r="AD291" s="146">
        <v>45432</v>
      </c>
      <c r="AE291" s="163">
        <v>13388900</v>
      </c>
      <c r="AF291" s="152">
        <f t="shared" si="25"/>
        <v>0</v>
      </c>
      <c r="AG291" s="167">
        <v>808</v>
      </c>
      <c r="AH291" s="146">
        <v>45434</v>
      </c>
      <c r="AI291" s="163">
        <v>10264823</v>
      </c>
      <c r="AJ291" s="152">
        <f t="shared" si="26"/>
        <v>3124077</v>
      </c>
      <c r="AK291" s="164">
        <v>2844</v>
      </c>
      <c r="AL291" s="146">
        <v>45440</v>
      </c>
      <c r="AM291" s="163">
        <v>10264823</v>
      </c>
      <c r="AN291" s="158">
        <f t="shared" si="27"/>
        <v>0</v>
      </c>
      <c r="AO291" s="157"/>
      <c r="AP291" s="157"/>
      <c r="AQ291" s="158">
        <f t="shared" si="29"/>
        <v>10264823</v>
      </c>
      <c r="AR291" s="158">
        <f t="shared" si="28"/>
        <v>3124077</v>
      </c>
      <c r="AS291" s="159" t="s">
        <v>170</v>
      </c>
      <c r="AT291" s="164">
        <v>61</v>
      </c>
      <c r="AU291" s="165" t="s">
        <v>904</v>
      </c>
      <c r="AV291" s="148"/>
    </row>
    <row r="292" spans="1:48" s="118" customFormat="1" ht="18.75" customHeight="1">
      <c r="A292" s="140">
        <v>187</v>
      </c>
      <c r="B292" s="141" t="s">
        <v>1346</v>
      </c>
      <c r="C292" s="142" t="s">
        <v>151</v>
      </c>
      <c r="D292" s="168" t="s">
        <v>112</v>
      </c>
      <c r="E292" s="168" t="s">
        <v>117</v>
      </c>
      <c r="F292" s="142" t="s">
        <v>214</v>
      </c>
      <c r="G292" s="141" t="s">
        <v>216</v>
      </c>
      <c r="H292" s="142" t="s">
        <v>2</v>
      </c>
      <c r="I292" s="142" t="s">
        <v>40</v>
      </c>
      <c r="J292" s="168" t="s">
        <v>1347</v>
      </c>
      <c r="K292" s="141" t="s">
        <v>225</v>
      </c>
      <c r="L292" s="141">
        <v>80111607</v>
      </c>
      <c r="M292" s="143">
        <v>7767000</v>
      </c>
      <c r="N292" s="144">
        <v>1</v>
      </c>
      <c r="O292" s="143">
        <v>7767000</v>
      </c>
      <c r="P292" s="144" t="s">
        <v>622</v>
      </c>
      <c r="Q292" s="144" t="s">
        <v>622</v>
      </c>
      <c r="R292" s="144" t="s">
        <v>622</v>
      </c>
      <c r="S292" s="141" t="s">
        <v>157</v>
      </c>
      <c r="T292" s="141" t="s">
        <v>701</v>
      </c>
      <c r="U292" s="141" t="s">
        <v>702</v>
      </c>
      <c r="V292" s="145" t="s">
        <v>711</v>
      </c>
      <c r="W292" s="141" t="s">
        <v>4009</v>
      </c>
      <c r="X292" s="146">
        <v>45429</v>
      </c>
      <c r="Y292" s="147">
        <v>202414000048073</v>
      </c>
      <c r="Z292" s="147" t="s">
        <v>178</v>
      </c>
      <c r="AA292" s="141" t="s">
        <v>1348</v>
      </c>
      <c r="AB292" s="146">
        <v>45432</v>
      </c>
      <c r="AC292" s="162" t="s">
        <v>1349</v>
      </c>
      <c r="AD292" s="146">
        <v>45432</v>
      </c>
      <c r="AE292" s="163">
        <v>7767000</v>
      </c>
      <c r="AF292" s="152">
        <f t="shared" si="25"/>
        <v>0</v>
      </c>
      <c r="AG292" s="167">
        <v>809</v>
      </c>
      <c r="AH292" s="146">
        <v>45434</v>
      </c>
      <c r="AI292" s="163">
        <v>6990300</v>
      </c>
      <c r="AJ292" s="152">
        <f t="shared" si="26"/>
        <v>776700</v>
      </c>
      <c r="AK292" s="164">
        <v>2842</v>
      </c>
      <c r="AL292" s="146">
        <v>45440</v>
      </c>
      <c r="AM292" s="163">
        <v>6990300</v>
      </c>
      <c r="AN292" s="158">
        <f t="shared" si="27"/>
        <v>0</v>
      </c>
      <c r="AO292" s="157"/>
      <c r="AP292" s="157"/>
      <c r="AQ292" s="158">
        <f t="shared" si="29"/>
        <v>6990300</v>
      </c>
      <c r="AR292" s="158">
        <f t="shared" si="28"/>
        <v>776700</v>
      </c>
      <c r="AS292" s="159" t="s">
        <v>170</v>
      </c>
      <c r="AT292" s="164">
        <v>62</v>
      </c>
      <c r="AU292" s="165" t="s">
        <v>1083</v>
      </c>
      <c r="AV292" s="148"/>
    </row>
    <row r="293" spans="1:48" s="118" customFormat="1" ht="18.75" customHeight="1">
      <c r="A293" s="140">
        <v>188</v>
      </c>
      <c r="B293" s="141" t="s">
        <v>1350</v>
      </c>
      <c r="C293" s="142" t="s">
        <v>151</v>
      </c>
      <c r="D293" s="168" t="s">
        <v>112</v>
      </c>
      <c r="E293" s="168" t="s">
        <v>116</v>
      </c>
      <c r="F293" s="142" t="s">
        <v>121</v>
      </c>
      <c r="G293" s="141" t="s">
        <v>215</v>
      </c>
      <c r="H293" s="142" t="s">
        <v>84</v>
      </c>
      <c r="I293" s="142" t="s">
        <v>40</v>
      </c>
      <c r="J293" s="168" t="s">
        <v>1351</v>
      </c>
      <c r="K293" s="141" t="s">
        <v>225</v>
      </c>
      <c r="L293" s="141">
        <v>80111617</v>
      </c>
      <c r="M293" s="143">
        <v>7767000</v>
      </c>
      <c r="N293" s="144">
        <v>1</v>
      </c>
      <c r="O293" s="143">
        <v>7767000</v>
      </c>
      <c r="P293" s="144" t="s">
        <v>622</v>
      </c>
      <c r="Q293" s="144" t="s">
        <v>622</v>
      </c>
      <c r="R293" s="144" t="s">
        <v>622</v>
      </c>
      <c r="S293" s="141" t="s">
        <v>157</v>
      </c>
      <c r="T293" s="141" t="s">
        <v>701</v>
      </c>
      <c r="U293" s="141" t="s">
        <v>702</v>
      </c>
      <c r="V293" s="145" t="s">
        <v>711</v>
      </c>
      <c r="W293" s="141" t="s">
        <v>4009</v>
      </c>
      <c r="X293" s="146">
        <v>45429</v>
      </c>
      <c r="Y293" s="147">
        <v>202414000048073</v>
      </c>
      <c r="Z293" s="147" t="s">
        <v>178</v>
      </c>
      <c r="AA293" s="141" t="s">
        <v>1352</v>
      </c>
      <c r="AB293" s="146">
        <v>45432</v>
      </c>
      <c r="AC293" s="162" t="s">
        <v>1353</v>
      </c>
      <c r="AD293" s="146">
        <v>45432</v>
      </c>
      <c r="AE293" s="163">
        <v>7767000</v>
      </c>
      <c r="AF293" s="152">
        <f t="shared" si="25"/>
        <v>0</v>
      </c>
      <c r="AG293" s="167">
        <v>810</v>
      </c>
      <c r="AH293" s="146">
        <v>45434</v>
      </c>
      <c r="AI293" s="163">
        <v>6990300</v>
      </c>
      <c r="AJ293" s="152">
        <f t="shared" si="26"/>
        <v>776700</v>
      </c>
      <c r="AK293" s="164">
        <v>2755</v>
      </c>
      <c r="AL293" s="146">
        <v>45440</v>
      </c>
      <c r="AM293" s="163">
        <v>6990300</v>
      </c>
      <c r="AN293" s="158">
        <f t="shared" si="27"/>
        <v>0</v>
      </c>
      <c r="AO293" s="157"/>
      <c r="AP293" s="157"/>
      <c r="AQ293" s="158">
        <f t="shared" si="29"/>
        <v>6990300</v>
      </c>
      <c r="AR293" s="158">
        <f t="shared" si="28"/>
        <v>776700</v>
      </c>
      <c r="AS293" s="159" t="s">
        <v>170</v>
      </c>
      <c r="AT293" s="164">
        <v>37</v>
      </c>
      <c r="AU293" s="165" t="s">
        <v>825</v>
      </c>
      <c r="AV293" s="148" t="s">
        <v>811</v>
      </c>
    </row>
    <row r="294" spans="1:48" s="118" customFormat="1" ht="18.75" customHeight="1">
      <c r="A294" s="140">
        <v>189</v>
      </c>
      <c r="B294" s="141" t="s">
        <v>1354</v>
      </c>
      <c r="C294" s="142" t="s">
        <v>151</v>
      </c>
      <c r="D294" s="168" t="s">
        <v>112</v>
      </c>
      <c r="E294" s="168" t="s">
        <v>117</v>
      </c>
      <c r="F294" s="142" t="s">
        <v>214</v>
      </c>
      <c r="G294" s="141" t="s">
        <v>216</v>
      </c>
      <c r="H294" s="142" t="s">
        <v>84</v>
      </c>
      <c r="I294" s="142" t="s">
        <v>41</v>
      </c>
      <c r="J294" s="168" t="s">
        <v>1355</v>
      </c>
      <c r="K294" s="141" t="s">
        <v>225</v>
      </c>
      <c r="L294" s="141">
        <v>80111617</v>
      </c>
      <c r="M294" s="143">
        <v>5929900</v>
      </c>
      <c r="N294" s="144">
        <v>1</v>
      </c>
      <c r="O294" s="143">
        <v>5929900</v>
      </c>
      <c r="P294" s="144" t="s">
        <v>622</v>
      </c>
      <c r="Q294" s="144" t="s">
        <v>622</v>
      </c>
      <c r="R294" s="144" t="s">
        <v>622</v>
      </c>
      <c r="S294" s="141" t="s">
        <v>157</v>
      </c>
      <c r="T294" s="141" t="s">
        <v>701</v>
      </c>
      <c r="U294" s="141" t="s">
        <v>702</v>
      </c>
      <c r="V294" s="145" t="s">
        <v>711</v>
      </c>
      <c r="W294" s="141" t="s">
        <v>4009</v>
      </c>
      <c r="X294" s="146">
        <v>45429</v>
      </c>
      <c r="Y294" s="147">
        <v>202414000048073</v>
      </c>
      <c r="Z294" s="147" t="s">
        <v>178</v>
      </c>
      <c r="AA294" s="141" t="s">
        <v>1356</v>
      </c>
      <c r="AB294" s="146">
        <v>45432</v>
      </c>
      <c r="AC294" s="162" t="s">
        <v>1357</v>
      </c>
      <c r="AD294" s="146">
        <v>45432</v>
      </c>
      <c r="AE294" s="163">
        <v>5929900</v>
      </c>
      <c r="AF294" s="152">
        <f t="shared" si="25"/>
        <v>0</v>
      </c>
      <c r="AG294" s="167">
        <v>811</v>
      </c>
      <c r="AH294" s="146">
        <v>45434</v>
      </c>
      <c r="AI294" s="163">
        <v>5139247</v>
      </c>
      <c r="AJ294" s="152">
        <f t="shared" si="26"/>
        <v>790653</v>
      </c>
      <c r="AK294" s="164">
        <v>2759</v>
      </c>
      <c r="AL294" s="146">
        <v>45440</v>
      </c>
      <c r="AM294" s="163">
        <v>5139247</v>
      </c>
      <c r="AN294" s="158">
        <f t="shared" si="27"/>
        <v>0</v>
      </c>
      <c r="AO294" s="157"/>
      <c r="AP294" s="157"/>
      <c r="AQ294" s="158">
        <f t="shared" si="29"/>
        <v>5139247</v>
      </c>
      <c r="AR294" s="158">
        <f t="shared" si="28"/>
        <v>790653</v>
      </c>
      <c r="AS294" s="159" t="s">
        <v>170</v>
      </c>
      <c r="AT294" s="164">
        <v>34</v>
      </c>
      <c r="AU294" s="165" t="s">
        <v>999</v>
      </c>
      <c r="AV294" s="148" t="s">
        <v>993</v>
      </c>
    </row>
    <row r="295" spans="1:48" s="118" customFormat="1" ht="18.75" customHeight="1">
      <c r="A295" s="140">
        <v>190</v>
      </c>
      <c r="B295" s="141" t="s">
        <v>1358</v>
      </c>
      <c r="C295" s="142" t="s">
        <v>151</v>
      </c>
      <c r="D295" s="168" t="s">
        <v>112</v>
      </c>
      <c r="E295" s="168" t="s">
        <v>117</v>
      </c>
      <c r="F295" s="142" t="s">
        <v>214</v>
      </c>
      <c r="G295" s="141" t="s">
        <v>216</v>
      </c>
      <c r="H295" s="142" t="s">
        <v>2</v>
      </c>
      <c r="I295" s="142" t="s">
        <v>40</v>
      </c>
      <c r="J295" s="168" t="s">
        <v>1359</v>
      </c>
      <c r="K295" s="141" t="s">
        <v>225</v>
      </c>
      <c r="L295" s="141">
        <v>80111607</v>
      </c>
      <c r="M295" s="143">
        <v>12025300</v>
      </c>
      <c r="N295" s="144">
        <v>1</v>
      </c>
      <c r="O295" s="143">
        <v>12025300</v>
      </c>
      <c r="P295" s="144" t="s">
        <v>622</v>
      </c>
      <c r="Q295" s="144" t="s">
        <v>622</v>
      </c>
      <c r="R295" s="144" t="s">
        <v>622</v>
      </c>
      <c r="S295" s="141" t="s">
        <v>157</v>
      </c>
      <c r="T295" s="141" t="s">
        <v>701</v>
      </c>
      <c r="U295" s="141" t="s">
        <v>702</v>
      </c>
      <c r="V295" s="145" t="s">
        <v>711</v>
      </c>
      <c r="W295" s="141" t="s">
        <v>4009</v>
      </c>
      <c r="X295" s="146">
        <v>45429</v>
      </c>
      <c r="Y295" s="147">
        <v>202414000048073</v>
      </c>
      <c r="Z295" s="147" t="s">
        <v>178</v>
      </c>
      <c r="AA295" s="141" t="s">
        <v>1360</v>
      </c>
      <c r="AB295" s="146">
        <v>45432</v>
      </c>
      <c r="AC295" s="162" t="s">
        <v>1361</v>
      </c>
      <c r="AD295" s="146">
        <v>45432</v>
      </c>
      <c r="AE295" s="163">
        <v>12025300</v>
      </c>
      <c r="AF295" s="152">
        <f t="shared" si="25"/>
        <v>0</v>
      </c>
      <c r="AG295" s="167">
        <v>812</v>
      </c>
      <c r="AH295" s="146">
        <v>45434</v>
      </c>
      <c r="AI295" s="163">
        <v>12025300</v>
      </c>
      <c r="AJ295" s="152">
        <f t="shared" si="26"/>
        <v>0</v>
      </c>
      <c r="AK295" s="164">
        <v>2983</v>
      </c>
      <c r="AL295" s="146">
        <v>45441</v>
      </c>
      <c r="AM295" s="163">
        <v>12025300</v>
      </c>
      <c r="AN295" s="158">
        <f t="shared" si="27"/>
        <v>0</v>
      </c>
      <c r="AO295" s="157"/>
      <c r="AP295" s="157"/>
      <c r="AQ295" s="158">
        <f t="shared" si="29"/>
        <v>12025300</v>
      </c>
      <c r="AR295" s="158">
        <f t="shared" si="28"/>
        <v>0</v>
      </c>
      <c r="AS295" s="159" t="s">
        <v>170</v>
      </c>
      <c r="AT295" s="164">
        <v>38</v>
      </c>
      <c r="AU295" s="165" t="s">
        <v>1362</v>
      </c>
      <c r="AV295" s="148"/>
    </row>
    <row r="296" spans="1:48" s="118" customFormat="1" ht="18.75" customHeight="1">
      <c r="A296" s="140">
        <v>191</v>
      </c>
      <c r="B296" s="141" t="s">
        <v>1363</v>
      </c>
      <c r="C296" s="142" t="s">
        <v>151</v>
      </c>
      <c r="D296" s="168" t="s">
        <v>112</v>
      </c>
      <c r="E296" s="168" t="s">
        <v>117</v>
      </c>
      <c r="F296" s="142" t="s">
        <v>123</v>
      </c>
      <c r="G296" s="141" t="s">
        <v>216</v>
      </c>
      <c r="H296" s="142" t="s">
        <v>5</v>
      </c>
      <c r="I296" s="142" t="s">
        <v>40</v>
      </c>
      <c r="J296" s="168" t="s">
        <v>1364</v>
      </c>
      <c r="K296" s="141" t="s">
        <v>225</v>
      </c>
      <c r="L296" s="141">
        <v>80111600</v>
      </c>
      <c r="M296" s="143">
        <v>4000000</v>
      </c>
      <c r="N296" s="144" t="s">
        <v>1365</v>
      </c>
      <c r="O296" s="143">
        <v>3439880</v>
      </c>
      <c r="P296" s="144" t="s">
        <v>622</v>
      </c>
      <c r="Q296" s="144" t="s">
        <v>622</v>
      </c>
      <c r="R296" s="144" t="s">
        <v>622</v>
      </c>
      <c r="S296" s="141" t="s">
        <v>157</v>
      </c>
      <c r="T296" s="141" t="s">
        <v>701</v>
      </c>
      <c r="U296" s="141" t="s">
        <v>702</v>
      </c>
      <c r="V296" s="145" t="s">
        <v>711</v>
      </c>
      <c r="W296" s="141" t="s">
        <v>4009</v>
      </c>
      <c r="X296" s="146">
        <v>45429</v>
      </c>
      <c r="Y296" s="147">
        <v>202414000048073</v>
      </c>
      <c r="Z296" s="147" t="s">
        <v>178</v>
      </c>
      <c r="AA296" s="141" t="s">
        <v>1366</v>
      </c>
      <c r="AB296" s="146">
        <v>45432</v>
      </c>
      <c r="AC296" s="162" t="s">
        <v>1367</v>
      </c>
      <c r="AD296" s="146">
        <v>45432</v>
      </c>
      <c r="AE296" s="163">
        <v>3439880</v>
      </c>
      <c r="AF296" s="152">
        <f t="shared" si="25"/>
        <v>0</v>
      </c>
      <c r="AG296" s="167">
        <v>813</v>
      </c>
      <c r="AH296" s="146">
        <v>45434</v>
      </c>
      <c r="AI296" s="163">
        <v>2800000</v>
      </c>
      <c r="AJ296" s="152">
        <f t="shared" si="26"/>
        <v>639880</v>
      </c>
      <c r="AK296" s="164">
        <v>2981</v>
      </c>
      <c r="AL296" s="146">
        <v>45441</v>
      </c>
      <c r="AM296" s="163">
        <v>2800000</v>
      </c>
      <c r="AN296" s="158">
        <f t="shared" si="27"/>
        <v>0</v>
      </c>
      <c r="AO296" s="157"/>
      <c r="AP296" s="157"/>
      <c r="AQ296" s="158">
        <f t="shared" si="29"/>
        <v>2800000</v>
      </c>
      <c r="AR296" s="158">
        <f t="shared" si="28"/>
        <v>639880</v>
      </c>
      <c r="AS296" s="159" t="s">
        <v>170</v>
      </c>
      <c r="AT296" s="164">
        <v>11</v>
      </c>
      <c r="AU296" s="165" t="s">
        <v>923</v>
      </c>
      <c r="AV296" s="148"/>
    </row>
    <row r="297" spans="1:48" s="118" customFormat="1" ht="18.75" customHeight="1">
      <c r="A297" s="140">
        <v>192</v>
      </c>
      <c r="B297" s="141" t="s">
        <v>1368</v>
      </c>
      <c r="C297" s="142" t="s">
        <v>151</v>
      </c>
      <c r="D297" s="168" t="s">
        <v>112</v>
      </c>
      <c r="E297" s="168" t="s">
        <v>117</v>
      </c>
      <c r="F297" s="142" t="s">
        <v>123</v>
      </c>
      <c r="G297" s="141" t="s">
        <v>216</v>
      </c>
      <c r="H297" s="142" t="s">
        <v>2</v>
      </c>
      <c r="I297" s="142" t="s">
        <v>40</v>
      </c>
      <c r="J297" s="168" t="s">
        <v>1369</v>
      </c>
      <c r="K297" s="141" t="s">
        <v>225</v>
      </c>
      <c r="L297" s="141">
        <v>80111607</v>
      </c>
      <c r="M297" s="143">
        <v>14400000</v>
      </c>
      <c r="N297" s="144" t="s">
        <v>1370</v>
      </c>
      <c r="O297" s="143">
        <v>13920000</v>
      </c>
      <c r="P297" s="144" t="s">
        <v>622</v>
      </c>
      <c r="Q297" s="144" t="s">
        <v>622</v>
      </c>
      <c r="R297" s="144" t="s">
        <v>622</v>
      </c>
      <c r="S297" s="141" t="s">
        <v>157</v>
      </c>
      <c r="T297" s="141" t="s">
        <v>701</v>
      </c>
      <c r="U297" s="141" t="s">
        <v>702</v>
      </c>
      <c r="V297" s="145" t="s">
        <v>711</v>
      </c>
      <c r="W297" s="141" t="s">
        <v>4009</v>
      </c>
      <c r="X297" s="146">
        <v>45429</v>
      </c>
      <c r="Y297" s="147">
        <v>202414000048073</v>
      </c>
      <c r="Z297" s="147" t="s">
        <v>178</v>
      </c>
      <c r="AA297" s="141" t="s">
        <v>1371</v>
      </c>
      <c r="AB297" s="146">
        <v>45432</v>
      </c>
      <c r="AC297" s="162" t="s">
        <v>1372</v>
      </c>
      <c r="AD297" s="146">
        <v>45432</v>
      </c>
      <c r="AE297" s="163">
        <v>13920000</v>
      </c>
      <c r="AF297" s="152">
        <f t="shared" si="25"/>
        <v>0</v>
      </c>
      <c r="AG297" s="167">
        <v>814</v>
      </c>
      <c r="AH297" s="146">
        <v>45434</v>
      </c>
      <c r="AI297" s="163">
        <v>13920000</v>
      </c>
      <c r="AJ297" s="152">
        <f t="shared" si="26"/>
        <v>0</v>
      </c>
      <c r="AK297" s="164">
        <v>2757</v>
      </c>
      <c r="AL297" s="146">
        <v>45440</v>
      </c>
      <c r="AM297" s="163">
        <v>13920000</v>
      </c>
      <c r="AN297" s="158">
        <f t="shared" si="27"/>
        <v>0</v>
      </c>
      <c r="AO297" s="157"/>
      <c r="AP297" s="157"/>
      <c r="AQ297" s="158">
        <f t="shared" si="29"/>
        <v>13920000</v>
      </c>
      <c r="AR297" s="158">
        <f t="shared" si="28"/>
        <v>0</v>
      </c>
      <c r="AS297" s="159" t="s">
        <v>170</v>
      </c>
      <c r="AT297" s="164">
        <v>29</v>
      </c>
      <c r="AU297" s="165" t="s">
        <v>881</v>
      </c>
      <c r="AV297" s="148"/>
    </row>
    <row r="298" spans="1:48" s="118" customFormat="1" ht="18.75" customHeight="1">
      <c r="A298" s="140">
        <v>193</v>
      </c>
      <c r="B298" s="141" t="s">
        <v>1373</v>
      </c>
      <c r="C298" s="142" t="s">
        <v>151</v>
      </c>
      <c r="D298" s="168" t="s">
        <v>112</v>
      </c>
      <c r="E298" s="168" t="s">
        <v>117</v>
      </c>
      <c r="F298" s="142" t="s">
        <v>213</v>
      </c>
      <c r="G298" s="141" t="s">
        <v>216</v>
      </c>
      <c r="H298" s="142" t="s">
        <v>6</v>
      </c>
      <c r="I298" s="142" t="s">
        <v>40</v>
      </c>
      <c r="J298" s="168" t="s">
        <v>1374</v>
      </c>
      <c r="K298" s="141" t="s">
        <v>225</v>
      </c>
      <c r="L298" s="141">
        <v>93141500</v>
      </c>
      <c r="M298" s="143">
        <v>9000000</v>
      </c>
      <c r="N298" s="144">
        <v>1</v>
      </c>
      <c r="O298" s="143">
        <v>9000000</v>
      </c>
      <c r="P298" s="144" t="s">
        <v>622</v>
      </c>
      <c r="Q298" s="144" t="s">
        <v>622</v>
      </c>
      <c r="R298" s="144" t="s">
        <v>622</v>
      </c>
      <c r="S298" s="141" t="s">
        <v>157</v>
      </c>
      <c r="T298" s="141" t="s">
        <v>701</v>
      </c>
      <c r="U298" s="141" t="s">
        <v>702</v>
      </c>
      <c r="V298" s="145" t="s">
        <v>711</v>
      </c>
      <c r="W298" s="141" t="s">
        <v>4009</v>
      </c>
      <c r="X298" s="146">
        <v>45429</v>
      </c>
      <c r="Y298" s="147">
        <v>202414000048073</v>
      </c>
      <c r="Z298" s="147" t="s">
        <v>178</v>
      </c>
      <c r="AA298" s="141" t="s">
        <v>1375</v>
      </c>
      <c r="AB298" s="146">
        <v>45432</v>
      </c>
      <c r="AC298" s="162" t="s">
        <v>1376</v>
      </c>
      <c r="AD298" s="146">
        <v>45432</v>
      </c>
      <c r="AE298" s="163">
        <v>9000000</v>
      </c>
      <c r="AF298" s="152">
        <f t="shared" si="25"/>
        <v>0</v>
      </c>
      <c r="AG298" s="167">
        <v>815</v>
      </c>
      <c r="AH298" s="146">
        <v>45434</v>
      </c>
      <c r="AI298" s="163">
        <v>6000000</v>
      </c>
      <c r="AJ298" s="152">
        <f t="shared" si="26"/>
        <v>3000000</v>
      </c>
      <c r="AK298" s="164">
        <v>2984</v>
      </c>
      <c r="AL298" s="146">
        <v>45441</v>
      </c>
      <c r="AM298" s="163">
        <v>6000000</v>
      </c>
      <c r="AN298" s="158">
        <f t="shared" si="27"/>
        <v>0</v>
      </c>
      <c r="AO298" s="157"/>
      <c r="AP298" s="157"/>
      <c r="AQ298" s="158">
        <f t="shared" si="29"/>
        <v>6000000</v>
      </c>
      <c r="AR298" s="158">
        <f t="shared" si="28"/>
        <v>3000000</v>
      </c>
      <c r="AS298" s="159" t="s">
        <v>170</v>
      </c>
      <c r="AT298" s="164">
        <v>131</v>
      </c>
      <c r="AU298" s="165" t="s">
        <v>952</v>
      </c>
      <c r="AV298" s="148"/>
    </row>
    <row r="299" spans="1:48" s="118" customFormat="1" ht="18.75" customHeight="1">
      <c r="A299" s="140">
        <v>194</v>
      </c>
      <c r="B299" s="141" t="s">
        <v>1377</v>
      </c>
      <c r="C299" s="142" t="s">
        <v>151</v>
      </c>
      <c r="D299" s="168" t="s">
        <v>112</v>
      </c>
      <c r="E299" s="168" t="s">
        <v>116</v>
      </c>
      <c r="F299" s="142" t="s">
        <v>121</v>
      </c>
      <c r="G299" s="141" t="s">
        <v>215</v>
      </c>
      <c r="H299" s="142" t="s">
        <v>2</v>
      </c>
      <c r="I299" s="142" t="s">
        <v>40</v>
      </c>
      <c r="J299" s="168" t="s">
        <v>1378</v>
      </c>
      <c r="K299" s="141" t="s">
        <v>218</v>
      </c>
      <c r="L299" s="141">
        <v>80111607</v>
      </c>
      <c r="M299" s="143">
        <v>12025000</v>
      </c>
      <c r="N299" s="144">
        <v>2</v>
      </c>
      <c r="O299" s="143">
        <v>24050000</v>
      </c>
      <c r="P299" s="144" t="s">
        <v>622</v>
      </c>
      <c r="Q299" s="144" t="s">
        <v>622</v>
      </c>
      <c r="R299" s="144" t="s">
        <v>622</v>
      </c>
      <c r="S299" s="141" t="s">
        <v>157</v>
      </c>
      <c r="T299" s="141" t="s">
        <v>701</v>
      </c>
      <c r="U299" s="141" t="s">
        <v>702</v>
      </c>
      <c r="V299" s="145" t="s">
        <v>711</v>
      </c>
      <c r="W299" s="141" t="s">
        <v>4009</v>
      </c>
      <c r="X299" s="146">
        <v>45432</v>
      </c>
      <c r="Y299" s="147">
        <v>202414000048493</v>
      </c>
      <c r="Z299" s="147" t="s">
        <v>178</v>
      </c>
      <c r="AA299" s="141" t="s">
        <v>1379</v>
      </c>
      <c r="AB299" s="146">
        <v>45434</v>
      </c>
      <c r="AC299" s="162" t="s">
        <v>1380</v>
      </c>
      <c r="AD299" s="146">
        <v>45434</v>
      </c>
      <c r="AE299" s="163">
        <v>24050000</v>
      </c>
      <c r="AF299" s="152">
        <f t="shared" si="25"/>
        <v>0</v>
      </c>
      <c r="AG299" s="167">
        <v>831</v>
      </c>
      <c r="AH299" s="146">
        <v>45435</v>
      </c>
      <c r="AI299" s="163">
        <v>20000000</v>
      </c>
      <c r="AJ299" s="152">
        <f t="shared" si="26"/>
        <v>4050000</v>
      </c>
      <c r="AK299" s="164">
        <v>2839</v>
      </c>
      <c r="AL299" s="146">
        <v>45440</v>
      </c>
      <c r="AM299" s="163">
        <v>20000000</v>
      </c>
      <c r="AN299" s="158">
        <f t="shared" si="27"/>
        <v>0</v>
      </c>
      <c r="AO299" s="157"/>
      <c r="AP299" s="157"/>
      <c r="AQ299" s="158">
        <f t="shared" si="29"/>
        <v>20000000</v>
      </c>
      <c r="AR299" s="158">
        <f t="shared" si="28"/>
        <v>4050000</v>
      </c>
      <c r="AS299" s="159" t="s">
        <v>170</v>
      </c>
      <c r="AT299" s="164">
        <v>450</v>
      </c>
      <c r="AU299" s="165" t="s">
        <v>1381</v>
      </c>
      <c r="AV299" s="148"/>
    </row>
    <row r="300" spans="1:48" s="118" customFormat="1" ht="18.75" customHeight="1">
      <c r="A300" s="140">
        <v>195</v>
      </c>
      <c r="B300" s="141" t="s">
        <v>1382</v>
      </c>
      <c r="C300" s="142" t="s">
        <v>151</v>
      </c>
      <c r="D300" s="168" t="s">
        <v>112</v>
      </c>
      <c r="E300" s="168" t="s">
        <v>117</v>
      </c>
      <c r="F300" s="142" t="s">
        <v>123</v>
      </c>
      <c r="G300" s="141" t="s">
        <v>216</v>
      </c>
      <c r="H300" s="142" t="s">
        <v>5</v>
      </c>
      <c r="I300" s="142" t="s">
        <v>40</v>
      </c>
      <c r="J300" s="168" t="s">
        <v>1383</v>
      </c>
      <c r="K300" s="141" t="s">
        <v>225</v>
      </c>
      <c r="L300" s="141">
        <v>80111600</v>
      </c>
      <c r="M300" s="143">
        <v>5506800</v>
      </c>
      <c r="N300" s="144">
        <v>1</v>
      </c>
      <c r="O300" s="143">
        <v>5506800</v>
      </c>
      <c r="P300" s="144" t="s">
        <v>622</v>
      </c>
      <c r="Q300" s="144" t="s">
        <v>622</v>
      </c>
      <c r="R300" s="144" t="s">
        <v>622</v>
      </c>
      <c r="S300" s="141" t="s">
        <v>157</v>
      </c>
      <c r="T300" s="141" t="s">
        <v>701</v>
      </c>
      <c r="U300" s="141" t="s">
        <v>702</v>
      </c>
      <c r="V300" s="145" t="s">
        <v>703</v>
      </c>
      <c r="W300" s="141" t="s">
        <v>4009</v>
      </c>
      <c r="X300" s="146">
        <v>45433</v>
      </c>
      <c r="Y300" s="147">
        <v>202414000048623</v>
      </c>
      <c r="Z300" s="147" t="s">
        <v>178</v>
      </c>
      <c r="AA300" s="141" t="s">
        <v>1379</v>
      </c>
      <c r="AB300" s="146">
        <v>45434</v>
      </c>
      <c r="AC300" s="162" t="s">
        <v>1384</v>
      </c>
      <c r="AD300" s="146">
        <v>45434</v>
      </c>
      <c r="AE300" s="163">
        <v>5506800</v>
      </c>
      <c r="AF300" s="152">
        <f t="shared" si="25"/>
        <v>0</v>
      </c>
      <c r="AG300" s="167">
        <v>832</v>
      </c>
      <c r="AH300" s="146">
        <v>45435</v>
      </c>
      <c r="AI300" s="163">
        <v>5506800</v>
      </c>
      <c r="AJ300" s="152">
        <f t="shared" si="26"/>
        <v>0</v>
      </c>
      <c r="AK300" s="164">
        <v>2770</v>
      </c>
      <c r="AL300" s="146">
        <v>45440</v>
      </c>
      <c r="AM300" s="163">
        <v>5506800</v>
      </c>
      <c r="AN300" s="158">
        <f t="shared" si="27"/>
        <v>0</v>
      </c>
      <c r="AO300" s="157"/>
      <c r="AP300" s="157"/>
      <c r="AQ300" s="158">
        <f t="shared" si="29"/>
        <v>5506800</v>
      </c>
      <c r="AR300" s="158">
        <f t="shared" si="28"/>
        <v>0</v>
      </c>
      <c r="AS300" s="159" t="s">
        <v>170</v>
      </c>
      <c r="AT300" s="164">
        <v>238</v>
      </c>
      <c r="AU300" s="165" t="s">
        <v>1208</v>
      </c>
      <c r="AV300" s="148"/>
    </row>
    <row r="301" spans="1:48" s="118" customFormat="1" ht="18.75" customHeight="1">
      <c r="A301" s="140">
        <v>196</v>
      </c>
      <c r="B301" s="141" t="s">
        <v>1385</v>
      </c>
      <c r="C301" s="142" t="s">
        <v>151</v>
      </c>
      <c r="D301" s="168" t="s">
        <v>112</v>
      </c>
      <c r="E301" s="168" t="s">
        <v>117</v>
      </c>
      <c r="F301" s="142" t="s">
        <v>123</v>
      </c>
      <c r="G301" s="141" t="s">
        <v>216</v>
      </c>
      <c r="H301" s="142" t="s">
        <v>5</v>
      </c>
      <c r="I301" s="142" t="s">
        <v>40</v>
      </c>
      <c r="J301" s="168" t="s">
        <v>1085</v>
      </c>
      <c r="K301" s="141" t="s">
        <v>218</v>
      </c>
      <c r="L301" s="141">
        <v>80111600</v>
      </c>
      <c r="M301" s="143">
        <v>8711100</v>
      </c>
      <c r="N301" s="144">
        <v>2</v>
      </c>
      <c r="O301" s="143">
        <v>17422200</v>
      </c>
      <c r="P301" s="144" t="s">
        <v>622</v>
      </c>
      <c r="Q301" s="144" t="s">
        <v>622</v>
      </c>
      <c r="R301" s="144" t="s">
        <v>622</v>
      </c>
      <c r="S301" s="141" t="s">
        <v>157</v>
      </c>
      <c r="T301" s="141" t="s">
        <v>701</v>
      </c>
      <c r="U301" s="141" t="s">
        <v>702</v>
      </c>
      <c r="V301" s="145" t="s">
        <v>711</v>
      </c>
      <c r="W301" s="141" t="s">
        <v>4009</v>
      </c>
      <c r="X301" s="146">
        <v>45439</v>
      </c>
      <c r="Y301" s="147" t="s">
        <v>1386</v>
      </c>
      <c r="Z301" s="147" t="s">
        <v>178</v>
      </c>
      <c r="AA301" s="141" t="s">
        <v>1387</v>
      </c>
      <c r="AB301" s="146">
        <v>45439</v>
      </c>
      <c r="AC301" s="162" t="s">
        <v>1388</v>
      </c>
      <c r="AD301" s="146">
        <v>45439</v>
      </c>
      <c r="AE301" s="163">
        <v>17422200</v>
      </c>
      <c r="AF301" s="152">
        <f t="shared" si="25"/>
        <v>0</v>
      </c>
      <c r="AG301" s="167">
        <v>852</v>
      </c>
      <c r="AH301" s="146">
        <v>45440</v>
      </c>
      <c r="AI301" s="163">
        <v>17422200</v>
      </c>
      <c r="AJ301" s="152">
        <f t="shared" si="26"/>
        <v>0</v>
      </c>
      <c r="AK301" s="164">
        <v>3020</v>
      </c>
      <c r="AL301" s="146">
        <v>45442</v>
      </c>
      <c r="AM301" s="163">
        <v>17422200</v>
      </c>
      <c r="AN301" s="158">
        <f t="shared" si="27"/>
        <v>0</v>
      </c>
      <c r="AO301" s="157">
        <v>0</v>
      </c>
      <c r="AP301" s="157"/>
      <c r="AQ301" s="158">
        <f t="shared" si="29"/>
        <v>17422200</v>
      </c>
      <c r="AR301" s="158">
        <f t="shared" si="28"/>
        <v>0</v>
      </c>
      <c r="AS301" s="165" t="s">
        <v>170</v>
      </c>
      <c r="AT301" s="164">
        <v>454</v>
      </c>
      <c r="AU301" s="165" t="s">
        <v>4006</v>
      </c>
      <c r="AV301" s="148"/>
    </row>
    <row r="302" spans="1:48" s="118" customFormat="1" ht="18.75" customHeight="1">
      <c r="A302" s="140">
        <v>1</v>
      </c>
      <c r="B302" s="141" t="s">
        <v>18</v>
      </c>
      <c r="C302" s="142" t="s">
        <v>64</v>
      </c>
      <c r="D302" s="168" t="s">
        <v>31</v>
      </c>
      <c r="E302" s="168" t="s">
        <v>13</v>
      </c>
      <c r="F302" s="142" t="s">
        <v>32</v>
      </c>
      <c r="G302" s="141" t="s">
        <v>200</v>
      </c>
      <c r="H302" s="142" t="s">
        <v>15</v>
      </c>
      <c r="I302" s="142" t="s">
        <v>41</v>
      </c>
      <c r="J302" s="168" t="s">
        <v>1389</v>
      </c>
      <c r="K302" s="141" t="s">
        <v>226</v>
      </c>
      <c r="L302" s="141" t="s">
        <v>237</v>
      </c>
      <c r="M302" s="143">
        <v>218214250</v>
      </c>
      <c r="N302" s="144">
        <v>12</v>
      </c>
      <c r="O302" s="143">
        <v>900000000</v>
      </c>
      <c r="P302" s="144" t="s">
        <v>237</v>
      </c>
      <c r="Q302" s="144" t="s">
        <v>237</v>
      </c>
      <c r="R302" s="144" t="s">
        <v>452</v>
      </c>
      <c r="S302" s="141" t="s">
        <v>158</v>
      </c>
      <c r="T302" s="141" t="s">
        <v>201</v>
      </c>
      <c r="U302" s="141" t="s">
        <v>1390</v>
      </c>
      <c r="V302" s="145" t="s">
        <v>1391</v>
      </c>
      <c r="W302" s="141" t="s">
        <v>4010</v>
      </c>
      <c r="X302" s="146">
        <v>45397</v>
      </c>
      <c r="Y302" s="147">
        <v>202412000038573</v>
      </c>
      <c r="Z302" s="147" t="s">
        <v>38</v>
      </c>
      <c r="AA302" s="141" t="s">
        <v>361</v>
      </c>
      <c r="AB302" s="146">
        <v>45397</v>
      </c>
      <c r="AC302" s="162" t="s">
        <v>1392</v>
      </c>
      <c r="AD302" s="146">
        <v>45397</v>
      </c>
      <c r="AE302" s="163">
        <v>900000000</v>
      </c>
      <c r="AF302" s="152">
        <f t="shared" si="25"/>
        <v>0</v>
      </c>
      <c r="AG302" s="167">
        <v>657</v>
      </c>
      <c r="AH302" s="146">
        <v>45398</v>
      </c>
      <c r="AI302" s="163">
        <v>891944580</v>
      </c>
      <c r="AJ302" s="152">
        <f t="shared" si="26"/>
        <v>8055420</v>
      </c>
      <c r="AK302" s="164" t="s">
        <v>1393</v>
      </c>
      <c r="AL302" s="146" t="s">
        <v>1394</v>
      </c>
      <c r="AM302" s="163">
        <v>891944580</v>
      </c>
      <c r="AN302" s="158">
        <f t="shared" si="27"/>
        <v>0</v>
      </c>
      <c r="AO302" s="157">
        <v>379367750</v>
      </c>
      <c r="AP302" s="157"/>
      <c r="AQ302" s="158">
        <f t="shared" si="29"/>
        <v>512576830</v>
      </c>
      <c r="AR302" s="158">
        <f t="shared" si="28"/>
        <v>8055420</v>
      </c>
      <c r="AS302" s="159" t="s">
        <v>177</v>
      </c>
      <c r="AT302" s="164" t="s">
        <v>1395</v>
      </c>
      <c r="AU302" s="165" t="s">
        <v>1396</v>
      </c>
      <c r="AV302" s="148"/>
    </row>
    <row r="303" spans="1:48" s="118" customFormat="1" ht="18.75" customHeight="1">
      <c r="A303" s="140">
        <v>2</v>
      </c>
      <c r="B303" s="141" t="s">
        <v>1397</v>
      </c>
      <c r="C303" s="142" t="s">
        <v>64</v>
      </c>
      <c r="D303" s="168" t="s">
        <v>31</v>
      </c>
      <c r="E303" s="168" t="s">
        <v>13</v>
      </c>
      <c r="F303" s="142" t="s">
        <v>32</v>
      </c>
      <c r="G303" s="141" t="s">
        <v>200</v>
      </c>
      <c r="H303" s="142" t="s">
        <v>15</v>
      </c>
      <c r="I303" s="142" t="s">
        <v>40</v>
      </c>
      <c r="J303" s="168" t="s">
        <v>1389</v>
      </c>
      <c r="K303" s="141" t="s">
        <v>226</v>
      </c>
      <c r="L303" s="141" t="s">
        <v>237</v>
      </c>
      <c r="M303" s="143">
        <v>0</v>
      </c>
      <c r="N303" s="144">
        <v>0</v>
      </c>
      <c r="O303" s="143">
        <f>85500000-85500000</f>
        <v>0</v>
      </c>
      <c r="P303" s="144" t="s">
        <v>361</v>
      </c>
      <c r="Q303" s="144" t="s">
        <v>361</v>
      </c>
      <c r="R303" s="144" t="s">
        <v>361</v>
      </c>
      <c r="S303" s="141" t="s">
        <v>158</v>
      </c>
      <c r="T303" s="141" t="s">
        <v>201</v>
      </c>
      <c r="U303" s="141" t="s">
        <v>1390</v>
      </c>
      <c r="V303" s="145" t="s">
        <v>1391</v>
      </c>
      <c r="W303" s="141" t="s">
        <v>4010</v>
      </c>
      <c r="X303" s="146"/>
      <c r="Y303" s="147"/>
      <c r="Z303" s="147"/>
      <c r="AA303" s="141"/>
      <c r="AB303" s="146"/>
      <c r="AC303" s="162"/>
      <c r="AD303" s="146"/>
      <c r="AE303" s="163"/>
      <c r="AF303" s="152">
        <f t="shared" si="25"/>
        <v>0</v>
      </c>
      <c r="AG303" s="167"/>
      <c r="AH303" s="146"/>
      <c r="AI303" s="163"/>
      <c r="AJ303" s="152">
        <f t="shared" si="26"/>
        <v>0</v>
      </c>
      <c r="AK303" s="164"/>
      <c r="AL303" s="146"/>
      <c r="AM303" s="163"/>
      <c r="AN303" s="158">
        <f t="shared" si="27"/>
        <v>0</v>
      </c>
      <c r="AO303" s="157"/>
      <c r="AP303" s="157"/>
      <c r="AQ303" s="158">
        <f t="shared" si="29"/>
        <v>0</v>
      </c>
      <c r="AR303" s="158">
        <f t="shared" si="28"/>
        <v>0</v>
      </c>
      <c r="AS303" s="159"/>
      <c r="AT303" s="164"/>
      <c r="AU303" s="165"/>
      <c r="AV303" s="148"/>
    </row>
    <row r="304" spans="1:48" s="118" customFormat="1" ht="18.75" customHeight="1">
      <c r="A304" s="140">
        <v>3</v>
      </c>
      <c r="B304" s="141" t="s">
        <v>1398</v>
      </c>
      <c r="C304" s="142" t="s">
        <v>64</v>
      </c>
      <c r="D304" s="168" t="s">
        <v>31</v>
      </c>
      <c r="E304" s="168" t="s">
        <v>13</v>
      </c>
      <c r="F304" s="142" t="s">
        <v>33</v>
      </c>
      <c r="G304" s="141" t="s">
        <v>200</v>
      </c>
      <c r="H304" s="142" t="s">
        <v>15</v>
      </c>
      <c r="I304" s="142" t="s">
        <v>40</v>
      </c>
      <c r="J304" s="168" t="s">
        <v>1399</v>
      </c>
      <c r="K304" s="141" t="s">
        <v>226</v>
      </c>
      <c r="L304" s="141" t="s">
        <v>237</v>
      </c>
      <c r="M304" s="143">
        <v>45625000</v>
      </c>
      <c r="N304" s="144">
        <v>12</v>
      </c>
      <c r="O304" s="143">
        <v>394746000</v>
      </c>
      <c r="P304" s="144" t="s">
        <v>237</v>
      </c>
      <c r="Q304" s="144" t="s">
        <v>237</v>
      </c>
      <c r="R304" s="144" t="s">
        <v>344</v>
      </c>
      <c r="S304" s="141" t="s">
        <v>158</v>
      </c>
      <c r="T304" s="141" t="s">
        <v>1400</v>
      </c>
      <c r="U304" s="141" t="s">
        <v>1390</v>
      </c>
      <c r="V304" s="145" t="s">
        <v>1391</v>
      </c>
      <c r="W304" s="141" t="s">
        <v>4010</v>
      </c>
      <c r="X304" s="146">
        <v>45419</v>
      </c>
      <c r="Y304" s="147">
        <v>202412000043443</v>
      </c>
      <c r="Z304" s="147" t="s">
        <v>38</v>
      </c>
      <c r="AA304" s="141" t="s">
        <v>361</v>
      </c>
      <c r="AB304" s="146">
        <v>45420</v>
      </c>
      <c r="AC304" s="162" t="s">
        <v>1401</v>
      </c>
      <c r="AD304" s="146">
        <v>45420</v>
      </c>
      <c r="AE304" s="163">
        <v>189569450</v>
      </c>
      <c r="AF304" s="152">
        <f t="shared" si="25"/>
        <v>205176550</v>
      </c>
      <c r="AG304" s="167">
        <v>693</v>
      </c>
      <c r="AH304" s="146">
        <v>45420</v>
      </c>
      <c r="AI304" s="163">
        <v>189569450</v>
      </c>
      <c r="AJ304" s="152">
        <f t="shared" si="26"/>
        <v>0</v>
      </c>
      <c r="AK304" s="164" t="s">
        <v>1393</v>
      </c>
      <c r="AL304" s="146" t="s">
        <v>1394</v>
      </c>
      <c r="AM304" s="163">
        <v>189569450</v>
      </c>
      <c r="AN304" s="158">
        <f t="shared" si="27"/>
        <v>0</v>
      </c>
      <c r="AO304" s="157">
        <v>0</v>
      </c>
      <c r="AP304" s="157"/>
      <c r="AQ304" s="158">
        <f t="shared" si="29"/>
        <v>189569450</v>
      </c>
      <c r="AR304" s="158">
        <f t="shared" si="28"/>
        <v>205176550</v>
      </c>
      <c r="AS304" s="159" t="s">
        <v>177</v>
      </c>
      <c r="AT304" s="164" t="s">
        <v>1395</v>
      </c>
      <c r="AU304" s="165" t="s">
        <v>1396</v>
      </c>
      <c r="AV304" s="148"/>
    </row>
    <row r="305" spans="1:48" s="118" customFormat="1" ht="18.75" customHeight="1">
      <c r="A305" s="140">
        <v>4</v>
      </c>
      <c r="B305" s="141" t="s">
        <v>1402</v>
      </c>
      <c r="C305" s="142" t="s">
        <v>64</v>
      </c>
      <c r="D305" s="168" t="s">
        <v>31</v>
      </c>
      <c r="E305" s="168" t="s">
        <v>13</v>
      </c>
      <c r="F305" s="142" t="s">
        <v>36</v>
      </c>
      <c r="G305" s="141" t="s">
        <v>200</v>
      </c>
      <c r="H305" s="142" t="s">
        <v>15</v>
      </c>
      <c r="I305" s="142" t="s">
        <v>40</v>
      </c>
      <c r="J305" s="168" t="s">
        <v>1403</v>
      </c>
      <c r="K305" s="141" t="s">
        <v>226</v>
      </c>
      <c r="L305" s="141" t="s">
        <v>237</v>
      </c>
      <c r="M305" s="143">
        <v>0</v>
      </c>
      <c r="N305" s="144">
        <v>0</v>
      </c>
      <c r="O305" s="143">
        <f>85500000-85500000</f>
        <v>0</v>
      </c>
      <c r="P305" s="144" t="s">
        <v>361</v>
      </c>
      <c r="Q305" s="144" t="s">
        <v>361</v>
      </c>
      <c r="R305" s="144" t="s">
        <v>361</v>
      </c>
      <c r="S305" s="141" t="s">
        <v>158</v>
      </c>
      <c r="T305" s="141" t="s">
        <v>201</v>
      </c>
      <c r="U305" s="141" t="s">
        <v>1390</v>
      </c>
      <c r="V305" s="145" t="s">
        <v>1391</v>
      </c>
      <c r="W305" s="141" t="s">
        <v>4010</v>
      </c>
      <c r="X305" s="146"/>
      <c r="Y305" s="147"/>
      <c r="Z305" s="147"/>
      <c r="AA305" s="141"/>
      <c r="AB305" s="146"/>
      <c r="AC305" s="162"/>
      <c r="AD305" s="146"/>
      <c r="AE305" s="163"/>
      <c r="AF305" s="152">
        <f t="shared" si="25"/>
        <v>0</v>
      </c>
      <c r="AG305" s="167"/>
      <c r="AH305" s="146"/>
      <c r="AI305" s="163"/>
      <c r="AJ305" s="152">
        <f t="shared" si="26"/>
        <v>0</v>
      </c>
      <c r="AK305" s="164"/>
      <c r="AL305" s="146"/>
      <c r="AM305" s="163"/>
      <c r="AN305" s="158">
        <f t="shared" si="27"/>
        <v>0</v>
      </c>
      <c r="AO305" s="157"/>
      <c r="AP305" s="157"/>
      <c r="AQ305" s="158">
        <f t="shared" si="29"/>
        <v>0</v>
      </c>
      <c r="AR305" s="158">
        <f t="shared" si="28"/>
        <v>0</v>
      </c>
      <c r="AS305" s="159"/>
      <c r="AT305" s="164"/>
      <c r="AU305" s="165"/>
      <c r="AV305" s="148"/>
    </row>
    <row r="306" spans="1:48" s="118" customFormat="1" ht="18.75" customHeight="1">
      <c r="A306" s="140">
        <v>5</v>
      </c>
      <c r="B306" s="141" t="s">
        <v>1404</v>
      </c>
      <c r="C306" s="142" t="s">
        <v>64</v>
      </c>
      <c r="D306" s="168" t="s">
        <v>31</v>
      </c>
      <c r="E306" s="168" t="s">
        <v>13</v>
      </c>
      <c r="F306" s="142" t="s">
        <v>36</v>
      </c>
      <c r="G306" s="141" t="s">
        <v>200</v>
      </c>
      <c r="H306" s="142" t="s">
        <v>80</v>
      </c>
      <c r="I306" s="142" t="s">
        <v>40</v>
      </c>
      <c r="J306" s="168" t="s">
        <v>1405</v>
      </c>
      <c r="K306" s="141" t="s">
        <v>226</v>
      </c>
      <c r="L306" s="141" t="s">
        <v>237</v>
      </c>
      <c r="M306" s="143">
        <v>19700000</v>
      </c>
      <c r="N306" s="144">
        <v>12</v>
      </c>
      <c r="O306" s="143">
        <v>36400000</v>
      </c>
      <c r="P306" s="144" t="s">
        <v>237</v>
      </c>
      <c r="Q306" s="144" t="s">
        <v>237</v>
      </c>
      <c r="R306" s="144" t="s">
        <v>237</v>
      </c>
      <c r="S306" s="141" t="s">
        <v>158</v>
      </c>
      <c r="T306" s="141" t="s">
        <v>201</v>
      </c>
      <c r="U306" s="141" t="s">
        <v>1390</v>
      </c>
      <c r="V306" s="145" t="s">
        <v>1391</v>
      </c>
      <c r="W306" s="141" t="s">
        <v>4010</v>
      </c>
      <c r="X306" s="146"/>
      <c r="Y306" s="147"/>
      <c r="Z306" s="147"/>
      <c r="AA306" s="141"/>
      <c r="AB306" s="146"/>
      <c r="AC306" s="162"/>
      <c r="AD306" s="146"/>
      <c r="AE306" s="163"/>
      <c r="AF306" s="152">
        <f t="shared" si="25"/>
        <v>36400000</v>
      </c>
      <c r="AG306" s="167"/>
      <c r="AH306" s="146"/>
      <c r="AI306" s="163"/>
      <c r="AJ306" s="152">
        <f t="shared" si="26"/>
        <v>0</v>
      </c>
      <c r="AK306" s="164"/>
      <c r="AL306" s="146"/>
      <c r="AM306" s="163"/>
      <c r="AN306" s="158">
        <f t="shared" si="27"/>
        <v>0</v>
      </c>
      <c r="AO306" s="157"/>
      <c r="AP306" s="157"/>
      <c r="AQ306" s="158">
        <f t="shared" si="29"/>
        <v>0</v>
      </c>
      <c r="AR306" s="158">
        <f t="shared" si="28"/>
        <v>36400000</v>
      </c>
      <c r="AS306" s="159"/>
      <c r="AT306" s="164"/>
      <c r="AU306" s="165"/>
      <c r="AV306" s="148"/>
    </row>
    <row r="307" spans="1:48" s="118" customFormat="1" ht="18.75" customHeight="1">
      <c r="A307" s="140">
        <v>6</v>
      </c>
      <c r="B307" s="141" t="s">
        <v>1406</v>
      </c>
      <c r="C307" s="142" t="s">
        <v>64</v>
      </c>
      <c r="D307" s="168" t="s">
        <v>31</v>
      </c>
      <c r="E307" s="168" t="s">
        <v>13</v>
      </c>
      <c r="F307" s="142" t="s">
        <v>36</v>
      </c>
      <c r="G307" s="141" t="s">
        <v>200</v>
      </c>
      <c r="H307" s="142" t="s">
        <v>17</v>
      </c>
      <c r="I307" s="142" t="s">
        <v>40</v>
      </c>
      <c r="J307" s="168" t="s">
        <v>790</v>
      </c>
      <c r="K307" s="141" t="s">
        <v>224</v>
      </c>
      <c r="L307" s="141">
        <v>78111800</v>
      </c>
      <c r="M307" s="143">
        <v>8760000</v>
      </c>
      <c r="N307" s="144">
        <v>12</v>
      </c>
      <c r="O307" s="143">
        <v>105120000</v>
      </c>
      <c r="P307" s="144" t="s">
        <v>238</v>
      </c>
      <c r="Q307" s="144" t="s">
        <v>238</v>
      </c>
      <c r="R307" s="144" t="s">
        <v>239</v>
      </c>
      <c r="S307" s="141" t="s">
        <v>158</v>
      </c>
      <c r="T307" s="141" t="s">
        <v>201</v>
      </c>
      <c r="U307" s="141" t="s">
        <v>1390</v>
      </c>
      <c r="V307" s="145" t="s">
        <v>1391</v>
      </c>
      <c r="W307" s="141" t="s">
        <v>4012</v>
      </c>
      <c r="X307" s="146"/>
      <c r="Y307" s="147"/>
      <c r="Z307" s="147"/>
      <c r="AA307" s="141"/>
      <c r="AB307" s="146"/>
      <c r="AC307" s="162"/>
      <c r="AD307" s="146"/>
      <c r="AE307" s="163"/>
      <c r="AF307" s="152">
        <f t="shared" si="25"/>
        <v>105120000</v>
      </c>
      <c r="AG307" s="167"/>
      <c r="AH307" s="146"/>
      <c r="AI307" s="163"/>
      <c r="AJ307" s="152">
        <f t="shared" si="26"/>
        <v>0</v>
      </c>
      <c r="AK307" s="164"/>
      <c r="AL307" s="146"/>
      <c r="AM307" s="163"/>
      <c r="AN307" s="158">
        <f t="shared" si="27"/>
        <v>0</v>
      </c>
      <c r="AO307" s="157"/>
      <c r="AP307" s="157"/>
      <c r="AQ307" s="158">
        <f t="shared" si="29"/>
        <v>0</v>
      </c>
      <c r="AR307" s="158">
        <f t="shared" si="28"/>
        <v>105120000</v>
      </c>
      <c r="AS307" s="159"/>
      <c r="AT307" s="164"/>
      <c r="AU307" s="165"/>
      <c r="AV307" s="148"/>
    </row>
    <row r="308" spans="1:48" s="118" customFormat="1" ht="18.75" customHeight="1">
      <c r="A308" s="140">
        <v>7</v>
      </c>
      <c r="B308" s="141" t="s">
        <v>1407</v>
      </c>
      <c r="C308" s="142" t="s">
        <v>64</v>
      </c>
      <c r="D308" s="168" t="s">
        <v>31</v>
      </c>
      <c r="E308" s="168" t="s">
        <v>13</v>
      </c>
      <c r="F308" s="142" t="s">
        <v>1408</v>
      </c>
      <c r="G308" s="141" t="s">
        <v>202</v>
      </c>
      <c r="H308" s="142" t="s">
        <v>15</v>
      </c>
      <c r="I308" s="142" t="s">
        <v>40</v>
      </c>
      <c r="J308" s="168" t="s">
        <v>1403</v>
      </c>
      <c r="K308" s="141" t="s">
        <v>226</v>
      </c>
      <c r="L308" s="141" t="s">
        <v>237</v>
      </c>
      <c r="M308" s="143">
        <v>69642000</v>
      </c>
      <c r="N308" s="144">
        <v>12</v>
      </c>
      <c r="O308" s="143">
        <v>76245000</v>
      </c>
      <c r="P308" s="144" t="s">
        <v>237</v>
      </c>
      <c r="Q308" s="144" t="s">
        <v>237</v>
      </c>
      <c r="R308" s="144" t="s">
        <v>238</v>
      </c>
      <c r="S308" s="141" t="s">
        <v>158</v>
      </c>
      <c r="T308" s="141" t="s">
        <v>201</v>
      </c>
      <c r="U308" s="141" t="s">
        <v>1390</v>
      </c>
      <c r="V308" s="145" t="s">
        <v>1391</v>
      </c>
      <c r="W308" s="141" t="s">
        <v>4010</v>
      </c>
      <c r="X308" s="146"/>
      <c r="Y308" s="147"/>
      <c r="Z308" s="147"/>
      <c r="AA308" s="141"/>
      <c r="AB308" s="146"/>
      <c r="AC308" s="162"/>
      <c r="AD308" s="146"/>
      <c r="AE308" s="163"/>
      <c r="AF308" s="152">
        <f t="shared" si="25"/>
        <v>76245000</v>
      </c>
      <c r="AG308" s="167"/>
      <c r="AH308" s="146"/>
      <c r="AI308" s="163"/>
      <c r="AJ308" s="152">
        <f t="shared" si="26"/>
        <v>0</v>
      </c>
      <c r="AK308" s="164"/>
      <c r="AL308" s="146"/>
      <c r="AM308" s="163"/>
      <c r="AN308" s="158">
        <f t="shared" si="27"/>
        <v>0</v>
      </c>
      <c r="AO308" s="157"/>
      <c r="AP308" s="157"/>
      <c r="AQ308" s="158">
        <f t="shared" si="29"/>
        <v>0</v>
      </c>
      <c r="AR308" s="158">
        <f t="shared" si="28"/>
        <v>76245000</v>
      </c>
      <c r="AS308" s="159"/>
      <c r="AT308" s="164"/>
      <c r="AU308" s="165"/>
      <c r="AV308" s="148"/>
    </row>
    <row r="309" spans="1:48" s="118" customFormat="1" ht="18.75" customHeight="1">
      <c r="A309" s="140">
        <v>8</v>
      </c>
      <c r="B309" s="141" t="s">
        <v>1409</v>
      </c>
      <c r="C309" s="142" t="s">
        <v>64</v>
      </c>
      <c r="D309" s="168" t="s">
        <v>31</v>
      </c>
      <c r="E309" s="168" t="s">
        <v>13</v>
      </c>
      <c r="F309" s="142" t="s">
        <v>204</v>
      </c>
      <c r="G309" s="141" t="s">
        <v>202</v>
      </c>
      <c r="H309" s="142" t="s">
        <v>15</v>
      </c>
      <c r="I309" s="142" t="s">
        <v>110</v>
      </c>
      <c r="J309" s="168" t="s">
        <v>1403</v>
      </c>
      <c r="K309" s="141" t="s">
        <v>226</v>
      </c>
      <c r="L309" s="141" t="s">
        <v>237</v>
      </c>
      <c r="M309" s="143">
        <v>506230917</v>
      </c>
      <c r="N309" s="144">
        <v>12</v>
      </c>
      <c r="O309" s="143">
        <v>4074771000</v>
      </c>
      <c r="P309" s="144" t="s">
        <v>237</v>
      </c>
      <c r="Q309" s="144" t="s">
        <v>237</v>
      </c>
      <c r="R309" s="144" t="s">
        <v>452</v>
      </c>
      <c r="S309" s="141" t="s">
        <v>158</v>
      </c>
      <c r="T309" s="141" t="s">
        <v>201</v>
      </c>
      <c r="U309" s="141" t="s">
        <v>1390</v>
      </c>
      <c r="V309" s="145" t="s">
        <v>1391</v>
      </c>
      <c r="W309" s="141" t="s">
        <v>4010</v>
      </c>
      <c r="X309" s="146"/>
      <c r="Y309" s="147"/>
      <c r="Z309" s="147"/>
      <c r="AA309" s="141"/>
      <c r="AB309" s="146"/>
      <c r="AC309" s="162"/>
      <c r="AD309" s="146"/>
      <c r="AE309" s="163"/>
      <c r="AF309" s="152">
        <f t="shared" si="25"/>
        <v>4074771000</v>
      </c>
      <c r="AG309" s="167"/>
      <c r="AH309" s="146"/>
      <c r="AI309" s="163"/>
      <c r="AJ309" s="152">
        <f t="shared" si="26"/>
        <v>0</v>
      </c>
      <c r="AK309" s="164"/>
      <c r="AL309" s="146"/>
      <c r="AM309" s="163"/>
      <c r="AN309" s="158">
        <f t="shared" si="27"/>
        <v>0</v>
      </c>
      <c r="AO309" s="157"/>
      <c r="AP309" s="157"/>
      <c r="AQ309" s="158">
        <f t="shared" si="29"/>
        <v>0</v>
      </c>
      <c r="AR309" s="158">
        <f t="shared" si="28"/>
        <v>4074771000</v>
      </c>
      <c r="AS309" s="159"/>
      <c r="AT309" s="164"/>
      <c r="AU309" s="165"/>
      <c r="AV309" s="148"/>
    </row>
    <row r="310" spans="1:48" s="118" customFormat="1" ht="18.75" customHeight="1">
      <c r="A310" s="140">
        <v>9</v>
      </c>
      <c r="B310" s="141" t="s">
        <v>1410</v>
      </c>
      <c r="C310" s="142" t="s">
        <v>64</v>
      </c>
      <c r="D310" s="168" t="s">
        <v>31</v>
      </c>
      <c r="E310" s="168" t="s">
        <v>13</v>
      </c>
      <c r="F310" s="142" t="s">
        <v>204</v>
      </c>
      <c r="G310" s="141" t="s">
        <v>202</v>
      </c>
      <c r="H310" s="142" t="s">
        <v>15</v>
      </c>
      <c r="I310" s="142" t="s">
        <v>40</v>
      </c>
      <c r="J310" s="168" t="s">
        <v>1403</v>
      </c>
      <c r="K310" s="141" t="s">
        <v>226</v>
      </c>
      <c r="L310" s="141" t="s">
        <v>237</v>
      </c>
      <c r="M310" s="143">
        <v>0</v>
      </c>
      <c r="N310" s="144">
        <v>0</v>
      </c>
      <c r="O310" s="143">
        <f>85500000-85500000</f>
        <v>0</v>
      </c>
      <c r="P310" s="144" t="s">
        <v>361</v>
      </c>
      <c r="Q310" s="144" t="s">
        <v>361</v>
      </c>
      <c r="R310" s="144" t="s">
        <v>361</v>
      </c>
      <c r="S310" s="141" t="s">
        <v>158</v>
      </c>
      <c r="T310" s="141" t="s">
        <v>201</v>
      </c>
      <c r="U310" s="141" t="s">
        <v>1390</v>
      </c>
      <c r="V310" s="145" t="s">
        <v>1391</v>
      </c>
      <c r="W310" s="141" t="s">
        <v>4010</v>
      </c>
      <c r="X310" s="146"/>
      <c r="Y310" s="147"/>
      <c r="Z310" s="147"/>
      <c r="AA310" s="141"/>
      <c r="AB310" s="146"/>
      <c r="AC310" s="162"/>
      <c r="AD310" s="146"/>
      <c r="AE310" s="163"/>
      <c r="AF310" s="152">
        <f t="shared" si="25"/>
        <v>0</v>
      </c>
      <c r="AG310" s="167"/>
      <c r="AH310" s="146"/>
      <c r="AI310" s="163"/>
      <c r="AJ310" s="152">
        <f t="shared" si="26"/>
        <v>0</v>
      </c>
      <c r="AK310" s="164"/>
      <c r="AL310" s="146"/>
      <c r="AM310" s="163"/>
      <c r="AN310" s="158">
        <f t="shared" si="27"/>
        <v>0</v>
      </c>
      <c r="AO310" s="157"/>
      <c r="AP310" s="157"/>
      <c r="AQ310" s="158">
        <f t="shared" si="29"/>
        <v>0</v>
      </c>
      <c r="AR310" s="158">
        <f t="shared" si="28"/>
        <v>0</v>
      </c>
      <c r="AS310" s="159"/>
      <c r="AT310" s="164"/>
      <c r="AU310" s="165"/>
      <c r="AV310" s="148"/>
    </row>
    <row r="311" spans="1:48" s="118" customFormat="1" ht="18.75" customHeight="1">
      <c r="A311" s="140">
        <v>10</v>
      </c>
      <c r="B311" s="141" t="s">
        <v>1411</v>
      </c>
      <c r="C311" s="142" t="s">
        <v>64</v>
      </c>
      <c r="D311" s="168" t="s">
        <v>31</v>
      </c>
      <c r="E311" s="168" t="s">
        <v>13</v>
      </c>
      <c r="F311" s="142" t="s">
        <v>205</v>
      </c>
      <c r="G311" s="141" t="s">
        <v>200</v>
      </c>
      <c r="H311" s="142" t="s">
        <v>5</v>
      </c>
      <c r="I311" s="142" t="s">
        <v>40</v>
      </c>
      <c r="J311" s="168" t="s">
        <v>1412</v>
      </c>
      <c r="K311" s="141" t="s">
        <v>218</v>
      </c>
      <c r="L311" s="141">
        <v>80161504</v>
      </c>
      <c r="M311" s="143">
        <v>2000000</v>
      </c>
      <c r="N311" s="144">
        <v>6</v>
      </c>
      <c r="O311" s="143">
        <v>9272700</v>
      </c>
      <c r="P311" s="144" t="s">
        <v>452</v>
      </c>
      <c r="Q311" s="144" t="s">
        <v>452</v>
      </c>
      <c r="R311" s="144" t="s">
        <v>452</v>
      </c>
      <c r="S311" s="141" t="s">
        <v>158</v>
      </c>
      <c r="T311" s="141" t="s">
        <v>201</v>
      </c>
      <c r="U311" s="141" t="s">
        <v>1390</v>
      </c>
      <c r="V311" s="145" t="s">
        <v>1391</v>
      </c>
      <c r="W311" s="141" t="s">
        <v>4012</v>
      </c>
      <c r="X311" s="146"/>
      <c r="Y311" s="147"/>
      <c r="Z311" s="147"/>
      <c r="AA311" s="141"/>
      <c r="AB311" s="146"/>
      <c r="AC311" s="162"/>
      <c r="AD311" s="146"/>
      <c r="AE311" s="163"/>
      <c r="AF311" s="152">
        <f t="shared" si="25"/>
        <v>9272700</v>
      </c>
      <c r="AG311" s="167"/>
      <c r="AH311" s="146"/>
      <c r="AI311" s="163"/>
      <c r="AJ311" s="152">
        <f t="shared" si="26"/>
        <v>0</v>
      </c>
      <c r="AK311" s="164"/>
      <c r="AL311" s="146"/>
      <c r="AM311" s="163"/>
      <c r="AN311" s="158">
        <f t="shared" si="27"/>
        <v>0</v>
      </c>
      <c r="AO311" s="157"/>
      <c r="AP311" s="157"/>
      <c r="AQ311" s="158">
        <f t="shared" si="29"/>
        <v>0</v>
      </c>
      <c r="AR311" s="158">
        <f t="shared" si="28"/>
        <v>9272700</v>
      </c>
      <c r="AS311" s="159"/>
      <c r="AT311" s="164"/>
      <c r="AU311" s="165"/>
      <c r="AV311" s="148"/>
    </row>
    <row r="312" spans="1:48" s="118" customFormat="1" ht="18.75" customHeight="1">
      <c r="A312" s="140">
        <v>11</v>
      </c>
      <c r="B312" s="141" t="s">
        <v>1413</v>
      </c>
      <c r="C312" s="142" t="s">
        <v>64</v>
      </c>
      <c r="D312" s="168" t="s">
        <v>31</v>
      </c>
      <c r="E312" s="168" t="s">
        <v>13</v>
      </c>
      <c r="F312" s="142" t="s">
        <v>205</v>
      </c>
      <c r="G312" s="141" t="s">
        <v>200</v>
      </c>
      <c r="H312" s="142" t="s">
        <v>14</v>
      </c>
      <c r="I312" s="142" t="s">
        <v>40</v>
      </c>
      <c r="J312" s="168" t="s">
        <v>1414</v>
      </c>
      <c r="K312" s="141" t="s">
        <v>218</v>
      </c>
      <c r="L312" s="141">
        <v>81101508</v>
      </c>
      <c r="M312" s="143">
        <v>8554000</v>
      </c>
      <c r="N312" s="144">
        <v>10</v>
      </c>
      <c r="O312" s="143">
        <v>4307716</v>
      </c>
      <c r="P312" s="144" t="s">
        <v>452</v>
      </c>
      <c r="Q312" s="144" t="s">
        <v>452</v>
      </c>
      <c r="R312" s="144" t="s">
        <v>452</v>
      </c>
      <c r="S312" s="141" t="s">
        <v>158</v>
      </c>
      <c r="T312" s="141" t="s">
        <v>201</v>
      </c>
      <c r="U312" s="141" t="s">
        <v>1390</v>
      </c>
      <c r="V312" s="145" t="s">
        <v>1391</v>
      </c>
      <c r="W312" s="141" t="s">
        <v>4012</v>
      </c>
      <c r="X312" s="146"/>
      <c r="Y312" s="147"/>
      <c r="Z312" s="147"/>
      <c r="AA312" s="141"/>
      <c r="AB312" s="146"/>
      <c r="AC312" s="162"/>
      <c r="AD312" s="146"/>
      <c r="AE312" s="163"/>
      <c r="AF312" s="152">
        <f t="shared" si="25"/>
        <v>4307716</v>
      </c>
      <c r="AG312" s="167"/>
      <c r="AH312" s="146"/>
      <c r="AI312" s="163"/>
      <c r="AJ312" s="152">
        <f t="shared" si="26"/>
        <v>0</v>
      </c>
      <c r="AK312" s="164"/>
      <c r="AL312" s="146"/>
      <c r="AM312" s="163"/>
      <c r="AN312" s="158">
        <f t="shared" si="27"/>
        <v>0</v>
      </c>
      <c r="AO312" s="157"/>
      <c r="AP312" s="157"/>
      <c r="AQ312" s="158">
        <f t="shared" si="29"/>
        <v>0</v>
      </c>
      <c r="AR312" s="158">
        <f t="shared" si="28"/>
        <v>4307716</v>
      </c>
      <c r="AS312" s="159"/>
      <c r="AT312" s="164"/>
      <c r="AU312" s="165"/>
      <c r="AV312" s="148"/>
    </row>
    <row r="313" spans="1:48" s="118" customFormat="1" ht="18.75" customHeight="1">
      <c r="A313" s="140">
        <v>12</v>
      </c>
      <c r="B313" s="141" t="s">
        <v>1415</v>
      </c>
      <c r="C313" s="142" t="s">
        <v>64</v>
      </c>
      <c r="D313" s="168" t="s">
        <v>31</v>
      </c>
      <c r="E313" s="168" t="s">
        <v>13</v>
      </c>
      <c r="F313" s="142" t="s">
        <v>205</v>
      </c>
      <c r="G313" s="141" t="s">
        <v>200</v>
      </c>
      <c r="H313" s="142" t="s">
        <v>1</v>
      </c>
      <c r="I313" s="142" t="s">
        <v>40</v>
      </c>
      <c r="J313" s="168" t="s">
        <v>1414</v>
      </c>
      <c r="K313" s="141" t="s">
        <v>218</v>
      </c>
      <c r="L313" s="141">
        <v>80131803</v>
      </c>
      <c r="M313" s="143">
        <v>7484000</v>
      </c>
      <c r="N313" s="144">
        <v>10</v>
      </c>
      <c r="O313" s="143">
        <v>44040000</v>
      </c>
      <c r="P313" s="144" t="s">
        <v>452</v>
      </c>
      <c r="Q313" s="144" t="s">
        <v>452</v>
      </c>
      <c r="R313" s="144" t="s">
        <v>452</v>
      </c>
      <c r="S313" s="141" t="s">
        <v>158</v>
      </c>
      <c r="T313" s="141" t="s">
        <v>201</v>
      </c>
      <c r="U313" s="141" t="s">
        <v>1390</v>
      </c>
      <c r="V313" s="145" t="s">
        <v>1391</v>
      </c>
      <c r="W313" s="141" t="s">
        <v>4012</v>
      </c>
      <c r="X313" s="146"/>
      <c r="Y313" s="147"/>
      <c r="Z313" s="147"/>
      <c r="AA313" s="141"/>
      <c r="AB313" s="146"/>
      <c r="AC313" s="162"/>
      <c r="AD313" s="146"/>
      <c r="AE313" s="163"/>
      <c r="AF313" s="152">
        <f t="shared" si="25"/>
        <v>44040000</v>
      </c>
      <c r="AG313" s="167"/>
      <c r="AH313" s="146"/>
      <c r="AI313" s="163"/>
      <c r="AJ313" s="152">
        <f t="shared" si="26"/>
        <v>0</v>
      </c>
      <c r="AK313" s="164"/>
      <c r="AL313" s="146"/>
      <c r="AM313" s="163"/>
      <c r="AN313" s="158">
        <f t="shared" si="27"/>
        <v>0</v>
      </c>
      <c r="AO313" s="157"/>
      <c r="AP313" s="157"/>
      <c r="AQ313" s="158">
        <f t="shared" si="29"/>
        <v>0</v>
      </c>
      <c r="AR313" s="158">
        <f t="shared" si="28"/>
        <v>44040000</v>
      </c>
      <c r="AS313" s="159"/>
      <c r="AT313" s="164"/>
      <c r="AU313" s="165"/>
      <c r="AV313" s="148"/>
    </row>
    <row r="314" spans="1:48" s="118" customFormat="1" ht="18.75" customHeight="1">
      <c r="A314" s="140">
        <v>13</v>
      </c>
      <c r="B314" s="141" t="s">
        <v>1416</v>
      </c>
      <c r="C314" s="142" t="s">
        <v>64</v>
      </c>
      <c r="D314" s="168" t="s">
        <v>31</v>
      </c>
      <c r="E314" s="168" t="s">
        <v>13</v>
      </c>
      <c r="F314" s="142" t="s">
        <v>205</v>
      </c>
      <c r="G314" s="141" t="s">
        <v>200</v>
      </c>
      <c r="H314" s="142" t="s">
        <v>2</v>
      </c>
      <c r="I314" s="142" t="s">
        <v>40</v>
      </c>
      <c r="J314" s="168" t="s">
        <v>1417</v>
      </c>
      <c r="K314" s="141" t="s">
        <v>226</v>
      </c>
      <c r="L314" s="141" t="s">
        <v>237</v>
      </c>
      <c r="M314" s="143">
        <v>0</v>
      </c>
      <c r="N314" s="144">
        <v>0</v>
      </c>
      <c r="O314" s="143">
        <f>85500000-85500000</f>
        <v>0</v>
      </c>
      <c r="P314" s="144" t="s">
        <v>361</v>
      </c>
      <c r="Q314" s="144" t="s">
        <v>361</v>
      </c>
      <c r="R314" s="144" t="s">
        <v>361</v>
      </c>
      <c r="S314" s="141" t="s">
        <v>158</v>
      </c>
      <c r="T314" s="141" t="s">
        <v>201</v>
      </c>
      <c r="U314" s="141" t="s">
        <v>1390</v>
      </c>
      <c r="V314" s="145" t="s">
        <v>1391</v>
      </c>
      <c r="W314" s="141" t="s">
        <v>4010</v>
      </c>
      <c r="X314" s="146"/>
      <c r="Y314" s="147"/>
      <c r="Z314" s="147"/>
      <c r="AA314" s="141"/>
      <c r="AB314" s="146"/>
      <c r="AC314" s="162"/>
      <c r="AD314" s="146"/>
      <c r="AE314" s="163"/>
      <c r="AF314" s="152">
        <f t="shared" si="25"/>
        <v>0</v>
      </c>
      <c r="AG314" s="167"/>
      <c r="AH314" s="146"/>
      <c r="AI314" s="163"/>
      <c r="AJ314" s="152">
        <f t="shared" si="26"/>
        <v>0</v>
      </c>
      <c r="AK314" s="164"/>
      <c r="AL314" s="146"/>
      <c r="AM314" s="163"/>
      <c r="AN314" s="158">
        <f t="shared" si="27"/>
        <v>0</v>
      </c>
      <c r="AO314" s="157"/>
      <c r="AP314" s="157"/>
      <c r="AQ314" s="158">
        <f t="shared" si="29"/>
        <v>0</v>
      </c>
      <c r="AR314" s="158">
        <f t="shared" si="28"/>
        <v>0</v>
      </c>
      <c r="AS314" s="159"/>
      <c r="AT314" s="164"/>
      <c r="AU314" s="165"/>
      <c r="AV314" s="148"/>
    </row>
    <row r="315" spans="1:48" s="118" customFormat="1" ht="18.75" customHeight="1">
      <c r="A315" s="140">
        <v>14</v>
      </c>
      <c r="B315" s="141" t="s">
        <v>1418</v>
      </c>
      <c r="C315" s="142" t="s">
        <v>64</v>
      </c>
      <c r="D315" s="168" t="s">
        <v>31</v>
      </c>
      <c r="E315" s="168" t="s">
        <v>13</v>
      </c>
      <c r="F315" s="142" t="s">
        <v>205</v>
      </c>
      <c r="G315" s="141" t="s">
        <v>200</v>
      </c>
      <c r="H315" s="142" t="s">
        <v>86</v>
      </c>
      <c r="I315" s="142" t="s">
        <v>40</v>
      </c>
      <c r="J315" s="168" t="s">
        <v>1419</v>
      </c>
      <c r="K315" s="141" t="s">
        <v>219</v>
      </c>
      <c r="L315" s="141" t="s">
        <v>1420</v>
      </c>
      <c r="M315" s="143">
        <v>250684667</v>
      </c>
      <c r="N315" s="144">
        <v>3</v>
      </c>
      <c r="O315" s="143">
        <v>752054000</v>
      </c>
      <c r="P315" s="144" t="s">
        <v>344</v>
      </c>
      <c r="Q315" s="144" t="s">
        <v>622</v>
      </c>
      <c r="R315" s="144" t="s">
        <v>674</v>
      </c>
      <c r="S315" s="141" t="s">
        <v>158</v>
      </c>
      <c r="T315" s="141" t="s">
        <v>201</v>
      </c>
      <c r="U315" s="141" t="s">
        <v>1390</v>
      </c>
      <c r="V315" s="145" t="s">
        <v>1391</v>
      </c>
      <c r="W315" s="141" t="s">
        <v>4012</v>
      </c>
      <c r="X315" s="146"/>
      <c r="Y315" s="147"/>
      <c r="Z315" s="147"/>
      <c r="AA315" s="141"/>
      <c r="AB315" s="146"/>
      <c r="AC315" s="162"/>
      <c r="AD315" s="146"/>
      <c r="AE315" s="163"/>
      <c r="AF315" s="152">
        <f t="shared" si="25"/>
        <v>752054000</v>
      </c>
      <c r="AG315" s="167"/>
      <c r="AH315" s="146"/>
      <c r="AI315" s="163"/>
      <c r="AJ315" s="152">
        <f t="shared" si="26"/>
        <v>0</v>
      </c>
      <c r="AK315" s="164"/>
      <c r="AL315" s="146"/>
      <c r="AM315" s="163"/>
      <c r="AN315" s="158">
        <f t="shared" si="27"/>
        <v>0</v>
      </c>
      <c r="AO315" s="157"/>
      <c r="AP315" s="157"/>
      <c r="AQ315" s="158">
        <f t="shared" si="29"/>
        <v>0</v>
      </c>
      <c r="AR315" s="158">
        <f t="shared" si="28"/>
        <v>752054000</v>
      </c>
      <c r="AS315" s="159"/>
      <c r="AT315" s="164"/>
      <c r="AU315" s="165"/>
      <c r="AV315" s="148"/>
    </row>
    <row r="316" spans="1:48" s="118" customFormat="1" ht="18.75" customHeight="1">
      <c r="A316" s="140">
        <v>15</v>
      </c>
      <c r="B316" s="141" t="s">
        <v>1421</v>
      </c>
      <c r="C316" s="142" t="s">
        <v>64</v>
      </c>
      <c r="D316" s="168" t="s">
        <v>31</v>
      </c>
      <c r="E316" s="168" t="s">
        <v>13</v>
      </c>
      <c r="F316" s="142" t="s">
        <v>35</v>
      </c>
      <c r="G316" s="141" t="s">
        <v>200</v>
      </c>
      <c r="H316" s="142" t="s">
        <v>5</v>
      </c>
      <c r="I316" s="142" t="s">
        <v>40</v>
      </c>
      <c r="J316" s="168" t="s">
        <v>1422</v>
      </c>
      <c r="K316" s="141" t="s">
        <v>218</v>
      </c>
      <c r="L316" s="141">
        <v>80161504</v>
      </c>
      <c r="M316" s="143">
        <v>8232400</v>
      </c>
      <c r="N316" s="144">
        <v>9</v>
      </c>
      <c r="O316" s="143">
        <v>62590000</v>
      </c>
      <c r="P316" s="144" t="s">
        <v>452</v>
      </c>
      <c r="Q316" s="144" t="s">
        <v>452</v>
      </c>
      <c r="R316" s="144" t="s">
        <v>452</v>
      </c>
      <c r="S316" s="141" t="s">
        <v>158</v>
      </c>
      <c r="T316" s="141" t="s">
        <v>201</v>
      </c>
      <c r="U316" s="141" t="s">
        <v>1390</v>
      </c>
      <c r="V316" s="145" t="s">
        <v>1391</v>
      </c>
      <c r="W316" s="141" t="s">
        <v>4012</v>
      </c>
      <c r="X316" s="146"/>
      <c r="Y316" s="147"/>
      <c r="Z316" s="147"/>
      <c r="AA316" s="141"/>
      <c r="AB316" s="146"/>
      <c r="AC316" s="162"/>
      <c r="AD316" s="146"/>
      <c r="AE316" s="163"/>
      <c r="AF316" s="152">
        <f t="shared" si="25"/>
        <v>62590000</v>
      </c>
      <c r="AG316" s="167"/>
      <c r="AH316" s="146"/>
      <c r="AI316" s="163"/>
      <c r="AJ316" s="152">
        <f t="shared" si="26"/>
        <v>0</v>
      </c>
      <c r="AK316" s="164"/>
      <c r="AL316" s="146"/>
      <c r="AM316" s="163"/>
      <c r="AN316" s="158">
        <f t="shared" si="27"/>
        <v>0</v>
      </c>
      <c r="AO316" s="157"/>
      <c r="AP316" s="157"/>
      <c r="AQ316" s="158">
        <f t="shared" si="29"/>
        <v>0</v>
      </c>
      <c r="AR316" s="158">
        <f t="shared" si="28"/>
        <v>62590000</v>
      </c>
      <c r="AS316" s="159"/>
      <c r="AT316" s="164"/>
      <c r="AU316" s="165"/>
      <c r="AV316" s="148"/>
    </row>
    <row r="317" spans="1:48" s="118" customFormat="1" ht="18.75" customHeight="1">
      <c r="A317" s="140">
        <v>16</v>
      </c>
      <c r="B317" s="141" t="s">
        <v>1423</v>
      </c>
      <c r="C317" s="142" t="s">
        <v>64</v>
      </c>
      <c r="D317" s="168" t="s">
        <v>31</v>
      </c>
      <c r="E317" s="168" t="s">
        <v>13</v>
      </c>
      <c r="F317" s="142" t="s">
        <v>35</v>
      </c>
      <c r="G317" s="141" t="s">
        <v>200</v>
      </c>
      <c r="H317" s="142" t="s">
        <v>6</v>
      </c>
      <c r="I317" s="142" t="s">
        <v>40</v>
      </c>
      <c r="J317" s="168" t="s">
        <v>1424</v>
      </c>
      <c r="K317" s="141" t="s">
        <v>226</v>
      </c>
      <c r="L317" s="141" t="s">
        <v>237</v>
      </c>
      <c r="M317" s="143">
        <v>0</v>
      </c>
      <c r="N317" s="144">
        <v>0</v>
      </c>
      <c r="O317" s="143">
        <f t="shared" ref="O317:O319" si="30">85500000-85500000</f>
        <v>0</v>
      </c>
      <c r="P317" s="144" t="s">
        <v>361</v>
      </c>
      <c r="Q317" s="144" t="s">
        <v>361</v>
      </c>
      <c r="R317" s="144" t="s">
        <v>361</v>
      </c>
      <c r="S317" s="141" t="s">
        <v>158</v>
      </c>
      <c r="T317" s="141" t="s">
        <v>201</v>
      </c>
      <c r="U317" s="141" t="s">
        <v>1390</v>
      </c>
      <c r="V317" s="145" t="s">
        <v>1391</v>
      </c>
      <c r="W317" s="141" t="s">
        <v>4010</v>
      </c>
      <c r="X317" s="146"/>
      <c r="Y317" s="147"/>
      <c r="Z317" s="147"/>
      <c r="AA317" s="141"/>
      <c r="AB317" s="146"/>
      <c r="AC317" s="162"/>
      <c r="AD317" s="146"/>
      <c r="AE317" s="163"/>
      <c r="AF317" s="152">
        <f t="shared" si="25"/>
        <v>0</v>
      </c>
      <c r="AG317" s="167"/>
      <c r="AH317" s="146"/>
      <c r="AI317" s="163"/>
      <c r="AJ317" s="152">
        <f t="shared" si="26"/>
        <v>0</v>
      </c>
      <c r="AK317" s="164"/>
      <c r="AL317" s="146"/>
      <c r="AM317" s="163"/>
      <c r="AN317" s="158">
        <f t="shared" si="27"/>
        <v>0</v>
      </c>
      <c r="AO317" s="157"/>
      <c r="AP317" s="157"/>
      <c r="AQ317" s="158">
        <f t="shared" si="29"/>
        <v>0</v>
      </c>
      <c r="AR317" s="158">
        <f t="shared" si="28"/>
        <v>0</v>
      </c>
      <c r="AS317" s="159"/>
      <c r="AT317" s="164"/>
      <c r="AU317" s="165"/>
      <c r="AV317" s="148"/>
    </row>
    <row r="318" spans="1:48" s="118" customFormat="1" ht="18.75" customHeight="1">
      <c r="A318" s="140">
        <v>17</v>
      </c>
      <c r="B318" s="141" t="s">
        <v>1425</v>
      </c>
      <c r="C318" s="142" t="s">
        <v>64</v>
      </c>
      <c r="D318" s="168" t="s">
        <v>31</v>
      </c>
      <c r="E318" s="168" t="s">
        <v>13</v>
      </c>
      <c r="F318" s="142" t="s">
        <v>35</v>
      </c>
      <c r="G318" s="141" t="s">
        <v>200</v>
      </c>
      <c r="H318" s="142" t="s">
        <v>6</v>
      </c>
      <c r="I318" s="142" t="s">
        <v>40</v>
      </c>
      <c r="J318" s="168" t="s">
        <v>1426</v>
      </c>
      <c r="K318" s="141" t="s">
        <v>226</v>
      </c>
      <c r="L318" s="141" t="s">
        <v>237</v>
      </c>
      <c r="M318" s="143">
        <v>0</v>
      </c>
      <c r="N318" s="144">
        <v>0</v>
      </c>
      <c r="O318" s="143">
        <f t="shared" si="30"/>
        <v>0</v>
      </c>
      <c r="P318" s="144" t="s">
        <v>361</v>
      </c>
      <c r="Q318" s="144" t="s">
        <v>361</v>
      </c>
      <c r="R318" s="144" t="s">
        <v>361</v>
      </c>
      <c r="S318" s="141" t="s">
        <v>158</v>
      </c>
      <c r="T318" s="141" t="s">
        <v>201</v>
      </c>
      <c r="U318" s="141" t="s">
        <v>1390</v>
      </c>
      <c r="V318" s="145" t="s">
        <v>1391</v>
      </c>
      <c r="W318" s="141" t="s">
        <v>4010</v>
      </c>
      <c r="X318" s="146"/>
      <c r="Y318" s="147"/>
      <c r="Z318" s="147"/>
      <c r="AA318" s="141"/>
      <c r="AB318" s="146"/>
      <c r="AC318" s="162"/>
      <c r="AD318" s="146"/>
      <c r="AE318" s="163"/>
      <c r="AF318" s="152">
        <f t="shared" si="25"/>
        <v>0</v>
      </c>
      <c r="AG318" s="167"/>
      <c r="AH318" s="146"/>
      <c r="AI318" s="163"/>
      <c r="AJ318" s="152">
        <f t="shared" si="26"/>
        <v>0</v>
      </c>
      <c r="AK318" s="164"/>
      <c r="AL318" s="146"/>
      <c r="AM318" s="163"/>
      <c r="AN318" s="158">
        <f t="shared" si="27"/>
        <v>0</v>
      </c>
      <c r="AO318" s="157"/>
      <c r="AP318" s="157"/>
      <c r="AQ318" s="158">
        <f t="shared" si="29"/>
        <v>0</v>
      </c>
      <c r="AR318" s="158">
        <f t="shared" si="28"/>
        <v>0</v>
      </c>
      <c r="AS318" s="159"/>
      <c r="AT318" s="164"/>
      <c r="AU318" s="165"/>
      <c r="AV318" s="148"/>
    </row>
    <row r="319" spans="1:48" s="118" customFormat="1" ht="18.75" customHeight="1">
      <c r="A319" s="140">
        <v>18</v>
      </c>
      <c r="B319" s="141" t="s">
        <v>1427</v>
      </c>
      <c r="C319" s="142" t="s">
        <v>64</v>
      </c>
      <c r="D319" s="168" t="s">
        <v>31</v>
      </c>
      <c r="E319" s="168" t="s">
        <v>13</v>
      </c>
      <c r="F319" s="142" t="s">
        <v>35</v>
      </c>
      <c r="G319" s="141" t="s">
        <v>200</v>
      </c>
      <c r="H319" s="142" t="s">
        <v>6</v>
      </c>
      <c r="I319" s="142" t="s">
        <v>40</v>
      </c>
      <c r="J319" s="168" t="s">
        <v>1428</v>
      </c>
      <c r="K319" s="141" t="s">
        <v>226</v>
      </c>
      <c r="L319" s="141" t="s">
        <v>237</v>
      </c>
      <c r="M319" s="143">
        <v>0</v>
      </c>
      <c r="N319" s="144">
        <v>0</v>
      </c>
      <c r="O319" s="143">
        <f t="shared" si="30"/>
        <v>0</v>
      </c>
      <c r="P319" s="144" t="s">
        <v>361</v>
      </c>
      <c r="Q319" s="144" t="s">
        <v>361</v>
      </c>
      <c r="R319" s="144" t="s">
        <v>361</v>
      </c>
      <c r="S319" s="141" t="s">
        <v>158</v>
      </c>
      <c r="T319" s="141" t="s">
        <v>201</v>
      </c>
      <c r="U319" s="141" t="s">
        <v>1390</v>
      </c>
      <c r="V319" s="145" t="s">
        <v>1391</v>
      </c>
      <c r="W319" s="141" t="s">
        <v>4010</v>
      </c>
      <c r="X319" s="146"/>
      <c r="Y319" s="147"/>
      <c r="Z319" s="147"/>
      <c r="AA319" s="141"/>
      <c r="AB319" s="146"/>
      <c r="AC319" s="162"/>
      <c r="AD319" s="146"/>
      <c r="AE319" s="163"/>
      <c r="AF319" s="152">
        <f t="shared" si="25"/>
        <v>0</v>
      </c>
      <c r="AG319" s="167"/>
      <c r="AH319" s="146"/>
      <c r="AI319" s="163"/>
      <c r="AJ319" s="152">
        <f t="shared" si="26"/>
        <v>0</v>
      </c>
      <c r="AK319" s="164"/>
      <c r="AL319" s="146"/>
      <c r="AM319" s="163"/>
      <c r="AN319" s="158">
        <f t="shared" si="27"/>
        <v>0</v>
      </c>
      <c r="AO319" s="157"/>
      <c r="AP319" s="157"/>
      <c r="AQ319" s="158">
        <f t="shared" si="29"/>
        <v>0</v>
      </c>
      <c r="AR319" s="158">
        <f t="shared" si="28"/>
        <v>0</v>
      </c>
      <c r="AS319" s="159"/>
      <c r="AT319" s="164"/>
      <c r="AU319" s="165"/>
      <c r="AV319" s="148"/>
    </row>
    <row r="320" spans="1:48" s="118" customFormat="1" ht="18.75" customHeight="1">
      <c r="A320" s="140">
        <v>19</v>
      </c>
      <c r="B320" s="141" t="s">
        <v>1429</v>
      </c>
      <c r="C320" s="142" t="s">
        <v>64</v>
      </c>
      <c r="D320" s="168" t="s">
        <v>31</v>
      </c>
      <c r="E320" s="168" t="s">
        <v>13</v>
      </c>
      <c r="F320" s="142" t="s">
        <v>35</v>
      </c>
      <c r="G320" s="141" t="s">
        <v>200</v>
      </c>
      <c r="H320" s="142" t="s">
        <v>8</v>
      </c>
      <c r="I320" s="142" t="s">
        <v>40</v>
      </c>
      <c r="J320" s="168" t="s">
        <v>1430</v>
      </c>
      <c r="K320" s="141" t="s">
        <v>218</v>
      </c>
      <c r="L320" s="141">
        <v>84111700</v>
      </c>
      <c r="M320" s="143">
        <v>10500000</v>
      </c>
      <c r="N320" s="144">
        <v>10</v>
      </c>
      <c r="O320" s="143">
        <v>2643151</v>
      </c>
      <c r="P320" s="144" t="s">
        <v>452</v>
      </c>
      <c r="Q320" s="144" t="s">
        <v>452</v>
      </c>
      <c r="R320" s="144" t="s">
        <v>452</v>
      </c>
      <c r="S320" s="141" t="s">
        <v>158</v>
      </c>
      <c r="T320" s="141" t="s">
        <v>201</v>
      </c>
      <c r="U320" s="141" t="s">
        <v>1390</v>
      </c>
      <c r="V320" s="145" t="s">
        <v>1391</v>
      </c>
      <c r="W320" s="141" t="s">
        <v>4012</v>
      </c>
      <c r="X320" s="146"/>
      <c r="Y320" s="147"/>
      <c r="Z320" s="147"/>
      <c r="AA320" s="141"/>
      <c r="AB320" s="146"/>
      <c r="AC320" s="162"/>
      <c r="AD320" s="146"/>
      <c r="AE320" s="163"/>
      <c r="AF320" s="152">
        <f t="shared" si="25"/>
        <v>2643151</v>
      </c>
      <c r="AG320" s="167"/>
      <c r="AH320" s="146"/>
      <c r="AI320" s="163"/>
      <c r="AJ320" s="152">
        <f t="shared" si="26"/>
        <v>0</v>
      </c>
      <c r="AK320" s="164"/>
      <c r="AL320" s="146"/>
      <c r="AM320" s="163"/>
      <c r="AN320" s="158">
        <f t="shared" si="27"/>
        <v>0</v>
      </c>
      <c r="AO320" s="157"/>
      <c r="AP320" s="157"/>
      <c r="AQ320" s="158">
        <f t="shared" si="29"/>
        <v>0</v>
      </c>
      <c r="AR320" s="158">
        <f t="shared" si="28"/>
        <v>2643151</v>
      </c>
      <c r="AS320" s="159"/>
      <c r="AT320" s="164"/>
      <c r="AU320" s="165"/>
      <c r="AV320" s="148"/>
    </row>
    <row r="321" spans="1:48" s="118" customFormat="1" ht="18.75" customHeight="1">
      <c r="A321" s="140">
        <v>20</v>
      </c>
      <c r="B321" s="141" t="s">
        <v>1431</v>
      </c>
      <c r="C321" s="142" t="s">
        <v>64</v>
      </c>
      <c r="D321" s="168" t="s">
        <v>31</v>
      </c>
      <c r="E321" s="168" t="s">
        <v>13</v>
      </c>
      <c r="F321" s="142" t="s">
        <v>35</v>
      </c>
      <c r="G321" s="141" t="s">
        <v>200</v>
      </c>
      <c r="H321" s="142" t="s">
        <v>14</v>
      </c>
      <c r="I321" s="142" t="s">
        <v>40</v>
      </c>
      <c r="J321" s="168" t="s">
        <v>1432</v>
      </c>
      <c r="K321" s="141" t="s">
        <v>218</v>
      </c>
      <c r="L321" s="141">
        <v>81101508</v>
      </c>
      <c r="M321" s="143">
        <v>9409400</v>
      </c>
      <c r="N321" s="144">
        <v>9</v>
      </c>
      <c r="O321" s="143">
        <v>85540000</v>
      </c>
      <c r="P321" s="144" t="s">
        <v>452</v>
      </c>
      <c r="Q321" s="144" t="s">
        <v>452</v>
      </c>
      <c r="R321" s="144" t="s">
        <v>452</v>
      </c>
      <c r="S321" s="141" t="s">
        <v>158</v>
      </c>
      <c r="T321" s="141" t="s">
        <v>201</v>
      </c>
      <c r="U321" s="141" t="s">
        <v>1390</v>
      </c>
      <c r="V321" s="145" t="s">
        <v>1391</v>
      </c>
      <c r="W321" s="141" t="s">
        <v>4012</v>
      </c>
      <c r="X321" s="146"/>
      <c r="Y321" s="147"/>
      <c r="Z321" s="147"/>
      <c r="AA321" s="141"/>
      <c r="AB321" s="146"/>
      <c r="AC321" s="162"/>
      <c r="AD321" s="146"/>
      <c r="AE321" s="163"/>
      <c r="AF321" s="152">
        <f t="shared" si="25"/>
        <v>85540000</v>
      </c>
      <c r="AG321" s="167"/>
      <c r="AH321" s="146"/>
      <c r="AI321" s="163"/>
      <c r="AJ321" s="152">
        <f t="shared" si="26"/>
        <v>0</v>
      </c>
      <c r="AK321" s="164"/>
      <c r="AL321" s="146"/>
      <c r="AM321" s="163"/>
      <c r="AN321" s="158">
        <f t="shared" si="27"/>
        <v>0</v>
      </c>
      <c r="AO321" s="157"/>
      <c r="AP321" s="157"/>
      <c r="AQ321" s="158">
        <f t="shared" si="29"/>
        <v>0</v>
      </c>
      <c r="AR321" s="158">
        <f t="shared" si="28"/>
        <v>85540000</v>
      </c>
      <c r="AS321" s="159"/>
      <c r="AT321" s="164"/>
      <c r="AU321" s="165"/>
      <c r="AV321" s="148"/>
    </row>
    <row r="322" spans="1:48" s="118" customFormat="1" ht="18.75" customHeight="1">
      <c r="A322" s="140">
        <v>21</v>
      </c>
      <c r="B322" s="141" t="s">
        <v>1433</v>
      </c>
      <c r="C322" s="142" t="s">
        <v>64</v>
      </c>
      <c r="D322" s="168" t="s">
        <v>31</v>
      </c>
      <c r="E322" s="168" t="s">
        <v>13</v>
      </c>
      <c r="F322" s="142" t="s">
        <v>35</v>
      </c>
      <c r="G322" s="141" t="s">
        <v>200</v>
      </c>
      <c r="H322" s="142" t="s">
        <v>2</v>
      </c>
      <c r="I322" s="142" t="s">
        <v>40</v>
      </c>
      <c r="J322" s="168" t="s">
        <v>1434</v>
      </c>
      <c r="K322" s="141" t="s">
        <v>226</v>
      </c>
      <c r="L322" s="141" t="s">
        <v>237</v>
      </c>
      <c r="M322" s="143">
        <v>0</v>
      </c>
      <c r="N322" s="144">
        <v>0</v>
      </c>
      <c r="O322" s="143">
        <f t="shared" ref="O322:O323" si="31">85500000-85500000</f>
        <v>0</v>
      </c>
      <c r="P322" s="144" t="s">
        <v>361</v>
      </c>
      <c r="Q322" s="144" t="s">
        <v>361</v>
      </c>
      <c r="R322" s="144" t="s">
        <v>361</v>
      </c>
      <c r="S322" s="141" t="s">
        <v>158</v>
      </c>
      <c r="T322" s="141" t="s">
        <v>201</v>
      </c>
      <c r="U322" s="141" t="s">
        <v>1390</v>
      </c>
      <c r="V322" s="145" t="s">
        <v>1391</v>
      </c>
      <c r="W322" s="141" t="s">
        <v>4010</v>
      </c>
      <c r="X322" s="146"/>
      <c r="Y322" s="147"/>
      <c r="Z322" s="147"/>
      <c r="AA322" s="141"/>
      <c r="AB322" s="146"/>
      <c r="AC322" s="162"/>
      <c r="AD322" s="146"/>
      <c r="AE322" s="163"/>
      <c r="AF322" s="152">
        <f t="shared" si="25"/>
        <v>0</v>
      </c>
      <c r="AG322" s="167"/>
      <c r="AH322" s="146"/>
      <c r="AI322" s="163"/>
      <c r="AJ322" s="152">
        <f t="shared" si="26"/>
        <v>0</v>
      </c>
      <c r="AK322" s="164"/>
      <c r="AL322" s="146"/>
      <c r="AM322" s="163"/>
      <c r="AN322" s="158">
        <f t="shared" si="27"/>
        <v>0</v>
      </c>
      <c r="AO322" s="157"/>
      <c r="AP322" s="157"/>
      <c r="AQ322" s="158">
        <f t="shared" si="29"/>
        <v>0</v>
      </c>
      <c r="AR322" s="158">
        <f t="shared" si="28"/>
        <v>0</v>
      </c>
      <c r="AS322" s="159"/>
      <c r="AT322" s="164"/>
      <c r="AU322" s="165"/>
      <c r="AV322" s="148"/>
    </row>
    <row r="323" spans="1:48" s="118" customFormat="1" ht="18.75" customHeight="1">
      <c r="A323" s="140">
        <v>22</v>
      </c>
      <c r="B323" s="141" t="s">
        <v>1435</v>
      </c>
      <c r="C323" s="142" t="s">
        <v>64</v>
      </c>
      <c r="D323" s="168" t="s">
        <v>31</v>
      </c>
      <c r="E323" s="168" t="s">
        <v>13</v>
      </c>
      <c r="F323" s="142" t="s">
        <v>35</v>
      </c>
      <c r="G323" s="141" t="s">
        <v>200</v>
      </c>
      <c r="H323" s="142" t="s">
        <v>2</v>
      </c>
      <c r="I323" s="142" t="s">
        <v>40</v>
      </c>
      <c r="J323" s="168" t="s">
        <v>1434</v>
      </c>
      <c r="K323" s="141" t="s">
        <v>226</v>
      </c>
      <c r="L323" s="141" t="s">
        <v>237</v>
      </c>
      <c r="M323" s="143">
        <v>0</v>
      </c>
      <c r="N323" s="144">
        <v>0</v>
      </c>
      <c r="O323" s="143">
        <f t="shared" si="31"/>
        <v>0</v>
      </c>
      <c r="P323" s="144" t="s">
        <v>361</v>
      </c>
      <c r="Q323" s="144" t="s">
        <v>361</v>
      </c>
      <c r="R323" s="144" t="s">
        <v>361</v>
      </c>
      <c r="S323" s="141" t="s">
        <v>158</v>
      </c>
      <c r="T323" s="141" t="s">
        <v>201</v>
      </c>
      <c r="U323" s="141" t="s">
        <v>1390</v>
      </c>
      <c r="V323" s="145" t="s">
        <v>1391</v>
      </c>
      <c r="W323" s="141" t="s">
        <v>4010</v>
      </c>
      <c r="X323" s="146"/>
      <c r="Y323" s="147"/>
      <c r="Z323" s="147"/>
      <c r="AA323" s="141"/>
      <c r="AB323" s="146"/>
      <c r="AC323" s="162"/>
      <c r="AD323" s="146"/>
      <c r="AE323" s="163"/>
      <c r="AF323" s="152">
        <f t="shared" si="25"/>
        <v>0</v>
      </c>
      <c r="AG323" s="167"/>
      <c r="AH323" s="146"/>
      <c r="AI323" s="163"/>
      <c r="AJ323" s="152">
        <f t="shared" si="26"/>
        <v>0</v>
      </c>
      <c r="AK323" s="164"/>
      <c r="AL323" s="146"/>
      <c r="AM323" s="163"/>
      <c r="AN323" s="158">
        <f t="shared" si="27"/>
        <v>0</v>
      </c>
      <c r="AO323" s="157"/>
      <c r="AP323" s="157"/>
      <c r="AQ323" s="158">
        <f t="shared" si="29"/>
        <v>0</v>
      </c>
      <c r="AR323" s="158">
        <f t="shared" si="28"/>
        <v>0</v>
      </c>
      <c r="AS323" s="159"/>
      <c r="AT323" s="164"/>
      <c r="AU323" s="165"/>
      <c r="AV323" s="148"/>
    </row>
    <row r="324" spans="1:48" s="118" customFormat="1" ht="18.75" customHeight="1">
      <c r="A324" s="140">
        <v>23</v>
      </c>
      <c r="B324" s="141" t="s">
        <v>1436</v>
      </c>
      <c r="C324" s="142" t="s">
        <v>64</v>
      </c>
      <c r="D324" s="168" t="s">
        <v>31</v>
      </c>
      <c r="E324" s="168" t="s">
        <v>13</v>
      </c>
      <c r="F324" s="142" t="s">
        <v>36</v>
      </c>
      <c r="G324" s="141" t="s">
        <v>200</v>
      </c>
      <c r="H324" s="142" t="s">
        <v>5</v>
      </c>
      <c r="I324" s="142" t="s">
        <v>40</v>
      </c>
      <c r="J324" s="168" t="s">
        <v>1437</v>
      </c>
      <c r="K324" s="141" t="s">
        <v>218</v>
      </c>
      <c r="L324" s="141">
        <v>80161504</v>
      </c>
      <c r="M324" s="143">
        <v>2000000</v>
      </c>
      <c r="N324" s="144">
        <v>9</v>
      </c>
      <c r="O324" s="143">
        <v>3203000</v>
      </c>
      <c r="P324" s="144" t="s">
        <v>452</v>
      </c>
      <c r="Q324" s="144" t="s">
        <v>452</v>
      </c>
      <c r="R324" s="144" t="s">
        <v>452</v>
      </c>
      <c r="S324" s="141" t="s">
        <v>158</v>
      </c>
      <c r="T324" s="141" t="s">
        <v>201</v>
      </c>
      <c r="U324" s="141" t="s">
        <v>1390</v>
      </c>
      <c r="V324" s="145" t="s">
        <v>1391</v>
      </c>
      <c r="W324" s="141" t="s">
        <v>4012</v>
      </c>
      <c r="X324" s="146"/>
      <c r="Y324" s="147"/>
      <c r="Z324" s="147"/>
      <c r="AA324" s="141"/>
      <c r="AB324" s="146"/>
      <c r="AC324" s="162"/>
      <c r="AD324" s="146"/>
      <c r="AE324" s="163"/>
      <c r="AF324" s="152">
        <f t="shared" si="25"/>
        <v>3203000</v>
      </c>
      <c r="AG324" s="167"/>
      <c r="AH324" s="146"/>
      <c r="AI324" s="163"/>
      <c r="AJ324" s="152">
        <f t="shared" si="26"/>
        <v>0</v>
      </c>
      <c r="AK324" s="164"/>
      <c r="AL324" s="146"/>
      <c r="AM324" s="163"/>
      <c r="AN324" s="158">
        <f t="shared" si="27"/>
        <v>0</v>
      </c>
      <c r="AO324" s="157"/>
      <c r="AP324" s="157"/>
      <c r="AQ324" s="158">
        <f t="shared" si="29"/>
        <v>0</v>
      </c>
      <c r="AR324" s="158">
        <f t="shared" si="28"/>
        <v>3203000</v>
      </c>
      <c r="AS324" s="159"/>
      <c r="AT324" s="164"/>
      <c r="AU324" s="165"/>
      <c r="AV324" s="148"/>
    </row>
    <row r="325" spans="1:48" s="118" customFormat="1" ht="18.75" customHeight="1">
      <c r="A325" s="140">
        <v>24</v>
      </c>
      <c r="B325" s="141" t="s">
        <v>1438</v>
      </c>
      <c r="C325" s="142" t="s">
        <v>64</v>
      </c>
      <c r="D325" s="168" t="s">
        <v>31</v>
      </c>
      <c r="E325" s="168" t="s">
        <v>13</v>
      </c>
      <c r="F325" s="142" t="s">
        <v>36</v>
      </c>
      <c r="G325" s="141" t="s">
        <v>200</v>
      </c>
      <c r="H325" s="142" t="s">
        <v>5</v>
      </c>
      <c r="I325" s="142" t="s">
        <v>40</v>
      </c>
      <c r="J325" s="168" t="s">
        <v>1439</v>
      </c>
      <c r="K325" s="141" t="s">
        <v>218</v>
      </c>
      <c r="L325" s="141">
        <v>80161504</v>
      </c>
      <c r="M325" s="143">
        <v>2822600</v>
      </c>
      <c r="N325" s="144">
        <v>9</v>
      </c>
      <c r="O325" s="143">
        <v>6139752</v>
      </c>
      <c r="P325" s="144" t="s">
        <v>452</v>
      </c>
      <c r="Q325" s="144" t="s">
        <v>452</v>
      </c>
      <c r="R325" s="144" t="s">
        <v>452</v>
      </c>
      <c r="S325" s="141" t="s">
        <v>158</v>
      </c>
      <c r="T325" s="141" t="s">
        <v>201</v>
      </c>
      <c r="U325" s="141" t="s">
        <v>1390</v>
      </c>
      <c r="V325" s="145" t="s">
        <v>1391</v>
      </c>
      <c r="W325" s="141" t="s">
        <v>4012</v>
      </c>
      <c r="X325" s="146"/>
      <c r="Y325" s="147"/>
      <c r="Z325" s="147"/>
      <c r="AA325" s="141"/>
      <c r="AB325" s="146"/>
      <c r="AC325" s="162"/>
      <c r="AD325" s="146"/>
      <c r="AE325" s="163"/>
      <c r="AF325" s="152">
        <f t="shared" si="25"/>
        <v>6139752</v>
      </c>
      <c r="AG325" s="167"/>
      <c r="AH325" s="146"/>
      <c r="AI325" s="163"/>
      <c r="AJ325" s="152">
        <f t="shared" si="26"/>
        <v>0</v>
      </c>
      <c r="AK325" s="164"/>
      <c r="AL325" s="146"/>
      <c r="AM325" s="163"/>
      <c r="AN325" s="158">
        <f t="shared" si="27"/>
        <v>0</v>
      </c>
      <c r="AO325" s="157"/>
      <c r="AP325" s="157"/>
      <c r="AQ325" s="158">
        <f t="shared" si="29"/>
        <v>0</v>
      </c>
      <c r="AR325" s="158">
        <f t="shared" si="28"/>
        <v>6139752</v>
      </c>
      <c r="AS325" s="159"/>
      <c r="AT325" s="164"/>
      <c r="AU325" s="165"/>
      <c r="AV325" s="148"/>
    </row>
    <row r="326" spans="1:48" s="118" customFormat="1" ht="18.75" customHeight="1">
      <c r="A326" s="140">
        <v>25</v>
      </c>
      <c r="B326" s="141" t="s">
        <v>1440</v>
      </c>
      <c r="C326" s="142" t="s">
        <v>64</v>
      </c>
      <c r="D326" s="168" t="s">
        <v>31</v>
      </c>
      <c r="E326" s="168" t="s">
        <v>13</v>
      </c>
      <c r="F326" s="142" t="s">
        <v>36</v>
      </c>
      <c r="G326" s="141" t="s">
        <v>200</v>
      </c>
      <c r="H326" s="142" t="s">
        <v>5</v>
      </c>
      <c r="I326" s="142" t="s">
        <v>40</v>
      </c>
      <c r="J326" s="168" t="s">
        <v>1439</v>
      </c>
      <c r="K326" s="141" t="s">
        <v>218</v>
      </c>
      <c r="L326" s="141">
        <v>80161504</v>
      </c>
      <c r="M326" s="143">
        <v>2822600</v>
      </c>
      <c r="N326" s="144">
        <v>9</v>
      </c>
      <c r="O326" s="143">
        <v>743620</v>
      </c>
      <c r="P326" s="144" t="s">
        <v>452</v>
      </c>
      <c r="Q326" s="144" t="s">
        <v>452</v>
      </c>
      <c r="R326" s="144" t="s">
        <v>452</v>
      </c>
      <c r="S326" s="141" t="s">
        <v>158</v>
      </c>
      <c r="T326" s="141" t="s">
        <v>201</v>
      </c>
      <c r="U326" s="141" t="s">
        <v>1390</v>
      </c>
      <c r="V326" s="145" t="s">
        <v>1391</v>
      </c>
      <c r="W326" s="141" t="s">
        <v>4012</v>
      </c>
      <c r="X326" s="146"/>
      <c r="Y326" s="147"/>
      <c r="Z326" s="147"/>
      <c r="AA326" s="141"/>
      <c r="AB326" s="146"/>
      <c r="AC326" s="162"/>
      <c r="AD326" s="146"/>
      <c r="AE326" s="163"/>
      <c r="AF326" s="152">
        <f t="shared" si="25"/>
        <v>743620</v>
      </c>
      <c r="AG326" s="167"/>
      <c r="AH326" s="146"/>
      <c r="AI326" s="163"/>
      <c r="AJ326" s="152">
        <f t="shared" si="26"/>
        <v>0</v>
      </c>
      <c r="AK326" s="164"/>
      <c r="AL326" s="146"/>
      <c r="AM326" s="163"/>
      <c r="AN326" s="158">
        <f t="shared" si="27"/>
        <v>0</v>
      </c>
      <c r="AO326" s="157"/>
      <c r="AP326" s="157"/>
      <c r="AQ326" s="158">
        <f t="shared" si="29"/>
        <v>0</v>
      </c>
      <c r="AR326" s="158">
        <f t="shared" si="28"/>
        <v>743620</v>
      </c>
      <c r="AS326" s="159"/>
      <c r="AT326" s="164"/>
      <c r="AU326" s="165"/>
      <c r="AV326" s="148"/>
    </row>
    <row r="327" spans="1:48" s="118" customFormat="1" ht="18.75" customHeight="1">
      <c r="A327" s="140">
        <v>26</v>
      </c>
      <c r="B327" s="141" t="s">
        <v>1441</v>
      </c>
      <c r="C327" s="142" t="s">
        <v>64</v>
      </c>
      <c r="D327" s="168" t="s">
        <v>31</v>
      </c>
      <c r="E327" s="168" t="s">
        <v>13</v>
      </c>
      <c r="F327" s="142" t="s">
        <v>36</v>
      </c>
      <c r="G327" s="141" t="s">
        <v>200</v>
      </c>
      <c r="H327" s="142" t="s">
        <v>6</v>
      </c>
      <c r="I327" s="142" t="s">
        <v>40</v>
      </c>
      <c r="J327" s="168" t="s">
        <v>1442</v>
      </c>
      <c r="K327" s="141" t="s">
        <v>226</v>
      </c>
      <c r="L327" s="141" t="s">
        <v>237</v>
      </c>
      <c r="M327" s="143">
        <v>0</v>
      </c>
      <c r="N327" s="144">
        <v>0</v>
      </c>
      <c r="O327" s="143">
        <f t="shared" ref="O327:O333" si="32">85500000-85500000</f>
        <v>0</v>
      </c>
      <c r="P327" s="144" t="s">
        <v>361</v>
      </c>
      <c r="Q327" s="144" t="s">
        <v>361</v>
      </c>
      <c r="R327" s="144" t="s">
        <v>361</v>
      </c>
      <c r="S327" s="141" t="s">
        <v>158</v>
      </c>
      <c r="T327" s="141" t="s">
        <v>201</v>
      </c>
      <c r="U327" s="141" t="s">
        <v>1390</v>
      </c>
      <c r="V327" s="145" t="s">
        <v>1391</v>
      </c>
      <c r="W327" s="141" t="s">
        <v>4010</v>
      </c>
      <c r="X327" s="146"/>
      <c r="Y327" s="147"/>
      <c r="Z327" s="147"/>
      <c r="AA327" s="141"/>
      <c r="AB327" s="146"/>
      <c r="AC327" s="162"/>
      <c r="AD327" s="146"/>
      <c r="AE327" s="163"/>
      <c r="AF327" s="152">
        <f t="shared" si="25"/>
        <v>0</v>
      </c>
      <c r="AG327" s="167"/>
      <c r="AH327" s="146"/>
      <c r="AI327" s="163"/>
      <c r="AJ327" s="152">
        <f t="shared" si="26"/>
        <v>0</v>
      </c>
      <c r="AK327" s="164"/>
      <c r="AL327" s="146"/>
      <c r="AM327" s="163"/>
      <c r="AN327" s="158">
        <f t="shared" si="27"/>
        <v>0</v>
      </c>
      <c r="AO327" s="157"/>
      <c r="AP327" s="157"/>
      <c r="AQ327" s="158">
        <f t="shared" si="29"/>
        <v>0</v>
      </c>
      <c r="AR327" s="158">
        <f t="shared" si="28"/>
        <v>0</v>
      </c>
      <c r="AS327" s="159"/>
      <c r="AT327" s="164"/>
      <c r="AU327" s="165"/>
      <c r="AV327" s="148"/>
    </row>
    <row r="328" spans="1:48" s="118" customFormat="1" ht="18.75" customHeight="1">
      <c r="A328" s="140">
        <v>27</v>
      </c>
      <c r="B328" s="141" t="s">
        <v>1443</v>
      </c>
      <c r="C328" s="142" t="s">
        <v>64</v>
      </c>
      <c r="D328" s="168" t="s">
        <v>31</v>
      </c>
      <c r="E328" s="168" t="s">
        <v>13</v>
      </c>
      <c r="F328" s="142" t="s">
        <v>36</v>
      </c>
      <c r="G328" s="141" t="s">
        <v>200</v>
      </c>
      <c r="H328" s="142" t="s">
        <v>6</v>
      </c>
      <c r="I328" s="142" t="s">
        <v>40</v>
      </c>
      <c r="J328" s="168" t="s">
        <v>1444</v>
      </c>
      <c r="K328" s="141" t="s">
        <v>226</v>
      </c>
      <c r="L328" s="141" t="s">
        <v>237</v>
      </c>
      <c r="M328" s="143">
        <v>0</v>
      </c>
      <c r="N328" s="144">
        <v>0</v>
      </c>
      <c r="O328" s="143">
        <f t="shared" si="32"/>
        <v>0</v>
      </c>
      <c r="P328" s="144" t="s">
        <v>361</v>
      </c>
      <c r="Q328" s="144" t="s">
        <v>361</v>
      </c>
      <c r="R328" s="144" t="s">
        <v>361</v>
      </c>
      <c r="S328" s="141" t="s">
        <v>158</v>
      </c>
      <c r="T328" s="141" t="s">
        <v>201</v>
      </c>
      <c r="U328" s="141" t="s">
        <v>1390</v>
      </c>
      <c r="V328" s="145" t="s">
        <v>1391</v>
      </c>
      <c r="W328" s="141" t="s">
        <v>4010</v>
      </c>
      <c r="X328" s="146"/>
      <c r="Y328" s="147"/>
      <c r="Z328" s="147"/>
      <c r="AA328" s="141"/>
      <c r="AB328" s="146"/>
      <c r="AC328" s="162"/>
      <c r="AD328" s="146"/>
      <c r="AE328" s="163"/>
      <c r="AF328" s="152">
        <f t="shared" ref="AF328:AF391" si="33">O328-AE328</f>
        <v>0</v>
      </c>
      <c r="AG328" s="167"/>
      <c r="AH328" s="146"/>
      <c r="AI328" s="163"/>
      <c r="AJ328" s="152">
        <f t="shared" ref="AJ328:AJ391" si="34">AE328-AI328</f>
        <v>0</v>
      </c>
      <c r="AK328" s="164"/>
      <c r="AL328" s="146"/>
      <c r="AM328" s="163"/>
      <c r="AN328" s="158">
        <f t="shared" ref="AN328:AN391" si="35">AI328-AM328</f>
        <v>0</v>
      </c>
      <c r="AO328" s="157"/>
      <c r="AP328" s="157"/>
      <c r="AQ328" s="158">
        <f t="shared" si="29"/>
        <v>0</v>
      </c>
      <c r="AR328" s="158">
        <f t="shared" ref="AR328:AR391" si="36">O328-AM328</f>
        <v>0</v>
      </c>
      <c r="AS328" s="159"/>
      <c r="AT328" s="164"/>
      <c r="AU328" s="165"/>
      <c r="AV328" s="148"/>
    </row>
    <row r="329" spans="1:48" s="118" customFormat="1" ht="18.75" customHeight="1">
      <c r="A329" s="140">
        <v>28</v>
      </c>
      <c r="B329" s="141" t="s">
        <v>1445</v>
      </c>
      <c r="C329" s="142" t="s">
        <v>64</v>
      </c>
      <c r="D329" s="168" t="s">
        <v>31</v>
      </c>
      <c r="E329" s="168" t="s">
        <v>13</v>
      </c>
      <c r="F329" s="142" t="s">
        <v>36</v>
      </c>
      <c r="G329" s="141" t="s">
        <v>200</v>
      </c>
      <c r="H329" s="142" t="s">
        <v>6</v>
      </c>
      <c r="I329" s="142" t="s">
        <v>40</v>
      </c>
      <c r="J329" s="168" t="s">
        <v>1442</v>
      </c>
      <c r="K329" s="141" t="s">
        <v>226</v>
      </c>
      <c r="L329" s="141" t="s">
        <v>237</v>
      </c>
      <c r="M329" s="143">
        <v>0</v>
      </c>
      <c r="N329" s="144">
        <v>0</v>
      </c>
      <c r="O329" s="143">
        <f t="shared" si="32"/>
        <v>0</v>
      </c>
      <c r="P329" s="144" t="s">
        <v>361</v>
      </c>
      <c r="Q329" s="144" t="s">
        <v>361</v>
      </c>
      <c r="R329" s="144" t="s">
        <v>361</v>
      </c>
      <c r="S329" s="141" t="s">
        <v>158</v>
      </c>
      <c r="T329" s="141" t="s">
        <v>201</v>
      </c>
      <c r="U329" s="141" t="s">
        <v>1390</v>
      </c>
      <c r="V329" s="145" t="s">
        <v>1391</v>
      </c>
      <c r="W329" s="141" t="s">
        <v>4010</v>
      </c>
      <c r="X329" s="146"/>
      <c r="Y329" s="147"/>
      <c r="Z329" s="147"/>
      <c r="AA329" s="141"/>
      <c r="AB329" s="146"/>
      <c r="AC329" s="162"/>
      <c r="AD329" s="146"/>
      <c r="AE329" s="163"/>
      <c r="AF329" s="152">
        <f t="shared" si="33"/>
        <v>0</v>
      </c>
      <c r="AG329" s="167"/>
      <c r="AH329" s="146"/>
      <c r="AI329" s="163"/>
      <c r="AJ329" s="152">
        <f t="shared" si="34"/>
        <v>0</v>
      </c>
      <c r="AK329" s="164"/>
      <c r="AL329" s="146"/>
      <c r="AM329" s="163"/>
      <c r="AN329" s="158">
        <f t="shared" si="35"/>
        <v>0</v>
      </c>
      <c r="AO329" s="157"/>
      <c r="AP329" s="157"/>
      <c r="AQ329" s="158">
        <f t="shared" ref="AQ329:AQ392" si="37">AM329-AO329</f>
        <v>0</v>
      </c>
      <c r="AR329" s="158">
        <f t="shared" si="36"/>
        <v>0</v>
      </c>
      <c r="AS329" s="159"/>
      <c r="AT329" s="164"/>
      <c r="AU329" s="165"/>
      <c r="AV329" s="148"/>
    </row>
    <row r="330" spans="1:48" s="118" customFormat="1" ht="18.75" customHeight="1">
      <c r="A330" s="140">
        <v>29</v>
      </c>
      <c r="B330" s="141" t="s">
        <v>1446</v>
      </c>
      <c r="C330" s="142" t="s">
        <v>64</v>
      </c>
      <c r="D330" s="168" t="s">
        <v>31</v>
      </c>
      <c r="E330" s="168" t="s">
        <v>13</v>
      </c>
      <c r="F330" s="142" t="s">
        <v>36</v>
      </c>
      <c r="G330" s="141" t="s">
        <v>200</v>
      </c>
      <c r="H330" s="142" t="s">
        <v>6</v>
      </c>
      <c r="I330" s="142" t="s">
        <v>40</v>
      </c>
      <c r="J330" s="168" t="s">
        <v>1447</v>
      </c>
      <c r="K330" s="141" t="s">
        <v>226</v>
      </c>
      <c r="L330" s="141" t="s">
        <v>237</v>
      </c>
      <c r="M330" s="143">
        <v>0</v>
      </c>
      <c r="N330" s="144">
        <v>0</v>
      </c>
      <c r="O330" s="143">
        <f t="shared" si="32"/>
        <v>0</v>
      </c>
      <c r="P330" s="144" t="s">
        <v>361</v>
      </c>
      <c r="Q330" s="144" t="s">
        <v>361</v>
      </c>
      <c r="R330" s="144" t="s">
        <v>361</v>
      </c>
      <c r="S330" s="141" t="s">
        <v>158</v>
      </c>
      <c r="T330" s="141" t="s">
        <v>201</v>
      </c>
      <c r="U330" s="141" t="s">
        <v>1390</v>
      </c>
      <c r="V330" s="145" t="s">
        <v>1391</v>
      </c>
      <c r="W330" s="141" t="s">
        <v>4010</v>
      </c>
      <c r="X330" s="146"/>
      <c r="Y330" s="147"/>
      <c r="Z330" s="147"/>
      <c r="AA330" s="141"/>
      <c r="AB330" s="146"/>
      <c r="AC330" s="162"/>
      <c r="AD330" s="146"/>
      <c r="AE330" s="163"/>
      <c r="AF330" s="152">
        <f t="shared" si="33"/>
        <v>0</v>
      </c>
      <c r="AG330" s="167"/>
      <c r="AH330" s="146"/>
      <c r="AI330" s="163"/>
      <c r="AJ330" s="152">
        <f t="shared" si="34"/>
        <v>0</v>
      </c>
      <c r="AK330" s="164"/>
      <c r="AL330" s="146"/>
      <c r="AM330" s="163"/>
      <c r="AN330" s="158">
        <f t="shared" si="35"/>
        <v>0</v>
      </c>
      <c r="AO330" s="157"/>
      <c r="AP330" s="157"/>
      <c r="AQ330" s="158">
        <f t="shared" si="37"/>
        <v>0</v>
      </c>
      <c r="AR330" s="158">
        <f t="shared" si="36"/>
        <v>0</v>
      </c>
      <c r="AS330" s="159"/>
      <c r="AT330" s="164"/>
      <c r="AU330" s="165"/>
      <c r="AV330" s="148"/>
    </row>
    <row r="331" spans="1:48" s="118" customFormat="1" ht="18.75" customHeight="1">
      <c r="A331" s="140">
        <v>30</v>
      </c>
      <c r="B331" s="141" t="s">
        <v>1448</v>
      </c>
      <c r="C331" s="142" t="s">
        <v>64</v>
      </c>
      <c r="D331" s="168" t="s">
        <v>31</v>
      </c>
      <c r="E331" s="168" t="s">
        <v>13</v>
      </c>
      <c r="F331" s="142" t="s">
        <v>36</v>
      </c>
      <c r="G331" s="141" t="s">
        <v>200</v>
      </c>
      <c r="H331" s="142" t="s">
        <v>6</v>
      </c>
      <c r="I331" s="142" t="s">
        <v>40</v>
      </c>
      <c r="J331" s="168" t="s">
        <v>1447</v>
      </c>
      <c r="K331" s="141" t="s">
        <v>226</v>
      </c>
      <c r="L331" s="141" t="s">
        <v>237</v>
      </c>
      <c r="M331" s="143">
        <v>0</v>
      </c>
      <c r="N331" s="144">
        <v>0</v>
      </c>
      <c r="O331" s="143">
        <f t="shared" si="32"/>
        <v>0</v>
      </c>
      <c r="P331" s="144" t="s">
        <v>361</v>
      </c>
      <c r="Q331" s="144" t="s">
        <v>361</v>
      </c>
      <c r="R331" s="144" t="s">
        <v>361</v>
      </c>
      <c r="S331" s="141" t="s">
        <v>158</v>
      </c>
      <c r="T331" s="141" t="s">
        <v>201</v>
      </c>
      <c r="U331" s="141" t="s">
        <v>1390</v>
      </c>
      <c r="V331" s="145" t="s">
        <v>1391</v>
      </c>
      <c r="W331" s="141" t="s">
        <v>4010</v>
      </c>
      <c r="X331" s="146"/>
      <c r="Y331" s="147"/>
      <c r="Z331" s="147"/>
      <c r="AA331" s="141"/>
      <c r="AB331" s="146"/>
      <c r="AC331" s="162"/>
      <c r="AD331" s="146"/>
      <c r="AE331" s="163"/>
      <c r="AF331" s="152">
        <f t="shared" si="33"/>
        <v>0</v>
      </c>
      <c r="AG331" s="167"/>
      <c r="AH331" s="146"/>
      <c r="AI331" s="163"/>
      <c r="AJ331" s="152">
        <f t="shared" si="34"/>
        <v>0</v>
      </c>
      <c r="AK331" s="164"/>
      <c r="AL331" s="146"/>
      <c r="AM331" s="163"/>
      <c r="AN331" s="158">
        <f t="shared" si="35"/>
        <v>0</v>
      </c>
      <c r="AO331" s="157"/>
      <c r="AP331" s="157"/>
      <c r="AQ331" s="158">
        <f t="shared" si="37"/>
        <v>0</v>
      </c>
      <c r="AR331" s="158">
        <f t="shared" si="36"/>
        <v>0</v>
      </c>
      <c r="AS331" s="159"/>
      <c r="AT331" s="164"/>
      <c r="AU331" s="165"/>
      <c r="AV331" s="148"/>
    </row>
    <row r="332" spans="1:48" s="118" customFormat="1" ht="18.75" customHeight="1">
      <c r="A332" s="140">
        <v>31</v>
      </c>
      <c r="B332" s="141" t="s">
        <v>1449</v>
      </c>
      <c r="C332" s="142" t="s">
        <v>64</v>
      </c>
      <c r="D332" s="168" t="s">
        <v>31</v>
      </c>
      <c r="E332" s="168" t="s">
        <v>13</v>
      </c>
      <c r="F332" s="142" t="s">
        <v>36</v>
      </c>
      <c r="G332" s="141" t="s">
        <v>200</v>
      </c>
      <c r="H332" s="142" t="s">
        <v>6</v>
      </c>
      <c r="I332" s="142" t="s">
        <v>40</v>
      </c>
      <c r="J332" s="168" t="s">
        <v>1447</v>
      </c>
      <c r="K332" s="141" t="s">
        <v>226</v>
      </c>
      <c r="L332" s="141" t="s">
        <v>237</v>
      </c>
      <c r="M332" s="143">
        <v>0</v>
      </c>
      <c r="N332" s="144">
        <v>0</v>
      </c>
      <c r="O332" s="143">
        <f t="shared" si="32"/>
        <v>0</v>
      </c>
      <c r="P332" s="144" t="s">
        <v>361</v>
      </c>
      <c r="Q332" s="144" t="s">
        <v>361</v>
      </c>
      <c r="R332" s="144" t="s">
        <v>361</v>
      </c>
      <c r="S332" s="141" t="s">
        <v>158</v>
      </c>
      <c r="T332" s="141" t="s">
        <v>201</v>
      </c>
      <c r="U332" s="141" t="s">
        <v>1390</v>
      </c>
      <c r="V332" s="145" t="s">
        <v>1391</v>
      </c>
      <c r="W332" s="141" t="s">
        <v>4010</v>
      </c>
      <c r="X332" s="146"/>
      <c r="Y332" s="147"/>
      <c r="Z332" s="147"/>
      <c r="AA332" s="141"/>
      <c r="AB332" s="146"/>
      <c r="AC332" s="162"/>
      <c r="AD332" s="146"/>
      <c r="AE332" s="163"/>
      <c r="AF332" s="152">
        <f t="shared" si="33"/>
        <v>0</v>
      </c>
      <c r="AG332" s="167"/>
      <c r="AH332" s="146"/>
      <c r="AI332" s="163"/>
      <c r="AJ332" s="152">
        <f t="shared" si="34"/>
        <v>0</v>
      </c>
      <c r="AK332" s="164"/>
      <c r="AL332" s="146"/>
      <c r="AM332" s="163"/>
      <c r="AN332" s="158">
        <f t="shared" si="35"/>
        <v>0</v>
      </c>
      <c r="AO332" s="157"/>
      <c r="AP332" s="157"/>
      <c r="AQ332" s="158">
        <f t="shared" si="37"/>
        <v>0</v>
      </c>
      <c r="AR332" s="158">
        <f t="shared" si="36"/>
        <v>0</v>
      </c>
      <c r="AS332" s="159"/>
      <c r="AT332" s="164"/>
      <c r="AU332" s="165"/>
      <c r="AV332" s="148"/>
    </row>
    <row r="333" spans="1:48" s="118" customFormat="1" ht="18.75" customHeight="1">
      <c r="A333" s="140">
        <v>32</v>
      </c>
      <c r="B333" s="141" t="s">
        <v>1450</v>
      </c>
      <c r="C333" s="142" t="s">
        <v>64</v>
      </c>
      <c r="D333" s="168" t="s">
        <v>31</v>
      </c>
      <c r="E333" s="168" t="s">
        <v>13</v>
      </c>
      <c r="F333" s="142" t="s">
        <v>36</v>
      </c>
      <c r="G333" s="141" t="s">
        <v>200</v>
      </c>
      <c r="H333" s="142" t="s">
        <v>6</v>
      </c>
      <c r="I333" s="142" t="s">
        <v>40</v>
      </c>
      <c r="J333" s="168" t="s">
        <v>1447</v>
      </c>
      <c r="K333" s="141" t="s">
        <v>226</v>
      </c>
      <c r="L333" s="141" t="s">
        <v>237</v>
      </c>
      <c r="M333" s="143">
        <v>0</v>
      </c>
      <c r="N333" s="144">
        <v>0</v>
      </c>
      <c r="O333" s="143">
        <f t="shared" si="32"/>
        <v>0</v>
      </c>
      <c r="P333" s="144" t="s">
        <v>361</v>
      </c>
      <c r="Q333" s="144" t="s">
        <v>361</v>
      </c>
      <c r="R333" s="144" t="s">
        <v>361</v>
      </c>
      <c r="S333" s="141" t="s">
        <v>158</v>
      </c>
      <c r="T333" s="141" t="s">
        <v>201</v>
      </c>
      <c r="U333" s="141" t="s">
        <v>1390</v>
      </c>
      <c r="V333" s="145" t="s">
        <v>1391</v>
      </c>
      <c r="W333" s="141" t="s">
        <v>4010</v>
      </c>
      <c r="X333" s="146"/>
      <c r="Y333" s="147"/>
      <c r="Z333" s="147"/>
      <c r="AA333" s="141"/>
      <c r="AB333" s="146"/>
      <c r="AC333" s="162"/>
      <c r="AD333" s="146"/>
      <c r="AE333" s="163"/>
      <c r="AF333" s="152">
        <f t="shared" si="33"/>
        <v>0</v>
      </c>
      <c r="AG333" s="167"/>
      <c r="AH333" s="146"/>
      <c r="AI333" s="163"/>
      <c r="AJ333" s="152">
        <f t="shared" si="34"/>
        <v>0</v>
      </c>
      <c r="AK333" s="164"/>
      <c r="AL333" s="146"/>
      <c r="AM333" s="163"/>
      <c r="AN333" s="158">
        <f t="shared" si="35"/>
        <v>0</v>
      </c>
      <c r="AO333" s="157"/>
      <c r="AP333" s="157"/>
      <c r="AQ333" s="158">
        <f t="shared" si="37"/>
        <v>0</v>
      </c>
      <c r="AR333" s="158">
        <f t="shared" si="36"/>
        <v>0</v>
      </c>
      <c r="AS333" s="159"/>
      <c r="AT333" s="164"/>
      <c r="AU333" s="165"/>
      <c r="AV333" s="148"/>
    </row>
    <row r="334" spans="1:48" s="118" customFormat="1" ht="18.75" customHeight="1">
      <c r="A334" s="140">
        <v>33</v>
      </c>
      <c r="B334" s="141" t="s">
        <v>1451</v>
      </c>
      <c r="C334" s="142" t="s">
        <v>64</v>
      </c>
      <c r="D334" s="168" t="s">
        <v>31</v>
      </c>
      <c r="E334" s="168" t="s">
        <v>13</v>
      </c>
      <c r="F334" s="142" t="s">
        <v>36</v>
      </c>
      <c r="G334" s="141" t="s">
        <v>200</v>
      </c>
      <c r="H334" s="142" t="s">
        <v>6</v>
      </c>
      <c r="I334" s="142" t="s">
        <v>40</v>
      </c>
      <c r="J334" s="168" t="s">
        <v>1447</v>
      </c>
      <c r="K334" s="141" t="s">
        <v>218</v>
      </c>
      <c r="L334" s="141">
        <v>93141506</v>
      </c>
      <c r="M334" s="143">
        <v>5751900</v>
      </c>
      <c r="N334" s="144">
        <v>9</v>
      </c>
      <c r="O334" s="143">
        <v>2656289</v>
      </c>
      <c r="P334" s="144" t="s">
        <v>452</v>
      </c>
      <c r="Q334" s="144" t="s">
        <v>452</v>
      </c>
      <c r="R334" s="144" t="s">
        <v>452</v>
      </c>
      <c r="S334" s="141" t="s">
        <v>158</v>
      </c>
      <c r="T334" s="141" t="s">
        <v>201</v>
      </c>
      <c r="U334" s="141" t="s">
        <v>1390</v>
      </c>
      <c r="V334" s="145" t="s">
        <v>1391</v>
      </c>
      <c r="W334" s="141" t="s">
        <v>4012</v>
      </c>
      <c r="X334" s="146"/>
      <c r="Y334" s="147"/>
      <c r="Z334" s="147"/>
      <c r="AA334" s="141"/>
      <c r="AB334" s="146"/>
      <c r="AC334" s="162"/>
      <c r="AD334" s="146"/>
      <c r="AE334" s="163"/>
      <c r="AF334" s="152">
        <f t="shared" si="33"/>
        <v>2656289</v>
      </c>
      <c r="AG334" s="167"/>
      <c r="AH334" s="146"/>
      <c r="AI334" s="163"/>
      <c r="AJ334" s="152">
        <f t="shared" si="34"/>
        <v>0</v>
      </c>
      <c r="AK334" s="164"/>
      <c r="AL334" s="146"/>
      <c r="AM334" s="163"/>
      <c r="AN334" s="158">
        <f t="shared" si="35"/>
        <v>0</v>
      </c>
      <c r="AO334" s="157"/>
      <c r="AP334" s="157"/>
      <c r="AQ334" s="158">
        <f t="shared" si="37"/>
        <v>0</v>
      </c>
      <c r="AR334" s="158">
        <f t="shared" si="36"/>
        <v>2656289</v>
      </c>
      <c r="AS334" s="159"/>
      <c r="AT334" s="164"/>
      <c r="AU334" s="165"/>
      <c r="AV334" s="148"/>
    </row>
    <row r="335" spans="1:48" s="118" customFormat="1" ht="18.75" customHeight="1">
      <c r="A335" s="140">
        <v>34</v>
      </c>
      <c r="B335" s="141" t="s">
        <v>1452</v>
      </c>
      <c r="C335" s="142" t="s">
        <v>64</v>
      </c>
      <c r="D335" s="168" t="s">
        <v>31</v>
      </c>
      <c r="E335" s="168" t="s">
        <v>13</v>
      </c>
      <c r="F335" s="142" t="s">
        <v>36</v>
      </c>
      <c r="G335" s="141" t="s">
        <v>200</v>
      </c>
      <c r="H335" s="142" t="s">
        <v>6</v>
      </c>
      <c r="I335" s="142" t="s">
        <v>40</v>
      </c>
      <c r="J335" s="168" t="s">
        <v>1447</v>
      </c>
      <c r="K335" s="141" t="s">
        <v>218</v>
      </c>
      <c r="L335" s="141">
        <v>93141506</v>
      </c>
      <c r="M335" s="143">
        <v>5751900</v>
      </c>
      <c r="N335" s="144">
        <v>9</v>
      </c>
      <c r="O335" s="143">
        <v>101686</v>
      </c>
      <c r="P335" s="144" t="s">
        <v>452</v>
      </c>
      <c r="Q335" s="144" t="s">
        <v>452</v>
      </c>
      <c r="R335" s="144" t="s">
        <v>452</v>
      </c>
      <c r="S335" s="141" t="s">
        <v>158</v>
      </c>
      <c r="T335" s="141" t="s">
        <v>201</v>
      </c>
      <c r="U335" s="141" t="s">
        <v>1390</v>
      </c>
      <c r="V335" s="145" t="s">
        <v>1391</v>
      </c>
      <c r="W335" s="141" t="s">
        <v>4012</v>
      </c>
      <c r="X335" s="146"/>
      <c r="Y335" s="147"/>
      <c r="Z335" s="147"/>
      <c r="AA335" s="141"/>
      <c r="AB335" s="146"/>
      <c r="AC335" s="162"/>
      <c r="AD335" s="146"/>
      <c r="AE335" s="163"/>
      <c r="AF335" s="152">
        <f t="shared" si="33"/>
        <v>101686</v>
      </c>
      <c r="AG335" s="167"/>
      <c r="AH335" s="146"/>
      <c r="AI335" s="163"/>
      <c r="AJ335" s="152">
        <f t="shared" si="34"/>
        <v>0</v>
      </c>
      <c r="AK335" s="164"/>
      <c r="AL335" s="146"/>
      <c r="AM335" s="163"/>
      <c r="AN335" s="158">
        <f t="shared" si="35"/>
        <v>0</v>
      </c>
      <c r="AO335" s="157"/>
      <c r="AP335" s="157"/>
      <c r="AQ335" s="158">
        <f t="shared" si="37"/>
        <v>0</v>
      </c>
      <c r="AR335" s="158">
        <f t="shared" si="36"/>
        <v>101686</v>
      </c>
      <c r="AS335" s="159"/>
      <c r="AT335" s="164"/>
      <c r="AU335" s="165"/>
      <c r="AV335" s="148"/>
    </row>
    <row r="336" spans="1:48" s="118" customFormat="1" ht="18.75" customHeight="1">
      <c r="A336" s="140">
        <v>35</v>
      </c>
      <c r="B336" s="141" t="s">
        <v>1453</v>
      </c>
      <c r="C336" s="142" t="s">
        <v>64</v>
      </c>
      <c r="D336" s="168" t="s">
        <v>31</v>
      </c>
      <c r="E336" s="168" t="s">
        <v>13</v>
      </c>
      <c r="F336" s="142" t="s">
        <v>36</v>
      </c>
      <c r="G336" s="141" t="s">
        <v>200</v>
      </c>
      <c r="H336" s="142" t="s">
        <v>6</v>
      </c>
      <c r="I336" s="142" t="s">
        <v>40</v>
      </c>
      <c r="J336" s="168" t="s">
        <v>1447</v>
      </c>
      <c r="K336" s="141" t="s">
        <v>218</v>
      </c>
      <c r="L336" s="141">
        <v>93141506</v>
      </c>
      <c r="M336" s="143">
        <v>5751900</v>
      </c>
      <c r="N336" s="144">
        <v>9</v>
      </c>
      <c r="O336" s="143">
        <v>11446500</v>
      </c>
      <c r="P336" s="144" t="s">
        <v>452</v>
      </c>
      <c r="Q336" s="144" t="s">
        <v>452</v>
      </c>
      <c r="R336" s="144" t="s">
        <v>452</v>
      </c>
      <c r="S336" s="141" t="s">
        <v>158</v>
      </c>
      <c r="T336" s="141" t="s">
        <v>201</v>
      </c>
      <c r="U336" s="141" t="s">
        <v>1390</v>
      </c>
      <c r="V336" s="145" t="s">
        <v>1391</v>
      </c>
      <c r="W336" s="141" t="s">
        <v>4012</v>
      </c>
      <c r="X336" s="146"/>
      <c r="Y336" s="147"/>
      <c r="Z336" s="147"/>
      <c r="AA336" s="141"/>
      <c r="AB336" s="146"/>
      <c r="AC336" s="162"/>
      <c r="AD336" s="146"/>
      <c r="AE336" s="163"/>
      <c r="AF336" s="152">
        <f t="shared" si="33"/>
        <v>11446500</v>
      </c>
      <c r="AG336" s="167"/>
      <c r="AH336" s="146"/>
      <c r="AI336" s="163"/>
      <c r="AJ336" s="152">
        <f t="shared" si="34"/>
        <v>0</v>
      </c>
      <c r="AK336" s="164"/>
      <c r="AL336" s="146"/>
      <c r="AM336" s="163"/>
      <c r="AN336" s="158">
        <f t="shared" si="35"/>
        <v>0</v>
      </c>
      <c r="AO336" s="157"/>
      <c r="AP336" s="157"/>
      <c r="AQ336" s="158">
        <f t="shared" si="37"/>
        <v>0</v>
      </c>
      <c r="AR336" s="158">
        <f t="shared" si="36"/>
        <v>11446500</v>
      </c>
      <c r="AS336" s="159"/>
      <c r="AT336" s="164"/>
      <c r="AU336" s="165"/>
      <c r="AV336" s="148"/>
    </row>
    <row r="337" spans="1:48" s="118" customFormat="1" ht="18.75" customHeight="1">
      <c r="A337" s="140">
        <v>36</v>
      </c>
      <c r="B337" s="141" t="s">
        <v>1454</v>
      </c>
      <c r="C337" s="142" t="s">
        <v>64</v>
      </c>
      <c r="D337" s="168" t="s">
        <v>31</v>
      </c>
      <c r="E337" s="168" t="s">
        <v>13</v>
      </c>
      <c r="F337" s="142" t="s">
        <v>36</v>
      </c>
      <c r="G337" s="141" t="s">
        <v>200</v>
      </c>
      <c r="H337" s="142" t="s">
        <v>6</v>
      </c>
      <c r="I337" s="142" t="s">
        <v>40</v>
      </c>
      <c r="J337" s="168" t="s">
        <v>1455</v>
      </c>
      <c r="K337" s="141" t="s">
        <v>218</v>
      </c>
      <c r="L337" s="141">
        <v>93141506</v>
      </c>
      <c r="M337" s="143">
        <v>6469100</v>
      </c>
      <c r="N337" s="144">
        <v>9</v>
      </c>
      <c r="O337" s="143">
        <v>21488500</v>
      </c>
      <c r="P337" s="144" t="s">
        <v>452</v>
      </c>
      <c r="Q337" s="144" t="s">
        <v>452</v>
      </c>
      <c r="R337" s="144" t="s">
        <v>452</v>
      </c>
      <c r="S337" s="141" t="s">
        <v>158</v>
      </c>
      <c r="T337" s="141" t="s">
        <v>201</v>
      </c>
      <c r="U337" s="141" t="s">
        <v>1390</v>
      </c>
      <c r="V337" s="145" t="s">
        <v>1391</v>
      </c>
      <c r="W337" s="141" t="s">
        <v>4012</v>
      </c>
      <c r="X337" s="146"/>
      <c r="Y337" s="147"/>
      <c r="Z337" s="147"/>
      <c r="AA337" s="141"/>
      <c r="AB337" s="146"/>
      <c r="AC337" s="162"/>
      <c r="AD337" s="146"/>
      <c r="AE337" s="163"/>
      <c r="AF337" s="152">
        <f t="shared" si="33"/>
        <v>21488500</v>
      </c>
      <c r="AG337" s="167"/>
      <c r="AH337" s="146"/>
      <c r="AI337" s="163"/>
      <c r="AJ337" s="152">
        <f t="shared" si="34"/>
        <v>0</v>
      </c>
      <c r="AK337" s="164"/>
      <c r="AL337" s="146"/>
      <c r="AM337" s="163"/>
      <c r="AN337" s="158">
        <f t="shared" si="35"/>
        <v>0</v>
      </c>
      <c r="AO337" s="157"/>
      <c r="AP337" s="157"/>
      <c r="AQ337" s="158">
        <f t="shared" si="37"/>
        <v>0</v>
      </c>
      <c r="AR337" s="158">
        <f t="shared" si="36"/>
        <v>21488500</v>
      </c>
      <c r="AS337" s="159"/>
      <c r="AT337" s="164"/>
      <c r="AU337" s="165"/>
      <c r="AV337" s="148"/>
    </row>
    <row r="338" spans="1:48" s="118" customFormat="1" ht="18.75" customHeight="1">
      <c r="A338" s="140">
        <v>37</v>
      </c>
      <c r="B338" s="141" t="s">
        <v>1456</v>
      </c>
      <c r="C338" s="142" t="s">
        <v>64</v>
      </c>
      <c r="D338" s="168" t="s">
        <v>31</v>
      </c>
      <c r="E338" s="168" t="s">
        <v>13</v>
      </c>
      <c r="F338" s="142" t="s">
        <v>36</v>
      </c>
      <c r="G338" s="141" t="s">
        <v>200</v>
      </c>
      <c r="H338" s="142" t="s">
        <v>6</v>
      </c>
      <c r="I338" s="142" t="s">
        <v>40</v>
      </c>
      <c r="J338" s="168" t="s">
        <v>1455</v>
      </c>
      <c r="K338" s="141" t="s">
        <v>218</v>
      </c>
      <c r="L338" s="141">
        <v>93141506</v>
      </c>
      <c r="M338" s="143">
        <v>6600000</v>
      </c>
      <c r="N338" s="144">
        <v>9</v>
      </c>
      <c r="O338" s="143">
        <v>51000000</v>
      </c>
      <c r="P338" s="144" t="s">
        <v>452</v>
      </c>
      <c r="Q338" s="144" t="s">
        <v>452</v>
      </c>
      <c r="R338" s="144" t="s">
        <v>452</v>
      </c>
      <c r="S338" s="141" t="s">
        <v>158</v>
      </c>
      <c r="T338" s="141" t="s">
        <v>201</v>
      </c>
      <c r="U338" s="141" t="s">
        <v>1390</v>
      </c>
      <c r="V338" s="145" t="s">
        <v>1391</v>
      </c>
      <c r="W338" s="141" t="s">
        <v>4012</v>
      </c>
      <c r="X338" s="146"/>
      <c r="Y338" s="147"/>
      <c r="Z338" s="147"/>
      <c r="AA338" s="141"/>
      <c r="AB338" s="146"/>
      <c r="AC338" s="162"/>
      <c r="AD338" s="146"/>
      <c r="AE338" s="163"/>
      <c r="AF338" s="152">
        <f t="shared" si="33"/>
        <v>51000000</v>
      </c>
      <c r="AG338" s="167"/>
      <c r="AH338" s="146"/>
      <c r="AI338" s="163"/>
      <c r="AJ338" s="152">
        <f t="shared" si="34"/>
        <v>0</v>
      </c>
      <c r="AK338" s="164"/>
      <c r="AL338" s="146"/>
      <c r="AM338" s="163"/>
      <c r="AN338" s="158">
        <f t="shared" si="35"/>
        <v>0</v>
      </c>
      <c r="AO338" s="157"/>
      <c r="AP338" s="157"/>
      <c r="AQ338" s="158">
        <f t="shared" si="37"/>
        <v>0</v>
      </c>
      <c r="AR338" s="158">
        <f t="shared" si="36"/>
        <v>51000000</v>
      </c>
      <c r="AS338" s="159"/>
      <c r="AT338" s="164"/>
      <c r="AU338" s="165"/>
      <c r="AV338" s="148"/>
    </row>
    <row r="339" spans="1:48" s="118" customFormat="1" ht="18.75" customHeight="1">
      <c r="A339" s="140">
        <v>38</v>
      </c>
      <c r="B339" s="141" t="s">
        <v>1457</v>
      </c>
      <c r="C339" s="142" t="s">
        <v>64</v>
      </c>
      <c r="D339" s="168" t="s">
        <v>31</v>
      </c>
      <c r="E339" s="168" t="s">
        <v>13</v>
      </c>
      <c r="F339" s="142" t="s">
        <v>36</v>
      </c>
      <c r="G339" s="141" t="s">
        <v>200</v>
      </c>
      <c r="H339" s="142" t="s">
        <v>6</v>
      </c>
      <c r="I339" s="142" t="s">
        <v>40</v>
      </c>
      <c r="J339" s="168" t="s">
        <v>1458</v>
      </c>
      <c r="K339" s="141" t="s">
        <v>218</v>
      </c>
      <c r="L339" s="141">
        <v>93141506</v>
      </c>
      <c r="M339" s="143">
        <v>7056500</v>
      </c>
      <c r="N339" s="144">
        <v>9</v>
      </c>
      <c r="O339" s="143">
        <v>54527500</v>
      </c>
      <c r="P339" s="144" t="s">
        <v>238</v>
      </c>
      <c r="Q339" s="144" t="s">
        <v>238</v>
      </c>
      <c r="R339" s="144" t="s">
        <v>238</v>
      </c>
      <c r="S339" s="141" t="s">
        <v>158</v>
      </c>
      <c r="T339" s="141" t="s">
        <v>201</v>
      </c>
      <c r="U339" s="141" t="s">
        <v>1390</v>
      </c>
      <c r="V339" s="145" t="s">
        <v>1391</v>
      </c>
      <c r="W339" s="141" t="s">
        <v>4012</v>
      </c>
      <c r="X339" s="146"/>
      <c r="Y339" s="147"/>
      <c r="Z339" s="147"/>
      <c r="AA339" s="141"/>
      <c r="AB339" s="146"/>
      <c r="AC339" s="162"/>
      <c r="AD339" s="146"/>
      <c r="AE339" s="163"/>
      <c r="AF339" s="152">
        <f t="shared" si="33"/>
        <v>54527500</v>
      </c>
      <c r="AG339" s="167"/>
      <c r="AH339" s="146"/>
      <c r="AI339" s="163"/>
      <c r="AJ339" s="152">
        <f t="shared" si="34"/>
        <v>0</v>
      </c>
      <c r="AK339" s="164"/>
      <c r="AL339" s="146"/>
      <c r="AM339" s="163"/>
      <c r="AN339" s="158">
        <f t="shared" si="35"/>
        <v>0</v>
      </c>
      <c r="AO339" s="157"/>
      <c r="AP339" s="157"/>
      <c r="AQ339" s="158">
        <f t="shared" si="37"/>
        <v>0</v>
      </c>
      <c r="AR339" s="158">
        <f t="shared" si="36"/>
        <v>54527500</v>
      </c>
      <c r="AS339" s="159"/>
      <c r="AT339" s="164"/>
      <c r="AU339" s="165"/>
      <c r="AV339" s="148"/>
    </row>
    <row r="340" spans="1:48" s="118" customFormat="1" ht="18.75" customHeight="1">
      <c r="A340" s="140">
        <v>39</v>
      </c>
      <c r="B340" s="141" t="s">
        <v>1459</v>
      </c>
      <c r="C340" s="142" t="s">
        <v>64</v>
      </c>
      <c r="D340" s="168" t="s">
        <v>31</v>
      </c>
      <c r="E340" s="168" t="s">
        <v>13</v>
      </c>
      <c r="F340" s="142" t="s">
        <v>36</v>
      </c>
      <c r="G340" s="141" t="s">
        <v>200</v>
      </c>
      <c r="H340" s="142" t="s">
        <v>6</v>
      </c>
      <c r="I340" s="142" t="s">
        <v>40</v>
      </c>
      <c r="J340" s="168" t="s">
        <v>1455</v>
      </c>
      <c r="K340" s="141" t="s">
        <v>218</v>
      </c>
      <c r="L340" s="141">
        <v>93141506</v>
      </c>
      <c r="M340" s="143">
        <v>7056500</v>
      </c>
      <c r="N340" s="144">
        <v>9</v>
      </c>
      <c r="O340" s="143">
        <v>54527500</v>
      </c>
      <c r="P340" s="144" t="s">
        <v>238</v>
      </c>
      <c r="Q340" s="144" t="s">
        <v>238</v>
      </c>
      <c r="R340" s="144" t="s">
        <v>238</v>
      </c>
      <c r="S340" s="141" t="s">
        <v>158</v>
      </c>
      <c r="T340" s="141" t="s">
        <v>201</v>
      </c>
      <c r="U340" s="141" t="s">
        <v>1390</v>
      </c>
      <c r="V340" s="145" t="s">
        <v>1391</v>
      </c>
      <c r="W340" s="141" t="s">
        <v>4012</v>
      </c>
      <c r="X340" s="146"/>
      <c r="Y340" s="147"/>
      <c r="Z340" s="147"/>
      <c r="AA340" s="141"/>
      <c r="AB340" s="146"/>
      <c r="AC340" s="162"/>
      <c r="AD340" s="146"/>
      <c r="AE340" s="163"/>
      <c r="AF340" s="152">
        <f t="shared" si="33"/>
        <v>54527500</v>
      </c>
      <c r="AG340" s="167"/>
      <c r="AH340" s="146"/>
      <c r="AI340" s="163"/>
      <c r="AJ340" s="152">
        <f t="shared" si="34"/>
        <v>0</v>
      </c>
      <c r="AK340" s="164"/>
      <c r="AL340" s="146"/>
      <c r="AM340" s="163"/>
      <c r="AN340" s="158">
        <f t="shared" si="35"/>
        <v>0</v>
      </c>
      <c r="AO340" s="157"/>
      <c r="AP340" s="157"/>
      <c r="AQ340" s="158">
        <f t="shared" si="37"/>
        <v>0</v>
      </c>
      <c r="AR340" s="158">
        <f t="shared" si="36"/>
        <v>54527500</v>
      </c>
      <c r="AS340" s="159"/>
      <c r="AT340" s="164"/>
      <c r="AU340" s="165"/>
      <c r="AV340" s="148"/>
    </row>
    <row r="341" spans="1:48" s="118" customFormat="1" ht="18.75" customHeight="1">
      <c r="A341" s="140">
        <v>40</v>
      </c>
      <c r="B341" s="141" t="s">
        <v>1460</v>
      </c>
      <c r="C341" s="142" t="s">
        <v>64</v>
      </c>
      <c r="D341" s="168" t="s">
        <v>31</v>
      </c>
      <c r="E341" s="168" t="s">
        <v>13</v>
      </c>
      <c r="F341" s="142" t="s">
        <v>36</v>
      </c>
      <c r="G341" s="141" t="s">
        <v>200</v>
      </c>
      <c r="H341" s="142" t="s">
        <v>2</v>
      </c>
      <c r="I341" s="142" t="s">
        <v>40</v>
      </c>
      <c r="J341" s="168" t="s">
        <v>1461</v>
      </c>
      <c r="K341" s="141" t="s">
        <v>226</v>
      </c>
      <c r="L341" s="141" t="s">
        <v>237</v>
      </c>
      <c r="M341" s="143">
        <v>0</v>
      </c>
      <c r="N341" s="144">
        <v>0</v>
      </c>
      <c r="O341" s="143">
        <f t="shared" ref="O341:O349" si="38">85500000-85500000</f>
        <v>0</v>
      </c>
      <c r="P341" s="144" t="s">
        <v>361</v>
      </c>
      <c r="Q341" s="144" t="s">
        <v>361</v>
      </c>
      <c r="R341" s="144" t="s">
        <v>361</v>
      </c>
      <c r="S341" s="141" t="s">
        <v>158</v>
      </c>
      <c r="T341" s="141" t="s">
        <v>201</v>
      </c>
      <c r="U341" s="141" t="s">
        <v>1390</v>
      </c>
      <c r="V341" s="145" t="s">
        <v>1391</v>
      </c>
      <c r="W341" s="141" t="s">
        <v>4010</v>
      </c>
      <c r="X341" s="146"/>
      <c r="Y341" s="147"/>
      <c r="Z341" s="147"/>
      <c r="AA341" s="141"/>
      <c r="AB341" s="146"/>
      <c r="AC341" s="162"/>
      <c r="AD341" s="146"/>
      <c r="AE341" s="163"/>
      <c r="AF341" s="152">
        <f t="shared" si="33"/>
        <v>0</v>
      </c>
      <c r="AG341" s="167"/>
      <c r="AH341" s="146"/>
      <c r="AI341" s="163"/>
      <c r="AJ341" s="152">
        <f t="shared" si="34"/>
        <v>0</v>
      </c>
      <c r="AK341" s="164"/>
      <c r="AL341" s="146"/>
      <c r="AM341" s="163"/>
      <c r="AN341" s="158">
        <f t="shared" si="35"/>
        <v>0</v>
      </c>
      <c r="AO341" s="157"/>
      <c r="AP341" s="157"/>
      <c r="AQ341" s="158">
        <f t="shared" si="37"/>
        <v>0</v>
      </c>
      <c r="AR341" s="158">
        <f t="shared" si="36"/>
        <v>0</v>
      </c>
      <c r="AS341" s="159"/>
      <c r="AT341" s="164"/>
      <c r="AU341" s="165"/>
      <c r="AV341" s="148"/>
    </row>
    <row r="342" spans="1:48" s="118" customFormat="1" ht="18.75" customHeight="1">
      <c r="A342" s="140">
        <v>41</v>
      </c>
      <c r="B342" s="141" t="s">
        <v>1462</v>
      </c>
      <c r="C342" s="142" t="s">
        <v>64</v>
      </c>
      <c r="D342" s="168" t="s">
        <v>31</v>
      </c>
      <c r="E342" s="168" t="s">
        <v>13</v>
      </c>
      <c r="F342" s="142" t="s">
        <v>36</v>
      </c>
      <c r="G342" s="141" t="s">
        <v>200</v>
      </c>
      <c r="H342" s="142" t="s">
        <v>2</v>
      </c>
      <c r="I342" s="142" t="s">
        <v>40</v>
      </c>
      <c r="J342" s="168" t="s">
        <v>1463</v>
      </c>
      <c r="K342" s="141" t="s">
        <v>226</v>
      </c>
      <c r="L342" s="141" t="s">
        <v>237</v>
      </c>
      <c r="M342" s="143">
        <v>0</v>
      </c>
      <c r="N342" s="144">
        <v>0</v>
      </c>
      <c r="O342" s="143">
        <f t="shared" si="38"/>
        <v>0</v>
      </c>
      <c r="P342" s="144" t="s">
        <v>361</v>
      </c>
      <c r="Q342" s="144" t="s">
        <v>361</v>
      </c>
      <c r="R342" s="144" t="s">
        <v>361</v>
      </c>
      <c r="S342" s="141" t="s">
        <v>158</v>
      </c>
      <c r="T342" s="141" t="s">
        <v>201</v>
      </c>
      <c r="U342" s="141" t="s">
        <v>1390</v>
      </c>
      <c r="V342" s="145" t="s">
        <v>1391</v>
      </c>
      <c r="W342" s="141" t="s">
        <v>4010</v>
      </c>
      <c r="X342" s="146"/>
      <c r="Y342" s="147"/>
      <c r="Z342" s="147"/>
      <c r="AA342" s="141"/>
      <c r="AB342" s="146"/>
      <c r="AC342" s="162"/>
      <c r="AD342" s="146"/>
      <c r="AE342" s="163"/>
      <c r="AF342" s="152">
        <f t="shared" si="33"/>
        <v>0</v>
      </c>
      <c r="AG342" s="167"/>
      <c r="AH342" s="146"/>
      <c r="AI342" s="163"/>
      <c r="AJ342" s="152">
        <f t="shared" si="34"/>
        <v>0</v>
      </c>
      <c r="AK342" s="164"/>
      <c r="AL342" s="146"/>
      <c r="AM342" s="163"/>
      <c r="AN342" s="158">
        <f t="shared" si="35"/>
        <v>0</v>
      </c>
      <c r="AO342" s="157"/>
      <c r="AP342" s="157"/>
      <c r="AQ342" s="158">
        <f t="shared" si="37"/>
        <v>0</v>
      </c>
      <c r="AR342" s="158">
        <f t="shared" si="36"/>
        <v>0</v>
      </c>
      <c r="AS342" s="159"/>
      <c r="AT342" s="164"/>
      <c r="AU342" s="165"/>
      <c r="AV342" s="148"/>
    </row>
    <row r="343" spans="1:48" s="118" customFormat="1" ht="18.75" customHeight="1">
      <c r="A343" s="140">
        <v>42</v>
      </c>
      <c r="B343" s="141" t="s">
        <v>1464</v>
      </c>
      <c r="C343" s="142" t="s">
        <v>64</v>
      </c>
      <c r="D343" s="168" t="s">
        <v>31</v>
      </c>
      <c r="E343" s="168" t="s">
        <v>13</v>
      </c>
      <c r="F343" s="142" t="s">
        <v>36</v>
      </c>
      <c r="G343" s="141" t="s">
        <v>200</v>
      </c>
      <c r="H343" s="142" t="s">
        <v>2</v>
      </c>
      <c r="I343" s="142" t="s">
        <v>40</v>
      </c>
      <c r="J343" s="168" t="s">
        <v>1465</v>
      </c>
      <c r="K343" s="141" t="s">
        <v>226</v>
      </c>
      <c r="L343" s="141" t="s">
        <v>237</v>
      </c>
      <c r="M343" s="143">
        <v>0</v>
      </c>
      <c r="N343" s="144">
        <v>0</v>
      </c>
      <c r="O343" s="143">
        <f t="shared" si="38"/>
        <v>0</v>
      </c>
      <c r="P343" s="144" t="s">
        <v>361</v>
      </c>
      <c r="Q343" s="144" t="s">
        <v>361</v>
      </c>
      <c r="R343" s="144" t="s">
        <v>361</v>
      </c>
      <c r="S343" s="141" t="s">
        <v>158</v>
      </c>
      <c r="T343" s="141" t="s">
        <v>201</v>
      </c>
      <c r="U343" s="141" t="s">
        <v>1390</v>
      </c>
      <c r="V343" s="145" t="s">
        <v>1391</v>
      </c>
      <c r="W343" s="141" t="s">
        <v>4010</v>
      </c>
      <c r="X343" s="146"/>
      <c r="Y343" s="147"/>
      <c r="Z343" s="147"/>
      <c r="AA343" s="141"/>
      <c r="AB343" s="146"/>
      <c r="AC343" s="162"/>
      <c r="AD343" s="146"/>
      <c r="AE343" s="163"/>
      <c r="AF343" s="152">
        <f t="shared" si="33"/>
        <v>0</v>
      </c>
      <c r="AG343" s="167"/>
      <c r="AH343" s="146"/>
      <c r="AI343" s="163"/>
      <c r="AJ343" s="152">
        <f t="shared" si="34"/>
        <v>0</v>
      </c>
      <c r="AK343" s="164"/>
      <c r="AL343" s="146"/>
      <c r="AM343" s="163"/>
      <c r="AN343" s="158">
        <f t="shared" si="35"/>
        <v>0</v>
      </c>
      <c r="AO343" s="157"/>
      <c r="AP343" s="157"/>
      <c r="AQ343" s="158">
        <f t="shared" si="37"/>
        <v>0</v>
      </c>
      <c r="AR343" s="158">
        <f t="shared" si="36"/>
        <v>0</v>
      </c>
      <c r="AS343" s="159"/>
      <c r="AT343" s="164"/>
      <c r="AU343" s="165"/>
      <c r="AV343" s="148"/>
    </row>
    <row r="344" spans="1:48" s="118" customFormat="1" ht="18.75" customHeight="1">
      <c r="A344" s="140">
        <v>43</v>
      </c>
      <c r="B344" s="141" t="s">
        <v>1466</v>
      </c>
      <c r="C344" s="142" t="s">
        <v>64</v>
      </c>
      <c r="D344" s="168" t="s">
        <v>31</v>
      </c>
      <c r="E344" s="168" t="s">
        <v>13</v>
      </c>
      <c r="F344" s="142" t="s">
        <v>36</v>
      </c>
      <c r="G344" s="141" t="s">
        <v>200</v>
      </c>
      <c r="H344" s="142" t="s">
        <v>2</v>
      </c>
      <c r="I344" s="142" t="s">
        <v>40</v>
      </c>
      <c r="J344" s="168" t="s">
        <v>1465</v>
      </c>
      <c r="K344" s="141" t="s">
        <v>226</v>
      </c>
      <c r="L344" s="141" t="s">
        <v>237</v>
      </c>
      <c r="M344" s="143">
        <v>0</v>
      </c>
      <c r="N344" s="144">
        <v>0</v>
      </c>
      <c r="O344" s="143">
        <f t="shared" si="38"/>
        <v>0</v>
      </c>
      <c r="P344" s="144" t="s">
        <v>361</v>
      </c>
      <c r="Q344" s="144" t="s">
        <v>361</v>
      </c>
      <c r="R344" s="144" t="s">
        <v>361</v>
      </c>
      <c r="S344" s="141" t="s">
        <v>158</v>
      </c>
      <c r="T344" s="141" t="s">
        <v>201</v>
      </c>
      <c r="U344" s="141" t="s">
        <v>1390</v>
      </c>
      <c r="V344" s="145" t="s">
        <v>1391</v>
      </c>
      <c r="W344" s="141" t="s">
        <v>4010</v>
      </c>
      <c r="X344" s="146"/>
      <c r="Y344" s="147"/>
      <c r="Z344" s="147"/>
      <c r="AA344" s="141"/>
      <c r="AB344" s="146"/>
      <c r="AC344" s="162"/>
      <c r="AD344" s="146"/>
      <c r="AE344" s="163"/>
      <c r="AF344" s="152">
        <f t="shared" si="33"/>
        <v>0</v>
      </c>
      <c r="AG344" s="167"/>
      <c r="AH344" s="146"/>
      <c r="AI344" s="163"/>
      <c r="AJ344" s="152">
        <f t="shared" si="34"/>
        <v>0</v>
      </c>
      <c r="AK344" s="164"/>
      <c r="AL344" s="146"/>
      <c r="AM344" s="163"/>
      <c r="AN344" s="158">
        <f t="shared" si="35"/>
        <v>0</v>
      </c>
      <c r="AO344" s="157"/>
      <c r="AP344" s="157"/>
      <c r="AQ344" s="158">
        <f t="shared" si="37"/>
        <v>0</v>
      </c>
      <c r="AR344" s="158">
        <f t="shared" si="36"/>
        <v>0</v>
      </c>
      <c r="AS344" s="159"/>
      <c r="AT344" s="164"/>
      <c r="AU344" s="165"/>
      <c r="AV344" s="148"/>
    </row>
    <row r="345" spans="1:48" s="118" customFormat="1" ht="18.75" customHeight="1">
      <c r="A345" s="140">
        <v>44</v>
      </c>
      <c r="B345" s="141" t="s">
        <v>1467</v>
      </c>
      <c r="C345" s="142" t="s">
        <v>64</v>
      </c>
      <c r="D345" s="168" t="s">
        <v>31</v>
      </c>
      <c r="E345" s="168" t="s">
        <v>13</v>
      </c>
      <c r="F345" s="142" t="s">
        <v>36</v>
      </c>
      <c r="G345" s="141" t="s">
        <v>200</v>
      </c>
      <c r="H345" s="142" t="s">
        <v>2</v>
      </c>
      <c r="I345" s="142" t="s">
        <v>40</v>
      </c>
      <c r="J345" s="168" t="s">
        <v>1468</v>
      </c>
      <c r="K345" s="141" t="s">
        <v>226</v>
      </c>
      <c r="L345" s="141" t="s">
        <v>237</v>
      </c>
      <c r="M345" s="143">
        <v>0</v>
      </c>
      <c r="N345" s="144">
        <v>0</v>
      </c>
      <c r="O345" s="143">
        <f t="shared" si="38"/>
        <v>0</v>
      </c>
      <c r="P345" s="144" t="s">
        <v>361</v>
      </c>
      <c r="Q345" s="144" t="s">
        <v>361</v>
      </c>
      <c r="R345" s="144" t="s">
        <v>361</v>
      </c>
      <c r="S345" s="141" t="s">
        <v>158</v>
      </c>
      <c r="T345" s="141" t="s">
        <v>201</v>
      </c>
      <c r="U345" s="141" t="s">
        <v>1390</v>
      </c>
      <c r="V345" s="145" t="s">
        <v>1391</v>
      </c>
      <c r="W345" s="141" t="s">
        <v>4010</v>
      </c>
      <c r="X345" s="146"/>
      <c r="Y345" s="147"/>
      <c r="Z345" s="147"/>
      <c r="AA345" s="141"/>
      <c r="AB345" s="146"/>
      <c r="AC345" s="162"/>
      <c r="AD345" s="146"/>
      <c r="AE345" s="163"/>
      <c r="AF345" s="152">
        <f t="shared" si="33"/>
        <v>0</v>
      </c>
      <c r="AG345" s="167"/>
      <c r="AH345" s="146"/>
      <c r="AI345" s="163"/>
      <c r="AJ345" s="152">
        <f t="shared" si="34"/>
        <v>0</v>
      </c>
      <c r="AK345" s="164"/>
      <c r="AL345" s="146"/>
      <c r="AM345" s="163"/>
      <c r="AN345" s="158">
        <f t="shared" si="35"/>
        <v>0</v>
      </c>
      <c r="AO345" s="157"/>
      <c r="AP345" s="157"/>
      <c r="AQ345" s="158">
        <f t="shared" si="37"/>
        <v>0</v>
      </c>
      <c r="AR345" s="158">
        <f t="shared" si="36"/>
        <v>0</v>
      </c>
      <c r="AS345" s="159"/>
      <c r="AT345" s="164"/>
      <c r="AU345" s="165"/>
      <c r="AV345" s="148"/>
    </row>
    <row r="346" spans="1:48" s="118" customFormat="1" ht="18.75" customHeight="1">
      <c r="A346" s="140">
        <v>45</v>
      </c>
      <c r="B346" s="141" t="s">
        <v>1469</v>
      </c>
      <c r="C346" s="142" t="s">
        <v>64</v>
      </c>
      <c r="D346" s="168" t="s">
        <v>31</v>
      </c>
      <c r="E346" s="168" t="s">
        <v>13</v>
      </c>
      <c r="F346" s="142" t="s">
        <v>36</v>
      </c>
      <c r="G346" s="141" t="s">
        <v>200</v>
      </c>
      <c r="H346" s="142" t="s">
        <v>2</v>
      </c>
      <c r="I346" s="142" t="s">
        <v>40</v>
      </c>
      <c r="J346" s="168" t="s">
        <v>1463</v>
      </c>
      <c r="K346" s="141" t="s">
        <v>226</v>
      </c>
      <c r="L346" s="141" t="s">
        <v>237</v>
      </c>
      <c r="M346" s="143">
        <v>0</v>
      </c>
      <c r="N346" s="144">
        <v>0</v>
      </c>
      <c r="O346" s="143">
        <f t="shared" si="38"/>
        <v>0</v>
      </c>
      <c r="P346" s="144" t="s">
        <v>361</v>
      </c>
      <c r="Q346" s="144" t="s">
        <v>361</v>
      </c>
      <c r="R346" s="144" t="s">
        <v>361</v>
      </c>
      <c r="S346" s="141" t="s">
        <v>158</v>
      </c>
      <c r="T346" s="141" t="s">
        <v>201</v>
      </c>
      <c r="U346" s="141" t="s">
        <v>1390</v>
      </c>
      <c r="V346" s="145" t="s">
        <v>1391</v>
      </c>
      <c r="W346" s="141" t="s">
        <v>4010</v>
      </c>
      <c r="X346" s="146"/>
      <c r="Y346" s="147"/>
      <c r="Z346" s="147"/>
      <c r="AA346" s="141"/>
      <c r="AB346" s="146"/>
      <c r="AC346" s="162"/>
      <c r="AD346" s="146"/>
      <c r="AE346" s="163"/>
      <c r="AF346" s="152">
        <f t="shared" si="33"/>
        <v>0</v>
      </c>
      <c r="AG346" s="167"/>
      <c r="AH346" s="146"/>
      <c r="AI346" s="163"/>
      <c r="AJ346" s="152">
        <f t="shared" si="34"/>
        <v>0</v>
      </c>
      <c r="AK346" s="164"/>
      <c r="AL346" s="146"/>
      <c r="AM346" s="163"/>
      <c r="AN346" s="158">
        <f t="shared" si="35"/>
        <v>0</v>
      </c>
      <c r="AO346" s="157"/>
      <c r="AP346" s="157"/>
      <c r="AQ346" s="158">
        <f t="shared" si="37"/>
        <v>0</v>
      </c>
      <c r="AR346" s="158">
        <f t="shared" si="36"/>
        <v>0</v>
      </c>
      <c r="AS346" s="159"/>
      <c r="AT346" s="164"/>
      <c r="AU346" s="165"/>
      <c r="AV346" s="148"/>
    </row>
    <row r="347" spans="1:48" s="118" customFormat="1" ht="18.75" customHeight="1">
      <c r="A347" s="140">
        <v>46</v>
      </c>
      <c r="B347" s="141" t="s">
        <v>1470</v>
      </c>
      <c r="C347" s="142" t="s">
        <v>64</v>
      </c>
      <c r="D347" s="168" t="s">
        <v>31</v>
      </c>
      <c r="E347" s="168" t="s">
        <v>13</v>
      </c>
      <c r="F347" s="142" t="s">
        <v>36</v>
      </c>
      <c r="G347" s="141" t="s">
        <v>200</v>
      </c>
      <c r="H347" s="142" t="s">
        <v>2</v>
      </c>
      <c r="I347" s="142" t="s">
        <v>40</v>
      </c>
      <c r="J347" s="168" t="s">
        <v>1471</v>
      </c>
      <c r="K347" s="141" t="s">
        <v>226</v>
      </c>
      <c r="L347" s="141" t="s">
        <v>237</v>
      </c>
      <c r="M347" s="143">
        <v>0</v>
      </c>
      <c r="N347" s="144">
        <v>0</v>
      </c>
      <c r="O347" s="143">
        <f t="shared" si="38"/>
        <v>0</v>
      </c>
      <c r="P347" s="144" t="s">
        <v>361</v>
      </c>
      <c r="Q347" s="144" t="s">
        <v>361</v>
      </c>
      <c r="R347" s="144" t="s">
        <v>361</v>
      </c>
      <c r="S347" s="141" t="s">
        <v>158</v>
      </c>
      <c r="T347" s="141" t="s">
        <v>201</v>
      </c>
      <c r="U347" s="141" t="s">
        <v>1390</v>
      </c>
      <c r="V347" s="145" t="s">
        <v>1391</v>
      </c>
      <c r="W347" s="141" t="s">
        <v>4010</v>
      </c>
      <c r="X347" s="146"/>
      <c r="Y347" s="147"/>
      <c r="Z347" s="147"/>
      <c r="AA347" s="141"/>
      <c r="AB347" s="146"/>
      <c r="AC347" s="162"/>
      <c r="AD347" s="146"/>
      <c r="AE347" s="163"/>
      <c r="AF347" s="152">
        <f t="shared" si="33"/>
        <v>0</v>
      </c>
      <c r="AG347" s="167"/>
      <c r="AH347" s="146"/>
      <c r="AI347" s="163"/>
      <c r="AJ347" s="152">
        <f t="shared" si="34"/>
        <v>0</v>
      </c>
      <c r="AK347" s="164"/>
      <c r="AL347" s="146"/>
      <c r="AM347" s="163"/>
      <c r="AN347" s="158">
        <f t="shared" si="35"/>
        <v>0</v>
      </c>
      <c r="AO347" s="157"/>
      <c r="AP347" s="157"/>
      <c r="AQ347" s="158">
        <f t="shared" si="37"/>
        <v>0</v>
      </c>
      <c r="AR347" s="158">
        <f t="shared" si="36"/>
        <v>0</v>
      </c>
      <c r="AS347" s="159"/>
      <c r="AT347" s="164"/>
      <c r="AU347" s="165"/>
      <c r="AV347" s="148"/>
    </row>
    <row r="348" spans="1:48" s="118" customFormat="1" ht="18.75" customHeight="1">
      <c r="A348" s="140">
        <v>47</v>
      </c>
      <c r="B348" s="141" t="s">
        <v>1472</v>
      </c>
      <c r="C348" s="142" t="s">
        <v>64</v>
      </c>
      <c r="D348" s="168" t="s">
        <v>31</v>
      </c>
      <c r="E348" s="168" t="s">
        <v>13</v>
      </c>
      <c r="F348" s="142" t="s">
        <v>36</v>
      </c>
      <c r="G348" s="141" t="s">
        <v>200</v>
      </c>
      <c r="H348" s="142" t="s">
        <v>2</v>
      </c>
      <c r="I348" s="142" t="s">
        <v>40</v>
      </c>
      <c r="J348" s="168" t="s">
        <v>1434</v>
      </c>
      <c r="K348" s="141" t="s">
        <v>226</v>
      </c>
      <c r="L348" s="141" t="s">
        <v>237</v>
      </c>
      <c r="M348" s="143">
        <v>0</v>
      </c>
      <c r="N348" s="144">
        <v>0</v>
      </c>
      <c r="O348" s="143">
        <f t="shared" si="38"/>
        <v>0</v>
      </c>
      <c r="P348" s="144" t="s">
        <v>361</v>
      </c>
      <c r="Q348" s="144" t="s">
        <v>361</v>
      </c>
      <c r="R348" s="144" t="s">
        <v>361</v>
      </c>
      <c r="S348" s="141" t="s">
        <v>158</v>
      </c>
      <c r="T348" s="141" t="s">
        <v>201</v>
      </c>
      <c r="U348" s="141" t="s">
        <v>1390</v>
      </c>
      <c r="V348" s="145" t="s">
        <v>1391</v>
      </c>
      <c r="W348" s="141" t="s">
        <v>4010</v>
      </c>
      <c r="X348" s="146"/>
      <c r="Y348" s="147"/>
      <c r="Z348" s="147"/>
      <c r="AA348" s="141"/>
      <c r="AB348" s="146"/>
      <c r="AC348" s="162"/>
      <c r="AD348" s="146"/>
      <c r="AE348" s="163"/>
      <c r="AF348" s="152">
        <f t="shared" si="33"/>
        <v>0</v>
      </c>
      <c r="AG348" s="167"/>
      <c r="AH348" s="146"/>
      <c r="AI348" s="163"/>
      <c r="AJ348" s="152">
        <f t="shared" si="34"/>
        <v>0</v>
      </c>
      <c r="AK348" s="164"/>
      <c r="AL348" s="146"/>
      <c r="AM348" s="163"/>
      <c r="AN348" s="158">
        <f t="shared" si="35"/>
        <v>0</v>
      </c>
      <c r="AO348" s="157"/>
      <c r="AP348" s="157"/>
      <c r="AQ348" s="158">
        <f t="shared" si="37"/>
        <v>0</v>
      </c>
      <c r="AR348" s="158">
        <f t="shared" si="36"/>
        <v>0</v>
      </c>
      <c r="AS348" s="159"/>
      <c r="AT348" s="164"/>
      <c r="AU348" s="165"/>
      <c r="AV348" s="148"/>
    </row>
    <row r="349" spans="1:48" s="118" customFormat="1" ht="18.75" customHeight="1">
      <c r="A349" s="140">
        <v>48</v>
      </c>
      <c r="B349" s="141" t="s">
        <v>1473</v>
      </c>
      <c r="C349" s="142" t="s">
        <v>64</v>
      </c>
      <c r="D349" s="168" t="s">
        <v>31</v>
      </c>
      <c r="E349" s="168" t="s">
        <v>13</v>
      </c>
      <c r="F349" s="142" t="s">
        <v>36</v>
      </c>
      <c r="G349" s="141" t="s">
        <v>200</v>
      </c>
      <c r="H349" s="142" t="s">
        <v>2</v>
      </c>
      <c r="I349" s="142" t="s">
        <v>40</v>
      </c>
      <c r="J349" s="168" t="s">
        <v>1434</v>
      </c>
      <c r="K349" s="141" t="s">
        <v>226</v>
      </c>
      <c r="L349" s="141" t="s">
        <v>237</v>
      </c>
      <c r="M349" s="143">
        <v>0</v>
      </c>
      <c r="N349" s="144">
        <v>0</v>
      </c>
      <c r="O349" s="143">
        <f t="shared" si="38"/>
        <v>0</v>
      </c>
      <c r="P349" s="144" t="s">
        <v>361</v>
      </c>
      <c r="Q349" s="144" t="s">
        <v>361</v>
      </c>
      <c r="R349" s="144" t="s">
        <v>361</v>
      </c>
      <c r="S349" s="141" t="s">
        <v>158</v>
      </c>
      <c r="T349" s="141" t="s">
        <v>201</v>
      </c>
      <c r="U349" s="141" t="s">
        <v>1390</v>
      </c>
      <c r="V349" s="145" t="s">
        <v>1391</v>
      </c>
      <c r="W349" s="141" t="s">
        <v>4010</v>
      </c>
      <c r="X349" s="146"/>
      <c r="Y349" s="147"/>
      <c r="Z349" s="147"/>
      <c r="AA349" s="141"/>
      <c r="AB349" s="146"/>
      <c r="AC349" s="162"/>
      <c r="AD349" s="146"/>
      <c r="AE349" s="163"/>
      <c r="AF349" s="152">
        <f t="shared" si="33"/>
        <v>0</v>
      </c>
      <c r="AG349" s="167"/>
      <c r="AH349" s="146"/>
      <c r="AI349" s="163"/>
      <c r="AJ349" s="152">
        <f t="shared" si="34"/>
        <v>0</v>
      </c>
      <c r="AK349" s="164"/>
      <c r="AL349" s="146"/>
      <c r="AM349" s="163"/>
      <c r="AN349" s="158">
        <f t="shared" si="35"/>
        <v>0</v>
      </c>
      <c r="AO349" s="157"/>
      <c r="AP349" s="157"/>
      <c r="AQ349" s="158">
        <f t="shared" si="37"/>
        <v>0</v>
      </c>
      <c r="AR349" s="158">
        <f t="shared" si="36"/>
        <v>0</v>
      </c>
      <c r="AS349" s="159"/>
      <c r="AT349" s="164"/>
      <c r="AU349" s="165"/>
      <c r="AV349" s="148"/>
    </row>
    <row r="350" spans="1:48" s="118" customFormat="1" ht="18.75" customHeight="1">
      <c r="A350" s="140">
        <v>49</v>
      </c>
      <c r="B350" s="141" t="s">
        <v>1474</v>
      </c>
      <c r="C350" s="142" t="s">
        <v>64</v>
      </c>
      <c r="D350" s="168" t="s">
        <v>31</v>
      </c>
      <c r="E350" s="168" t="s">
        <v>13</v>
      </c>
      <c r="F350" s="142" t="s">
        <v>36</v>
      </c>
      <c r="G350" s="141" t="s">
        <v>200</v>
      </c>
      <c r="H350" s="142" t="s">
        <v>2</v>
      </c>
      <c r="I350" s="142" t="s">
        <v>40</v>
      </c>
      <c r="J350" s="168" t="s">
        <v>1434</v>
      </c>
      <c r="K350" s="141" t="s">
        <v>218</v>
      </c>
      <c r="L350" s="141">
        <v>80121703</v>
      </c>
      <c r="M350" s="143">
        <v>8232400</v>
      </c>
      <c r="N350" s="144">
        <v>9</v>
      </c>
      <c r="O350" s="143">
        <v>8988586</v>
      </c>
      <c r="P350" s="144" t="s">
        <v>238</v>
      </c>
      <c r="Q350" s="144" t="s">
        <v>238</v>
      </c>
      <c r="R350" s="144" t="s">
        <v>238</v>
      </c>
      <c r="S350" s="141" t="s">
        <v>158</v>
      </c>
      <c r="T350" s="141" t="s">
        <v>201</v>
      </c>
      <c r="U350" s="141" t="s">
        <v>1390</v>
      </c>
      <c r="V350" s="145" t="s">
        <v>1391</v>
      </c>
      <c r="W350" s="141" t="s">
        <v>4012</v>
      </c>
      <c r="X350" s="146"/>
      <c r="Y350" s="147"/>
      <c r="Z350" s="147"/>
      <c r="AA350" s="141"/>
      <c r="AB350" s="146"/>
      <c r="AC350" s="162"/>
      <c r="AD350" s="146"/>
      <c r="AE350" s="163"/>
      <c r="AF350" s="152">
        <f t="shared" si="33"/>
        <v>8988586</v>
      </c>
      <c r="AG350" s="167"/>
      <c r="AH350" s="146"/>
      <c r="AI350" s="163"/>
      <c r="AJ350" s="152">
        <f t="shared" si="34"/>
        <v>0</v>
      </c>
      <c r="AK350" s="164"/>
      <c r="AL350" s="146"/>
      <c r="AM350" s="163"/>
      <c r="AN350" s="158">
        <f t="shared" si="35"/>
        <v>0</v>
      </c>
      <c r="AO350" s="157"/>
      <c r="AP350" s="157"/>
      <c r="AQ350" s="158">
        <f t="shared" si="37"/>
        <v>0</v>
      </c>
      <c r="AR350" s="158">
        <f t="shared" si="36"/>
        <v>8988586</v>
      </c>
      <c r="AS350" s="159"/>
      <c r="AT350" s="164"/>
      <c r="AU350" s="165"/>
      <c r="AV350" s="148"/>
    </row>
    <row r="351" spans="1:48" s="118" customFormat="1" ht="18.75" customHeight="1">
      <c r="A351" s="140">
        <v>50</v>
      </c>
      <c r="B351" s="141" t="s">
        <v>1475</v>
      </c>
      <c r="C351" s="142" t="s">
        <v>64</v>
      </c>
      <c r="D351" s="168" t="s">
        <v>31</v>
      </c>
      <c r="E351" s="168" t="s">
        <v>13</v>
      </c>
      <c r="F351" s="142" t="s">
        <v>36</v>
      </c>
      <c r="G351" s="141" t="s">
        <v>200</v>
      </c>
      <c r="H351" s="142" t="s">
        <v>2</v>
      </c>
      <c r="I351" s="142" t="s">
        <v>40</v>
      </c>
      <c r="J351" s="168" t="s">
        <v>1476</v>
      </c>
      <c r="K351" s="141" t="s">
        <v>218</v>
      </c>
      <c r="L351" s="141">
        <v>80121703</v>
      </c>
      <c r="M351" s="143">
        <v>8232400</v>
      </c>
      <c r="N351" s="144">
        <v>9</v>
      </c>
      <c r="O351" s="143">
        <v>17660306</v>
      </c>
      <c r="P351" s="144" t="s">
        <v>238</v>
      </c>
      <c r="Q351" s="144" t="s">
        <v>238</v>
      </c>
      <c r="R351" s="144" t="s">
        <v>238</v>
      </c>
      <c r="S351" s="141" t="s">
        <v>158</v>
      </c>
      <c r="T351" s="141" t="s">
        <v>201</v>
      </c>
      <c r="U351" s="141" t="s">
        <v>1390</v>
      </c>
      <c r="V351" s="145" t="s">
        <v>1391</v>
      </c>
      <c r="W351" s="141" t="s">
        <v>4012</v>
      </c>
      <c r="X351" s="146"/>
      <c r="Y351" s="147"/>
      <c r="Z351" s="147"/>
      <c r="AA351" s="141"/>
      <c r="AB351" s="146"/>
      <c r="AC351" s="162"/>
      <c r="AD351" s="146"/>
      <c r="AE351" s="163"/>
      <c r="AF351" s="152">
        <f t="shared" si="33"/>
        <v>17660306</v>
      </c>
      <c r="AG351" s="167"/>
      <c r="AH351" s="146"/>
      <c r="AI351" s="163"/>
      <c r="AJ351" s="152">
        <f t="shared" si="34"/>
        <v>0</v>
      </c>
      <c r="AK351" s="164"/>
      <c r="AL351" s="146"/>
      <c r="AM351" s="163"/>
      <c r="AN351" s="158">
        <f t="shared" si="35"/>
        <v>0</v>
      </c>
      <c r="AO351" s="157"/>
      <c r="AP351" s="157"/>
      <c r="AQ351" s="158">
        <f t="shared" si="37"/>
        <v>0</v>
      </c>
      <c r="AR351" s="158">
        <f t="shared" si="36"/>
        <v>17660306</v>
      </c>
      <c r="AS351" s="159"/>
      <c r="AT351" s="164"/>
      <c r="AU351" s="165"/>
      <c r="AV351" s="148"/>
    </row>
    <row r="352" spans="1:48" s="118" customFormat="1" ht="18.75" customHeight="1">
      <c r="A352" s="140">
        <v>51</v>
      </c>
      <c r="B352" s="141" t="s">
        <v>1477</v>
      </c>
      <c r="C352" s="142" t="s">
        <v>64</v>
      </c>
      <c r="D352" s="168" t="s">
        <v>31</v>
      </c>
      <c r="E352" s="168" t="s">
        <v>13</v>
      </c>
      <c r="F352" s="142" t="s">
        <v>36</v>
      </c>
      <c r="G352" s="141" t="s">
        <v>200</v>
      </c>
      <c r="H352" s="142" t="s">
        <v>2</v>
      </c>
      <c r="I352" s="142" t="s">
        <v>40</v>
      </c>
      <c r="J352" s="168" t="s">
        <v>1478</v>
      </c>
      <c r="K352" s="141" t="s">
        <v>218</v>
      </c>
      <c r="L352" s="141">
        <v>80121703</v>
      </c>
      <c r="M352" s="143">
        <v>8250000</v>
      </c>
      <c r="N352" s="144">
        <v>9</v>
      </c>
      <c r="O352" s="143">
        <v>64500000</v>
      </c>
      <c r="P352" s="144" t="s">
        <v>238</v>
      </c>
      <c r="Q352" s="144" t="s">
        <v>238</v>
      </c>
      <c r="R352" s="144" t="s">
        <v>238</v>
      </c>
      <c r="S352" s="141" t="s">
        <v>158</v>
      </c>
      <c r="T352" s="141" t="s">
        <v>201</v>
      </c>
      <c r="U352" s="141" t="s">
        <v>1390</v>
      </c>
      <c r="V352" s="145" t="s">
        <v>1391</v>
      </c>
      <c r="W352" s="141" t="s">
        <v>4012</v>
      </c>
      <c r="X352" s="146"/>
      <c r="Y352" s="147"/>
      <c r="Z352" s="147"/>
      <c r="AA352" s="141"/>
      <c r="AB352" s="146"/>
      <c r="AC352" s="162"/>
      <c r="AD352" s="146"/>
      <c r="AE352" s="163"/>
      <c r="AF352" s="152">
        <f t="shared" si="33"/>
        <v>64500000</v>
      </c>
      <c r="AG352" s="167"/>
      <c r="AH352" s="146"/>
      <c r="AI352" s="163"/>
      <c r="AJ352" s="152">
        <f t="shared" si="34"/>
        <v>0</v>
      </c>
      <c r="AK352" s="164"/>
      <c r="AL352" s="146"/>
      <c r="AM352" s="163"/>
      <c r="AN352" s="158">
        <f t="shared" si="35"/>
        <v>0</v>
      </c>
      <c r="AO352" s="157"/>
      <c r="AP352" s="157"/>
      <c r="AQ352" s="158">
        <f t="shared" si="37"/>
        <v>0</v>
      </c>
      <c r="AR352" s="158">
        <f t="shared" si="36"/>
        <v>64500000</v>
      </c>
      <c r="AS352" s="159"/>
      <c r="AT352" s="164"/>
      <c r="AU352" s="165"/>
      <c r="AV352" s="148"/>
    </row>
    <row r="353" spans="1:48" s="118" customFormat="1" ht="18.75" customHeight="1">
      <c r="A353" s="140">
        <v>52</v>
      </c>
      <c r="B353" s="141" t="s">
        <v>1479</v>
      </c>
      <c r="C353" s="142" t="s">
        <v>64</v>
      </c>
      <c r="D353" s="168" t="s">
        <v>31</v>
      </c>
      <c r="E353" s="168" t="s">
        <v>13</v>
      </c>
      <c r="F353" s="142" t="s">
        <v>36</v>
      </c>
      <c r="G353" s="141" t="s">
        <v>200</v>
      </c>
      <c r="H353" s="142" t="s">
        <v>2</v>
      </c>
      <c r="I353" s="142" t="s">
        <v>40</v>
      </c>
      <c r="J353" s="168" t="s">
        <v>1480</v>
      </c>
      <c r="K353" s="141" t="s">
        <v>218</v>
      </c>
      <c r="L353" s="141">
        <v>80121703</v>
      </c>
      <c r="M353" s="143">
        <v>9409400</v>
      </c>
      <c r="N353" s="144">
        <v>9</v>
      </c>
      <c r="O353" s="143">
        <v>66208717</v>
      </c>
      <c r="P353" s="144" t="s">
        <v>238</v>
      </c>
      <c r="Q353" s="144" t="s">
        <v>238</v>
      </c>
      <c r="R353" s="144" t="s">
        <v>238</v>
      </c>
      <c r="S353" s="141" t="s">
        <v>158</v>
      </c>
      <c r="T353" s="141" t="s">
        <v>201</v>
      </c>
      <c r="U353" s="141" t="s">
        <v>1390</v>
      </c>
      <c r="V353" s="145" t="s">
        <v>1391</v>
      </c>
      <c r="W353" s="141" t="s">
        <v>4012</v>
      </c>
      <c r="X353" s="146"/>
      <c r="Y353" s="147"/>
      <c r="Z353" s="147"/>
      <c r="AA353" s="141" t="s">
        <v>1481</v>
      </c>
      <c r="AB353" s="146"/>
      <c r="AC353" s="162"/>
      <c r="AD353" s="146"/>
      <c r="AE353" s="163"/>
      <c r="AF353" s="152">
        <f t="shared" si="33"/>
        <v>66208717</v>
      </c>
      <c r="AG353" s="167"/>
      <c r="AH353" s="146"/>
      <c r="AI353" s="163"/>
      <c r="AJ353" s="152">
        <f t="shared" si="34"/>
        <v>0</v>
      </c>
      <c r="AK353" s="164"/>
      <c r="AL353" s="146"/>
      <c r="AM353" s="163"/>
      <c r="AN353" s="158">
        <f t="shared" si="35"/>
        <v>0</v>
      </c>
      <c r="AO353" s="157"/>
      <c r="AP353" s="157"/>
      <c r="AQ353" s="158">
        <f t="shared" si="37"/>
        <v>0</v>
      </c>
      <c r="AR353" s="158">
        <f t="shared" si="36"/>
        <v>66208717</v>
      </c>
      <c r="AS353" s="159"/>
      <c r="AT353" s="164"/>
      <c r="AU353" s="165"/>
      <c r="AV353" s="148"/>
    </row>
    <row r="354" spans="1:48" s="118" customFormat="1" ht="18.75" customHeight="1">
      <c r="A354" s="140">
        <v>53</v>
      </c>
      <c r="B354" s="141" t="s">
        <v>1482</v>
      </c>
      <c r="C354" s="142" t="s">
        <v>64</v>
      </c>
      <c r="D354" s="168" t="s">
        <v>31</v>
      </c>
      <c r="E354" s="168" t="s">
        <v>13</v>
      </c>
      <c r="F354" s="142" t="s">
        <v>36</v>
      </c>
      <c r="G354" s="141" t="s">
        <v>200</v>
      </c>
      <c r="H354" s="142" t="s">
        <v>2</v>
      </c>
      <c r="I354" s="142" t="s">
        <v>40</v>
      </c>
      <c r="J354" s="168" t="s">
        <v>1463</v>
      </c>
      <c r="K354" s="141" t="s">
        <v>218</v>
      </c>
      <c r="L354" s="141">
        <v>80121703</v>
      </c>
      <c r="M354" s="143">
        <v>10600000</v>
      </c>
      <c r="N354" s="144">
        <v>10</v>
      </c>
      <c r="O354" s="143">
        <v>63896930</v>
      </c>
      <c r="P354" s="144" t="s">
        <v>238</v>
      </c>
      <c r="Q354" s="144" t="s">
        <v>238</v>
      </c>
      <c r="R354" s="144" t="s">
        <v>238</v>
      </c>
      <c r="S354" s="141" t="s">
        <v>158</v>
      </c>
      <c r="T354" s="141" t="s">
        <v>201</v>
      </c>
      <c r="U354" s="141" t="s">
        <v>1390</v>
      </c>
      <c r="V354" s="145" t="s">
        <v>1391</v>
      </c>
      <c r="W354" s="141" t="s">
        <v>4012</v>
      </c>
      <c r="X354" s="146"/>
      <c r="Y354" s="147"/>
      <c r="Z354" s="147"/>
      <c r="AA354" s="141"/>
      <c r="AB354" s="146"/>
      <c r="AC354" s="162"/>
      <c r="AD354" s="146"/>
      <c r="AE354" s="163"/>
      <c r="AF354" s="152">
        <f t="shared" si="33"/>
        <v>63896930</v>
      </c>
      <c r="AG354" s="167"/>
      <c r="AH354" s="146"/>
      <c r="AI354" s="163"/>
      <c r="AJ354" s="152">
        <f t="shared" si="34"/>
        <v>0</v>
      </c>
      <c r="AK354" s="164"/>
      <c r="AL354" s="146"/>
      <c r="AM354" s="163"/>
      <c r="AN354" s="158">
        <f t="shared" si="35"/>
        <v>0</v>
      </c>
      <c r="AO354" s="157"/>
      <c r="AP354" s="157"/>
      <c r="AQ354" s="158">
        <f t="shared" si="37"/>
        <v>0</v>
      </c>
      <c r="AR354" s="158">
        <f t="shared" si="36"/>
        <v>63896930</v>
      </c>
      <c r="AS354" s="159"/>
      <c r="AT354" s="164"/>
      <c r="AU354" s="165"/>
      <c r="AV354" s="148"/>
    </row>
    <row r="355" spans="1:48" s="118" customFormat="1" ht="18.75" customHeight="1">
      <c r="A355" s="140">
        <v>54</v>
      </c>
      <c r="B355" s="141" t="s">
        <v>1483</v>
      </c>
      <c r="C355" s="142" t="s">
        <v>64</v>
      </c>
      <c r="D355" s="168" t="s">
        <v>31</v>
      </c>
      <c r="E355" s="168" t="s">
        <v>13</v>
      </c>
      <c r="F355" s="142" t="s">
        <v>36</v>
      </c>
      <c r="G355" s="141" t="s">
        <v>200</v>
      </c>
      <c r="H355" s="142" t="s">
        <v>8</v>
      </c>
      <c r="I355" s="142" t="s">
        <v>40</v>
      </c>
      <c r="J355" s="168" t="s">
        <v>1484</v>
      </c>
      <c r="K355" s="141" t="s">
        <v>218</v>
      </c>
      <c r="L355" s="141">
        <v>84111700</v>
      </c>
      <c r="M355" s="143">
        <v>3881900</v>
      </c>
      <c r="N355" s="144">
        <v>9</v>
      </c>
      <c r="O355" s="143">
        <v>1099400</v>
      </c>
      <c r="P355" s="144" t="s">
        <v>452</v>
      </c>
      <c r="Q355" s="144" t="s">
        <v>452</v>
      </c>
      <c r="R355" s="144" t="s">
        <v>452</v>
      </c>
      <c r="S355" s="141" t="s">
        <v>158</v>
      </c>
      <c r="T355" s="141" t="s">
        <v>201</v>
      </c>
      <c r="U355" s="141" t="s">
        <v>1390</v>
      </c>
      <c r="V355" s="145" t="s">
        <v>1391</v>
      </c>
      <c r="W355" s="141" t="s">
        <v>4012</v>
      </c>
      <c r="X355" s="146"/>
      <c r="Y355" s="147"/>
      <c r="Z355" s="147"/>
      <c r="AA355" s="141"/>
      <c r="AB355" s="146"/>
      <c r="AC355" s="162"/>
      <c r="AD355" s="146"/>
      <c r="AE355" s="163"/>
      <c r="AF355" s="152">
        <f t="shared" si="33"/>
        <v>1099400</v>
      </c>
      <c r="AG355" s="167"/>
      <c r="AH355" s="146"/>
      <c r="AI355" s="163"/>
      <c r="AJ355" s="152">
        <f t="shared" si="34"/>
        <v>0</v>
      </c>
      <c r="AK355" s="164"/>
      <c r="AL355" s="146"/>
      <c r="AM355" s="163"/>
      <c r="AN355" s="158">
        <f t="shared" si="35"/>
        <v>0</v>
      </c>
      <c r="AO355" s="157"/>
      <c r="AP355" s="157"/>
      <c r="AQ355" s="158">
        <f t="shared" si="37"/>
        <v>0</v>
      </c>
      <c r="AR355" s="158">
        <f t="shared" si="36"/>
        <v>1099400</v>
      </c>
      <c r="AS355" s="159"/>
      <c r="AT355" s="164"/>
      <c r="AU355" s="165"/>
      <c r="AV355" s="148"/>
    </row>
    <row r="356" spans="1:48" s="118" customFormat="1" ht="18.75" customHeight="1">
      <c r="A356" s="140">
        <v>55</v>
      </c>
      <c r="B356" s="141" t="s">
        <v>1485</v>
      </c>
      <c r="C356" s="142" t="s">
        <v>64</v>
      </c>
      <c r="D356" s="168" t="s">
        <v>31</v>
      </c>
      <c r="E356" s="168" t="s">
        <v>13</v>
      </c>
      <c r="F356" s="142" t="s">
        <v>36</v>
      </c>
      <c r="G356" s="141" t="s">
        <v>200</v>
      </c>
      <c r="H356" s="142" t="s">
        <v>8</v>
      </c>
      <c r="I356" s="142" t="s">
        <v>40</v>
      </c>
      <c r="J356" s="168" t="s">
        <v>1486</v>
      </c>
      <c r="K356" s="141" t="s">
        <v>218</v>
      </c>
      <c r="L356" s="141">
        <v>84111700</v>
      </c>
      <c r="M356" s="143">
        <v>4704700</v>
      </c>
      <c r="N356" s="144">
        <v>9</v>
      </c>
      <c r="O356" s="143">
        <v>609630</v>
      </c>
      <c r="P356" s="144" t="s">
        <v>452</v>
      </c>
      <c r="Q356" s="144" t="s">
        <v>452</v>
      </c>
      <c r="R356" s="144" t="s">
        <v>452</v>
      </c>
      <c r="S356" s="141" t="s">
        <v>158</v>
      </c>
      <c r="T356" s="141" t="s">
        <v>201</v>
      </c>
      <c r="U356" s="141" t="s">
        <v>1390</v>
      </c>
      <c r="V356" s="145" t="s">
        <v>1391</v>
      </c>
      <c r="W356" s="141" t="s">
        <v>4012</v>
      </c>
      <c r="X356" s="146"/>
      <c r="Y356" s="147"/>
      <c r="Z356" s="147"/>
      <c r="AA356" s="141"/>
      <c r="AB356" s="146"/>
      <c r="AC356" s="162"/>
      <c r="AD356" s="146"/>
      <c r="AE356" s="163"/>
      <c r="AF356" s="152">
        <f t="shared" si="33"/>
        <v>609630</v>
      </c>
      <c r="AG356" s="167"/>
      <c r="AH356" s="146"/>
      <c r="AI356" s="163"/>
      <c r="AJ356" s="152">
        <f t="shared" si="34"/>
        <v>0</v>
      </c>
      <c r="AK356" s="164"/>
      <c r="AL356" s="146"/>
      <c r="AM356" s="163"/>
      <c r="AN356" s="158">
        <f t="shared" si="35"/>
        <v>0</v>
      </c>
      <c r="AO356" s="157"/>
      <c r="AP356" s="157"/>
      <c r="AQ356" s="158">
        <f t="shared" si="37"/>
        <v>0</v>
      </c>
      <c r="AR356" s="158">
        <f t="shared" si="36"/>
        <v>609630</v>
      </c>
      <c r="AS356" s="159"/>
      <c r="AT356" s="164"/>
      <c r="AU356" s="165"/>
      <c r="AV356" s="148"/>
    </row>
    <row r="357" spans="1:48" s="118" customFormat="1" ht="18.75" customHeight="1">
      <c r="A357" s="140">
        <v>56</v>
      </c>
      <c r="B357" s="141" t="s">
        <v>1487</v>
      </c>
      <c r="C357" s="142" t="s">
        <v>64</v>
      </c>
      <c r="D357" s="168" t="s">
        <v>31</v>
      </c>
      <c r="E357" s="168" t="s">
        <v>13</v>
      </c>
      <c r="F357" s="142" t="s">
        <v>36</v>
      </c>
      <c r="G357" s="141" t="s">
        <v>200</v>
      </c>
      <c r="H357" s="142" t="s">
        <v>8</v>
      </c>
      <c r="I357" s="142" t="s">
        <v>40</v>
      </c>
      <c r="J357" s="168" t="s">
        <v>1488</v>
      </c>
      <c r="K357" s="141" t="s">
        <v>218</v>
      </c>
      <c r="L357" s="141">
        <v>84111700</v>
      </c>
      <c r="M357" s="143">
        <v>4704700</v>
      </c>
      <c r="N357" s="144">
        <v>9</v>
      </c>
      <c r="O357" s="143">
        <v>26090800</v>
      </c>
      <c r="P357" s="144" t="s">
        <v>452</v>
      </c>
      <c r="Q357" s="144" t="s">
        <v>452</v>
      </c>
      <c r="R357" s="144" t="s">
        <v>452</v>
      </c>
      <c r="S357" s="141" t="s">
        <v>158</v>
      </c>
      <c r="T357" s="141" t="s">
        <v>201</v>
      </c>
      <c r="U357" s="141" t="s">
        <v>1390</v>
      </c>
      <c r="V357" s="145" t="s">
        <v>1391</v>
      </c>
      <c r="W357" s="141" t="s">
        <v>4012</v>
      </c>
      <c r="X357" s="146"/>
      <c r="Y357" s="147"/>
      <c r="Z357" s="147"/>
      <c r="AA357" s="141"/>
      <c r="AB357" s="146"/>
      <c r="AC357" s="162"/>
      <c r="AD357" s="146"/>
      <c r="AE357" s="163"/>
      <c r="AF357" s="152">
        <f t="shared" si="33"/>
        <v>26090800</v>
      </c>
      <c r="AG357" s="167"/>
      <c r="AH357" s="146"/>
      <c r="AI357" s="163"/>
      <c r="AJ357" s="152">
        <f t="shared" si="34"/>
        <v>0</v>
      </c>
      <c r="AK357" s="164"/>
      <c r="AL357" s="146"/>
      <c r="AM357" s="163"/>
      <c r="AN357" s="158">
        <f t="shared" si="35"/>
        <v>0</v>
      </c>
      <c r="AO357" s="157"/>
      <c r="AP357" s="157"/>
      <c r="AQ357" s="158">
        <f t="shared" si="37"/>
        <v>0</v>
      </c>
      <c r="AR357" s="158">
        <f t="shared" si="36"/>
        <v>26090800</v>
      </c>
      <c r="AS357" s="159"/>
      <c r="AT357" s="164"/>
      <c r="AU357" s="165"/>
      <c r="AV357" s="148"/>
    </row>
    <row r="358" spans="1:48" s="118" customFormat="1" ht="18.75" customHeight="1">
      <c r="A358" s="140">
        <v>57</v>
      </c>
      <c r="B358" s="141" t="s">
        <v>1489</v>
      </c>
      <c r="C358" s="142" t="s">
        <v>64</v>
      </c>
      <c r="D358" s="168" t="s">
        <v>31</v>
      </c>
      <c r="E358" s="168" t="s">
        <v>13</v>
      </c>
      <c r="F358" s="142" t="s">
        <v>36</v>
      </c>
      <c r="G358" s="141" t="s">
        <v>200</v>
      </c>
      <c r="H358" s="142" t="s">
        <v>8</v>
      </c>
      <c r="I358" s="142" t="s">
        <v>40</v>
      </c>
      <c r="J358" s="168" t="s">
        <v>1488</v>
      </c>
      <c r="K358" s="141" t="s">
        <v>218</v>
      </c>
      <c r="L358" s="141">
        <v>84111700</v>
      </c>
      <c r="M358" s="143">
        <v>5751900</v>
      </c>
      <c r="N358" s="144">
        <v>9</v>
      </c>
      <c r="O358" s="143">
        <v>519400</v>
      </c>
      <c r="P358" s="144" t="s">
        <v>452</v>
      </c>
      <c r="Q358" s="144" t="s">
        <v>452</v>
      </c>
      <c r="R358" s="144" t="s">
        <v>452</v>
      </c>
      <c r="S358" s="141" t="s">
        <v>158</v>
      </c>
      <c r="T358" s="141" t="s">
        <v>201</v>
      </c>
      <c r="U358" s="141" t="s">
        <v>1390</v>
      </c>
      <c r="V358" s="145" t="s">
        <v>1391</v>
      </c>
      <c r="W358" s="141" t="s">
        <v>4012</v>
      </c>
      <c r="X358" s="146"/>
      <c r="Y358" s="147"/>
      <c r="Z358" s="147"/>
      <c r="AA358" s="141"/>
      <c r="AB358" s="146"/>
      <c r="AC358" s="162"/>
      <c r="AD358" s="146"/>
      <c r="AE358" s="163"/>
      <c r="AF358" s="152">
        <f t="shared" si="33"/>
        <v>519400</v>
      </c>
      <c r="AG358" s="167"/>
      <c r="AH358" s="146"/>
      <c r="AI358" s="163"/>
      <c r="AJ358" s="152">
        <f t="shared" si="34"/>
        <v>0</v>
      </c>
      <c r="AK358" s="164"/>
      <c r="AL358" s="146"/>
      <c r="AM358" s="163"/>
      <c r="AN358" s="158">
        <f t="shared" si="35"/>
        <v>0</v>
      </c>
      <c r="AO358" s="157"/>
      <c r="AP358" s="157"/>
      <c r="AQ358" s="158">
        <f t="shared" si="37"/>
        <v>0</v>
      </c>
      <c r="AR358" s="158">
        <f t="shared" si="36"/>
        <v>519400</v>
      </c>
      <c r="AS358" s="159"/>
      <c r="AT358" s="164"/>
      <c r="AU358" s="165"/>
      <c r="AV358" s="148"/>
    </row>
    <row r="359" spans="1:48" s="118" customFormat="1" ht="18.75" customHeight="1">
      <c r="A359" s="140">
        <v>58</v>
      </c>
      <c r="B359" s="141" t="s">
        <v>1490</v>
      </c>
      <c r="C359" s="142" t="s">
        <v>64</v>
      </c>
      <c r="D359" s="168" t="s">
        <v>31</v>
      </c>
      <c r="E359" s="168" t="s">
        <v>13</v>
      </c>
      <c r="F359" s="142" t="s">
        <v>36</v>
      </c>
      <c r="G359" s="141" t="s">
        <v>200</v>
      </c>
      <c r="H359" s="142" t="s">
        <v>8</v>
      </c>
      <c r="I359" s="142" t="s">
        <v>40</v>
      </c>
      <c r="J359" s="168" t="s">
        <v>1488</v>
      </c>
      <c r="K359" s="141" t="s">
        <v>218</v>
      </c>
      <c r="L359" s="141">
        <v>84111700</v>
      </c>
      <c r="M359" s="143">
        <v>7056500</v>
      </c>
      <c r="N359" s="144">
        <v>9</v>
      </c>
      <c r="O359" s="143">
        <v>12419000</v>
      </c>
      <c r="P359" s="144" t="s">
        <v>238</v>
      </c>
      <c r="Q359" s="144" t="s">
        <v>238</v>
      </c>
      <c r="R359" s="144" t="s">
        <v>238</v>
      </c>
      <c r="S359" s="141" t="s">
        <v>158</v>
      </c>
      <c r="T359" s="141" t="s">
        <v>201</v>
      </c>
      <c r="U359" s="141" t="s">
        <v>1390</v>
      </c>
      <c r="V359" s="145" t="s">
        <v>1391</v>
      </c>
      <c r="W359" s="141" t="s">
        <v>4012</v>
      </c>
      <c r="X359" s="146"/>
      <c r="Y359" s="147"/>
      <c r="Z359" s="147"/>
      <c r="AA359" s="141"/>
      <c r="AB359" s="146"/>
      <c r="AC359" s="162"/>
      <c r="AD359" s="146"/>
      <c r="AE359" s="163"/>
      <c r="AF359" s="152">
        <f t="shared" si="33"/>
        <v>12419000</v>
      </c>
      <c r="AG359" s="167"/>
      <c r="AH359" s="146"/>
      <c r="AI359" s="163"/>
      <c r="AJ359" s="152">
        <f t="shared" si="34"/>
        <v>0</v>
      </c>
      <c r="AK359" s="164"/>
      <c r="AL359" s="146"/>
      <c r="AM359" s="163"/>
      <c r="AN359" s="158">
        <f t="shared" si="35"/>
        <v>0</v>
      </c>
      <c r="AO359" s="157"/>
      <c r="AP359" s="157"/>
      <c r="AQ359" s="158">
        <f t="shared" si="37"/>
        <v>0</v>
      </c>
      <c r="AR359" s="158">
        <f t="shared" si="36"/>
        <v>12419000</v>
      </c>
      <c r="AS359" s="159"/>
      <c r="AT359" s="164"/>
      <c r="AU359" s="165"/>
      <c r="AV359" s="148"/>
    </row>
    <row r="360" spans="1:48" s="118" customFormat="1" ht="18.75" customHeight="1">
      <c r="A360" s="140">
        <v>59</v>
      </c>
      <c r="B360" s="141" t="s">
        <v>1491</v>
      </c>
      <c r="C360" s="142" t="s">
        <v>64</v>
      </c>
      <c r="D360" s="168" t="s">
        <v>31</v>
      </c>
      <c r="E360" s="168" t="s">
        <v>13</v>
      </c>
      <c r="F360" s="142" t="s">
        <v>36</v>
      </c>
      <c r="G360" s="141" t="s">
        <v>200</v>
      </c>
      <c r="H360" s="142" t="s">
        <v>8</v>
      </c>
      <c r="I360" s="142" t="s">
        <v>40</v>
      </c>
      <c r="J360" s="168" t="s">
        <v>1492</v>
      </c>
      <c r="K360" s="141" t="s">
        <v>218</v>
      </c>
      <c r="L360" s="141">
        <v>84111700</v>
      </c>
      <c r="M360" s="143">
        <v>8232400</v>
      </c>
      <c r="N360" s="144">
        <v>9</v>
      </c>
      <c r="O360" s="143">
        <v>37177749</v>
      </c>
      <c r="P360" s="144" t="s">
        <v>238</v>
      </c>
      <c r="Q360" s="144" t="s">
        <v>238</v>
      </c>
      <c r="R360" s="144" t="s">
        <v>238</v>
      </c>
      <c r="S360" s="141" t="s">
        <v>158</v>
      </c>
      <c r="T360" s="141" t="s">
        <v>201</v>
      </c>
      <c r="U360" s="141" t="s">
        <v>1390</v>
      </c>
      <c r="V360" s="145" t="s">
        <v>1391</v>
      </c>
      <c r="W360" s="141" t="s">
        <v>4012</v>
      </c>
      <c r="X360" s="146"/>
      <c r="Y360" s="147"/>
      <c r="Z360" s="147"/>
      <c r="AA360" s="141"/>
      <c r="AB360" s="146"/>
      <c r="AC360" s="162"/>
      <c r="AD360" s="146"/>
      <c r="AE360" s="163"/>
      <c r="AF360" s="152">
        <f t="shared" si="33"/>
        <v>37177749</v>
      </c>
      <c r="AG360" s="167"/>
      <c r="AH360" s="146"/>
      <c r="AI360" s="163"/>
      <c r="AJ360" s="152">
        <f t="shared" si="34"/>
        <v>0</v>
      </c>
      <c r="AK360" s="164"/>
      <c r="AL360" s="146"/>
      <c r="AM360" s="163"/>
      <c r="AN360" s="158">
        <f t="shared" si="35"/>
        <v>0</v>
      </c>
      <c r="AO360" s="157"/>
      <c r="AP360" s="157"/>
      <c r="AQ360" s="158">
        <f t="shared" si="37"/>
        <v>0</v>
      </c>
      <c r="AR360" s="158">
        <f t="shared" si="36"/>
        <v>37177749</v>
      </c>
      <c r="AS360" s="159"/>
      <c r="AT360" s="164"/>
      <c r="AU360" s="165"/>
      <c r="AV360" s="148"/>
    </row>
    <row r="361" spans="1:48" s="118" customFormat="1" ht="18.75" customHeight="1">
      <c r="A361" s="140">
        <v>60</v>
      </c>
      <c r="B361" s="141" t="s">
        <v>1493</v>
      </c>
      <c r="C361" s="142" t="s">
        <v>64</v>
      </c>
      <c r="D361" s="168" t="s">
        <v>31</v>
      </c>
      <c r="E361" s="168" t="s">
        <v>13</v>
      </c>
      <c r="F361" s="142" t="s">
        <v>36</v>
      </c>
      <c r="G361" s="141" t="s">
        <v>200</v>
      </c>
      <c r="H361" s="142" t="s">
        <v>8</v>
      </c>
      <c r="I361" s="142" t="s">
        <v>40</v>
      </c>
      <c r="J361" s="168" t="s">
        <v>1492</v>
      </c>
      <c r="K361" s="141" t="s">
        <v>218</v>
      </c>
      <c r="L361" s="141">
        <v>84111700</v>
      </c>
      <c r="M361" s="143">
        <v>8232400</v>
      </c>
      <c r="N361" s="144">
        <v>9</v>
      </c>
      <c r="O361" s="143">
        <v>30380116</v>
      </c>
      <c r="P361" s="144" t="s">
        <v>238</v>
      </c>
      <c r="Q361" s="144" t="s">
        <v>238</v>
      </c>
      <c r="R361" s="144" t="s">
        <v>238</v>
      </c>
      <c r="S361" s="141" t="s">
        <v>158</v>
      </c>
      <c r="T361" s="141" t="s">
        <v>201</v>
      </c>
      <c r="U361" s="141" t="s">
        <v>1390</v>
      </c>
      <c r="V361" s="145" t="s">
        <v>1391</v>
      </c>
      <c r="W361" s="141" t="s">
        <v>4012</v>
      </c>
      <c r="X361" s="146"/>
      <c r="Y361" s="147"/>
      <c r="Z361" s="147"/>
      <c r="AA361" s="141"/>
      <c r="AB361" s="146"/>
      <c r="AC361" s="162"/>
      <c r="AD361" s="146"/>
      <c r="AE361" s="163"/>
      <c r="AF361" s="152">
        <f t="shared" si="33"/>
        <v>30380116</v>
      </c>
      <c r="AG361" s="167"/>
      <c r="AH361" s="146"/>
      <c r="AI361" s="163"/>
      <c r="AJ361" s="152">
        <f t="shared" si="34"/>
        <v>0</v>
      </c>
      <c r="AK361" s="164"/>
      <c r="AL361" s="146"/>
      <c r="AM361" s="163"/>
      <c r="AN361" s="158">
        <f t="shared" si="35"/>
        <v>0</v>
      </c>
      <c r="AO361" s="157"/>
      <c r="AP361" s="157"/>
      <c r="AQ361" s="158">
        <f t="shared" si="37"/>
        <v>0</v>
      </c>
      <c r="AR361" s="158">
        <f t="shared" si="36"/>
        <v>30380116</v>
      </c>
      <c r="AS361" s="159"/>
      <c r="AT361" s="164"/>
      <c r="AU361" s="165"/>
      <c r="AV361" s="148"/>
    </row>
    <row r="362" spans="1:48" s="118" customFormat="1" ht="18.75" customHeight="1">
      <c r="A362" s="140">
        <v>61</v>
      </c>
      <c r="B362" s="141" t="s">
        <v>1494</v>
      </c>
      <c r="C362" s="142" t="s">
        <v>64</v>
      </c>
      <c r="D362" s="168" t="s">
        <v>31</v>
      </c>
      <c r="E362" s="168" t="s">
        <v>13</v>
      </c>
      <c r="F362" s="142" t="s">
        <v>36</v>
      </c>
      <c r="G362" s="141" t="s">
        <v>200</v>
      </c>
      <c r="H362" s="142" t="s">
        <v>8</v>
      </c>
      <c r="I362" s="142" t="s">
        <v>40</v>
      </c>
      <c r="J362" s="168" t="s">
        <v>1495</v>
      </c>
      <c r="K362" s="141" t="s">
        <v>218</v>
      </c>
      <c r="L362" s="141">
        <v>84111700</v>
      </c>
      <c r="M362" s="143">
        <v>10500000</v>
      </c>
      <c r="N362" s="144">
        <v>10</v>
      </c>
      <c r="O362" s="143">
        <v>75250000</v>
      </c>
      <c r="P362" s="144" t="s">
        <v>238</v>
      </c>
      <c r="Q362" s="144" t="s">
        <v>238</v>
      </c>
      <c r="R362" s="144" t="s">
        <v>238</v>
      </c>
      <c r="S362" s="141" t="s">
        <v>158</v>
      </c>
      <c r="T362" s="141" t="s">
        <v>201</v>
      </c>
      <c r="U362" s="141" t="s">
        <v>1390</v>
      </c>
      <c r="V362" s="145" t="s">
        <v>1391</v>
      </c>
      <c r="W362" s="141" t="s">
        <v>4012</v>
      </c>
      <c r="X362" s="146">
        <v>45320</v>
      </c>
      <c r="Y362" s="147">
        <v>202412000005533</v>
      </c>
      <c r="Z362" s="147" t="s">
        <v>38</v>
      </c>
      <c r="AA362" s="141" t="s">
        <v>1496</v>
      </c>
      <c r="AB362" s="146">
        <v>45320</v>
      </c>
      <c r="AC362" s="162"/>
      <c r="AD362" s="146"/>
      <c r="AE362" s="163"/>
      <c r="AF362" s="152">
        <f t="shared" si="33"/>
        <v>75250000</v>
      </c>
      <c r="AG362" s="167"/>
      <c r="AH362" s="146"/>
      <c r="AI362" s="163"/>
      <c r="AJ362" s="152">
        <f t="shared" si="34"/>
        <v>0</v>
      </c>
      <c r="AK362" s="164"/>
      <c r="AL362" s="146"/>
      <c r="AM362" s="163"/>
      <c r="AN362" s="158">
        <f t="shared" si="35"/>
        <v>0</v>
      </c>
      <c r="AO362" s="157"/>
      <c r="AP362" s="157"/>
      <c r="AQ362" s="158">
        <f t="shared" si="37"/>
        <v>0</v>
      </c>
      <c r="AR362" s="158">
        <f t="shared" si="36"/>
        <v>75250000</v>
      </c>
      <c r="AS362" s="159"/>
      <c r="AT362" s="164"/>
      <c r="AU362" s="165"/>
      <c r="AV362" s="148"/>
    </row>
    <row r="363" spans="1:48" s="118" customFormat="1" ht="18.75" customHeight="1">
      <c r="A363" s="140">
        <v>62</v>
      </c>
      <c r="B363" s="141" t="s">
        <v>1497</v>
      </c>
      <c r="C363" s="142" t="s">
        <v>64</v>
      </c>
      <c r="D363" s="168" t="s">
        <v>31</v>
      </c>
      <c r="E363" s="168" t="s">
        <v>13</v>
      </c>
      <c r="F363" s="142" t="s">
        <v>36</v>
      </c>
      <c r="G363" s="141" t="s">
        <v>200</v>
      </c>
      <c r="H363" s="142" t="s">
        <v>7</v>
      </c>
      <c r="I363" s="142" t="s">
        <v>40</v>
      </c>
      <c r="J363" s="168" t="s">
        <v>1498</v>
      </c>
      <c r="K363" s="141" t="s">
        <v>226</v>
      </c>
      <c r="L363" s="141" t="s">
        <v>237</v>
      </c>
      <c r="M363" s="143">
        <v>0</v>
      </c>
      <c r="N363" s="144">
        <v>0</v>
      </c>
      <c r="O363" s="143">
        <f t="shared" ref="O363:O366" si="39">85500000-85500000</f>
        <v>0</v>
      </c>
      <c r="P363" s="144" t="s">
        <v>361</v>
      </c>
      <c r="Q363" s="144" t="s">
        <v>361</v>
      </c>
      <c r="R363" s="144" t="s">
        <v>361</v>
      </c>
      <c r="S363" s="141" t="s">
        <v>158</v>
      </c>
      <c r="T363" s="141" t="s">
        <v>201</v>
      </c>
      <c r="U363" s="141" t="s">
        <v>1390</v>
      </c>
      <c r="V363" s="145" t="s">
        <v>1391</v>
      </c>
      <c r="W363" s="141" t="s">
        <v>4010</v>
      </c>
      <c r="X363" s="146"/>
      <c r="Y363" s="147"/>
      <c r="Z363" s="147"/>
      <c r="AA363" s="141"/>
      <c r="AB363" s="146"/>
      <c r="AC363" s="162"/>
      <c r="AD363" s="146"/>
      <c r="AE363" s="163"/>
      <c r="AF363" s="152">
        <f t="shared" si="33"/>
        <v>0</v>
      </c>
      <c r="AG363" s="167"/>
      <c r="AH363" s="146"/>
      <c r="AI363" s="163"/>
      <c r="AJ363" s="152">
        <f t="shared" si="34"/>
        <v>0</v>
      </c>
      <c r="AK363" s="164"/>
      <c r="AL363" s="146"/>
      <c r="AM363" s="163"/>
      <c r="AN363" s="158">
        <f t="shared" si="35"/>
        <v>0</v>
      </c>
      <c r="AO363" s="157"/>
      <c r="AP363" s="157"/>
      <c r="AQ363" s="158">
        <f t="shared" si="37"/>
        <v>0</v>
      </c>
      <c r="AR363" s="158">
        <f t="shared" si="36"/>
        <v>0</v>
      </c>
      <c r="AS363" s="159"/>
      <c r="AT363" s="164"/>
      <c r="AU363" s="165"/>
      <c r="AV363" s="148"/>
    </row>
    <row r="364" spans="1:48" s="118" customFormat="1" ht="18.75" customHeight="1">
      <c r="A364" s="140">
        <v>63</v>
      </c>
      <c r="B364" s="141" t="s">
        <v>1499</v>
      </c>
      <c r="C364" s="142" t="s">
        <v>64</v>
      </c>
      <c r="D364" s="168" t="s">
        <v>31</v>
      </c>
      <c r="E364" s="168" t="s">
        <v>13</v>
      </c>
      <c r="F364" s="142" t="s">
        <v>36</v>
      </c>
      <c r="G364" s="141" t="s">
        <v>200</v>
      </c>
      <c r="H364" s="142" t="s">
        <v>7</v>
      </c>
      <c r="I364" s="142" t="s">
        <v>40</v>
      </c>
      <c r="J364" s="168" t="s">
        <v>1498</v>
      </c>
      <c r="K364" s="141" t="s">
        <v>226</v>
      </c>
      <c r="L364" s="141" t="s">
        <v>237</v>
      </c>
      <c r="M364" s="143">
        <v>0</v>
      </c>
      <c r="N364" s="144">
        <v>0</v>
      </c>
      <c r="O364" s="143">
        <f t="shared" si="39"/>
        <v>0</v>
      </c>
      <c r="P364" s="144" t="s">
        <v>361</v>
      </c>
      <c r="Q364" s="144" t="s">
        <v>361</v>
      </c>
      <c r="R364" s="144" t="s">
        <v>361</v>
      </c>
      <c r="S364" s="141" t="s">
        <v>158</v>
      </c>
      <c r="T364" s="141" t="s">
        <v>201</v>
      </c>
      <c r="U364" s="141" t="s">
        <v>1390</v>
      </c>
      <c r="V364" s="145" t="s">
        <v>1391</v>
      </c>
      <c r="W364" s="141" t="s">
        <v>4012</v>
      </c>
      <c r="X364" s="146"/>
      <c r="Y364" s="147"/>
      <c r="Z364" s="147"/>
      <c r="AA364" s="141"/>
      <c r="AB364" s="146"/>
      <c r="AC364" s="162"/>
      <c r="AD364" s="146"/>
      <c r="AE364" s="163"/>
      <c r="AF364" s="152">
        <f t="shared" si="33"/>
        <v>0</v>
      </c>
      <c r="AG364" s="167"/>
      <c r="AH364" s="146"/>
      <c r="AI364" s="163"/>
      <c r="AJ364" s="152">
        <f t="shared" si="34"/>
        <v>0</v>
      </c>
      <c r="AK364" s="164"/>
      <c r="AL364" s="146"/>
      <c r="AM364" s="163"/>
      <c r="AN364" s="158">
        <f t="shared" si="35"/>
        <v>0</v>
      </c>
      <c r="AO364" s="157"/>
      <c r="AP364" s="157"/>
      <c r="AQ364" s="158">
        <f t="shared" si="37"/>
        <v>0</v>
      </c>
      <c r="AR364" s="158">
        <f t="shared" si="36"/>
        <v>0</v>
      </c>
      <c r="AS364" s="159"/>
      <c r="AT364" s="164"/>
      <c r="AU364" s="165"/>
      <c r="AV364" s="148"/>
    </row>
    <row r="365" spans="1:48" s="118" customFormat="1" ht="18.75" customHeight="1">
      <c r="A365" s="140">
        <v>64</v>
      </c>
      <c r="B365" s="141" t="s">
        <v>1500</v>
      </c>
      <c r="C365" s="142" t="s">
        <v>64</v>
      </c>
      <c r="D365" s="168" t="s">
        <v>31</v>
      </c>
      <c r="E365" s="168" t="s">
        <v>13</v>
      </c>
      <c r="F365" s="142" t="s">
        <v>36</v>
      </c>
      <c r="G365" s="141" t="s">
        <v>200</v>
      </c>
      <c r="H365" s="142" t="s">
        <v>7</v>
      </c>
      <c r="I365" s="142" t="s">
        <v>40</v>
      </c>
      <c r="J365" s="168" t="s">
        <v>1501</v>
      </c>
      <c r="K365" s="141" t="s">
        <v>226</v>
      </c>
      <c r="L365" s="141" t="s">
        <v>237</v>
      </c>
      <c r="M365" s="143">
        <v>0</v>
      </c>
      <c r="N365" s="144">
        <v>0</v>
      </c>
      <c r="O365" s="143">
        <f t="shared" si="39"/>
        <v>0</v>
      </c>
      <c r="P365" s="144" t="s">
        <v>361</v>
      </c>
      <c r="Q365" s="144" t="s">
        <v>361</v>
      </c>
      <c r="R365" s="144" t="s">
        <v>361</v>
      </c>
      <c r="S365" s="141" t="s">
        <v>158</v>
      </c>
      <c r="T365" s="141" t="s">
        <v>201</v>
      </c>
      <c r="U365" s="141" t="s">
        <v>1390</v>
      </c>
      <c r="V365" s="145" t="s">
        <v>1391</v>
      </c>
      <c r="W365" s="141" t="s">
        <v>4012</v>
      </c>
      <c r="X365" s="146"/>
      <c r="Y365" s="147"/>
      <c r="Z365" s="147"/>
      <c r="AA365" s="141"/>
      <c r="AB365" s="146"/>
      <c r="AC365" s="162"/>
      <c r="AD365" s="146"/>
      <c r="AE365" s="163"/>
      <c r="AF365" s="152">
        <f t="shared" si="33"/>
        <v>0</v>
      </c>
      <c r="AG365" s="167"/>
      <c r="AH365" s="146"/>
      <c r="AI365" s="163"/>
      <c r="AJ365" s="152">
        <f t="shared" si="34"/>
        <v>0</v>
      </c>
      <c r="AK365" s="164"/>
      <c r="AL365" s="146"/>
      <c r="AM365" s="163"/>
      <c r="AN365" s="158">
        <f t="shared" si="35"/>
        <v>0</v>
      </c>
      <c r="AO365" s="157"/>
      <c r="AP365" s="157"/>
      <c r="AQ365" s="158">
        <f t="shared" si="37"/>
        <v>0</v>
      </c>
      <c r="AR365" s="158">
        <f t="shared" si="36"/>
        <v>0</v>
      </c>
      <c r="AS365" s="159"/>
      <c r="AT365" s="164"/>
      <c r="AU365" s="165"/>
      <c r="AV365" s="148"/>
    </row>
    <row r="366" spans="1:48" s="118" customFormat="1" ht="18.75" customHeight="1">
      <c r="A366" s="140">
        <v>65</v>
      </c>
      <c r="B366" s="141" t="s">
        <v>1502</v>
      </c>
      <c r="C366" s="142" t="s">
        <v>64</v>
      </c>
      <c r="D366" s="168" t="s">
        <v>31</v>
      </c>
      <c r="E366" s="168" t="s">
        <v>13</v>
      </c>
      <c r="F366" s="142" t="s">
        <v>36</v>
      </c>
      <c r="G366" s="141" t="s">
        <v>200</v>
      </c>
      <c r="H366" s="142" t="s">
        <v>7</v>
      </c>
      <c r="I366" s="142" t="s">
        <v>40</v>
      </c>
      <c r="J366" s="168" t="s">
        <v>1503</v>
      </c>
      <c r="K366" s="141" t="s">
        <v>226</v>
      </c>
      <c r="L366" s="141" t="s">
        <v>237</v>
      </c>
      <c r="M366" s="143">
        <v>0</v>
      </c>
      <c r="N366" s="144">
        <v>0</v>
      </c>
      <c r="O366" s="143">
        <f t="shared" si="39"/>
        <v>0</v>
      </c>
      <c r="P366" s="144" t="s">
        <v>361</v>
      </c>
      <c r="Q366" s="144" t="s">
        <v>361</v>
      </c>
      <c r="R366" s="144" t="s">
        <v>361</v>
      </c>
      <c r="S366" s="141" t="s">
        <v>158</v>
      </c>
      <c r="T366" s="141" t="s">
        <v>201</v>
      </c>
      <c r="U366" s="141" t="s">
        <v>1390</v>
      </c>
      <c r="V366" s="145" t="s">
        <v>1391</v>
      </c>
      <c r="W366" s="141" t="s">
        <v>4012</v>
      </c>
      <c r="X366" s="146"/>
      <c r="Y366" s="147"/>
      <c r="Z366" s="147"/>
      <c r="AA366" s="141"/>
      <c r="AB366" s="146"/>
      <c r="AC366" s="162"/>
      <c r="AD366" s="146"/>
      <c r="AE366" s="163"/>
      <c r="AF366" s="152">
        <f t="shared" si="33"/>
        <v>0</v>
      </c>
      <c r="AG366" s="167"/>
      <c r="AH366" s="146"/>
      <c r="AI366" s="163"/>
      <c r="AJ366" s="152">
        <f t="shared" si="34"/>
        <v>0</v>
      </c>
      <c r="AK366" s="164"/>
      <c r="AL366" s="146"/>
      <c r="AM366" s="163"/>
      <c r="AN366" s="158">
        <f t="shared" si="35"/>
        <v>0</v>
      </c>
      <c r="AO366" s="157"/>
      <c r="AP366" s="157"/>
      <c r="AQ366" s="158">
        <f t="shared" si="37"/>
        <v>0</v>
      </c>
      <c r="AR366" s="158">
        <f t="shared" si="36"/>
        <v>0</v>
      </c>
      <c r="AS366" s="159"/>
      <c r="AT366" s="164"/>
      <c r="AU366" s="165"/>
      <c r="AV366" s="148"/>
    </row>
    <row r="367" spans="1:48" s="118" customFormat="1" ht="18.75" customHeight="1">
      <c r="A367" s="140">
        <v>66</v>
      </c>
      <c r="B367" s="141" t="s">
        <v>1504</v>
      </c>
      <c r="C367" s="142" t="s">
        <v>64</v>
      </c>
      <c r="D367" s="168" t="s">
        <v>31</v>
      </c>
      <c r="E367" s="168" t="s">
        <v>13</v>
      </c>
      <c r="F367" s="142" t="s">
        <v>36</v>
      </c>
      <c r="G367" s="141" t="s">
        <v>200</v>
      </c>
      <c r="H367" s="142" t="s">
        <v>14</v>
      </c>
      <c r="I367" s="142" t="s">
        <v>40</v>
      </c>
      <c r="J367" s="168" t="s">
        <v>1505</v>
      </c>
      <c r="K367" s="141" t="s">
        <v>218</v>
      </c>
      <c r="L367" s="141">
        <v>81101508</v>
      </c>
      <c r="M367" s="143">
        <v>9350000</v>
      </c>
      <c r="N367" s="144">
        <v>9</v>
      </c>
      <c r="O367" s="143">
        <v>18523744</v>
      </c>
      <c r="P367" s="144" t="s">
        <v>238</v>
      </c>
      <c r="Q367" s="144" t="s">
        <v>238</v>
      </c>
      <c r="R367" s="144" t="s">
        <v>238</v>
      </c>
      <c r="S367" s="141" t="s">
        <v>158</v>
      </c>
      <c r="T367" s="141" t="s">
        <v>201</v>
      </c>
      <c r="U367" s="141" t="s">
        <v>1390</v>
      </c>
      <c r="V367" s="145" t="s">
        <v>1391</v>
      </c>
      <c r="W367" s="141" t="s">
        <v>4012</v>
      </c>
      <c r="X367" s="146"/>
      <c r="Y367" s="147"/>
      <c r="Z367" s="147"/>
      <c r="AA367" s="141"/>
      <c r="AB367" s="146"/>
      <c r="AC367" s="162"/>
      <c r="AD367" s="146"/>
      <c r="AE367" s="163"/>
      <c r="AF367" s="152">
        <f t="shared" si="33"/>
        <v>18523744</v>
      </c>
      <c r="AG367" s="167"/>
      <c r="AH367" s="146"/>
      <c r="AI367" s="163"/>
      <c r="AJ367" s="152">
        <f t="shared" si="34"/>
        <v>0</v>
      </c>
      <c r="AK367" s="164"/>
      <c r="AL367" s="146"/>
      <c r="AM367" s="163"/>
      <c r="AN367" s="158">
        <f t="shared" si="35"/>
        <v>0</v>
      </c>
      <c r="AO367" s="157"/>
      <c r="AP367" s="157"/>
      <c r="AQ367" s="158">
        <f t="shared" si="37"/>
        <v>0</v>
      </c>
      <c r="AR367" s="158">
        <f t="shared" si="36"/>
        <v>18523744</v>
      </c>
      <c r="AS367" s="159"/>
      <c r="AT367" s="164"/>
      <c r="AU367" s="165"/>
      <c r="AV367" s="148"/>
    </row>
    <row r="368" spans="1:48" s="118" customFormat="1" ht="18.75" customHeight="1">
      <c r="A368" s="140">
        <v>67</v>
      </c>
      <c r="B368" s="141" t="s">
        <v>1506</v>
      </c>
      <c r="C368" s="142" t="s">
        <v>64</v>
      </c>
      <c r="D368" s="168" t="s">
        <v>31</v>
      </c>
      <c r="E368" s="168" t="s">
        <v>13</v>
      </c>
      <c r="F368" s="142" t="s">
        <v>36</v>
      </c>
      <c r="G368" s="141" t="s">
        <v>200</v>
      </c>
      <c r="H368" s="142" t="s">
        <v>1</v>
      </c>
      <c r="I368" s="142" t="s">
        <v>40</v>
      </c>
      <c r="J368" s="168" t="s">
        <v>1507</v>
      </c>
      <c r="K368" s="141" t="s">
        <v>226</v>
      </c>
      <c r="L368" s="141" t="s">
        <v>237</v>
      </c>
      <c r="M368" s="143">
        <v>0</v>
      </c>
      <c r="N368" s="144">
        <v>0</v>
      </c>
      <c r="O368" s="143">
        <f t="shared" ref="O368:O370" si="40">85500000-85500000</f>
        <v>0</v>
      </c>
      <c r="P368" s="144" t="s">
        <v>361</v>
      </c>
      <c r="Q368" s="144" t="s">
        <v>361</v>
      </c>
      <c r="R368" s="144" t="s">
        <v>361</v>
      </c>
      <c r="S368" s="141" t="s">
        <v>158</v>
      </c>
      <c r="T368" s="141" t="s">
        <v>201</v>
      </c>
      <c r="U368" s="141" t="s">
        <v>1390</v>
      </c>
      <c r="V368" s="145" t="s">
        <v>1391</v>
      </c>
      <c r="W368" s="141" t="s">
        <v>4010</v>
      </c>
      <c r="X368" s="146"/>
      <c r="Y368" s="147"/>
      <c r="Z368" s="147"/>
      <c r="AA368" s="141"/>
      <c r="AB368" s="146"/>
      <c r="AC368" s="162"/>
      <c r="AD368" s="146"/>
      <c r="AE368" s="163"/>
      <c r="AF368" s="152">
        <f t="shared" si="33"/>
        <v>0</v>
      </c>
      <c r="AG368" s="167"/>
      <c r="AH368" s="146"/>
      <c r="AI368" s="163"/>
      <c r="AJ368" s="152">
        <f t="shared" si="34"/>
        <v>0</v>
      </c>
      <c r="AK368" s="164"/>
      <c r="AL368" s="146"/>
      <c r="AM368" s="163"/>
      <c r="AN368" s="158">
        <f t="shared" si="35"/>
        <v>0</v>
      </c>
      <c r="AO368" s="157"/>
      <c r="AP368" s="157"/>
      <c r="AQ368" s="158">
        <f t="shared" si="37"/>
        <v>0</v>
      </c>
      <c r="AR368" s="158">
        <f t="shared" si="36"/>
        <v>0</v>
      </c>
      <c r="AS368" s="159"/>
      <c r="AT368" s="164"/>
      <c r="AU368" s="165"/>
      <c r="AV368" s="148"/>
    </row>
    <row r="369" spans="1:48" s="118" customFormat="1" ht="18.75" customHeight="1">
      <c r="A369" s="140">
        <v>68</v>
      </c>
      <c r="B369" s="141" t="s">
        <v>1508</v>
      </c>
      <c r="C369" s="142" t="s">
        <v>64</v>
      </c>
      <c r="D369" s="168" t="s">
        <v>31</v>
      </c>
      <c r="E369" s="168" t="s">
        <v>13</v>
      </c>
      <c r="F369" s="142" t="s">
        <v>36</v>
      </c>
      <c r="G369" s="141" t="s">
        <v>200</v>
      </c>
      <c r="H369" s="142" t="s">
        <v>1</v>
      </c>
      <c r="I369" s="142" t="s">
        <v>40</v>
      </c>
      <c r="J369" s="168" t="s">
        <v>1507</v>
      </c>
      <c r="K369" s="141" t="s">
        <v>226</v>
      </c>
      <c r="L369" s="141" t="s">
        <v>237</v>
      </c>
      <c r="M369" s="143">
        <v>0</v>
      </c>
      <c r="N369" s="144">
        <v>0</v>
      </c>
      <c r="O369" s="143">
        <f t="shared" si="40"/>
        <v>0</v>
      </c>
      <c r="P369" s="144" t="s">
        <v>361</v>
      </c>
      <c r="Q369" s="144" t="s">
        <v>361</v>
      </c>
      <c r="R369" s="144" t="s">
        <v>361</v>
      </c>
      <c r="S369" s="141" t="s">
        <v>158</v>
      </c>
      <c r="T369" s="141" t="s">
        <v>201</v>
      </c>
      <c r="U369" s="141" t="s">
        <v>1390</v>
      </c>
      <c r="V369" s="145" t="s">
        <v>1391</v>
      </c>
      <c r="W369" s="141" t="s">
        <v>4010</v>
      </c>
      <c r="X369" s="146"/>
      <c r="Y369" s="147"/>
      <c r="Z369" s="147"/>
      <c r="AA369" s="141"/>
      <c r="AB369" s="146"/>
      <c r="AC369" s="162"/>
      <c r="AD369" s="146"/>
      <c r="AE369" s="163"/>
      <c r="AF369" s="152">
        <f t="shared" si="33"/>
        <v>0</v>
      </c>
      <c r="AG369" s="167"/>
      <c r="AH369" s="146"/>
      <c r="AI369" s="163"/>
      <c r="AJ369" s="152">
        <f t="shared" si="34"/>
        <v>0</v>
      </c>
      <c r="AK369" s="164"/>
      <c r="AL369" s="146"/>
      <c r="AM369" s="163"/>
      <c r="AN369" s="158">
        <f t="shared" si="35"/>
        <v>0</v>
      </c>
      <c r="AO369" s="157"/>
      <c r="AP369" s="157"/>
      <c r="AQ369" s="158">
        <f t="shared" si="37"/>
        <v>0</v>
      </c>
      <c r="AR369" s="158">
        <f t="shared" si="36"/>
        <v>0</v>
      </c>
      <c r="AS369" s="159"/>
      <c r="AT369" s="164"/>
      <c r="AU369" s="165"/>
      <c r="AV369" s="148"/>
    </row>
    <row r="370" spans="1:48" s="118" customFormat="1" ht="18.75" customHeight="1">
      <c r="A370" s="140">
        <v>69</v>
      </c>
      <c r="B370" s="141" t="s">
        <v>1509</v>
      </c>
      <c r="C370" s="142" t="s">
        <v>64</v>
      </c>
      <c r="D370" s="168" t="s">
        <v>31</v>
      </c>
      <c r="E370" s="168" t="s">
        <v>13</v>
      </c>
      <c r="F370" s="142" t="s">
        <v>36</v>
      </c>
      <c r="G370" s="141" t="s">
        <v>200</v>
      </c>
      <c r="H370" s="142" t="s">
        <v>1</v>
      </c>
      <c r="I370" s="142" t="s">
        <v>40</v>
      </c>
      <c r="J370" s="168" t="s">
        <v>1510</v>
      </c>
      <c r="K370" s="141" t="s">
        <v>226</v>
      </c>
      <c r="L370" s="141" t="s">
        <v>237</v>
      </c>
      <c r="M370" s="143">
        <v>0</v>
      </c>
      <c r="N370" s="144">
        <v>0</v>
      </c>
      <c r="O370" s="143">
        <f t="shared" si="40"/>
        <v>0</v>
      </c>
      <c r="P370" s="144" t="s">
        <v>361</v>
      </c>
      <c r="Q370" s="144" t="s">
        <v>361</v>
      </c>
      <c r="R370" s="144" t="s">
        <v>361</v>
      </c>
      <c r="S370" s="141" t="s">
        <v>158</v>
      </c>
      <c r="T370" s="141" t="s">
        <v>201</v>
      </c>
      <c r="U370" s="141" t="s">
        <v>1390</v>
      </c>
      <c r="V370" s="145" t="s">
        <v>1391</v>
      </c>
      <c r="W370" s="141" t="s">
        <v>4010</v>
      </c>
      <c r="X370" s="146"/>
      <c r="Y370" s="147"/>
      <c r="Z370" s="147"/>
      <c r="AA370" s="141"/>
      <c r="AB370" s="146"/>
      <c r="AC370" s="162"/>
      <c r="AD370" s="146"/>
      <c r="AE370" s="163"/>
      <c r="AF370" s="152">
        <f t="shared" si="33"/>
        <v>0</v>
      </c>
      <c r="AG370" s="167"/>
      <c r="AH370" s="146"/>
      <c r="AI370" s="163"/>
      <c r="AJ370" s="152">
        <f t="shared" si="34"/>
        <v>0</v>
      </c>
      <c r="AK370" s="164"/>
      <c r="AL370" s="146"/>
      <c r="AM370" s="163"/>
      <c r="AN370" s="158">
        <f t="shared" si="35"/>
        <v>0</v>
      </c>
      <c r="AO370" s="157"/>
      <c r="AP370" s="157"/>
      <c r="AQ370" s="158">
        <f t="shared" si="37"/>
        <v>0</v>
      </c>
      <c r="AR370" s="158">
        <f t="shared" si="36"/>
        <v>0</v>
      </c>
      <c r="AS370" s="159"/>
      <c r="AT370" s="164"/>
      <c r="AU370" s="165"/>
      <c r="AV370" s="148"/>
    </row>
    <row r="371" spans="1:48" s="118" customFormat="1" ht="18.75" customHeight="1">
      <c r="A371" s="140">
        <v>70</v>
      </c>
      <c r="B371" s="141" t="s">
        <v>1511</v>
      </c>
      <c r="C371" s="142" t="s">
        <v>64</v>
      </c>
      <c r="D371" s="168" t="s">
        <v>31</v>
      </c>
      <c r="E371" s="168" t="s">
        <v>13</v>
      </c>
      <c r="F371" s="142" t="s">
        <v>36</v>
      </c>
      <c r="G371" s="141" t="s">
        <v>200</v>
      </c>
      <c r="H371" s="142" t="s">
        <v>1</v>
      </c>
      <c r="I371" s="142" t="s">
        <v>40</v>
      </c>
      <c r="J371" s="168" t="s">
        <v>1512</v>
      </c>
      <c r="K371" s="141" t="s">
        <v>218</v>
      </c>
      <c r="L371" s="141">
        <v>80131803</v>
      </c>
      <c r="M371" s="143">
        <v>3799400.0000000005</v>
      </c>
      <c r="N371" s="144">
        <v>9</v>
      </c>
      <c r="O371" s="143">
        <v>2807208</v>
      </c>
      <c r="P371" s="144" t="s">
        <v>452</v>
      </c>
      <c r="Q371" s="144" t="s">
        <v>452</v>
      </c>
      <c r="R371" s="144" t="s">
        <v>452</v>
      </c>
      <c r="S371" s="141" t="s">
        <v>158</v>
      </c>
      <c r="T371" s="141" t="s">
        <v>201</v>
      </c>
      <c r="U371" s="141" t="s">
        <v>1390</v>
      </c>
      <c r="V371" s="145" t="s">
        <v>1391</v>
      </c>
      <c r="W371" s="141" t="s">
        <v>4012</v>
      </c>
      <c r="X371" s="146"/>
      <c r="Y371" s="147"/>
      <c r="Z371" s="147"/>
      <c r="AA371" s="141"/>
      <c r="AB371" s="146"/>
      <c r="AC371" s="162"/>
      <c r="AD371" s="146"/>
      <c r="AE371" s="163"/>
      <c r="AF371" s="152">
        <f t="shared" si="33"/>
        <v>2807208</v>
      </c>
      <c r="AG371" s="167"/>
      <c r="AH371" s="146"/>
      <c r="AI371" s="163"/>
      <c r="AJ371" s="152">
        <f t="shared" si="34"/>
        <v>0</v>
      </c>
      <c r="AK371" s="164"/>
      <c r="AL371" s="146"/>
      <c r="AM371" s="163"/>
      <c r="AN371" s="158">
        <f t="shared" si="35"/>
        <v>0</v>
      </c>
      <c r="AO371" s="157"/>
      <c r="AP371" s="157"/>
      <c r="AQ371" s="158">
        <f t="shared" si="37"/>
        <v>0</v>
      </c>
      <c r="AR371" s="158">
        <f t="shared" si="36"/>
        <v>2807208</v>
      </c>
      <c r="AS371" s="159"/>
      <c r="AT371" s="164"/>
      <c r="AU371" s="165"/>
      <c r="AV371" s="148"/>
    </row>
    <row r="372" spans="1:48" s="118" customFormat="1" ht="18.75" customHeight="1">
      <c r="A372" s="140">
        <v>71</v>
      </c>
      <c r="B372" s="141" t="s">
        <v>1513</v>
      </c>
      <c r="C372" s="142" t="s">
        <v>64</v>
      </c>
      <c r="D372" s="168" t="s">
        <v>31</v>
      </c>
      <c r="E372" s="168" t="s">
        <v>13</v>
      </c>
      <c r="F372" s="142" t="s">
        <v>36</v>
      </c>
      <c r="G372" s="141" t="s">
        <v>200</v>
      </c>
      <c r="H372" s="142" t="s">
        <v>1</v>
      </c>
      <c r="I372" s="142" t="s">
        <v>40</v>
      </c>
      <c r="J372" s="168" t="s">
        <v>1514</v>
      </c>
      <c r="K372" s="141" t="s">
        <v>218</v>
      </c>
      <c r="L372" s="141">
        <v>80131803</v>
      </c>
      <c r="M372" s="143">
        <v>3799400.0000000005</v>
      </c>
      <c r="N372" s="144">
        <v>9</v>
      </c>
      <c r="O372" s="143">
        <v>2959000</v>
      </c>
      <c r="P372" s="144" t="s">
        <v>452</v>
      </c>
      <c r="Q372" s="144" t="s">
        <v>452</v>
      </c>
      <c r="R372" s="144" t="s">
        <v>452</v>
      </c>
      <c r="S372" s="141" t="s">
        <v>158</v>
      </c>
      <c r="T372" s="141" t="s">
        <v>201</v>
      </c>
      <c r="U372" s="141" t="s">
        <v>1390</v>
      </c>
      <c r="V372" s="145" t="s">
        <v>1391</v>
      </c>
      <c r="W372" s="141" t="s">
        <v>4012</v>
      </c>
      <c r="X372" s="146"/>
      <c r="Y372" s="147"/>
      <c r="Z372" s="147"/>
      <c r="AA372" s="141"/>
      <c r="AB372" s="146"/>
      <c r="AC372" s="162"/>
      <c r="AD372" s="146"/>
      <c r="AE372" s="163"/>
      <c r="AF372" s="152">
        <f t="shared" si="33"/>
        <v>2959000</v>
      </c>
      <c r="AG372" s="167"/>
      <c r="AH372" s="146"/>
      <c r="AI372" s="163"/>
      <c r="AJ372" s="152">
        <f t="shared" si="34"/>
        <v>0</v>
      </c>
      <c r="AK372" s="164"/>
      <c r="AL372" s="146"/>
      <c r="AM372" s="163"/>
      <c r="AN372" s="158">
        <f t="shared" si="35"/>
        <v>0</v>
      </c>
      <c r="AO372" s="157"/>
      <c r="AP372" s="157"/>
      <c r="AQ372" s="158">
        <f t="shared" si="37"/>
        <v>0</v>
      </c>
      <c r="AR372" s="158">
        <f t="shared" si="36"/>
        <v>2959000</v>
      </c>
      <c r="AS372" s="159"/>
      <c r="AT372" s="164"/>
      <c r="AU372" s="165"/>
      <c r="AV372" s="148"/>
    </row>
    <row r="373" spans="1:48" s="118" customFormat="1" ht="18.75" customHeight="1">
      <c r="A373" s="140">
        <v>72</v>
      </c>
      <c r="B373" s="141" t="s">
        <v>1515</v>
      </c>
      <c r="C373" s="142" t="s">
        <v>64</v>
      </c>
      <c r="D373" s="168" t="s">
        <v>31</v>
      </c>
      <c r="E373" s="168" t="s">
        <v>13</v>
      </c>
      <c r="F373" s="142" t="s">
        <v>36</v>
      </c>
      <c r="G373" s="141" t="s">
        <v>200</v>
      </c>
      <c r="H373" s="142" t="s">
        <v>1</v>
      </c>
      <c r="I373" s="142" t="s">
        <v>40</v>
      </c>
      <c r="J373" s="168" t="s">
        <v>1514</v>
      </c>
      <c r="K373" s="141" t="s">
        <v>218</v>
      </c>
      <c r="L373" s="141">
        <v>80131803</v>
      </c>
      <c r="M373" s="143">
        <v>3881900.0000000005</v>
      </c>
      <c r="N373" s="144">
        <v>9</v>
      </c>
      <c r="O373" s="143">
        <v>1496500</v>
      </c>
      <c r="P373" s="144" t="s">
        <v>452</v>
      </c>
      <c r="Q373" s="144" t="s">
        <v>452</v>
      </c>
      <c r="R373" s="144" t="s">
        <v>452</v>
      </c>
      <c r="S373" s="141" t="s">
        <v>158</v>
      </c>
      <c r="T373" s="141" t="s">
        <v>201</v>
      </c>
      <c r="U373" s="141" t="s">
        <v>1390</v>
      </c>
      <c r="V373" s="145" t="s">
        <v>1391</v>
      </c>
      <c r="W373" s="141" t="s">
        <v>4012</v>
      </c>
      <c r="X373" s="146"/>
      <c r="Y373" s="147"/>
      <c r="Z373" s="147"/>
      <c r="AA373" s="141"/>
      <c r="AB373" s="146"/>
      <c r="AC373" s="162"/>
      <c r="AD373" s="146"/>
      <c r="AE373" s="163"/>
      <c r="AF373" s="152">
        <f t="shared" si="33"/>
        <v>1496500</v>
      </c>
      <c r="AG373" s="167"/>
      <c r="AH373" s="146"/>
      <c r="AI373" s="163"/>
      <c r="AJ373" s="152">
        <f t="shared" si="34"/>
        <v>0</v>
      </c>
      <c r="AK373" s="164"/>
      <c r="AL373" s="146"/>
      <c r="AM373" s="163"/>
      <c r="AN373" s="158">
        <f t="shared" si="35"/>
        <v>0</v>
      </c>
      <c r="AO373" s="157"/>
      <c r="AP373" s="157"/>
      <c r="AQ373" s="158">
        <f t="shared" si="37"/>
        <v>0</v>
      </c>
      <c r="AR373" s="158">
        <f t="shared" si="36"/>
        <v>1496500</v>
      </c>
      <c r="AS373" s="159"/>
      <c r="AT373" s="164"/>
      <c r="AU373" s="165"/>
      <c r="AV373" s="148"/>
    </row>
    <row r="374" spans="1:48" s="118" customFormat="1" ht="18.75" customHeight="1">
      <c r="A374" s="140">
        <v>73</v>
      </c>
      <c r="B374" s="141" t="s">
        <v>1516</v>
      </c>
      <c r="C374" s="142" t="s">
        <v>64</v>
      </c>
      <c r="D374" s="168" t="s">
        <v>31</v>
      </c>
      <c r="E374" s="168" t="s">
        <v>13</v>
      </c>
      <c r="F374" s="142" t="s">
        <v>36</v>
      </c>
      <c r="G374" s="141" t="s">
        <v>200</v>
      </c>
      <c r="H374" s="142" t="s">
        <v>1</v>
      </c>
      <c r="I374" s="142" t="s">
        <v>40</v>
      </c>
      <c r="J374" s="168" t="s">
        <v>1514</v>
      </c>
      <c r="K374" s="141" t="s">
        <v>226</v>
      </c>
      <c r="L374" s="141" t="s">
        <v>237</v>
      </c>
      <c r="M374" s="143">
        <v>0</v>
      </c>
      <c r="N374" s="144">
        <v>0</v>
      </c>
      <c r="O374" s="143">
        <f>85500000-85500000</f>
        <v>0</v>
      </c>
      <c r="P374" s="144" t="s">
        <v>361</v>
      </c>
      <c r="Q374" s="144" t="s">
        <v>361</v>
      </c>
      <c r="R374" s="144" t="s">
        <v>361</v>
      </c>
      <c r="S374" s="141" t="s">
        <v>158</v>
      </c>
      <c r="T374" s="141" t="s">
        <v>201</v>
      </c>
      <c r="U374" s="141" t="s">
        <v>1390</v>
      </c>
      <c r="V374" s="145" t="s">
        <v>1391</v>
      </c>
      <c r="W374" s="141" t="s">
        <v>4012</v>
      </c>
      <c r="X374" s="146"/>
      <c r="Y374" s="147"/>
      <c r="Z374" s="147"/>
      <c r="AA374" s="141"/>
      <c r="AB374" s="146"/>
      <c r="AC374" s="162"/>
      <c r="AD374" s="146"/>
      <c r="AE374" s="163"/>
      <c r="AF374" s="152">
        <f t="shared" si="33"/>
        <v>0</v>
      </c>
      <c r="AG374" s="167"/>
      <c r="AH374" s="146"/>
      <c r="AI374" s="163"/>
      <c r="AJ374" s="152">
        <f t="shared" si="34"/>
        <v>0</v>
      </c>
      <c r="AK374" s="164"/>
      <c r="AL374" s="146"/>
      <c r="AM374" s="163"/>
      <c r="AN374" s="158">
        <f t="shared" si="35"/>
        <v>0</v>
      </c>
      <c r="AO374" s="157"/>
      <c r="AP374" s="157"/>
      <c r="AQ374" s="158">
        <f t="shared" si="37"/>
        <v>0</v>
      </c>
      <c r="AR374" s="158">
        <f t="shared" si="36"/>
        <v>0</v>
      </c>
      <c r="AS374" s="159"/>
      <c r="AT374" s="164"/>
      <c r="AU374" s="165"/>
      <c r="AV374" s="148"/>
    </row>
    <row r="375" spans="1:48" s="118" customFormat="1" ht="18.75" customHeight="1">
      <c r="A375" s="140">
        <v>74</v>
      </c>
      <c r="B375" s="141" t="s">
        <v>1517</v>
      </c>
      <c r="C375" s="142" t="s">
        <v>64</v>
      </c>
      <c r="D375" s="168" t="s">
        <v>31</v>
      </c>
      <c r="E375" s="168" t="s">
        <v>13</v>
      </c>
      <c r="F375" s="142" t="s">
        <v>36</v>
      </c>
      <c r="G375" s="141" t="s">
        <v>200</v>
      </c>
      <c r="H375" s="142" t="s">
        <v>1</v>
      </c>
      <c r="I375" s="142" t="s">
        <v>40</v>
      </c>
      <c r="J375" s="168" t="s">
        <v>1518</v>
      </c>
      <c r="K375" s="141" t="s">
        <v>218</v>
      </c>
      <c r="L375" s="141">
        <v>80131803</v>
      </c>
      <c r="M375" s="143">
        <v>4057900.0000000005</v>
      </c>
      <c r="N375" s="144">
        <v>9</v>
      </c>
      <c r="O375" s="143">
        <v>5856500</v>
      </c>
      <c r="P375" s="144" t="s">
        <v>452</v>
      </c>
      <c r="Q375" s="144" t="s">
        <v>452</v>
      </c>
      <c r="R375" s="144" t="s">
        <v>452</v>
      </c>
      <c r="S375" s="141" t="s">
        <v>158</v>
      </c>
      <c r="T375" s="141" t="s">
        <v>201</v>
      </c>
      <c r="U375" s="141" t="s">
        <v>1390</v>
      </c>
      <c r="V375" s="145" t="s">
        <v>1391</v>
      </c>
      <c r="W375" s="141" t="s">
        <v>4012</v>
      </c>
      <c r="X375" s="146"/>
      <c r="Y375" s="147"/>
      <c r="Z375" s="147"/>
      <c r="AA375" s="141"/>
      <c r="AB375" s="146"/>
      <c r="AC375" s="162"/>
      <c r="AD375" s="146"/>
      <c r="AE375" s="163"/>
      <c r="AF375" s="152">
        <f t="shared" si="33"/>
        <v>5856500</v>
      </c>
      <c r="AG375" s="167"/>
      <c r="AH375" s="146"/>
      <c r="AI375" s="163"/>
      <c r="AJ375" s="152">
        <f t="shared" si="34"/>
        <v>0</v>
      </c>
      <c r="AK375" s="164"/>
      <c r="AL375" s="146"/>
      <c r="AM375" s="163"/>
      <c r="AN375" s="158">
        <f t="shared" si="35"/>
        <v>0</v>
      </c>
      <c r="AO375" s="157"/>
      <c r="AP375" s="157"/>
      <c r="AQ375" s="158">
        <f t="shared" si="37"/>
        <v>0</v>
      </c>
      <c r="AR375" s="158">
        <f t="shared" si="36"/>
        <v>5856500</v>
      </c>
      <c r="AS375" s="159"/>
      <c r="AT375" s="164"/>
      <c r="AU375" s="165"/>
      <c r="AV375" s="148"/>
    </row>
    <row r="376" spans="1:48" s="118" customFormat="1" ht="18.75" customHeight="1">
      <c r="A376" s="140">
        <v>75</v>
      </c>
      <c r="B376" s="141" t="s">
        <v>1519</v>
      </c>
      <c r="C376" s="142" t="s">
        <v>64</v>
      </c>
      <c r="D376" s="168" t="s">
        <v>31</v>
      </c>
      <c r="E376" s="168" t="s">
        <v>13</v>
      </c>
      <c r="F376" s="142" t="s">
        <v>36</v>
      </c>
      <c r="G376" s="141" t="s">
        <v>200</v>
      </c>
      <c r="H376" s="142" t="s">
        <v>1</v>
      </c>
      <c r="I376" s="142" t="s">
        <v>40</v>
      </c>
      <c r="J376" s="168" t="s">
        <v>1518</v>
      </c>
      <c r="K376" s="141" t="s">
        <v>218</v>
      </c>
      <c r="L376" s="141">
        <v>80131803</v>
      </c>
      <c r="M376" s="143">
        <v>4233790</v>
      </c>
      <c r="N376" s="144">
        <v>9</v>
      </c>
      <c r="O376" s="143">
        <v>2939090</v>
      </c>
      <c r="P376" s="144" t="s">
        <v>452</v>
      </c>
      <c r="Q376" s="144" t="s">
        <v>452</v>
      </c>
      <c r="R376" s="144" t="s">
        <v>452</v>
      </c>
      <c r="S376" s="141" t="s">
        <v>158</v>
      </c>
      <c r="T376" s="141" t="s">
        <v>201</v>
      </c>
      <c r="U376" s="141" t="s">
        <v>1390</v>
      </c>
      <c r="V376" s="145" t="s">
        <v>1391</v>
      </c>
      <c r="W376" s="141" t="s">
        <v>4012</v>
      </c>
      <c r="X376" s="146"/>
      <c r="Y376" s="147"/>
      <c r="Z376" s="147"/>
      <c r="AA376" s="141"/>
      <c r="AB376" s="146"/>
      <c r="AC376" s="162"/>
      <c r="AD376" s="146"/>
      <c r="AE376" s="163"/>
      <c r="AF376" s="152">
        <f t="shared" si="33"/>
        <v>2939090</v>
      </c>
      <c r="AG376" s="167"/>
      <c r="AH376" s="146"/>
      <c r="AI376" s="163"/>
      <c r="AJ376" s="152">
        <f t="shared" si="34"/>
        <v>0</v>
      </c>
      <c r="AK376" s="164"/>
      <c r="AL376" s="146"/>
      <c r="AM376" s="163"/>
      <c r="AN376" s="158">
        <f t="shared" si="35"/>
        <v>0</v>
      </c>
      <c r="AO376" s="157"/>
      <c r="AP376" s="157"/>
      <c r="AQ376" s="158">
        <f t="shared" si="37"/>
        <v>0</v>
      </c>
      <c r="AR376" s="158">
        <f t="shared" si="36"/>
        <v>2939090</v>
      </c>
      <c r="AS376" s="159"/>
      <c r="AT376" s="164"/>
      <c r="AU376" s="165"/>
      <c r="AV376" s="148"/>
    </row>
    <row r="377" spans="1:48" s="118" customFormat="1" ht="18.75" customHeight="1">
      <c r="A377" s="140">
        <v>76</v>
      </c>
      <c r="B377" s="141" t="s">
        <v>1520</v>
      </c>
      <c r="C377" s="142" t="s">
        <v>64</v>
      </c>
      <c r="D377" s="168" t="s">
        <v>31</v>
      </c>
      <c r="E377" s="168" t="s">
        <v>13</v>
      </c>
      <c r="F377" s="142" t="s">
        <v>36</v>
      </c>
      <c r="G377" s="141" t="s">
        <v>200</v>
      </c>
      <c r="H377" s="142" t="s">
        <v>1</v>
      </c>
      <c r="I377" s="142" t="s">
        <v>40</v>
      </c>
      <c r="J377" s="168" t="s">
        <v>1518</v>
      </c>
      <c r="K377" s="141" t="s">
        <v>226</v>
      </c>
      <c r="L377" s="141" t="s">
        <v>237</v>
      </c>
      <c r="M377" s="143">
        <v>0</v>
      </c>
      <c r="N377" s="144">
        <v>0</v>
      </c>
      <c r="O377" s="143">
        <f>85500000-85500000</f>
        <v>0</v>
      </c>
      <c r="P377" s="144" t="s">
        <v>361</v>
      </c>
      <c r="Q377" s="144" t="s">
        <v>361</v>
      </c>
      <c r="R377" s="144" t="s">
        <v>361</v>
      </c>
      <c r="S377" s="141" t="s">
        <v>158</v>
      </c>
      <c r="T377" s="141" t="s">
        <v>201</v>
      </c>
      <c r="U377" s="141" t="s">
        <v>1390</v>
      </c>
      <c r="V377" s="145" t="s">
        <v>1391</v>
      </c>
      <c r="W377" s="141" t="s">
        <v>4012</v>
      </c>
      <c r="X377" s="146"/>
      <c r="Y377" s="147"/>
      <c r="Z377" s="147"/>
      <c r="AA377" s="141"/>
      <c r="AB377" s="146"/>
      <c r="AC377" s="162"/>
      <c r="AD377" s="146"/>
      <c r="AE377" s="163"/>
      <c r="AF377" s="152">
        <f t="shared" si="33"/>
        <v>0</v>
      </c>
      <c r="AG377" s="167"/>
      <c r="AH377" s="146"/>
      <c r="AI377" s="163"/>
      <c r="AJ377" s="152">
        <f t="shared" si="34"/>
        <v>0</v>
      </c>
      <c r="AK377" s="164"/>
      <c r="AL377" s="146"/>
      <c r="AM377" s="163"/>
      <c r="AN377" s="158">
        <f t="shared" si="35"/>
        <v>0</v>
      </c>
      <c r="AO377" s="157"/>
      <c r="AP377" s="157"/>
      <c r="AQ377" s="158">
        <f t="shared" si="37"/>
        <v>0</v>
      </c>
      <c r="AR377" s="158">
        <f t="shared" si="36"/>
        <v>0</v>
      </c>
      <c r="AS377" s="159"/>
      <c r="AT377" s="164"/>
      <c r="AU377" s="165"/>
      <c r="AV377" s="148"/>
    </row>
    <row r="378" spans="1:48" s="118" customFormat="1" ht="18.75" customHeight="1">
      <c r="A378" s="140">
        <v>77</v>
      </c>
      <c r="B378" s="141" t="s">
        <v>1521</v>
      </c>
      <c r="C378" s="142" t="s">
        <v>64</v>
      </c>
      <c r="D378" s="168" t="s">
        <v>31</v>
      </c>
      <c r="E378" s="168" t="s">
        <v>13</v>
      </c>
      <c r="F378" s="142" t="s">
        <v>36</v>
      </c>
      <c r="G378" s="141" t="s">
        <v>200</v>
      </c>
      <c r="H378" s="142" t="s">
        <v>1</v>
      </c>
      <c r="I378" s="142" t="s">
        <v>40</v>
      </c>
      <c r="J378" s="168" t="s">
        <v>1518</v>
      </c>
      <c r="K378" s="141" t="s">
        <v>218</v>
      </c>
      <c r="L378" s="141">
        <v>80131803</v>
      </c>
      <c r="M378" s="143">
        <v>5175500</v>
      </c>
      <c r="N378" s="144">
        <v>9</v>
      </c>
      <c r="O378" s="143">
        <v>739400</v>
      </c>
      <c r="P378" s="144" t="s">
        <v>452</v>
      </c>
      <c r="Q378" s="144" t="s">
        <v>452</v>
      </c>
      <c r="R378" s="144" t="s">
        <v>452</v>
      </c>
      <c r="S378" s="141" t="s">
        <v>158</v>
      </c>
      <c r="T378" s="141" t="s">
        <v>201</v>
      </c>
      <c r="U378" s="141" t="s">
        <v>1390</v>
      </c>
      <c r="V378" s="145" t="s">
        <v>1391</v>
      </c>
      <c r="W378" s="141" t="s">
        <v>4012</v>
      </c>
      <c r="X378" s="146"/>
      <c r="Y378" s="147"/>
      <c r="Z378" s="147"/>
      <c r="AA378" s="141"/>
      <c r="AB378" s="146"/>
      <c r="AC378" s="162"/>
      <c r="AD378" s="146"/>
      <c r="AE378" s="163"/>
      <c r="AF378" s="152">
        <f t="shared" si="33"/>
        <v>739400</v>
      </c>
      <c r="AG378" s="167"/>
      <c r="AH378" s="146"/>
      <c r="AI378" s="163"/>
      <c r="AJ378" s="152">
        <f t="shared" si="34"/>
        <v>0</v>
      </c>
      <c r="AK378" s="164"/>
      <c r="AL378" s="146"/>
      <c r="AM378" s="163"/>
      <c r="AN378" s="158">
        <f t="shared" si="35"/>
        <v>0</v>
      </c>
      <c r="AO378" s="157"/>
      <c r="AP378" s="157"/>
      <c r="AQ378" s="158">
        <f t="shared" si="37"/>
        <v>0</v>
      </c>
      <c r="AR378" s="158">
        <f t="shared" si="36"/>
        <v>739400</v>
      </c>
      <c r="AS378" s="159"/>
      <c r="AT378" s="164"/>
      <c r="AU378" s="165"/>
      <c r="AV378" s="148"/>
    </row>
    <row r="379" spans="1:48" s="118" customFormat="1" ht="18.75" customHeight="1">
      <c r="A379" s="140">
        <v>78</v>
      </c>
      <c r="B379" s="141" t="s">
        <v>1522</v>
      </c>
      <c r="C379" s="142" t="s">
        <v>64</v>
      </c>
      <c r="D379" s="168" t="s">
        <v>31</v>
      </c>
      <c r="E379" s="168" t="s">
        <v>13</v>
      </c>
      <c r="F379" s="142" t="s">
        <v>36</v>
      </c>
      <c r="G379" s="141" t="s">
        <v>200</v>
      </c>
      <c r="H379" s="142" t="s">
        <v>1</v>
      </c>
      <c r="I379" s="142" t="s">
        <v>40</v>
      </c>
      <c r="J379" s="168" t="s">
        <v>1523</v>
      </c>
      <c r="K379" s="141" t="s">
        <v>218</v>
      </c>
      <c r="L379" s="141">
        <v>80131803</v>
      </c>
      <c r="M379" s="143">
        <v>5175500</v>
      </c>
      <c r="N379" s="144">
        <v>9</v>
      </c>
      <c r="O379" s="143">
        <v>39992500</v>
      </c>
      <c r="P379" s="144" t="s">
        <v>452</v>
      </c>
      <c r="Q379" s="144" t="s">
        <v>452</v>
      </c>
      <c r="R379" s="144" t="s">
        <v>452</v>
      </c>
      <c r="S379" s="141" t="s">
        <v>158</v>
      </c>
      <c r="T379" s="141" t="s">
        <v>201</v>
      </c>
      <c r="U379" s="141" t="s">
        <v>1390</v>
      </c>
      <c r="V379" s="145" t="s">
        <v>1391</v>
      </c>
      <c r="W379" s="141" t="s">
        <v>4012</v>
      </c>
      <c r="X379" s="146"/>
      <c r="Y379" s="147"/>
      <c r="Z379" s="147"/>
      <c r="AA379" s="141"/>
      <c r="AB379" s="146"/>
      <c r="AC379" s="162"/>
      <c r="AD379" s="146"/>
      <c r="AE379" s="163"/>
      <c r="AF379" s="152">
        <f t="shared" si="33"/>
        <v>39992500</v>
      </c>
      <c r="AG379" s="167"/>
      <c r="AH379" s="146"/>
      <c r="AI379" s="163"/>
      <c r="AJ379" s="152">
        <f t="shared" si="34"/>
        <v>0</v>
      </c>
      <c r="AK379" s="164"/>
      <c r="AL379" s="146"/>
      <c r="AM379" s="163"/>
      <c r="AN379" s="158">
        <f t="shared" si="35"/>
        <v>0</v>
      </c>
      <c r="AO379" s="157"/>
      <c r="AP379" s="157"/>
      <c r="AQ379" s="158">
        <f t="shared" si="37"/>
        <v>0</v>
      </c>
      <c r="AR379" s="158">
        <f t="shared" si="36"/>
        <v>39992500</v>
      </c>
      <c r="AS379" s="159"/>
      <c r="AT379" s="164"/>
      <c r="AU379" s="165"/>
      <c r="AV379" s="148"/>
    </row>
    <row r="380" spans="1:48" s="118" customFormat="1" ht="18.75" customHeight="1">
      <c r="A380" s="140">
        <v>79</v>
      </c>
      <c r="B380" s="141" t="s">
        <v>1524</v>
      </c>
      <c r="C380" s="142" t="s">
        <v>64</v>
      </c>
      <c r="D380" s="168" t="s">
        <v>31</v>
      </c>
      <c r="E380" s="168" t="s">
        <v>13</v>
      </c>
      <c r="F380" s="142" t="s">
        <v>36</v>
      </c>
      <c r="G380" s="141" t="s">
        <v>200</v>
      </c>
      <c r="H380" s="142" t="s">
        <v>1</v>
      </c>
      <c r="I380" s="142" t="s">
        <v>40</v>
      </c>
      <c r="J380" s="168" t="s">
        <v>1525</v>
      </c>
      <c r="K380" s="141" t="s">
        <v>218</v>
      </c>
      <c r="L380" s="141">
        <v>80131803</v>
      </c>
      <c r="M380" s="143">
        <v>5998300.0000000009</v>
      </c>
      <c r="N380" s="144">
        <v>9</v>
      </c>
      <c r="O380" s="143">
        <v>27100500</v>
      </c>
      <c r="P380" s="144" t="s">
        <v>452</v>
      </c>
      <c r="Q380" s="144" t="s">
        <v>452</v>
      </c>
      <c r="R380" s="144" t="s">
        <v>452</v>
      </c>
      <c r="S380" s="141" t="s">
        <v>158</v>
      </c>
      <c r="T380" s="141" t="s">
        <v>201</v>
      </c>
      <c r="U380" s="141" t="s">
        <v>1390</v>
      </c>
      <c r="V380" s="145" t="s">
        <v>1391</v>
      </c>
      <c r="W380" s="141" t="s">
        <v>4012</v>
      </c>
      <c r="X380" s="146"/>
      <c r="Y380" s="147"/>
      <c r="Z380" s="147"/>
      <c r="AA380" s="141"/>
      <c r="AB380" s="146"/>
      <c r="AC380" s="162"/>
      <c r="AD380" s="146"/>
      <c r="AE380" s="163"/>
      <c r="AF380" s="152">
        <f t="shared" si="33"/>
        <v>27100500</v>
      </c>
      <c r="AG380" s="167"/>
      <c r="AH380" s="146"/>
      <c r="AI380" s="163"/>
      <c r="AJ380" s="152">
        <f t="shared" si="34"/>
        <v>0</v>
      </c>
      <c r="AK380" s="164"/>
      <c r="AL380" s="146"/>
      <c r="AM380" s="163"/>
      <c r="AN380" s="158">
        <f t="shared" si="35"/>
        <v>0</v>
      </c>
      <c r="AO380" s="157"/>
      <c r="AP380" s="157"/>
      <c r="AQ380" s="158">
        <f t="shared" si="37"/>
        <v>0</v>
      </c>
      <c r="AR380" s="158">
        <f t="shared" si="36"/>
        <v>27100500</v>
      </c>
      <c r="AS380" s="159"/>
      <c r="AT380" s="164"/>
      <c r="AU380" s="165"/>
      <c r="AV380" s="148"/>
    </row>
    <row r="381" spans="1:48" s="118" customFormat="1" ht="18.75" customHeight="1">
      <c r="A381" s="140">
        <v>80</v>
      </c>
      <c r="B381" s="141" t="s">
        <v>1526</v>
      </c>
      <c r="C381" s="142" t="s">
        <v>64</v>
      </c>
      <c r="D381" s="168" t="s">
        <v>31</v>
      </c>
      <c r="E381" s="168" t="s">
        <v>13</v>
      </c>
      <c r="F381" s="142" t="s">
        <v>36</v>
      </c>
      <c r="G381" s="141" t="s">
        <v>200</v>
      </c>
      <c r="H381" s="142" t="s">
        <v>1</v>
      </c>
      <c r="I381" s="142" t="s">
        <v>40</v>
      </c>
      <c r="J381" s="168" t="s">
        <v>1527</v>
      </c>
      <c r="K381" s="141" t="s">
        <v>218</v>
      </c>
      <c r="L381" s="141">
        <v>80131803</v>
      </c>
      <c r="M381" s="143">
        <v>5998300.0000000009</v>
      </c>
      <c r="N381" s="144">
        <v>9</v>
      </c>
      <c r="O381" s="143">
        <v>19165849</v>
      </c>
      <c r="P381" s="144" t="s">
        <v>452</v>
      </c>
      <c r="Q381" s="144" t="s">
        <v>452</v>
      </c>
      <c r="R381" s="144" t="s">
        <v>452</v>
      </c>
      <c r="S381" s="141" t="s">
        <v>158</v>
      </c>
      <c r="T381" s="141" t="s">
        <v>201</v>
      </c>
      <c r="U381" s="141" t="s">
        <v>1390</v>
      </c>
      <c r="V381" s="145" t="s">
        <v>1391</v>
      </c>
      <c r="W381" s="141" t="s">
        <v>4012</v>
      </c>
      <c r="X381" s="146"/>
      <c r="Y381" s="147"/>
      <c r="Z381" s="147"/>
      <c r="AA381" s="141"/>
      <c r="AB381" s="146"/>
      <c r="AC381" s="162"/>
      <c r="AD381" s="146"/>
      <c r="AE381" s="163"/>
      <c r="AF381" s="152">
        <f t="shared" si="33"/>
        <v>19165849</v>
      </c>
      <c r="AG381" s="167"/>
      <c r="AH381" s="146"/>
      <c r="AI381" s="163"/>
      <c r="AJ381" s="152">
        <f t="shared" si="34"/>
        <v>0</v>
      </c>
      <c r="AK381" s="164"/>
      <c r="AL381" s="146"/>
      <c r="AM381" s="163"/>
      <c r="AN381" s="158">
        <f t="shared" si="35"/>
        <v>0</v>
      </c>
      <c r="AO381" s="157"/>
      <c r="AP381" s="157"/>
      <c r="AQ381" s="158">
        <f t="shared" si="37"/>
        <v>0</v>
      </c>
      <c r="AR381" s="158">
        <f t="shared" si="36"/>
        <v>19165849</v>
      </c>
      <c r="AS381" s="159"/>
      <c r="AT381" s="164"/>
      <c r="AU381" s="165"/>
      <c r="AV381" s="148"/>
    </row>
    <row r="382" spans="1:48" s="118" customFormat="1" ht="18.75" customHeight="1">
      <c r="A382" s="140">
        <v>81</v>
      </c>
      <c r="B382" s="141" t="s">
        <v>1528</v>
      </c>
      <c r="C382" s="142" t="s">
        <v>64</v>
      </c>
      <c r="D382" s="168" t="s">
        <v>31</v>
      </c>
      <c r="E382" s="168" t="s">
        <v>13</v>
      </c>
      <c r="F382" s="142" t="s">
        <v>36</v>
      </c>
      <c r="G382" s="141" t="s">
        <v>200</v>
      </c>
      <c r="H382" s="142" t="s">
        <v>1</v>
      </c>
      <c r="I382" s="142" t="s">
        <v>40</v>
      </c>
      <c r="J382" s="168" t="s">
        <v>1518</v>
      </c>
      <c r="K382" s="141" t="s">
        <v>218</v>
      </c>
      <c r="L382" s="141">
        <v>80131803</v>
      </c>
      <c r="M382" s="143">
        <v>5998300.0000000009</v>
      </c>
      <c r="N382" s="144">
        <v>9</v>
      </c>
      <c r="O382" s="143">
        <v>27100500</v>
      </c>
      <c r="P382" s="144" t="s">
        <v>452</v>
      </c>
      <c r="Q382" s="144" t="s">
        <v>452</v>
      </c>
      <c r="R382" s="144" t="s">
        <v>452</v>
      </c>
      <c r="S382" s="141" t="s">
        <v>158</v>
      </c>
      <c r="T382" s="141" t="s">
        <v>201</v>
      </c>
      <c r="U382" s="141" t="s">
        <v>1390</v>
      </c>
      <c r="V382" s="145" t="s">
        <v>1391</v>
      </c>
      <c r="W382" s="141" t="s">
        <v>4012</v>
      </c>
      <c r="X382" s="146"/>
      <c r="Y382" s="147"/>
      <c r="Z382" s="147"/>
      <c r="AA382" s="141"/>
      <c r="AB382" s="146"/>
      <c r="AC382" s="162"/>
      <c r="AD382" s="146"/>
      <c r="AE382" s="163"/>
      <c r="AF382" s="152">
        <f t="shared" si="33"/>
        <v>27100500</v>
      </c>
      <c r="AG382" s="167"/>
      <c r="AH382" s="146"/>
      <c r="AI382" s="163"/>
      <c r="AJ382" s="152">
        <f t="shared" si="34"/>
        <v>0</v>
      </c>
      <c r="AK382" s="164"/>
      <c r="AL382" s="146"/>
      <c r="AM382" s="163"/>
      <c r="AN382" s="158">
        <f t="shared" si="35"/>
        <v>0</v>
      </c>
      <c r="AO382" s="157"/>
      <c r="AP382" s="157"/>
      <c r="AQ382" s="158">
        <f t="shared" si="37"/>
        <v>0</v>
      </c>
      <c r="AR382" s="158">
        <f t="shared" si="36"/>
        <v>27100500</v>
      </c>
      <c r="AS382" s="159"/>
      <c r="AT382" s="164"/>
      <c r="AU382" s="165"/>
      <c r="AV382" s="148"/>
    </row>
    <row r="383" spans="1:48" s="118" customFormat="1" ht="18.75" customHeight="1">
      <c r="A383" s="140">
        <v>82</v>
      </c>
      <c r="B383" s="141" t="s">
        <v>1529</v>
      </c>
      <c r="C383" s="142" t="s">
        <v>64</v>
      </c>
      <c r="D383" s="168" t="s">
        <v>31</v>
      </c>
      <c r="E383" s="168" t="s">
        <v>13</v>
      </c>
      <c r="F383" s="142" t="s">
        <v>36</v>
      </c>
      <c r="G383" s="141" t="s">
        <v>200</v>
      </c>
      <c r="H383" s="142" t="s">
        <v>1</v>
      </c>
      <c r="I383" s="142" t="s">
        <v>40</v>
      </c>
      <c r="J383" s="168" t="s">
        <v>1530</v>
      </c>
      <c r="K383" s="141" t="s">
        <v>218</v>
      </c>
      <c r="L383" s="141">
        <v>80131803</v>
      </c>
      <c r="M383" s="143">
        <v>6469100.0000000009</v>
      </c>
      <c r="N383" s="144">
        <v>9</v>
      </c>
      <c r="O383" s="143">
        <v>39297100</v>
      </c>
      <c r="P383" s="144" t="s">
        <v>452</v>
      </c>
      <c r="Q383" s="144" t="s">
        <v>452</v>
      </c>
      <c r="R383" s="144" t="s">
        <v>452</v>
      </c>
      <c r="S383" s="141" t="s">
        <v>158</v>
      </c>
      <c r="T383" s="141" t="s">
        <v>201</v>
      </c>
      <c r="U383" s="141" t="s">
        <v>1390</v>
      </c>
      <c r="V383" s="145" t="s">
        <v>1391</v>
      </c>
      <c r="W383" s="141" t="s">
        <v>4012</v>
      </c>
      <c r="X383" s="146"/>
      <c r="Y383" s="147"/>
      <c r="Z383" s="147"/>
      <c r="AA383" s="141"/>
      <c r="AB383" s="146"/>
      <c r="AC383" s="162"/>
      <c r="AD383" s="146"/>
      <c r="AE383" s="163"/>
      <c r="AF383" s="152">
        <f t="shared" si="33"/>
        <v>39297100</v>
      </c>
      <c r="AG383" s="167"/>
      <c r="AH383" s="146"/>
      <c r="AI383" s="163"/>
      <c r="AJ383" s="152">
        <f t="shared" si="34"/>
        <v>0</v>
      </c>
      <c r="AK383" s="164"/>
      <c r="AL383" s="146"/>
      <c r="AM383" s="163"/>
      <c r="AN383" s="158">
        <f t="shared" si="35"/>
        <v>0</v>
      </c>
      <c r="AO383" s="157"/>
      <c r="AP383" s="157"/>
      <c r="AQ383" s="158">
        <f t="shared" si="37"/>
        <v>0</v>
      </c>
      <c r="AR383" s="158">
        <f t="shared" si="36"/>
        <v>39297100</v>
      </c>
      <c r="AS383" s="159"/>
      <c r="AT383" s="164"/>
      <c r="AU383" s="165"/>
      <c r="AV383" s="148"/>
    </row>
    <row r="384" spans="1:48" s="118" customFormat="1" ht="18.75" customHeight="1">
      <c r="A384" s="140">
        <v>83</v>
      </c>
      <c r="B384" s="141" t="s">
        <v>1531</v>
      </c>
      <c r="C384" s="142" t="s">
        <v>64</v>
      </c>
      <c r="D384" s="168" t="s">
        <v>31</v>
      </c>
      <c r="E384" s="168" t="s">
        <v>13</v>
      </c>
      <c r="F384" s="142" t="s">
        <v>36</v>
      </c>
      <c r="G384" s="141" t="s">
        <v>200</v>
      </c>
      <c r="H384" s="142" t="s">
        <v>1</v>
      </c>
      <c r="I384" s="142" t="s">
        <v>40</v>
      </c>
      <c r="J384" s="168" t="s">
        <v>1532</v>
      </c>
      <c r="K384" s="141" t="s">
        <v>218</v>
      </c>
      <c r="L384" s="141">
        <v>80131803</v>
      </c>
      <c r="M384" s="143">
        <v>6469100.0000000009</v>
      </c>
      <c r="N384" s="144">
        <v>9</v>
      </c>
      <c r="O384" s="143">
        <v>49988500</v>
      </c>
      <c r="P384" s="144" t="s">
        <v>452</v>
      </c>
      <c r="Q384" s="144" t="s">
        <v>452</v>
      </c>
      <c r="R384" s="144" t="s">
        <v>452</v>
      </c>
      <c r="S384" s="141" t="s">
        <v>158</v>
      </c>
      <c r="T384" s="141" t="s">
        <v>201</v>
      </c>
      <c r="U384" s="141" t="s">
        <v>1390</v>
      </c>
      <c r="V384" s="145" t="s">
        <v>1391</v>
      </c>
      <c r="W384" s="141" t="s">
        <v>4012</v>
      </c>
      <c r="X384" s="146"/>
      <c r="Y384" s="147"/>
      <c r="Z384" s="147"/>
      <c r="AA384" s="141"/>
      <c r="AB384" s="146"/>
      <c r="AC384" s="162"/>
      <c r="AD384" s="146"/>
      <c r="AE384" s="163"/>
      <c r="AF384" s="152">
        <f t="shared" si="33"/>
        <v>49988500</v>
      </c>
      <c r="AG384" s="167"/>
      <c r="AH384" s="146"/>
      <c r="AI384" s="163"/>
      <c r="AJ384" s="152">
        <f t="shared" si="34"/>
        <v>0</v>
      </c>
      <c r="AK384" s="164"/>
      <c r="AL384" s="146"/>
      <c r="AM384" s="163"/>
      <c r="AN384" s="158">
        <f t="shared" si="35"/>
        <v>0</v>
      </c>
      <c r="AO384" s="157"/>
      <c r="AP384" s="157"/>
      <c r="AQ384" s="158">
        <f t="shared" si="37"/>
        <v>0</v>
      </c>
      <c r="AR384" s="158">
        <f t="shared" si="36"/>
        <v>49988500</v>
      </c>
      <c r="AS384" s="159"/>
      <c r="AT384" s="164"/>
      <c r="AU384" s="165"/>
      <c r="AV384" s="148"/>
    </row>
    <row r="385" spans="1:48" s="118" customFormat="1" ht="18.75" customHeight="1">
      <c r="A385" s="140">
        <v>84</v>
      </c>
      <c r="B385" s="141" t="s">
        <v>1533</v>
      </c>
      <c r="C385" s="142" t="s">
        <v>64</v>
      </c>
      <c r="D385" s="168" t="s">
        <v>31</v>
      </c>
      <c r="E385" s="168" t="s">
        <v>13</v>
      </c>
      <c r="F385" s="142" t="s">
        <v>36</v>
      </c>
      <c r="G385" s="141" t="s">
        <v>200</v>
      </c>
      <c r="H385" s="142" t="s">
        <v>1</v>
      </c>
      <c r="I385" s="142" t="s">
        <v>40</v>
      </c>
      <c r="J385" s="168" t="s">
        <v>1534</v>
      </c>
      <c r="K385" s="141" t="s">
        <v>218</v>
      </c>
      <c r="L385" s="141">
        <v>80131803</v>
      </c>
      <c r="M385" s="143">
        <v>6600000.0000000009</v>
      </c>
      <c r="N385" s="144">
        <v>9</v>
      </c>
      <c r="O385" s="143">
        <v>51000000</v>
      </c>
      <c r="P385" s="144" t="s">
        <v>452</v>
      </c>
      <c r="Q385" s="144" t="s">
        <v>452</v>
      </c>
      <c r="R385" s="144" t="s">
        <v>452</v>
      </c>
      <c r="S385" s="141" t="s">
        <v>158</v>
      </c>
      <c r="T385" s="141" t="s">
        <v>201</v>
      </c>
      <c r="U385" s="141" t="s">
        <v>1390</v>
      </c>
      <c r="V385" s="145" t="s">
        <v>1391</v>
      </c>
      <c r="W385" s="141" t="s">
        <v>4012</v>
      </c>
      <c r="X385" s="146"/>
      <c r="Y385" s="147"/>
      <c r="Z385" s="147"/>
      <c r="AA385" s="141"/>
      <c r="AB385" s="146"/>
      <c r="AC385" s="162"/>
      <c r="AD385" s="146"/>
      <c r="AE385" s="163"/>
      <c r="AF385" s="152">
        <f t="shared" si="33"/>
        <v>51000000</v>
      </c>
      <c r="AG385" s="167"/>
      <c r="AH385" s="146"/>
      <c r="AI385" s="163"/>
      <c r="AJ385" s="152">
        <f t="shared" si="34"/>
        <v>0</v>
      </c>
      <c r="AK385" s="164"/>
      <c r="AL385" s="146"/>
      <c r="AM385" s="163"/>
      <c r="AN385" s="158">
        <f t="shared" si="35"/>
        <v>0</v>
      </c>
      <c r="AO385" s="157"/>
      <c r="AP385" s="157"/>
      <c r="AQ385" s="158">
        <f t="shared" si="37"/>
        <v>0</v>
      </c>
      <c r="AR385" s="158">
        <f t="shared" si="36"/>
        <v>51000000</v>
      </c>
      <c r="AS385" s="159"/>
      <c r="AT385" s="164"/>
      <c r="AU385" s="165"/>
      <c r="AV385" s="148"/>
    </row>
    <row r="386" spans="1:48" s="118" customFormat="1" ht="18.75" customHeight="1">
      <c r="A386" s="140">
        <v>85</v>
      </c>
      <c r="B386" s="141" t="s">
        <v>1535</v>
      </c>
      <c r="C386" s="142" t="s">
        <v>64</v>
      </c>
      <c r="D386" s="168" t="s">
        <v>31</v>
      </c>
      <c r="E386" s="168" t="s">
        <v>13</v>
      </c>
      <c r="F386" s="142" t="s">
        <v>36</v>
      </c>
      <c r="G386" s="141" t="s">
        <v>200</v>
      </c>
      <c r="H386" s="142" t="s">
        <v>1</v>
      </c>
      <c r="I386" s="142" t="s">
        <v>40</v>
      </c>
      <c r="J386" s="168" t="s">
        <v>1518</v>
      </c>
      <c r="K386" s="141" t="s">
        <v>218</v>
      </c>
      <c r="L386" s="141">
        <v>80131803</v>
      </c>
      <c r="M386" s="143">
        <v>7056500.0000000009</v>
      </c>
      <c r="N386" s="144">
        <v>9</v>
      </c>
      <c r="O386" s="143">
        <v>54527500</v>
      </c>
      <c r="P386" s="144" t="s">
        <v>238</v>
      </c>
      <c r="Q386" s="144" t="s">
        <v>238</v>
      </c>
      <c r="R386" s="144" t="s">
        <v>238</v>
      </c>
      <c r="S386" s="141" t="s">
        <v>158</v>
      </c>
      <c r="T386" s="141" t="s">
        <v>201</v>
      </c>
      <c r="U386" s="141" t="s">
        <v>1390</v>
      </c>
      <c r="V386" s="145" t="s">
        <v>1391</v>
      </c>
      <c r="W386" s="141" t="s">
        <v>4012</v>
      </c>
      <c r="X386" s="146"/>
      <c r="Y386" s="147"/>
      <c r="Z386" s="147"/>
      <c r="AA386" s="141"/>
      <c r="AB386" s="146"/>
      <c r="AC386" s="162"/>
      <c r="AD386" s="146"/>
      <c r="AE386" s="163"/>
      <c r="AF386" s="152">
        <f t="shared" si="33"/>
        <v>54527500</v>
      </c>
      <c r="AG386" s="167"/>
      <c r="AH386" s="146"/>
      <c r="AI386" s="163"/>
      <c r="AJ386" s="152">
        <f t="shared" si="34"/>
        <v>0</v>
      </c>
      <c r="AK386" s="164"/>
      <c r="AL386" s="146"/>
      <c r="AM386" s="163"/>
      <c r="AN386" s="158">
        <f t="shared" si="35"/>
        <v>0</v>
      </c>
      <c r="AO386" s="157"/>
      <c r="AP386" s="157"/>
      <c r="AQ386" s="158">
        <f t="shared" si="37"/>
        <v>0</v>
      </c>
      <c r="AR386" s="158">
        <f t="shared" si="36"/>
        <v>54527500</v>
      </c>
      <c r="AS386" s="159"/>
      <c r="AT386" s="164"/>
      <c r="AU386" s="165"/>
      <c r="AV386" s="148"/>
    </row>
    <row r="387" spans="1:48" s="118" customFormat="1" ht="18.75" customHeight="1">
      <c r="A387" s="140">
        <v>86</v>
      </c>
      <c r="B387" s="141" t="s">
        <v>1536</v>
      </c>
      <c r="C387" s="142" t="s">
        <v>64</v>
      </c>
      <c r="D387" s="168" t="s">
        <v>31</v>
      </c>
      <c r="E387" s="168" t="s">
        <v>13</v>
      </c>
      <c r="F387" s="142" t="s">
        <v>36</v>
      </c>
      <c r="G387" s="141" t="s">
        <v>200</v>
      </c>
      <c r="H387" s="142" t="s">
        <v>1</v>
      </c>
      <c r="I387" s="142" t="s">
        <v>40</v>
      </c>
      <c r="J387" s="168" t="s">
        <v>1518</v>
      </c>
      <c r="K387" s="141" t="s">
        <v>218</v>
      </c>
      <c r="L387" s="141">
        <v>80131803</v>
      </c>
      <c r="M387" s="143">
        <v>7150000.0000000009</v>
      </c>
      <c r="N387" s="144">
        <v>9</v>
      </c>
      <c r="O387" s="143">
        <v>55250000</v>
      </c>
      <c r="P387" s="144" t="s">
        <v>238</v>
      </c>
      <c r="Q387" s="144" t="s">
        <v>238</v>
      </c>
      <c r="R387" s="144" t="s">
        <v>238</v>
      </c>
      <c r="S387" s="141" t="s">
        <v>158</v>
      </c>
      <c r="T387" s="141" t="s">
        <v>201</v>
      </c>
      <c r="U387" s="141" t="s">
        <v>1390</v>
      </c>
      <c r="V387" s="145" t="s">
        <v>1391</v>
      </c>
      <c r="W387" s="141" t="s">
        <v>4012</v>
      </c>
      <c r="X387" s="146"/>
      <c r="Y387" s="147"/>
      <c r="Z387" s="147"/>
      <c r="AA387" s="141"/>
      <c r="AB387" s="146"/>
      <c r="AC387" s="162"/>
      <c r="AD387" s="146"/>
      <c r="AE387" s="163"/>
      <c r="AF387" s="152">
        <f t="shared" si="33"/>
        <v>55250000</v>
      </c>
      <c r="AG387" s="167"/>
      <c r="AH387" s="146"/>
      <c r="AI387" s="163"/>
      <c r="AJ387" s="152">
        <f t="shared" si="34"/>
        <v>0</v>
      </c>
      <c r="AK387" s="164"/>
      <c r="AL387" s="146"/>
      <c r="AM387" s="163"/>
      <c r="AN387" s="158">
        <f t="shared" si="35"/>
        <v>0</v>
      </c>
      <c r="AO387" s="157"/>
      <c r="AP387" s="157"/>
      <c r="AQ387" s="158">
        <f t="shared" si="37"/>
        <v>0</v>
      </c>
      <c r="AR387" s="158">
        <f t="shared" si="36"/>
        <v>55250000</v>
      </c>
      <c r="AS387" s="159"/>
      <c r="AT387" s="164"/>
      <c r="AU387" s="165"/>
      <c r="AV387" s="148"/>
    </row>
    <row r="388" spans="1:48" s="118" customFormat="1" ht="18.75" customHeight="1">
      <c r="A388" s="140">
        <v>87</v>
      </c>
      <c r="B388" s="141" t="s">
        <v>1537</v>
      </c>
      <c r="C388" s="142" t="s">
        <v>64</v>
      </c>
      <c r="D388" s="168" t="s">
        <v>31</v>
      </c>
      <c r="E388" s="168" t="s">
        <v>13</v>
      </c>
      <c r="F388" s="142" t="s">
        <v>36</v>
      </c>
      <c r="G388" s="141" t="s">
        <v>200</v>
      </c>
      <c r="H388" s="142" t="s">
        <v>1</v>
      </c>
      <c r="I388" s="142" t="s">
        <v>40</v>
      </c>
      <c r="J388" s="168" t="s">
        <v>1538</v>
      </c>
      <c r="K388" s="141" t="s">
        <v>218</v>
      </c>
      <c r="L388" s="141">
        <v>80131803</v>
      </c>
      <c r="M388" s="143">
        <v>8232400.0000000009</v>
      </c>
      <c r="N388" s="144">
        <v>9</v>
      </c>
      <c r="O388" s="143">
        <v>63614000</v>
      </c>
      <c r="P388" s="144" t="s">
        <v>238</v>
      </c>
      <c r="Q388" s="144" t="s">
        <v>238</v>
      </c>
      <c r="R388" s="144" t="s">
        <v>238</v>
      </c>
      <c r="S388" s="141" t="s">
        <v>158</v>
      </c>
      <c r="T388" s="141" t="s">
        <v>201</v>
      </c>
      <c r="U388" s="141" t="s">
        <v>1390</v>
      </c>
      <c r="V388" s="145" t="s">
        <v>1391</v>
      </c>
      <c r="W388" s="141" t="s">
        <v>4012</v>
      </c>
      <c r="X388" s="146"/>
      <c r="Y388" s="147"/>
      <c r="Z388" s="147"/>
      <c r="AA388" s="141"/>
      <c r="AB388" s="146"/>
      <c r="AC388" s="162"/>
      <c r="AD388" s="146"/>
      <c r="AE388" s="163"/>
      <c r="AF388" s="152">
        <f t="shared" si="33"/>
        <v>63614000</v>
      </c>
      <c r="AG388" s="167"/>
      <c r="AH388" s="146"/>
      <c r="AI388" s="163"/>
      <c r="AJ388" s="152">
        <f t="shared" si="34"/>
        <v>0</v>
      </c>
      <c r="AK388" s="164"/>
      <c r="AL388" s="146"/>
      <c r="AM388" s="163"/>
      <c r="AN388" s="158">
        <f t="shared" si="35"/>
        <v>0</v>
      </c>
      <c r="AO388" s="157"/>
      <c r="AP388" s="157"/>
      <c r="AQ388" s="158">
        <f t="shared" si="37"/>
        <v>0</v>
      </c>
      <c r="AR388" s="158">
        <f t="shared" si="36"/>
        <v>63614000</v>
      </c>
      <c r="AS388" s="159"/>
      <c r="AT388" s="164"/>
      <c r="AU388" s="165"/>
      <c r="AV388" s="148"/>
    </row>
    <row r="389" spans="1:48" s="118" customFormat="1" ht="18.75" customHeight="1">
      <c r="A389" s="140">
        <v>88</v>
      </c>
      <c r="B389" s="141" t="s">
        <v>1539</v>
      </c>
      <c r="C389" s="142" t="s">
        <v>64</v>
      </c>
      <c r="D389" s="168" t="s">
        <v>31</v>
      </c>
      <c r="E389" s="168" t="s">
        <v>13</v>
      </c>
      <c r="F389" s="142" t="s">
        <v>36</v>
      </c>
      <c r="G389" s="141" t="s">
        <v>200</v>
      </c>
      <c r="H389" s="142" t="s">
        <v>1</v>
      </c>
      <c r="I389" s="142" t="s">
        <v>40</v>
      </c>
      <c r="J389" s="168" t="s">
        <v>1518</v>
      </c>
      <c r="K389" s="141" t="s">
        <v>218</v>
      </c>
      <c r="L389" s="141">
        <v>80131803</v>
      </c>
      <c r="M389" s="143">
        <v>8232400.0000000009</v>
      </c>
      <c r="N389" s="144">
        <v>9</v>
      </c>
      <c r="O389" s="143">
        <v>63614000</v>
      </c>
      <c r="P389" s="144" t="s">
        <v>238</v>
      </c>
      <c r="Q389" s="144" t="s">
        <v>238</v>
      </c>
      <c r="R389" s="144" t="s">
        <v>238</v>
      </c>
      <c r="S389" s="141" t="s">
        <v>158</v>
      </c>
      <c r="T389" s="141" t="s">
        <v>201</v>
      </c>
      <c r="U389" s="141" t="s">
        <v>1390</v>
      </c>
      <c r="V389" s="145" t="s">
        <v>1391</v>
      </c>
      <c r="W389" s="141" t="s">
        <v>4012</v>
      </c>
      <c r="X389" s="146"/>
      <c r="Y389" s="147"/>
      <c r="Z389" s="147"/>
      <c r="AA389" s="141"/>
      <c r="AB389" s="146"/>
      <c r="AC389" s="162"/>
      <c r="AD389" s="146"/>
      <c r="AE389" s="163"/>
      <c r="AF389" s="152">
        <f t="shared" si="33"/>
        <v>63614000</v>
      </c>
      <c r="AG389" s="167"/>
      <c r="AH389" s="146"/>
      <c r="AI389" s="163"/>
      <c r="AJ389" s="152">
        <f t="shared" si="34"/>
        <v>0</v>
      </c>
      <c r="AK389" s="164"/>
      <c r="AL389" s="146"/>
      <c r="AM389" s="163"/>
      <c r="AN389" s="158">
        <f t="shared" si="35"/>
        <v>0</v>
      </c>
      <c r="AO389" s="157"/>
      <c r="AP389" s="157"/>
      <c r="AQ389" s="158">
        <f t="shared" si="37"/>
        <v>0</v>
      </c>
      <c r="AR389" s="158">
        <f t="shared" si="36"/>
        <v>63614000</v>
      </c>
      <c r="AS389" s="159"/>
      <c r="AT389" s="164"/>
      <c r="AU389" s="165"/>
      <c r="AV389" s="148"/>
    </row>
    <row r="390" spans="1:48" s="118" customFormat="1" ht="18.75" customHeight="1">
      <c r="A390" s="140">
        <v>89</v>
      </c>
      <c r="B390" s="141" t="s">
        <v>1540</v>
      </c>
      <c r="C390" s="142" t="s">
        <v>64</v>
      </c>
      <c r="D390" s="168" t="s">
        <v>31</v>
      </c>
      <c r="E390" s="168" t="s">
        <v>13</v>
      </c>
      <c r="F390" s="142" t="s">
        <v>36</v>
      </c>
      <c r="G390" s="141" t="s">
        <v>200</v>
      </c>
      <c r="H390" s="142" t="s">
        <v>1</v>
      </c>
      <c r="I390" s="142" t="s">
        <v>40</v>
      </c>
      <c r="J390" s="168" t="s">
        <v>1518</v>
      </c>
      <c r="K390" s="141" t="s">
        <v>218</v>
      </c>
      <c r="L390" s="141">
        <v>80131803</v>
      </c>
      <c r="M390" s="143">
        <v>9188960</v>
      </c>
      <c r="N390" s="144">
        <v>9</v>
      </c>
      <c r="O390" s="143">
        <v>71005600</v>
      </c>
      <c r="P390" s="144" t="s">
        <v>238</v>
      </c>
      <c r="Q390" s="144" t="s">
        <v>238</v>
      </c>
      <c r="R390" s="144" t="s">
        <v>238</v>
      </c>
      <c r="S390" s="141" t="s">
        <v>158</v>
      </c>
      <c r="T390" s="141" t="s">
        <v>201</v>
      </c>
      <c r="U390" s="141" t="s">
        <v>1390</v>
      </c>
      <c r="V390" s="145" t="s">
        <v>1391</v>
      </c>
      <c r="W390" s="141" t="s">
        <v>4012</v>
      </c>
      <c r="X390" s="146"/>
      <c r="Y390" s="147"/>
      <c r="Z390" s="147"/>
      <c r="AA390" s="141"/>
      <c r="AB390" s="146"/>
      <c r="AC390" s="162"/>
      <c r="AD390" s="146"/>
      <c r="AE390" s="163"/>
      <c r="AF390" s="152">
        <f t="shared" si="33"/>
        <v>71005600</v>
      </c>
      <c r="AG390" s="167"/>
      <c r="AH390" s="146"/>
      <c r="AI390" s="163"/>
      <c r="AJ390" s="152">
        <f t="shared" si="34"/>
        <v>0</v>
      </c>
      <c r="AK390" s="164"/>
      <c r="AL390" s="146"/>
      <c r="AM390" s="163"/>
      <c r="AN390" s="158">
        <f t="shared" si="35"/>
        <v>0</v>
      </c>
      <c r="AO390" s="157"/>
      <c r="AP390" s="157"/>
      <c r="AQ390" s="158">
        <f t="shared" si="37"/>
        <v>0</v>
      </c>
      <c r="AR390" s="158">
        <f t="shared" si="36"/>
        <v>71005600</v>
      </c>
      <c r="AS390" s="159"/>
      <c r="AT390" s="164"/>
      <c r="AU390" s="165"/>
      <c r="AV390" s="148"/>
    </row>
    <row r="391" spans="1:48" s="118" customFormat="1" ht="18.75" customHeight="1">
      <c r="A391" s="140">
        <v>90</v>
      </c>
      <c r="B391" s="141" t="s">
        <v>1541</v>
      </c>
      <c r="C391" s="142" t="s">
        <v>64</v>
      </c>
      <c r="D391" s="168" t="s">
        <v>31</v>
      </c>
      <c r="E391" s="168" t="s">
        <v>13</v>
      </c>
      <c r="F391" s="142" t="s">
        <v>36</v>
      </c>
      <c r="G391" s="141" t="s">
        <v>200</v>
      </c>
      <c r="H391" s="142" t="s">
        <v>1</v>
      </c>
      <c r="I391" s="142" t="s">
        <v>109</v>
      </c>
      <c r="J391" s="168" t="s">
        <v>1542</v>
      </c>
      <c r="K391" s="141" t="s">
        <v>218</v>
      </c>
      <c r="L391" s="141">
        <v>80131803</v>
      </c>
      <c r="M391" s="143">
        <v>8800440</v>
      </c>
      <c r="N391" s="144">
        <v>9</v>
      </c>
      <c r="O391" s="143">
        <v>80004000</v>
      </c>
      <c r="P391" s="144" t="s">
        <v>238</v>
      </c>
      <c r="Q391" s="144" t="s">
        <v>238</v>
      </c>
      <c r="R391" s="144" t="s">
        <v>238</v>
      </c>
      <c r="S391" s="141" t="s">
        <v>158</v>
      </c>
      <c r="T391" s="141" t="s">
        <v>201</v>
      </c>
      <c r="U391" s="141" t="s">
        <v>1390</v>
      </c>
      <c r="V391" s="145" t="s">
        <v>1391</v>
      </c>
      <c r="W391" s="141" t="s">
        <v>4012</v>
      </c>
      <c r="X391" s="146"/>
      <c r="Y391" s="147"/>
      <c r="Z391" s="147"/>
      <c r="AA391" s="141"/>
      <c r="AB391" s="146"/>
      <c r="AC391" s="162"/>
      <c r="AD391" s="146"/>
      <c r="AE391" s="163"/>
      <c r="AF391" s="152">
        <f t="shared" si="33"/>
        <v>80004000</v>
      </c>
      <c r="AG391" s="167"/>
      <c r="AH391" s="146"/>
      <c r="AI391" s="163"/>
      <c r="AJ391" s="152">
        <f t="shared" si="34"/>
        <v>0</v>
      </c>
      <c r="AK391" s="164"/>
      <c r="AL391" s="146"/>
      <c r="AM391" s="163"/>
      <c r="AN391" s="158">
        <f t="shared" si="35"/>
        <v>0</v>
      </c>
      <c r="AO391" s="157"/>
      <c r="AP391" s="157"/>
      <c r="AQ391" s="158">
        <f t="shared" si="37"/>
        <v>0</v>
      </c>
      <c r="AR391" s="158">
        <f t="shared" si="36"/>
        <v>80004000</v>
      </c>
      <c r="AS391" s="159"/>
      <c r="AT391" s="164"/>
      <c r="AU391" s="165"/>
      <c r="AV391" s="148"/>
    </row>
    <row r="392" spans="1:48" s="118" customFormat="1" ht="18.75" customHeight="1">
      <c r="A392" s="140">
        <v>91</v>
      </c>
      <c r="B392" s="141" t="s">
        <v>1543</v>
      </c>
      <c r="C392" s="142" t="s">
        <v>64</v>
      </c>
      <c r="D392" s="168" t="s">
        <v>31</v>
      </c>
      <c r="E392" s="168" t="s">
        <v>13</v>
      </c>
      <c r="F392" s="142" t="s">
        <v>36</v>
      </c>
      <c r="G392" s="141" t="s">
        <v>200</v>
      </c>
      <c r="H392" s="142" t="s">
        <v>1</v>
      </c>
      <c r="I392" s="142" t="s">
        <v>109</v>
      </c>
      <c r="J392" s="168" t="s">
        <v>1518</v>
      </c>
      <c r="K392" s="141" t="s">
        <v>218</v>
      </c>
      <c r="L392" s="141">
        <v>80131803</v>
      </c>
      <c r="M392" s="143">
        <v>8800000</v>
      </c>
      <c r="N392" s="144">
        <v>9</v>
      </c>
      <c r="O392" s="143">
        <v>80000000</v>
      </c>
      <c r="P392" s="144" t="s">
        <v>238</v>
      </c>
      <c r="Q392" s="144" t="s">
        <v>238</v>
      </c>
      <c r="R392" s="144" t="s">
        <v>238</v>
      </c>
      <c r="S392" s="141" t="s">
        <v>158</v>
      </c>
      <c r="T392" s="141" t="s">
        <v>201</v>
      </c>
      <c r="U392" s="141" t="s">
        <v>1390</v>
      </c>
      <c r="V392" s="145" t="s">
        <v>1391</v>
      </c>
      <c r="W392" s="141" t="s">
        <v>4012</v>
      </c>
      <c r="X392" s="146"/>
      <c r="Y392" s="147"/>
      <c r="Z392" s="147"/>
      <c r="AA392" s="141"/>
      <c r="AB392" s="146"/>
      <c r="AC392" s="162"/>
      <c r="AD392" s="146"/>
      <c r="AE392" s="163"/>
      <c r="AF392" s="152">
        <f t="shared" ref="AF392:AF455" si="41">O392-AE392</f>
        <v>80000000</v>
      </c>
      <c r="AG392" s="167"/>
      <c r="AH392" s="146"/>
      <c r="AI392" s="163"/>
      <c r="AJ392" s="152">
        <f t="shared" ref="AJ392:AJ455" si="42">AE392-AI392</f>
        <v>0</v>
      </c>
      <c r="AK392" s="164"/>
      <c r="AL392" s="146"/>
      <c r="AM392" s="163"/>
      <c r="AN392" s="158">
        <f t="shared" ref="AN392:AN455" si="43">AI392-AM392</f>
        <v>0</v>
      </c>
      <c r="AO392" s="157"/>
      <c r="AP392" s="157"/>
      <c r="AQ392" s="158">
        <f t="shared" si="37"/>
        <v>0</v>
      </c>
      <c r="AR392" s="158">
        <f t="shared" ref="AR392:AR455" si="44">O392-AM392</f>
        <v>80000000</v>
      </c>
      <c r="AS392" s="159"/>
      <c r="AT392" s="164"/>
      <c r="AU392" s="165"/>
      <c r="AV392" s="148"/>
    </row>
    <row r="393" spans="1:48" s="118" customFormat="1" ht="18.75" customHeight="1">
      <c r="A393" s="140">
        <v>92</v>
      </c>
      <c r="B393" s="141" t="s">
        <v>1544</v>
      </c>
      <c r="C393" s="142" t="s">
        <v>64</v>
      </c>
      <c r="D393" s="168" t="s">
        <v>31</v>
      </c>
      <c r="E393" s="168" t="s">
        <v>13</v>
      </c>
      <c r="F393" s="142" t="s">
        <v>36</v>
      </c>
      <c r="G393" s="141" t="s">
        <v>200</v>
      </c>
      <c r="H393" s="142" t="s">
        <v>4</v>
      </c>
      <c r="I393" s="142" t="s">
        <v>40</v>
      </c>
      <c r="J393" s="168" t="s">
        <v>1545</v>
      </c>
      <c r="K393" s="141" t="s">
        <v>218</v>
      </c>
      <c r="L393" s="141">
        <v>80101700</v>
      </c>
      <c r="M393" s="143">
        <v>8232400</v>
      </c>
      <c r="N393" s="144">
        <v>9</v>
      </c>
      <c r="O393" s="143">
        <v>63614000</v>
      </c>
      <c r="P393" s="144" t="s">
        <v>238</v>
      </c>
      <c r="Q393" s="144" t="s">
        <v>238</v>
      </c>
      <c r="R393" s="144" t="s">
        <v>238</v>
      </c>
      <c r="S393" s="141" t="s">
        <v>158</v>
      </c>
      <c r="T393" s="141" t="s">
        <v>201</v>
      </c>
      <c r="U393" s="141" t="s">
        <v>1390</v>
      </c>
      <c r="V393" s="145" t="s">
        <v>1391</v>
      </c>
      <c r="W393" s="141" t="s">
        <v>4012</v>
      </c>
      <c r="X393" s="146"/>
      <c r="Y393" s="147"/>
      <c r="Z393" s="147"/>
      <c r="AA393" s="141"/>
      <c r="AB393" s="146"/>
      <c r="AC393" s="162"/>
      <c r="AD393" s="146"/>
      <c r="AE393" s="163"/>
      <c r="AF393" s="152">
        <f t="shared" si="41"/>
        <v>63614000</v>
      </c>
      <c r="AG393" s="167"/>
      <c r="AH393" s="146"/>
      <c r="AI393" s="163"/>
      <c r="AJ393" s="152">
        <f t="shared" si="42"/>
        <v>0</v>
      </c>
      <c r="AK393" s="164"/>
      <c r="AL393" s="146"/>
      <c r="AM393" s="163"/>
      <c r="AN393" s="158">
        <f t="shared" si="43"/>
        <v>0</v>
      </c>
      <c r="AO393" s="157"/>
      <c r="AP393" s="157"/>
      <c r="AQ393" s="158">
        <f t="shared" ref="AQ393:AQ456" si="45">AM393-AO393</f>
        <v>0</v>
      </c>
      <c r="AR393" s="158">
        <f t="shared" si="44"/>
        <v>63614000</v>
      </c>
      <c r="AS393" s="159"/>
      <c r="AT393" s="164"/>
      <c r="AU393" s="165"/>
      <c r="AV393" s="148"/>
    </row>
    <row r="394" spans="1:48" s="118" customFormat="1" ht="18.75" customHeight="1">
      <c r="A394" s="140">
        <v>93</v>
      </c>
      <c r="B394" s="141" t="s">
        <v>1546</v>
      </c>
      <c r="C394" s="142" t="s">
        <v>64</v>
      </c>
      <c r="D394" s="168" t="s">
        <v>31</v>
      </c>
      <c r="E394" s="168" t="s">
        <v>13</v>
      </c>
      <c r="F394" s="142" t="s">
        <v>36</v>
      </c>
      <c r="G394" s="141" t="s">
        <v>200</v>
      </c>
      <c r="H394" s="142" t="s">
        <v>4</v>
      </c>
      <c r="I394" s="142" t="s">
        <v>40</v>
      </c>
      <c r="J394" s="168" t="s">
        <v>1545</v>
      </c>
      <c r="K394" s="141" t="s">
        <v>218</v>
      </c>
      <c r="L394" s="141">
        <v>80101700</v>
      </c>
      <c r="M394" s="143">
        <v>8232400</v>
      </c>
      <c r="N394" s="144">
        <v>9</v>
      </c>
      <c r="O394" s="143">
        <v>63614000</v>
      </c>
      <c r="P394" s="144" t="s">
        <v>238</v>
      </c>
      <c r="Q394" s="144" t="s">
        <v>238</v>
      </c>
      <c r="R394" s="144" t="s">
        <v>238</v>
      </c>
      <c r="S394" s="141" t="s">
        <v>158</v>
      </c>
      <c r="T394" s="141" t="s">
        <v>201</v>
      </c>
      <c r="U394" s="141" t="s">
        <v>1390</v>
      </c>
      <c r="V394" s="145" t="s">
        <v>1391</v>
      </c>
      <c r="W394" s="141" t="s">
        <v>4012</v>
      </c>
      <c r="X394" s="146"/>
      <c r="Y394" s="147"/>
      <c r="Z394" s="147"/>
      <c r="AA394" s="141"/>
      <c r="AB394" s="146"/>
      <c r="AC394" s="162"/>
      <c r="AD394" s="146"/>
      <c r="AE394" s="163"/>
      <c r="AF394" s="152">
        <f t="shared" si="41"/>
        <v>63614000</v>
      </c>
      <c r="AG394" s="167"/>
      <c r="AH394" s="146"/>
      <c r="AI394" s="163"/>
      <c r="AJ394" s="152">
        <f t="shared" si="42"/>
        <v>0</v>
      </c>
      <c r="AK394" s="164"/>
      <c r="AL394" s="146"/>
      <c r="AM394" s="163"/>
      <c r="AN394" s="158">
        <f t="shared" si="43"/>
        <v>0</v>
      </c>
      <c r="AO394" s="157"/>
      <c r="AP394" s="157"/>
      <c r="AQ394" s="158">
        <f t="shared" si="45"/>
        <v>0</v>
      </c>
      <c r="AR394" s="158">
        <f t="shared" si="44"/>
        <v>63614000</v>
      </c>
      <c r="AS394" s="159"/>
      <c r="AT394" s="164"/>
      <c r="AU394" s="165"/>
      <c r="AV394" s="148"/>
    </row>
    <row r="395" spans="1:48" s="118" customFormat="1" ht="18.75" customHeight="1">
      <c r="A395" s="140">
        <v>94</v>
      </c>
      <c r="B395" s="141" t="s">
        <v>1547</v>
      </c>
      <c r="C395" s="142" t="s">
        <v>64</v>
      </c>
      <c r="D395" s="168" t="s">
        <v>31</v>
      </c>
      <c r="E395" s="168" t="s">
        <v>13</v>
      </c>
      <c r="F395" s="142" t="s">
        <v>1408</v>
      </c>
      <c r="G395" s="141" t="s">
        <v>202</v>
      </c>
      <c r="H395" s="142" t="s">
        <v>15</v>
      </c>
      <c r="I395" s="142" t="s">
        <v>40</v>
      </c>
      <c r="J395" s="168" t="s">
        <v>1403</v>
      </c>
      <c r="K395" s="141" t="s">
        <v>226</v>
      </c>
      <c r="L395" s="141" t="s">
        <v>237</v>
      </c>
      <c r="M395" s="143">
        <v>100000000</v>
      </c>
      <c r="N395" s="144">
        <v>3</v>
      </c>
      <c r="O395" s="143">
        <v>300000000</v>
      </c>
      <c r="P395" s="144" t="s">
        <v>237</v>
      </c>
      <c r="Q395" s="144" t="s">
        <v>237</v>
      </c>
      <c r="R395" s="144" t="s">
        <v>700</v>
      </c>
      <c r="S395" s="141" t="s">
        <v>158</v>
      </c>
      <c r="T395" s="141" t="s">
        <v>201</v>
      </c>
      <c r="U395" s="141" t="s">
        <v>1390</v>
      </c>
      <c r="V395" s="145" t="s">
        <v>1391</v>
      </c>
      <c r="W395" s="141" t="s">
        <v>4010</v>
      </c>
      <c r="X395" s="146">
        <v>45302</v>
      </c>
      <c r="Y395" s="147">
        <v>202412000000903</v>
      </c>
      <c r="Z395" s="147" t="s">
        <v>38</v>
      </c>
      <c r="AA395" s="141" t="s">
        <v>1548</v>
      </c>
      <c r="AB395" s="146">
        <v>45303</v>
      </c>
      <c r="AC395" s="162" t="s">
        <v>1549</v>
      </c>
      <c r="AD395" s="146">
        <v>45303</v>
      </c>
      <c r="AE395" s="163">
        <v>300000000</v>
      </c>
      <c r="AF395" s="152">
        <f t="shared" si="41"/>
        <v>0</v>
      </c>
      <c r="AG395" s="167">
        <v>26</v>
      </c>
      <c r="AH395" s="146">
        <v>45306</v>
      </c>
      <c r="AI395" s="163">
        <v>179627620</v>
      </c>
      <c r="AJ395" s="152">
        <f t="shared" si="42"/>
        <v>120372380</v>
      </c>
      <c r="AK395" s="164" t="s">
        <v>1393</v>
      </c>
      <c r="AL395" s="146" t="s">
        <v>1394</v>
      </c>
      <c r="AM395" s="163">
        <v>179627620</v>
      </c>
      <c r="AN395" s="158">
        <f t="shared" si="43"/>
        <v>0</v>
      </c>
      <c r="AO395" s="157">
        <v>147687617</v>
      </c>
      <c r="AP395" s="157"/>
      <c r="AQ395" s="158">
        <f t="shared" si="45"/>
        <v>31940003</v>
      </c>
      <c r="AR395" s="158">
        <f t="shared" si="44"/>
        <v>120372380</v>
      </c>
      <c r="AS395" s="159" t="s">
        <v>177</v>
      </c>
      <c r="AT395" s="164" t="s">
        <v>1395</v>
      </c>
      <c r="AU395" s="165" t="s">
        <v>1396</v>
      </c>
      <c r="AV395" s="148"/>
    </row>
    <row r="396" spans="1:48" s="118" customFormat="1" ht="18.75" customHeight="1">
      <c r="A396" s="140">
        <v>95</v>
      </c>
      <c r="B396" s="141" t="s">
        <v>1550</v>
      </c>
      <c r="C396" s="142" t="s">
        <v>64</v>
      </c>
      <c r="D396" s="168" t="s">
        <v>31</v>
      </c>
      <c r="E396" s="168" t="s">
        <v>13</v>
      </c>
      <c r="F396" s="142" t="s">
        <v>204</v>
      </c>
      <c r="G396" s="141" t="s">
        <v>202</v>
      </c>
      <c r="H396" s="142" t="s">
        <v>15</v>
      </c>
      <c r="I396" s="142" t="s">
        <v>110</v>
      </c>
      <c r="J396" s="168" t="s">
        <v>1403</v>
      </c>
      <c r="K396" s="141" t="s">
        <v>226</v>
      </c>
      <c r="L396" s="141" t="s">
        <v>237</v>
      </c>
      <c r="M396" s="143">
        <v>83333333</v>
      </c>
      <c r="N396" s="144">
        <v>12</v>
      </c>
      <c r="O396" s="143">
        <v>1000000000</v>
      </c>
      <c r="P396" s="144" t="s">
        <v>237</v>
      </c>
      <c r="Q396" s="144" t="s">
        <v>237</v>
      </c>
      <c r="R396" s="144" t="s">
        <v>700</v>
      </c>
      <c r="S396" s="141" t="s">
        <v>158</v>
      </c>
      <c r="T396" s="141" t="s">
        <v>201</v>
      </c>
      <c r="U396" s="141" t="s">
        <v>1390</v>
      </c>
      <c r="V396" s="145" t="s">
        <v>1391</v>
      </c>
      <c r="W396" s="141" t="s">
        <v>4010</v>
      </c>
      <c r="X396" s="146">
        <v>45302</v>
      </c>
      <c r="Y396" s="147">
        <v>202412000000903</v>
      </c>
      <c r="Z396" s="147" t="s">
        <v>38</v>
      </c>
      <c r="AA396" s="141" t="s">
        <v>1551</v>
      </c>
      <c r="AB396" s="146">
        <v>45303</v>
      </c>
      <c r="AC396" s="162" t="s">
        <v>1552</v>
      </c>
      <c r="AD396" s="146"/>
      <c r="AE396" s="163"/>
      <c r="AF396" s="152">
        <f t="shared" si="41"/>
        <v>1000000000</v>
      </c>
      <c r="AG396" s="167" t="s">
        <v>1553</v>
      </c>
      <c r="AH396" s="146"/>
      <c r="AI396" s="163"/>
      <c r="AJ396" s="152">
        <f t="shared" si="42"/>
        <v>0</v>
      </c>
      <c r="AK396" s="164"/>
      <c r="AL396" s="146"/>
      <c r="AM396" s="163"/>
      <c r="AN396" s="158">
        <f t="shared" si="43"/>
        <v>0</v>
      </c>
      <c r="AO396" s="157"/>
      <c r="AP396" s="157"/>
      <c r="AQ396" s="158">
        <f t="shared" si="45"/>
        <v>0</v>
      </c>
      <c r="AR396" s="158">
        <f t="shared" si="44"/>
        <v>1000000000</v>
      </c>
      <c r="AS396" s="159"/>
      <c r="AT396" s="164"/>
      <c r="AU396" s="165"/>
      <c r="AV396" s="148"/>
    </row>
    <row r="397" spans="1:48" s="118" customFormat="1" ht="18.75" customHeight="1">
      <c r="A397" s="140">
        <v>96</v>
      </c>
      <c r="B397" s="141" t="s">
        <v>1554</v>
      </c>
      <c r="C397" s="142" t="s">
        <v>64</v>
      </c>
      <c r="D397" s="168" t="s">
        <v>31</v>
      </c>
      <c r="E397" s="168" t="s">
        <v>13</v>
      </c>
      <c r="F397" s="142" t="s">
        <v>204</v>
      </c>
      <c r="G397" s="141" t="s">
        <v>202</v>
      </c>
      <c r="H397" s="142" t="s">
        <v>15</v>
      </c>
      <c r="I397" s="142" t="s">
        <v>110</v>
      </c>
      <c r="J397" s="168" t="s">
        <v>1403</v>
      </c>
      <c r="K397" s="141" t="s">
        <v>226</v>
      </c>
      <c r="L397" s="141" t="s">
        <v>237</v>
      </c>
      <c r="M397" s="143">
        <v>83333333</v>
      </c>
      <c r="N397" s="144">
        <v>12</v>
      </c>
      <c r="O397" s="143">
        <v>1000000000</v>
      </c>
      <c r="P397" s="144" t="s">
        <v>237</v>
      </c>
      <c r="Q397" s="144" t="s">
        <v>237</v>
      </c>
      <c r="R397" s="144" t="s">
        <v>700</v>
      </c>
      <c r="S397" s="141" t="s">
        <v>158</v>
      </c>
      <c r="T397" s="141" t="s">
        <v>201</v>
      </c>
      <c r="U397" s="141" t="s">
        <v>1390</v>
      </c>
      <c r="V397" s="145" t="s">
        <v>1391</v>
      </c>
      <c r="W397" s="141" t="s">
        <v>4010</v>
      </c>
      <c r="X397" s="146">
        <v>45302</v>
      </c>
      <c r="Y397" s="147">
        <v>202412000000903</v>
      </c>
      <c r="Z397" s="147" t="s">
        <v>38</v>
      </c>
      <c r="AA397" s="141" t="s">
        <v>1551</v>
      </c>
      <c r="AB397" s="146">
        <v>45303</v>
      </c>
      <c r="AC397" s="162" t="s">
        <v>1555</v>
      </c>
      <c r="AD397" s="146"/>
      <c r="AE397" s="163"/>
      <c r="AF397" s="152">
        <f t="shared" si="41"/>
        <v>1000000000</v>
      </c>
      <c r="AG397" s="167" t="s">
        <v>1556</v>
      </c>
      <c r="AH397" s="146"/>
      <c r="AI397" s="163"/>
      <c r="AJ397" s="152">
        <f t="shared" si="42"/>
        <v>0</v>
      </c>
      <c r="AK397" s="164"/>
      <c r="AL397" s="146"/>
      <c r="AM397" s="163"/>
      <c r="AN397" s="158">
        <f t="shared" si="43"/>
        <v>0</v>
      </c>
      <c r="AO397" s="157"/>
      <c r="AP397" s="157"/>
      <c r="AQ397" s="158">
        <f t="shared" si="45"/>
        <v>0</v>
      </c>
      <c r="AR397" s="158">
        <f t="shared" si="44"/>
        <v>1000000000</v>
      </c>
      <c r="AS397" s="159"/>
      <c r="AT397" s="164"/>
      <c r="AU397" s="165"/>
      <c r="AV397" s="148"/>
    </row>
    <row r="398" spans="1:48" s="118" customFormat="1" ht="18.75" customHeight="1">
      <c r="A398" s="140">
        <v>97</v>
      </c>
      <c r="B398" s="141" t="s">
        <v>1557</v>
      </c>
      <c r="C398" s="142" t="s">
        <v>64</v>
      </c>
      <c r="D398" s="168" t="s">
        <v>31</v>
      </c>
      <c r="E398" s="168" t="s">
        <v>13</v>
      </c>
      <c r="F398" s="142" t="s">
        <v>36</v>
      </c>
      <c r="G398" s="141" t="s">
        <v>200</v>
      </c>
      <c r="H398" s="142" t="s">
        <v>80</v>
      </c>
      <c r="I398" s="142" t="s">
        <v>40</v>
      </c>
      <c r="J398" s="168" t="s">
        <v>1405</v>
      </c>
      <c r="K398" s="141" t="s">
        <v>226</v>
      </c>
      <c r="L398" s="141" t="s">
        <v>237</v>
      </c>
      <c r="M398" s="143">
        <v>10000000</v>
      </c>
      <c r="N398" s="144">
        <v>10</v>
      </c>
      <c r="O398" s="143">
        <v>100000000</v>
      </c>
      <c r="P398" s="144" t="s">
        <v>237</v>
      </c>
      <c r="Q398" s="144" t="s">
        <v>237</v>
      </c>
      <c r="R398" s="144" t="s">
        <v>452</v>
      </c>
      <c r="S398" s="141" t="s">
        <v>158</v>
      </c>
      <c r="T398" s="141" t="s">
        <v>201</v>
      </c>
      <c r="U398" s="141" t="s">
        <v>1390</v>
      </c>
      <c r="V398" s="145" t="s">
        <v>1391</v>
      </c>
      <c r="W398" s="141" t="s">
        <v>4010</v>
      </c>
      <c r="X398" s="146">
        <v>45314</v>
      </c>
      <c r="Y398" s="147">
        <v>202412000004763</v>
      </c>
      <c r="Z398" s="147" t="s">
        <v>38</v>
      </c>
      <c r="AA398" s="141" t="s">
        <v>1558</v>
      </c>
      <c r="AB398" s="146">
        <v>45316</v>
      </c>
      <c r="AC398" s="162" t="s">
        <v>1559</v>
      </c>
      <c r="AD398" s="146">
        <v>45316</v>
      </c>
      <c r="AE398" s="163">
        <v>100000000</v>
      </c>
      <c r="AF398" s="152">
        <f t="shared" si="41"/>
        <v>0</v>
      </c>
      <c r="AG398" s="167">
        <v>46</v>
      </c>
      <c r="AH398" s="146">
        <v>45320</v>
      </c>
      <c r="AI398" s="163">
        <v>62166900</v>
      </c>
      <c r="AJ398" s="152">
        <f t="shared" si="42"/>
        <v>37833100</v>
      </c>
      <c r="AK398" s="164" t="s">
        <v>1393</v>
      </c>
      <c r="AL398" s="146" t="s">
        <v>1394</v>
      </c>
      <c r="AM398" s="163">
        <v>62166900</v>
      </c>
      <c r="AN398" s="158">
        <f t="shared" si="43"/>
        <v>0</v>
      </c>
      <c r="AO398" s="157">
        <v>25102645</v>
      </c>
      <c r="AP398" s="157"/>
      <c r="AQ398" s="158">
        <f t="shared" si="45"/>
        <v>37064255</v>
      </c>
      <c r="AR398" s="158">
        <f t="shared" si="44"/>
        <v>37833100</v>
      </c>
      <c r="AS398" s="159" t="s">
        <v>177</v>
      </c>
      <c r="AT398" s="164" t="s">
        <v>1395</v>
      </c>
      <c r="AU398" s="165" t="s">
        <v>1396</v>
      </c>
      <c r="AV398" s="148"/>
    </row>
    <row r="399" spans="1:48" s="118" customFormat="1" ht="18.75" customHeight="1">
      <c r="A399" s="140">
        <v>98</v>
      </c>
      <c r="B399" s="141" t="s">
        <v>1560</v>
      </c>
      <c r="C399" s="142" t="s">
        <v>64</v>
      </c>
      <c r="D399" s="168" t="s">
        <v>31</v>
      </c>
      <c r="E399" s="168" t="s">
        <v>13</v>
      </c>
      <c r="F399" s="142" t="s">
        <v>36</v>
      </c>
      <c r="G399" s="141" t="s">
        <v>200</v>
      </c>
      <c r="H399" s="142" t="s">
        <v>8</v>
      </c>
      <c r="I399" s="142" t="s">
        <v>40</v>
      </c>
      <c r="J399" s="168" t="s">
        <v>1561</v>
      </c>
      <c r="K399" s="141" t="s">
        <v>225</v>
      </c>
      <c r="L399" s="141">
        <v>84111700</v>
      </c>
      <c r="M399" s="143">
        <v>10500000</v>
      </c>
      <c r="N399" s="144" t="s">
        <v>1562</v>
      </c>
      <c r="O399" s="143">
        <v>17500000</v>
      </c>
      <c r="P399" s="144" t="s">
        <v>452</v>
      </c>
      <c r="Q399" s="144" t="s">
        <v>452</v>
      </c>
      <c r="R399" s="144" t="s">
        <v>452</v>
      </c>
      <c r="S399" s="141" t="s">
        <v>158</v>
      </c>
      <c r="T399" s="141" t="s">
        <v>201</v>
      </c>
      <c r="U399" s="141" t="s">
        <v>1390</v>
      </c>
      <c r="V399" s="145" t="s">
        <v>1391</v>
      </c>
      <c r="W399" s="141" t="s">
        <v>4012</v>
      </c>
      <c r="X399" s="146">
        <v>45320</v>
      </c>
      <c r="Y399" s="147">
        <v>202412000005533</v>
      </c>
      <c r="Z399" s="147" t="s">
        <v>178</v>
      </c>
      <c r="AA399" s="141" t="s">
        <v>1563</v>
      </c>
      <c r="AB399" s="146">
        <v>45320</v>
      </c>
      <c r="AC399" s="162" t="s">
        <v>1564</v>
      </c>
      <c r="AD399" s="146">
        <v>45320</v>
      </c>
      <c r="AE399" s="163">
        <v>17500000</v>
      </c>
      <c r="AF399" s="152">
        <f t="shared" si="41"/>
        <v>0</v>
      </c>
      <c r="AG399" s="167">
        <v>49</v>
      </c>
      <c r="AH399" s="146">
        <v>45321</v>
      </c>
      <c r="AI399" s="163">
        <v>17500000</v>
      </c>
      <c r="AJ399" s="152">
        <f t="shared" si="42"/>
        <v>0</v>
      </c>
      <c r="AK399" s="164">
        <v>115</v>
      </c>
      <c r="AL399" s="146">
        <v>45321</v>
      </c>
      <c r="AM399" s="163">
        <v>17500000</v>
      </c>
      <c r="AN399" s="158">
        <f t="shared" si="43"/>
        <v>0</v>
      </c>
      <c r="AO399" s="157">
        <v>17500000</v>
      </c>
      <c r="AP399" s="157"/>
      <c r="AQ399" s="158">
        <f t="shared" si="45"/>
        <v>0</v>
      </c>
      <c r="AR399" s="158">
        <f t="shared" si="44"/>
        <v>0</v>
      </c>
      <c r="AS399" s="159" t="s">
        <v>170</v>
      </c>
      <c r="AT399" s="164">
        <v>51</v>
      </c>
      <c r="AU399" s="165" t="s">
        <v>1565</v>
      </c>
      <c r="AV399" s="148"/>
    </row>
    <row r="400" spans="1:48" s="118" customFormat="1" ht="18.75" customHeight="1">
      <c r="A400" s="140">
        <v>99</v>
      </c>
      <c r="B400" s="141" t="s">
        <v>1566</v>
      </c>
      <c r="C400" s="142" t="s">
        <v>64</v>
      </c>
      <c r="D400" s="168" t="s">
        <v>31</v>
      </c>
      <c r="E400" s="168" t="s">
        <v>13</v>
      </c>
      <c r="F400" s="142" t="s">
        <v>36</v>
      </c>
      <c r="G400" s="141" t="s">
        <v>200</v>
      </c>
      <c r="H400" s="142" t="s">
        <v>2</v>
      </c>
      <c r="I400" s="142" t="s">
        <v>40</v>
      </c>
      <c r="J400" s="168" t="s">
        <v>1567</v>
      </c>
      <c r="K400" s="141" t="s">
        <v>225</v>
      </c>
      <c r="L400" s="141">
        <v>80121703</v>
      </c>
      <c r="M400" s="143">
        <v>8553120</v>
      </c>
      <c r="N400" s="144">
        <v>1</v>
      </c>
      <c r="O400" s="143">
        <v>8553120</v>
      </c>
      <c r="P400" s="144" t="s">
        <v>237</v>
      </c>
      <c r="Q400" s="144" t="s">
        <v>237</v>
      </c>
      <c r="R400" s="144" t="s">
        <v>452</v>
      </c>
      <c r="S400" s="141" t="s">
        <v>158</v>
      </c>
      <c r="T400" s="141" t="s">
        <v>201</v>
      </c>
      <c r="U400" s="141" t="s">
        <v>1390</v>
      </c>
      <c r="V400" s="145" t="s">
        <v>1391</v>
      </c>
      <c r="W400" s="141" t="s">
        <v>4012</v>
      </c>
      <c r="X400" s="146">
        <v>45324</v>
      </c>
      <c r="Y400" s="147">
        <v>202412000011063</v>
      </c>
      <c r="Z400" s="147" t="s">
        <v>38</v>
      </c>
      <c r="AA400" s="141" t="s">
        <v>1568</v>
      </c>
      <c r="AB400" s="146">
        <v>45324</v>
      </c>
      <c r="AC400" s="162" t="s">
        <v>1569</v>
      </c>
      <c r="AD400" s="146">
        <v>45324</v>
      </c>
      <c r="AE400" s="163">
        <v>8553120</v>
      </c>
      <c r="AF400" s="152">
        <f t="shared" si="41"/>
        <v>0</v>
      </c>
      <c r="AG400" s="167">
        <v>63</v>
      </c>
      <c r="AH400" s="146">
        <v>45329</v>
      </c>
      <c r="AI400" s="163">
        <v>8553120</v>
      </c>
      <c r="AJ400" s="152">
        <f t="shared" si="42"/>
        <v>0</v>
      </c>
      <c r="AK400" s="164">
        <v>168</v>
      </c>
      <c r="AL400" s="146">
        <v>45331</v>
      </c>
      <c r="AM400" s="163">
        <v>8553120</v>
      </c>
      <c r="AN400" s="158">
        <f t="shared" si="43"/>
        <v>0</v>
      </c>
      <c r="AO400" s="157">
        <v>8553120</v>
      </c>
      <c r="AP400" s="157"/>
      <c r="AQ400" s="158">
        <f t="shared" si="45"/>
        <v>0</v>
      </c>
      <c r="AR400" s="158">
        <f t="shared" si="44"/>
        <v>0</v>
      </c>
      <c r="AS400" s="159" t="s">
        <v>170</v>
      </c>
      <c r="AT400" s="164">
        <v>28</v>
      </c>
      <c r="AU400" s="165" t="s">
        <v>1570</v>
      </c>
      <c r="AV400" s="148"/>
    </row>
    <row r="401" spans="1:48" s="118" customFormat="1" ht="18.75" customHeight="1">
      <c r="A401" s="140">
        <v>100</v>
      </c>
      <c r="B401" s="141" t="s">
        <v>1571</v>
      </c>
      <c r="C401" s="142" t="s">
        <v>64</v>
      </c>
      <c r="D401" s="168" t="s">
        <v>31</v>
      </c>
      <c r="E401" s="168" t="s">
        <v>13</v>
      </c>
      <c r="F401" s="142" t="s">
        <v>36</v>
      </c>
      <c r="G401" s="141" t="s">
        <v>200</v>
      </c>
      <c r="H401" s="142" t="s">
        <v>2</v>
      </c>
      <c r="I401" s="142" t="s">
        <v>40</v>
      </c>
      <c r="J401" s="168" t="s">
        <v>1572</v>
      </c>
      <c r="K401" s="141" t="s">
        <v>225</v>
      </c>
      <c r="L401" s="141">
        <v>81101508</v>
      </c>
      <c r="M401" s="143">
        <v>8553120</v>
      </c>
      <c r="N401" s="144">
        <v>1</v>
      </c>
      <c r="O401" s="143">
        <v>8553120</v>
      </c>
      <c r="P401" s="144" t="s">
        <v>237</v>
      </c>
      <c r="Q401" s="144" t="s">
        <v>237</v>
      </c>
      <c r="R401" s="144" t="s">
        <v>452</v>
      </c>
      <c r="S401" s="141" t="s">
        <v>158</v>
      </c>
      <c r="T401" s="141" t="s">
        <v>201</v>
      </c>
      <c r="U401" s="141" t="s">
        <v>1390</v>
      </c>
      <c r="V401" s="145" t="s">
        <v>1391</v>
      </c>
      <c r="W401" s="141" t="s">
        <v>4012</v>
      </c>
      <c r="X401" s="146">
        <v>45324</v>
      </c>
      <c r="Y401" s="147">
        <v>202412000011063</v>
      </c>
      <c r="Z401" s="147" t="s">
        <v>38</v>
      </c>
      <c r="AA401" s="141" t="s">
        <v>1573</v>
      </c>
      <c r="AB401" s="146">
        <v>45324</v>
      </c>
      <c r="AC401" s="162" t="s">
        <v>1574</v>
      </c>
      <c r="AD401" s="146">
        <v>45324</v>
      </c>
      <c r="AE401" s="163">
        <v>8553120</v>
      </c>
      <c r="AF401" s="152">
        <f t="shared" si="41"/>
        <v>0</v>
      </c>
      <c r="AG401" s="167">
        <v>64</v>
      </c>
      <c r="AH401" s="146">
        <v>45329</v>
      </c>
      <c r="AI401" s="163">
        <v>8533120</v>
      </c>
      <c r="AJ401" s="152">
        <f t="shared" si="42"/>
        <v>20000</v>
      </c>
      <c r="AK401" s="164">
        <v>169</v>
      </c>
      <c r="AL401" s="146">
        <v>45331</v>
      </c>
      <c r="AM401" s="163">
        <v>8533120</v>
      </c>
      <c r="AN401" s="158">
        <f t="shared" si="43"/>
        <v>0</v>
      </c>
      <c r="AO401" s="157">
        <v>8533120</v>
      </c>
      <c r="AP401" s="157"/>
      <c r="AQ401" s="158">
        <f t="shared" si="45"/>
        <v>0</v>
      </c>
      <c r="AR401" s="158">
        <f t="shared" si="44"/>
        <v>20000</v>
      </c>
      <c r="AS401" s="159" t="s">
        <v>170</v>
      </c>
      <c r="AT401" s="164">
        <v>32</v>
      </c>
      <c r="AU401" s="165" t="s">
        <v>1575</v>
      </c>
      <c r="AV401" s="148"/>
    </row>
    <row r="402" spans="1:48" s="118" customFormat="1" ht="18.75" customHeight="1">
      <c r="A402" s="140">
        <v>101</v>
      </c>
      <c r="B402" s="141" t="s">
        <v>1576</v>
      </c>
      <c r="C402" s="142" t="s">
        <v>64</v>
      </c>
      <c r="D402" s="168" t="s">
        <v>31</v>
      </c>
      <c r="E402" s="168" t="s">
        <v>13</v>
      </c>
      <c r="F402" s="142" t="s">
        <v>36</v>
      </c>
      <c r="G402" s="141" t="s">
        <v>200</v>
      </c>
      <c r="H402" s="142" t="s">
        <v>6</v>
      </c>
      <c r="I402" s="142" t="s">
        <v>40</v>
      </c>
      <c r="J402" s="168" t="s">
        <v>1577</v>
      </c>
      <c r="K402" s="141" t="s">
        <v>225</v>
      </c>
      <c r="L402" s="141">
        <v>80121703</v>
      </c>
      <c r="M402" s="143">
        <v>7483980</v>
      </c>
      <c r="N402" s="144">
        <v>1</v>
      </c>
      <c r="O402" s="143">
        <v>7483980</v>
      </c>
      <c r="P402" s="144" t="s">
        <v>237</v>
      </c>
      <c r="Q402" s="144" t="s">
        <v>237</v>
      </c>
      <c r="R402" s="144" t="s">
        <v>452</v>
      </c>
      <c r="S402" s="141" t="s">
        <v>158</v>
      </c>
      <c r="T402" s="141" t="s">
        <v>201</v>
      </c>
      <c r="U402" s="141" t="s">
        <v>1390</v>
      </c>
      <c r="V402" s="145" t="s">
        <v>1391</v>
      </c>
      <c r="W402" s="141" t="s">
        <v>4012</v>
      </c>
      <c r="X402" s="146">
        <v>45328</v>
      </c>
      <c r="Y402" s="147">
        <v>202412000013113</v>
      </c>
      <c r="Z402" s="147" t="s">
        <v>178</v>
      </c>
      <c r="AA402" s="141" t="s">
        <v>1578</v>
      </c>
      <c r="AB402" s="146">
        <v>45329</v>
      </c>
      <c r="AC402" s="162" t="s">
        <v>1579</v>
      </c>
      <c r="AD402" s="146">
        <v>45329</v>
      </c>
      <c r="AE402" s="163">
        <v>7483980</v>
      </c>
      <c r="AF402" s="152">
        <f t="shared" si="41"/>
        <v>0</v>
      </c>
      <c r="AG402" s="167">
        <v>68</v>
      </c>
      <c r="AH402" s="146">
        <v>45330</v>
      </c>
      <c r="AI402" s="163">
        <v>7483980</v>
      </c>
      <c r="AJ402" s="152">
        <f t="shared" si="42"/>
        <v>0</v>
      </c>
      <c r="AK402" s="164">
        <v>167</v>
      </c>
      <c r="AL402" s="146">
        <v>45331</v>
      </c>
      <c r="AM402" s="163">
        <v>7483980</v>
      </c>
      <c r="AN402" s="158">
        <f t="shared" si="43"/>
        <v>0</v>
      </c>
      <c r="AO402" s="157">
        <v>7483980</v>
      </c>
      <c r="AP402" s="157"/>
      <c r="AQ402" s="158">
        <f t="shared" si="45"/>
        <v>0</v>
      </c>
      <c r="AR402" s="158">
        <f t="shared" si="44"/>
        <v>0</v>
      </c>
      <c r="AS402" s="159" t="s">
        <v>170</v>
      </c>
      <c r="AT402" s="164">
        <v>41</v>
      </c>
      <c r="AU402" s="165" t="s">
        <v>1580</v>
      </c>
      <c r="AV402" s="148"/>
    </row>
    <row r="403" spans="1:48" s="118" customFormat="1" ht="18.75" customHeight="1">
      <c r="A403" s="140">
        <v>102</v>
      </c>
      <c r="B403" s="141" t="s">
        <v>1581</v>
      </c>
      <c r="C403" s="142" t="s">
        <v>64</v>
      </c>
      <c r="D403" s="168" t="s">
        <v>31</v>
      </c>
      <c r="E403" s="168" t="s">
        <v>13</v>
      </c>
      <c r="F403" s="142" t="s">
        <v>36</v>
      </c>
      <c r="G403" s="141" t="s">
        <v>200</v>
      </c>
      <c r="H403" s="142" t="s">
        <v>6</v>
      </c>
      <c r="I403" s="142" t="s">
        <v>40</v>
      </c>
      <c r="J403" s="168" t="s">
        <v>415</v>
      </c>
      <c r="K403" s="141" t="s">
        <v>226</v>
      </c>
      <c r="L403" s="141" t="s">
        <v>237</v>
      </c>
      <c r="M403" s="143">
        <v>107208903</v>
      </c>
      <c r="N403" s="144">
        <v>1</v>
      </c>
      <c r="O403" s="143">
        <v>107208903</v>
      </c>
      <c r="P403" s="144" t="s">
        <v>237</v>
      </c>
      <c r="Q403" s="144" t="s">
        <v>237</v>
      </c>
      <c r="R403" s="144" t="s">
        <v>237</v>
      </c>
      <c r="S403" s="141" t="s">
        <v>158</v>
      </c>
      <c r="T403" s="141" t="s">
        <v>1400</v>
      </c>
      <c r="U403" s="141" t="s">
        <v>1390</v>
      </c>
      <c r="V403" s="145" t="s">
        <v>1391</v>
      </c>
      <c r="W403" s="141" t="s">
        <v>4010</v>
      </c>
      <c r="X403" s="146">
        <v>45341</v>
      </c>
      <c r="Y403" s="147">
        <v>202412000021803</v>
      </c>
      <c r="Z403" s="147" t="s">
        <v>38</v>
      </c>
      <c r="AA403" s="141" t="s">
        <v>1582</v>
      </c>
      <c r="AB403" s="146">
        <v>45341</v>
      </c>
      <c r="AC403" s="162" t="s">
        <v>1583</v>
      </c>
      <c r="AD403" s="146">
        <v>45341</v>
      </c>
      <c r="AE403" s="163">
        <v>107208903</v>
      </c>
      <c r="AF403" s="152">
        <f t="shared" si="41"/>
        <v>0</v>
      </c>
      <c r="AG403" s="167">
        <v>96</v>
      </c>
      <c r="AH403" s="146">
        <v>45341</v>
      </c>
      <c r="AI403" s="163">
        <v>0</v>
      </c>
      <c r="AJ403" s="152">
        <f t="shared" si="42"/>
        <v>107208903</v>
      </c>
      <c r="AK403" s="164"/>
      <c r="AL403" s="146"/>
      <c r="AM403" s="163"/>
      <c r="AN403" s="158">
        <f t="shared" si="43"/>
        <v>0</v>
      </c>
      <c r="AO403" s="157"/>
      <c r="AP403" s="157"/>
      <c r="AQ403" s="158">
        <f t="shared" si="45"/>
        <v>0</v>
      </c>
      <c r="AR403" s="158">
        <f t="shared" si="44"/>
        <v>107208903</v>
      </c>
      <c r="AS403" s="159"/>
      <c r="AT403" s="164"/>
      <c r="AU403" s="165"/>
      <c r="AV403" s="148"/>
    </row>
    <row r="404" spans="1:48" s="118" customFormat="1" ht="18.75" customHeight="1">
      <c r="A404" s="140">
        <v>103</v>
      </c>
      <c r="B404" s="141" t="s">
        <v>1584</v>
      </c>
      <c r="C404" s="142" t="s">
        <v>64</v>
      </c>
      <c r="D404" s="168" t="s">
        <v>31</v>
      </c>
      <c r="E404" s="168" t="s">
        <v>13</v>
      </c>
      <c r="F404" s="142" t="s">
        <v>36</v>
      </c>
      <c r="G404" s="141" t="s">
        <v>200</v>
      </c>
      <c r="H404" s="142" t="s">
        <v>2</v>
      </c>
      <c r="I404" s="142" t="s">
        <v>40</v>
      </c>
      <c r="J404" s="168" t="s">
        <v>415</v>
      </c>
      <c r="K404" s="141" t="s">
        <v>226</v>
      </c>
      <c r="L404" s="141" t="s">
        <v>237</v>
      </c>
      <c r="M404" s="143">
        <v>118807763</v>
      </c>
      <c r="N404" s="144">
        <v>1</v>
      </c>
      <c r="O404" s="143">
        <v>118807763</v>
      </c>
      <c r="P404" s="144" t="s">
        <v>237</v>
      </c>
      <c r="Q404" s="144" t="s">
        <v>237</v>
      </c>
      <c r="R404" s="144" t="s">
        <v>237</v>
      </c>
      <c r="S404" s="141" t="s">
        <v>158</v>
      </c>
      <c r="T404" s="141" t="s">
        <v>1400</v>
      </c>
      <c r="U404" s="141" t="s">
        <v>1390</v>
      </c>
      <c r="V404" s="145" t="s">
        <v>1391</v>
      </c>
      <c r="W404" s="141" t="s">
        <v>4010</v>
      </c>
      <c r="X404" s="146">
        <v>45341</v>
      </c>
      <c r="Y404" s="147">
        <v>202412000021803</v>
      </c>
      <c r="Z404" s="147" t="s">
        <v>38</v>
      </c>
      <c r="AA404" s="141" t="s">
        <v>1585</v>
      </c>
      <c r="AB404" s="146">
        <v>45341</v>
      </c>
      <c r="AC404" s="162" t="s">
        <v>1586</v>
      </c>
      <c r="AD404" s="146">
        <v>45341</v>
      </c>
      <c r="AE404" s="163">
        <v>118807763</v>
      </c>
      <c r="AF404" s="152">
        <f t="shared" si="41"/>
        <v>0</v>
      </c>
      <c r="AG404" s="167">
        <v>97</v>
      </c>
      <c r="AH404" s="146">
        <v>45341</v>
      </c>
      <c r="AI404" s="163">
        <v>0</v>
      </c>
      <c r="AJ404" s="152">
        <f t="shared" si="42"/>
        <v>118807763</v>
      </c>
      <c r="AK404" s="164"/>
      <c r="AL404" s="146"/>
      <c r="AM404" s="163"/>
      <c r="AN404" s="158">
        <f t="shared" si="43"/>
        <v>0</v>
      </c>
      <c r="AO404" s="157"/>
      <c r="AP404" s="157"/>
      <c r="AQ404" s="158">
        <f t="shared" si="45"/>
        <v>0</v>
      </c>
      <c r="AR404" s="158">
        <f t="shared" si="44"/>
        <v>118807763</v>
      </c>
      <c r="AS404" s="159"/>
      <c r="AT404" s="164"/>
      <c r="AU404" s="165"/>
      <c r="AV404" s="148"/>
    </row>
    <row r="405" spans="1:48" s="118" customFormat="1" ht="18.75" customHeight="1">
      <c r="A405" s="140">
        <v>104</v>
      </c>
      <c r="B405" s="141" t="s">
        <v>1587</v>
      </c>
      <c r="C405" s="142" t="s">
        <v>64</v>
      </c>
      <c r="D405" s="168" t="s">
        <v>31</v>
      </c>
      <c r="E405" s="168" t="s">
        <v>13</v>
      </c>
      <c r="F405" s="142" t="s">
        <v>36</v>
      </c>
      <c r="G405" s="141" t="s">
        <v>200</v>
      </c>
      <c r="H405" s="142" t="s">
        <v>4</v>
      </c>
      <c r="I405" s="142" t="s">
        <v>40</v>
      </c>
      <c r="J405" s="168" t="s">
        <v>415</v>
      </c>
      <c r="K405" s="141" t="s">
        <v>226</v>
      </c>
      <c r="L405" s="141" t="s">
        <v>237</v>
      </c>
      <c r="M405" s="143">
        <v>22452000</v>
      </c>
      <c r="N405" s="144">
        <v>1</v>
      </c>
      <c r="O405" s="143">
        <v>22452000</v>
      </c>
      <c r="P405" s="144" t="s">
        <v>237</v>
      </c>
      <c r="Q405" s="144" t="s">
        <v>237</v>
      </c>
      <c r="R405" s="144" t="s">
        <v>237</v>
      </c>
      <c r="S405" s="141" t="s">
        <v>158</v>
      </c>
      <c r="T405" s="141" t="s">
        <v>1400</v>
      </c>
      <c r="U405" s="141" t="s">
        <v>1390</v>
      </c>
      <c r="V405" s="145" t="s">
        <v>1391</v>
      </c>
      <c r="W405" s="141" t="s">
        <v>4010</v>
      </c>
      <c r="X405" s="146">
        <v>45341</v>
      </c>
      <c r="Y405" s="147">
        <v>202412000021803</v>
      </c>
      <c r="Z405" s="147" t="s">
        <v>38</v>
      </c>
      <c r="AA405" s="141" t="s">
        <v>1588</v>
      </c>
      <c r="AB405" s="146">
        <v>45341</v>
      </c>
      <c r="AC405" s="162" t="s">
        <v>1589</v>
      </c>
      <c r="AD405" s="146">
        <v>45341</v>
      </c>
      <c r="AE405" s="163">
        <v>22452000</v>
      </c>
      <c r="AF405" s="152">
        <f t="shared" si="41"/>
        <v>0</v>
      </c>
      <c r="AG405" s="167">
        <v>98</v>
      </c>
      <c r="AH405" s="146">
        <v>45341</v>
      </c>
      <c r="AI405" s="163">
        <v>0</v>
      </c>
      <c r="AJ405" s="152">
        <f t="shared" si="42"/>
        <v>22452000</v>
      </c>
      <c r="AK405" s="164"/>
      <c r="AL405" s="146"/>
      <c r="AM405" s="163"/>
      <c r="AN405" s="158">
        <f t="shared" si="43"/>
        <v>0</v>
      </c>
      <c r="AO405" s="157"/>
      <c r="AP405" s="157"/>
      <c r="AQ405" s="158">
        <f t="shared" si="45"/>
        <v>0</v>
      </c>
      <c r="AR405" s="158">
        <f t="shared" si="44"/>
        <v>22452000</v>
      </c>
      <c r="AS405" s="159"/>
      <c r="AT405" s="164"/>
      <c r="AU405" s="165"/>
      <c r="AV405" s="148"/>
    </row>
    <row r="406" spans="1:48" s="118" customFormat="1" ht="18.75" customHeight="1">
      <c r="A406" s="140">
        <v>105</v>
      </c>
      <c r="B406" s="141" t="s">
        <v>1590</v>
      </c>
      <c r="C406" s="142" t="s">
        <v>64</v>
      </c>
      <c r="D406" s="168" t="s">
        <v>31</v>
      </c>
      <c r="E406" s="168" t="s">
        <v>13</v>
      </c>
      <c r="F406" s="142" t="s">
        <v>36</v>
      </c>
      <c r="G406" s="141" t="s">
        <v>200</v>
      </c>
      <c r="H406" s="142" t="s">
        <v>8</v>
      </c>
      <c r="I406" s="142" t="s">
        <v>40</v>
      </c>
      <c r="J406" s="168" t="s">
        <v>415</v>
      </c>
      <c r="K406" s="141" t="s">
        <v>226</v>
      </c>
      <c r="L406" s="141" t="s">
        <v>237</v>
      </c>
      <c r="M406" s="143">
        <v>66423000</v>
      </c>
      <c r="N406" s="144">
        <v>1</v>
      </c>
      <c r="O406" s="143">
        <v>66423000</v>
      </c>
      <c r="P406" s="144" t="s">
        <v>237</v>
      </c>
      <c r="Q406" s="144" t="s">
        <v>237</v>
      </c>
      <c r="R406" s="144" t="s">
        <v>237</v>
      </c>
      <c r="S406" s="141" t="s">
        <v>158</v>
      </c>
      <c r="T406" s="141" t="s">
        <v>1400</v>
      </c>
      <c r="U406" s="141" t="s">
        <v>1390</v>
      </c>
      <c r="V406" s="145" t="s">
        <v>1391</v>
      </c>
      <c r="W406" s="141" t="s">
        <v>4010</v>
      </c>
      <c r="X406" s="146">
        <v>45341</v>
      </c>
      <c r="Y406" s="147">
        <v>202412000021803</v>
      </c>
      <c r="Z406" s="147" t="s">
        <v>38</v>
      </c>
      <c r="AA406" s="141" t="s">
        <v>1591</v>
      </c>
      <c r="AB406" s="146">
        <v>45341</v>
      </c>
      <c r="AC406" s="162" t="s">
        <v>1592</v>
      </c>
      <c r="AD406" s="146">
        <v>45341</v>
      </c>
      <c r="AE406" s="163">
        <v>66423000</v>
      </c>
      <c r="AF406" s="152">
        <f t="shared" si="41"/>
        <v>0</v>
      </c>
      <c r="AG406" s="167">
        <v>99</v>
      </c>
      <c r="AH406" s="146">
        <v>45341</v>
      </c>
      <c r="AI406" s="163">
        <v>0</v>
      </c>
      <c r="AJ406" s="152">
        <f t="shared" si="42"/>
        <v>66423000</v>
      </c>
      <c r="AK406" s="164"/>
      <c r="AL406" s="146"/>
      <c r="AM406" s="163"/>
      <c r="AN406" s="158">
        <f t="shared" si="43"/>
        <v>0</v>
      </c>
      <c r="AO406" s="157"/>
      <c r="AP406" s="157"/>
      <c r="AQ406" s="158">
        <f t="shared" si="45"/>
        <v>0</v>
      </c>
      <c r="AR406" s="158">
        <f t="shared" si="44"/>
        <v>66423000</v>
      </c>
      <c r="AS406" s="159"/>
      <c r="AT406" s="164"/>
      <c r="AU406" s="165"/>
      <c r="AV406" s="148"/>
    </row>
    <row r="407" spans="1:48" s="118" customFormat="1" ht="18.75" customHeight="1">
      <c r="A407" s="140">
        <v>106</v>
      </c>
      <c r="B407" s="141" t="s">
        <v>1593</v>
      </c>
      <c r="C407" s="142" t="s">
        <v>64</v>
      </c>
      <c r="D407" s="168" t="s">
        <v>31</v>
      </c>
      <c r="E407" s="168" t="s">
        <v>13</v>
      </c>
      <c r="F407" s="142" t="s">
        <v>36</v>
      </c>
      <c r="G407" s="141" t="s">
        <v>200</v>
      </c>
      <c r="H407" s="142" t="s">
        <v>7</v>
      </c>
      <c r="I407" s="142" t="s">
        <v>40</v>
      </c>
      <c r="J407" s="168" t="s">
        <v>415</v>
      </c>
      <c r="K407" s="141" t="s">
        <v>226</v>
      </c>
      <c r="L407" s="141" t="s">
        <v>237</v>
      </c>
      <c r="M407" s="143">
        <v>50070500</v>
      </c>
      <c r="N407" s="144">
        <v>1</v>
      </c>
      <c r="O407" s="143">
        <v>50070500</v>
      </c>
      <c r="P407" s="144" t="s">
        <v>237</v>
      </c>
      <c r="Q407" s="144" t="s">
        <v>237</v>
      </c>
      <c r="R407" s="144" t="s">
        <v>237</v>
      </c>
      <c r="S407" s="141" t="s">
        <v>158</v>
      </c>
      <c r="T407" s="141" t="s">
        <v>1400</v>
      </c>
      <c r="U407" s="141" t="s">
        <v>1390</v>
      </c>
      <c r="V407" s="145" t="s">
        <v>1391</v>
      </c>
      <c r="W407" s="141" t="s">
        <v>4010</v>
      </c>
      <c r="X407" s="146">
        <v>45341</v>
      </c>
      <c r="Y407" s="147">
        <v>202412000021833</v>
      </c>
      <c r="Z407" s="147" t="s">
        <v>38</v>
      </c>
      <c r="AA407" s="141" t="s">
        <v>1594</v>
      </c>
      <c r="AB407" s="146">
        <v>45341</v>
      </c>
      <c r="AC407" s="162" t="s">
        <v>1595</v>
      </c>
      <c r="AD407" s="146">
        <v>45341</v>
      </c>
      <c r="AE407" s="163">
        <v>50070500</v>
      </c>
      <c r="AF407" s="152">
        <f t="shared" si="41"/>
        <v>0</v>
      </c>
      <c r="AG407" s="167">
        <v>100</v>
      </c>
      <c r="AH407" s="146">
        <v>45341</v>
      </c>
      <c r="AI407" s="163">
        <v>0</v>
      </c>
      <c r="AJ407" s="152">
        <f t="shared" si="42"/>
        <v>50070500</v>
      </c>
      <c r="AK407" s="164"/>
      <c r="AL407" s="146"/>
      <c r="AM407" s="163"/>
      <c r="AN407" s="158">
        <f t="shared" si="43"/>
        <v>0</v>
      </c>
      <c r="AO407" s="157"/>
      <c r="AP407" s="157"/>
      <c r="AQ407" s="158">
        <f t="shared" si="45"/>
        <v>0</v>
      </c>
      <c r="AR407" s="158">
        <f t="shared" si="44"/>
        <v>50070500</v>
      </c>
      <c r="AS407" s="159"/>
      <c r="AT407" s="164"/>
      <c r="AU407" s="165"/>
      <c r="AV407" s="148"/>
    </row>
    <row r="408" spans="1:48" s="118" customFormat="1" ht="18.75" customHeight="1">
      <c r="A408" s="140">
        <v>107</v>
      </c>
      <c r="B408" s="141" t="s">
        <v>1596</v>
      </c>
      <c r="C408" s="142" t="s">
        <v>64</v>
      </c>
      <c r="D408" s="168" t="s">
        <v>31</v>
      </c>
      <c r="E408" s="168" t="s">
        <v>13</v>
      </c>
      <c r="F408" s="142" t="s">
        <v>36</v>
      </c>
      <c r="G408" s="141" t="s">
        <v>200</v>
      </c>
      <c r="H408" s="142" t="s">
        <v>14</v>
      </c>
      <c r="I408" s="142" t="s">
        <v>40</v>
      </c>
      <c r="J408" s="168" t="s">
        <v>415</v>
      </c>
      <c r="K408" s="141" t="s">
        <v>226</v>
      </c>
      <c r="L408" s="141" t="s">
        <v>237</v>
      </c>
      <c r="M408" s="143">
        <v>11467032</v>
      </c>
      <c r="N408" s="144">
        <v>1</v>
      </c>
      <c r="O408" s="143">
        <v>11467032</v>
      </c>
      <c r="P408" s="144" t="s">
        <v>237</v>
      </c>
      <c r="Q408" s="144" t="s">
        <v>237</v>
      </c>
      <c r="R408" s="144" t="s">
        <v>237</v>
      </c>
      <c r="S408" s="141" t="s">
        <v>158</v>
      </c>
      <c r="T408" s="141" t="s">
        <v>1400</v>
      </c>
      <c r="U408" s="141" t="s">
        <v>1390</v>
      </c>
      <c r="V408" s="145" t="s">
        <v>1391</v>
      </c>
      <c r="W408" s="141" t="s">
        <v>4010</v>
      </c>
      <c r="X408" s="146">
        <v>45341</v>
      </c>
      <c r="Y408" s="147">
        <v>202412000021833</v>
      </c>
      <c r="Z408" s="147" t="s">
        <v>38</v>
      </c>
      <c r="AA408" s="141" t="s">
        <v>1597</v>
      </c>
      <c r="AB408" s="146">
        <v>45341</v>
      </c>
      <c r="AC408" s="162" t="s">
        <v>1598</v>
      </c>
      <c r="AD408" s="146">
        <v>45341</v>
      </c>
      <c r="AE408" s="163">
        <v>11467032</v>
      </c>
      <c r="AF408" s="152">
        <f t="shared" si="41"/>
        <v>0</v>
      </c>
      <c r="AG408" s="167">
        <v>101</v>
      </c>
      <c r="AH408" s="146">
        <v>45341</v>
      </c>
      <c r="AI408" s="163">
        <v>0</v>
      </c>
      <c r="AJ408" s="152">
        <f t="shared" si="42"/>
        <v>11467032</v>
      </c>
      <c r="AK408" s="164"/>
      <c r="AL408" s="146"/>
      <c r="AM408" s="163"/>
      <c r="AN408" s="158">
        <f t="shared" si="43"/>
        <v>0</v>
      </c>
      <c r="AO408" s="157"/>
      <c r="AP408" s="157"/>
      <c r="AQ408" s="158">
        <f t="shared" si="45"/>
        <v>0</v>
      </c>
      <c r="AR408" s="158">
        <f t="shared" si="44"/>
        <v>11467032</v>
      </c>
      <c r="AS408" s="159"/>
      <c r="AT408" s="164"/>
      <c r="AU408" s="165"/>
      <c r="AV408" s="148"/>
    </row>
    <row r="409" spans="1:48" s="118" customFormat="1" ht="18.75" customHeight="1">
      <c r="A409" s="140">
        <v>108</v>
      </c>
      <c r="B409" s="141" t="s">
        <v>1599</v>
      </c>
      <c r="C409" s="142" t="s">
        <v>64</v>
      </c>
      <c r="D409" s="168" t="s">
        <v>31</v>
      </c>
      <c r="E409" s="168" t="s">
        <v>13</v>
      </c>
      <c r="F409" s="142" t="s">
        <v>36</v>
      </c>
      <c r="G409" s="141" t="s">
        <v>200</v>
      </c>
      <c r="H409" s="142" t="s">
        <v>1</v>
      </c>
      <c r="I409" s="142" t="s">
        <v>40</v>
      </c>
      <c r="J409" s="168" t="s">
        <v>415</v>
      </c>
      <c r="K409" s="141" t="s">
        <v>226</v>
      </c>
      <c r="L409" s="141" t="s">
        <v>237</v>
      </c>
      <c r="M409" s="143">
        <v>173865750</v>
      </c>
      <c r="N409" s="144">
        <v>1</v>
      </c>
      <c r="O409" s="143">
        <v>173865750</v>
      </c>
      <c r="P409" s="144" t="s">
        <v>237</v>
      </c>
      <c r="Q409" s="144" t="s">
        <v>237</v>
      </c>
      <c r="R409" s="144" t="s">
        <v>237</v>
      </c>
      <c r="S409" s="141" t="s">
        <v>158</v>
      </c>
      <c r="T409" s="141" t="s">
        <v>1400</v>
      </c>
      <c r="U409" s="141" t="s">
        <v>1390</v>
      </c>
      <c r="V409" s="145" t="s">
        <v>1391</v>
      </c>
      <c r="W409" s="141" t="s">
        <v>4010</v>
      </c>
      <c r="X409" s="146">
        <v>45341</v>
      </c>
      <c r="Y409" s="147">
        <v>202412000021833</v>
      </c>
      <c r="Z409" s="147" t="s">
        <v>38</v>
      </c>
      <c r="AA409" s="141" t="s">
        <v>1600</v>
      </c>
      <c r="AB409" s="146">
        <v>45341</v>
      </c>
      <c r="AC409" s="162" t="s">
        <v>1601</v>
      </c>
      <c r="AD409" s="146">
        <v>45341</v>
      </c>
      <c r="AE409" s="163">
        <v>173865750</v>
      </c>
      <c r="AF409" s="152">
        <f t="shared" si="41"/>
        <v>0</v>
      </c>
      <c r="AG409" s="167">
        <v>102</v>
      </c>
      <c r="AH409" s="146">
        <v>45341</v>
      </c>
      <c r="AI409" s="163">
        <v>0</v>
      </c>
      <c r="AJ409" s="152">
        <f t="shared" si="42"/>
        <v>173865750</v>
      </c>
      <c r="AK409" s="164"/>
      <c r="AL409" s="146"/>
      <c r="AM409" s="163"/>
      <c r="AN409" s="158">
        <f t="shared" si="43"/>
        <v>0</v>
      </c>
      <c r="AO409" s="157"/>
      <c r="AP409" s="157"/>
      <c r="AQ409" s="158">
        <f t="shared" si="45"/>
        <v>0</v>
      </c>
      <c r="AR409" s="158">
        <f t="shared" si="44"/>
        <v>173865750</v>
      </c>
      <c r="AS409" s="159"/>
      <c r="AT409" s="164"/>
      <c r="AU409" s="165"/>
      <c r="AV409" s="148"/>
    </row>
    <row r="410" spans="1:48" s="118" customFormat="1" ht="18.75" customHeight="1">
      <c r="A410" s="140">
        <v>109</v>
      </c>
      <c r="B410" s="141" t="s">
        <v>1602</v>
      </c>
      <c r="C410" s="142" t="s">
        <v>64</v>
      </c>
      <c r="D410" s="168" t="s">
        <v>31</v>
      </c>
      <c r="E410" s="168" t="s">
        <v>13</v>
      </c>
      <c r="F410" s="142" t="s">
        <v>36</v>
      </c>
      <c r="G410" s="141" t="s">
        <v>200</v>
      </c>
      <c r="H410" s="142" t="s">
        <v>5</v>
      </c>
      <c r="I410" s="142" t="s">
        <v>40</v>
      </c>
      <c r="J410" s="168" t="s">
        <v>415</v>
      </c>
      <c r="K410" s="141" t="s">
        <v>226</v>
      </c>
      <c r="L410" s="141" t="s">
        <v>237</v>
      </c>
      <c r="M410" s="143">
        <v>10425054</v>
      </c>
      <c r="N410" s="144">
        <v>1</v>
      </c>
      <c r="O410" s="143">
        <v>10425054</v>
      </c>
      <c r="P410" s="144" t="s">
        <v>237</v>
      </c>
      <c r="Q410" s="144" t="s">
        <v>237</v>
      </c>
      <c r="R410" s="144" t="s">
        <v>237</v>
      </c>
      <c r="S410" s="141" t="s">
        <v>158</v>
      </c>
      <c r="T410" s="141" t="s">
        <v>1400</v>
      </c>
      <c r="U410" s="141" t="s">
        <v>1390</v>
      </c>
      <c r="V410" s="145" t="s">
        <v>1391</v>
      </c>
      <c r="W410" s="141" t="s">
        <v>4010</v>
      </c>
      <c r="X410" s="146">
        <v>45341</v>
      </c>
      <c r="Y410" s="147">
        <v>202412000021833</v>
      </c>
      <c r="Z410" s="147" t="s">
        <v>38</v>
      </c>
      <c r="AA410" s="141" t="s">
        <v>1603</v>
      </c>
      <c r="AB410" s="146">
        <v>45341</v>
      </c>
      <c r="AC410" s="162" t="s">
        <v>1604</v>
      </c>
      <c r="AD410" s="146">
        <v>45341</v>
      </c>
      <c r="AE410" s="163">
        <v>10425054</v>
      </c>
      <c r="AF410" s="152">
        <f t="shared" si="41"/>
        <v>0</v>
      </c>
      <c r="AG410" s="167">
        <v>95</v>
      </c>
      <c r="AH410" s="146">
        <v>45341</v>
      </c>
      <c r="AI410" s="163">
        <v>0</v>
      </c>
      <c r="AJ410" s="152">
        <f t="shared" si="42"/>
        <v>10425054</v>
      </c>
      <c r="AK410" s="164"/>
      <c r="AL410" s="146"/>
      <c r="AM410" s="163"/>
      <c r="AN410" s="158">
        <f t="shared" si="43"/>
        <v>0</v>
      </c>
      <c r="AO410" s="157"/>
      <c r="AP410" s="157"/>
      <c r="AQ410" s="158">
        <f t="shared" si="45"/>
        <v>0</v>
      </c>
      <c r="AR410" s="158">
        <f t="shared" si="44"/>
        <v>10425054</v>
      </c>
      <c r="AS410" s="159"/>
      <c r="AT410" s="164"/>
      <c r="AU410" s="165"/>
      <c r="AV410" s="148"/>
    </row>
    <row r="411" spans="1:48" s="118" customFormat="1" ht="18.75" customHeight="1">
      <c r="A411" s="140">
        <v>110</v>
      </c>
      <c r="B411" s="141" t="s">
        <v>1605</v>
      </c>
      <c r="C411" s="142" t="s">
        <v>64</v>
      </c>
      <c r="D411" s="168" t="s">
        <v>31</v>
      </c>
      <c r="E411" s="168" t="s">
        <v>13</v>
      </c>
      <c r="F411" s="142" t="s">
        <v>204</v>
      </c>
      <c r="G411" s="141" t="s">
        <v>202</v>
      </c>
      <c r="H411" s="142" t="s">
        <v>15</v>
      </c>
      <c r="I411" s="142" t="s">
        <v>40</v>
      </c>
      <c r="J411" s="168" t="s">
        <v>1403</v>
      </c>
      <c r="K411" s="141" t="s">
        <v>226</v>
      </c>
      <c r="L411" s="141" t="s">
        <v>237</v>
      </c>
      <c r="M411" s="143">
        <v>1740000</v>
      </c>
      <c r="N411" s="144">
        <v>2</v>
      </c>
      <c r="O411" s="143">
        <v>690000000</v>
      </c>
      <c r="P411" s="144" t="s">
        <v>237</v>
      </c>
      <c r="Q411" s="144" t="s">
        <v>237</v>
      </c>
      <c r="R411" s="144" t="s">
        <v>452</v>
      </c>
      <c r="S411" s="141" t="s">
        <v>158</v>
      </c>
      <c r="T411" s="141" t="s">
        <v>1400</v>
      </c>
      <c r="U411" s="141" t="s">
        <v>1390</v>
      </c>
      <c r="V411" s="145" t="s">
        <v>1391</v>
      </c>
      <c r="W411" s="141" t="s">
        <v>4010</v>
      </c>
      <c r="X411" s="146">
        <v>45342</v>
      </c>
      <c r="Y411" s="147">
        <v>202412000022193</v>
      </c>
      <c r="Z411" s="147" t="s">
        <v>38</v>
      </c>
      <c r="AA411" s="141" t="s">
        <v>1606</v>
      </c>
      <c r="AB411" s="146">
        <v>45343</v>
      </c>
      <c r="AC411" s="162" t="s">
        <v>1607</v>
      </c>
      <c r="AD411" s="146">
        <v>45343</v>
      </c>
      <c r="AE411" s="163">
        <v>690000000</v>
      </c>
      <c r="AF411" s="152">
        <f t="shared" si="41"/>
        <v>0</v>
      </c>
      <c r="AG411" s="167">
        <v>339</v>
      </c>
      <c r="AH411" s="146">
        <v>45351</v>
      </c>
      <c r="AI411" s="163">
        <v>688632624</v>
      </c>
      <c r="AJ411" s="152">
        <f t="shared" si="42"/>
        <v>1367376</v>
      </c>
      <c r="AK411" s="164" t="s">
        <v>1393</v>
      </c>
      <c r="AL411" s="146" t="s">
        <v>1394</v>
      </c>
      <c r="AM411" s="163">
        <v>688632624</v>
      </c>
      <c r="AN411" s="158">
        <f t="shared" si="43"/>
        <v>0</v>
      </c>
      <c r="AO411" s="157">
        <v>668122008</v>
      </c>
      <c r="AP411" s="157"/>
      <c r="AQ411" s="158">
        <f t="shared" si="45"/>
        <v>20510616</v>
      </c>
      <c r="AR411" s="158">
        <f t="shared" si="44"/>
        <v>1367376</v>
      </c>
      <c r="AS411" s="159" t="s">
        <v>177</v>
      </c>
      <c r="AT411" s="164" t="s">
        <v>1395</v>
      </c>
      <c r="AU411" s="165" t="s">
        <v>1396</v>
      </c>
      <c r="AV411" s="148"/>
    </row>
    <row r="412" spans="1:48" s="118" customFormat="1" ht="18.75" customHeight="1">
      <c r="A412" s="140">
        <v>111</v>
      </c>
      <c r="B412" s="141" t="s">
        <v>1608</v>
      </c>
      <c r="C412" s="142" t="s">
        <v>64</v>
      </c>
      <c r="D412" s="168" t="s">
        <v>31</v>
      </c>
      <c r="E412" s="168" t="s">
        <v>13</v>
      </c>
      <c r="F412" s="142" t="s">
        <v>36</v>
      </c>
      <c r="G412" s="141" t="s">
        <v>200</v>
      </c>
      <c r="H412" s="142" t="s">
        <v>6</v>
      </c>
      <c r="I412" s="142" t="s">
        <v>40</v>
      </c>
      <c r="J412" s="168" t="s">
        <v>1609</v>
      </c>
      <c r="K412" s="141" t="s">
        <v>225</v>
      </c>
      <c r="L412" s="141" t="s">
        <v>237</v>
      </c>
      <c r="M412" s="143">
        <v>5228095</v>
      </c>
      <c r="N412" s="144" t="s">
        <v>1610</v>
      </c>
      <c r="O412" s="143">
        <v>5228095</v>
      </c>
      <c r="P412" s="144" t="s">
        <v>237</v>
      </c>
      <c r="Q412" s="144" t="s">
        <v>237</v>
      </c>
      <c r="R412" s="144" t="s">
        <v>452</v>
      </c>
      <c r="S412" s="141" t="s">
        <v>158</v>
      </c>
      <c r="T412" s="141" t="s">
        <v>1400</v>
      </c>
      <c r="U412" s="141" t="s">
        <v>1390</v>
      </c>
      <c r="V412" s="145" t="s">
        <v>1391</v>
      </c>
      <c r="W412" s="141" t="s">
        <v>4012</v>
      </c>
      <c r="X412" s="146">
        <v>45348</v>
      </c>
      <c r="Y412" s="147">
        <v>202412000024373</v>
      </c>
      <c r="Z412" s="147" t="s">
        <v>38</v>
      </c>
      <c r="AA412" s="141" t="s">
        <v>1611</v>
      </c>
      <c r="AB412" s="146">
        <v>45349</v>
      </c>
      <c r="AC412" s="162" t="s">
        <v>1612</v>
      </c>
      <c r="AD412" s="146">
        <v>45349</v>
      </c>
      <c r="AE412" s="163">
        <v>5228095</v>
      </c>
      <c r="AF412" s="152">
        <f t="shared" si="41"/>
        <v>0</v>
      </c>
      <c r="AG412" s="167">
        <v>292</v>
      </c>
      <c r="AH412" s="146">
        <v>45350</v>
      </c>
      <c r="AI412" s="163">
        <v>5228095</v>
      </c>
      <c r="AJ412" s="152">
        <f t="shared" si="42"/>
        <v>0</v>
      </c>
      <c r="AK412" s="164">
        <v>327</v>
      </c>
      <c r="AL412" s="146">
        <v>45350</v>
      </c>
      <c r="AM412" s="163">
        <v>5228095</v>
      </c>
      <c r="AN412" s="158">
        <f t="shared" si="43"/>
        <v>0</v>
      </c>
      <c r="AO412" s="157">
        <v>5228095</v>
      </c>
      <c r="AP412" s="157"/>
      <c r="AQ412" s="158">
        <f t="shared" si="45"/>
        <v>0</v>
      </c>
      <c r="AR412" s="158">
        <f t="shared" si="44"/>
        <v>0</v>
      </c>
      <c r="AS412" s="159" t="s">
        <v>170</v>
      </c>
      <c r="AT412" s="164">
        <v>409</v>
      </c>
      <c r="AU412" s="165" t="s">
        <v>1613</v>
      </c>
      <c r="AV412" s="148"/>
    </row>
    <row r="413" spans="1:48" s="118" customFormat="1" ht="18.75" customHeight="1">
      <c r="A413" s="140">
        <v>112</v>
      </c>
      <c r="B413" s="141" t="s">
        <v>1614</v>
      </c>
      <c r="C413" s="142" t="s">
        <v>64</v>
      </c>
      <c r="D413" s="168" t="s">
        <v>31</v>
      </c>
      <c r="E413" s="168" t="s">
        <v>13</v>
      </c>
      <c r="F413" s="142" t="s">
        <v>36</v>
      </c>
      <c r="G413" s="141" t="s">
        <v>200</v>
      </c>
      <c r="H413" s="142" t="s">
        <v>6</v>
      </c>
      <c r="I413" s="142" t="s">
        <v>40</v>
      </c>
      <c r="J413" s="168" t="s">
        <v>1615</v>
      </c>
      <c r="K413" s="141" t="s">
        <v>225</v>
      </c>
      <c r="L413" s="141" t="s">
        <v>237</v>
      </c>
      <c r="M413" s="143">
        <v>5228095</v>
      </c>
      <c r="N413" s="144" t="s">
        <v>1616</v>
      </c>
      <c r="O413" s="143">
        <v>6970793</v>
      </c>
      <c r="P413" s="144" t="s">
        <v>237</v>
      </c>
      <c r="Q413" s="144" t="s">
        <v>237</v>
      </c>
      <c r="R413" s="144" t="s">
        <v>452</v>
      </c>
      <c r="S413" s="141" t="s">
        <v>158</v>
      </c>
      <c r="T413" s="141" t="s">
        <v>1400</v>
      </c>
      <c r="U413" s="141" t="s">
        <v>1390</v>
      </c>
      <c r="V413" s="145" t="s">
        <v>1391</v>
      </c>
      <c r="W413" s="141" t="s">
        <v>4012</v>
      </c>
      <c r="X413" s="146">
        <v>45348</v>
      </c>
      <c r="Y413" s="147">
        <v>202412000024373</v>
      </c>
      <c r="Z413" s="147" t="s">
        <v>38</v>
      </c>
      <c r="AA413" s="141" t="s">
        <v>400</v>
      </c>
      <c r="AB413" s="146">
        <v>45349</v>
      </c>
      <c r="AC413" s="162" t="s">
        <v>1617</v>
      </c>
      <c r="AD413" s="146">
        <v>45349</v>
      </c>
      <c r="AE413" s="163">
        <v>6970793</v>
      </c>
      <c r="AF413" s="152">
        <f t="shared" si="41"/>
        <v>0</v>
      </c>
      <c r="AG413" s="167">
        <v>262</v>
      </c>
      <c r="AH413" s="146">
        <v>45349</v>
      </c>
      <c r="AI413" s="163">
        <v>6970793</v>
      </c>
      <c r="AJ413" s="152">
        <f t="shared" si="42"/>
        <v>0</v>
      </c>
      <c r="AK413" s="164">
        <v>307</v>
      </c>
      <c r="AL413" s="146">
        <v>45349</v>
      </c>
      <c r="AM413" s="163">
        <v>6970793</v>
      </c>
      <c r="AN413" s="158">
        <f t="shared" si="43"/>
        <v>0</v>
      </c>
      <c r="AO413" s="157">
        <v>6970793</v>
      </c>
      <c r="AP413" s="157"/>
      <c r="AQ413" s="158">
        <f t="shared" si="45"/>
        <v>0</v>
      </c>
      <c r="AR413" s="158">
        <f t="shared" si="44"/>
        <v>0</v>
      </c>
      <c r="AS413" s="159" t="s">
        <v>170</v>
      </c>
      <c r="AT413" s="164">
        <v>431</v>
      </c>
      <c r="AU413" s="165" t="s">
        <v>1618</v>
      </c>
      <c r="AV413" s="148"/>
    </row>
    <row r="414" spans="1:48" s="118" customFormat="1" ht="18.75" customHeight="1">
      <c r="A414" s="140">
        <v>113</v>
      </c>
      <c r="B414" s="141" t="s">
        <v>1619</v>
      </c>
      <c r="C414" s="142" t="s">
        <v>64</v>
      </c>
      <c r="D414" s="168" t="s">
        <v>31</v>
      </c>
      <c r="E414" s="168" t="s">
        <v>13</v>
      </c>
      <c r="F414" s="142" t="s">
        <v>36</v>
      </c>
      <c r="G414" s="141" t="s">
        <v>200</v>
      </c>
      <c r="H414" s="142" t="s">
        <v>6</v>
      </c>
      <c r="I414" s="142" t="s">
        <v>40</v>
      </c>
      <c r="J414" s="168" t="s">
        <v>1620</v>
      </c>
      <c r="K414" s="141" t="s">
        <v>225</v>
      </c>
      <c r="L414" s="141" t="s">
        <v>237</v>
      </c>
      <c r="M414" s="143">
        <v>6000000</v>
      </c>
      <c r="N414" s="144" t="s">
        <v>1621</v>
      </c>
      <c r="O414" s="143">
        <v>7000000</v>
      </c>
      <c r="P414" s="144" t="s">
        <v>237</v>
      </c>
      <c r="Q414" s="144" t="s">
        <v>237</v>
      </c>
      <c r="R414" s="144" t="s">
        <v>452</v>
      </c>
      <c r="S414" s="141" t="s">
        <v>158</v>
      </c>
      <c r="T414" s="141" t="s">
        <v>1400</v>
      </c>
      <c r="U414" s="141" t="s">
        <v>1390</v>
      </c>
      <c r="V414" s="145" t="s">
        <v>1391</v>
      </c>
      <c r="W414" s="141" t="s">
        <v>4012</v>
      </c>
      <c r="X414" s="146">
        <v>45348</v>
      </c>
      <c r="Y414" s="147">
        <v>202412000024373</v>
      </c>
      <c r="Z414" s="147" t="s">
        <v>38</v>
      </c>
      <c r="AA414" s="141" t="s">
        <v>1622</v>
      </c>
      <c r="AB414" s="146">
        <v>45349</v>
      </c>
      <c r="AC414" s="162" t="s">
        <v>1623</v>
      </c>
      <c r="AD414" s="146">
        <v>45349</v>
      </c>
      <c r="AE414" s="163">
        <v>7000000</v>
      </c>
      <c r="AF414" s="152">
        <f t="shared" si="41"/>
        <v>0</v>
      </c>
      <c r="AG414" s="167">
        <v>303</v>
      </c>
      <c r="AH414" s="146">
        <v>45350</v>
      </c>
      <c r="AI414" s="163">
        <v>7000000</v>
      </c>
      <c r="AJ414" s="152">
        <f t="shared" si="42"/>
        <v>0</v>
      </c>
      <c r="AK414" s="164">
        <v>352</v>
      </c>
      <c r="AL414" s="146">
        <v>45351</v>
      </c>
      <c r="AM414" s="163">
        <v>7000000</v>
      </c>
      <c r="AN414" s="158">
        <f t="shared" si="43"/>
        <v>0</v>
      </c>
      <c r="AO414" s="157">
        <v>7000000</v>
      </c>
      <c r="AP414" s="157"/>
      <c r="AQ414" s="158">
        <f t="shared" si="45"/>
        <v>0</v>
      </c>
      <c r="AR414" s="158">
        <f t="shared" si="44"/>
        <v>0</v>
      </c>
      <c r="AS414" s="159" t="s">
        <v>170</v>
      </c>
      <c r="AT414" s="164">
        <v>404</v>
      </c>
      <c r="AU414" s="165" t="s">
        <v>1624</v>
      </c>
      <c r="AV414" s="148"/>
    </row>
    <row r="415" spans="1:48" s="118" customFormat="1" ht="18.75" customHeight="1">
      <c r="A415" s="140">
        <v>114</v>
      </c>
      <c r="B415" s="141" t="s">
        <v>1625</v>
      </c>
      <c r="C415" s="142" t="s">
        <v>64</v>
      </c>
      <c r="D415" s="168" t="s">
        <v>31</v>
      </c>
      <c r="E415" s="168" t="s">
        <v>13</v>
      </c>
      <c r="F415" s="142" t="s">
        <v>36</v>
      </c>
      <c r="G415" s="141" t="s">
        <v>200</v>
      </c>
      <c r="H415" s="142" t="s">
        <v>2</v>
      </c>
      <c r="I415" s="142" t="s">
        <v>40</v>
      </c>
      <c r="J415" s="168" t="s">
        <v>1626</v>
      </c>
      <c r="K415" s="141" t="s">
        <v>225</v>
      </c>
      <c r="L415" s="141" t="s">
        <v>237</v>
      </c>
      <c r="M415" s="143">
        <v>4276560</v>
      </c>
      <c r="N415" s="144" t="s">
        <v>1621</v>
      </c>
      <c r="O415" s="143">
        <v>4989320</v>
      </c>
      <c r="P415" s="144" t="s">
        <v>237</v>
      </c>
      <c r="Q415" s="144" t="s">
        <v>237</v>
      </c>
      <c r="R415" s="144" t="s">
        <v>452</v>
      </c>
      <c r="S415" s="141" t="s">
        <v>158</v>
      </c>
      <c r="T415" s="141" t="s">
        <v>1400</v>
      </c>
      <c r="U415" s="141" t="s">
        <v>1390</v>
      </c>
      <c r="V415" s="145" t="s">
        <v>1391</v>
      </c>
      <c r="W415" s="141" t="s">
        <v>4012</v>
      </c>
      <c r="X415" s="146">
        <v>45348</v>
      </c>
      <c r="Y415" s="147">
        <v>202412000024373</v>
      </c>
      <c r="Z415" s="147" t="s">
        <v>38</v>
      </c>
      <c r="AA415" s="141" t="s">
        <v>1627</v>
      </c>
      <c r="AB415" s="146">
        <v>45349</v>
      </c>
      <c r="AC415" s="162" t="s">
        <v>1628</v>
      </c>
      <c r="AD415" s="146">
        <v>45349</v>
      </c>
      <c r="AE415" s="163">
        <v>4989320</v>
      </c>
      <c r="AF415" s="152">
        <f t="shared" si="41"/>
        <v>0</v>
      </c>
      <c r="AG415" s="167">
        <v>304</v>
      </c>
      <c r="AH415" s="146">
        <v>45350</v>
      </c>
      <c r="AI415" s="163">
        <v>4989320</v>
      </c>
      <c r="AJ415" s="152">
        <f t="shared" si="42"/>
        <v>0</v>
      </c>
      <c r="AK415" s="164">
        <v>358</v>
      </c>
      <c r="AL415" s="146">
        <v>45351</v>
      </c>
      <c r="AM415" s="163">
        <v>4989320</v>
      </c>
      <c r="AN415" s="158">
        <f t="shared" si="43"/>
        <v>0</v>
      </c>
      <c r="AO415" s="157">
        <v>4419112</v>
      </c>
      <c r="AP415" s="157"/>
      <c r="AQ415" s="158">
        <f t="shared" si="45"/>
        <v>570208</v>
      </c>
      <c r="AR415" s="158">
        <f t="shared" si="44"/>
        <v>0</v>
      </c>
      <c r="AS415" s="159" t="s">
        <v>170</v>
      </c>
      <c r="AT415" s="164">
        <v>430</v>
      </c>
      <c r="AU415" s="165" t="s">
        <v>1629</v>
      </c>
      <c r="AV415" s="148"/>
    </row>
    <row r="416" spans="1:48" s="118" customFormat="1" ht="18.75" customHeight="1">
      <c r="A416" s="140">
        <v>115</v>
      </c>
      <c r="B416" s="141" t="s">
        <v>1630</v>
      </c>
      <c r="C416" s="142" t="s">
        <v>64</v>
      </c>
      <c r="D416" s="168" t="s">
        <v>31</v>
      </c>
      <c r="E416" s="168" t="s">
        <v>13</v>
      </c>
      <c r="F416" s="142" t="s">
        <v>36</v>
      </c>
      <c r="G416" s="141" t="s">
        <v>200</v>
      </c>
      <c r="H416" s="142" t="s">
        <v>2</v>
      </c>
      <c r="I416" s="142" t="s">
        <v>40</v>
      </c>
      <c r="J416" s="168" t="s">
        <v>1631</v>
      </c>
      <c r="K416" s="141" t="s">
        <v>225</v>
      </c>
      <c r="L416" s="141" t="s">
        <v>237</v>
      </c>
      <c r="M416" s="143">
        <v>7483980</v>
      </c>
      <c r="N416" s="144" t="s">
        <v>1632</v>
      </c>
      <c r="O416" s="143">
        <v>18709950</v>
      </c>
      <c r="P416" s="144" t="s">
        <v>237</v>
      </c>
      <c r="Q416" s="144" t="s">
        <v>237</v>
      </c>
      <c r="R416" s="144" t="s">
        <v>452</v>
      </c>
      <c r="S416" s="141" t="s">
        <v>158</v>
      </c>
      <c r="T416" s="141" t="s">
        <v>1400</v>
      </c>
      <c r="U416" s="141" t="s">
        <v>1390</v>
      </c>
      <c r="V416" s="145" t="s">
        <v>1391</v>
      </c>
      <c r="W416" s="141" t="s">
        <v>4012</v>
      </c>
      <c r="X416" s="146">
        <v>45348</v>
      </c>
      <c r="Y416" s="147">
        <v>202412000024373</v>
      </c>
      <c r="Z416" s="147" t="s">
        <v>38</v>
      </c>
      <c r="AA416" s="141" t="s">
        <v>1633</v>
      </c>
      <c r="AB416" s="146">
        <v>45349</v>
      </c>
      <c r="AC416" s="162" t="s">
        <v>1634</v>
      </c>
      <c r="AD416" s="146">
        <v>45349</v>
      </c>
      <c r="AE416" s="163">
        <v>18709950</v>
      </c>
      <c r="AF416" s="152">
        <f t="shared" si="41"/>
        <v>0</v>
      </c>
      <c r="AG416" s="167">
        <v>264</v>
      </c>
      <c r="AH416" s="146">
        <v>45349</v>
      </c>
      <c r="AI416" s="163">
        <v>18709950</v>
      </c>
      <c r="AJ416" s="152">
        <f t="shared" si="42"/>
        <v>0</v>
      </c>
      <c r="AK416" s="164">
        <v>311</v>
      </c>
      <c r="AL416" s="146">
        <v>45349</v>
      </c>
      <c r="AM416" s="163">
        <v>18709950</v>
      </c>
      <c r="AN416" s="158">
        <f t="shared" si="43"/>
        <v>0</v>
      </c>
      <c r="AO416" s="157">
        <v>15716358</v>
      </c>
      <c r="AP416" s="157"/>
      <c r="AQ416" s="158">
        <f t="shared" si="45"/>
        <v>2993592</v>
      </c>
      <c r="AR416" s="158">
        <f t="shared" si="44"/>
        <v>0</v>
      </c>
      <c r="AS416" s="159" t="s">
        <v>170</v>
      </c>
      <c r="AT416" s="164">
        <v>300</v>
      </c>
      <c r="AU416" s="165" t="s">
        <v>1635</v>
      </c>
      <c r="AV416" s="148"/>
    </row>
    <row r="417" spans="1:48" s="118" customFormat="1" ht="18.75" customHeight="1">
      <c r="A417" s="140">
        <v>116</v>
      </c>
      <c r="B417" s="141" t="s">
        <v>1636</v>
      </c>
      <c r="C417" s="142" t="s">
        <v>64</v>
      </c>
      <c r="D417" s="168" t="s">
        <v>31</v>
      </c>
      <c r="E417" s="168" t="s">
        <v>13</v>
      </c>
      <c r="F417" s="142" t="s">
        <v>36</v>
      </c>
      <c r="G417" s="141" t="s">
        <v>200</v>
      </c>
      <c r="H417" s="142" t="s">
        <v>5</v>
      </c>
      <c r="I417" s="142" t="s">
        <v>40</v>
      </c>
      <c r="J417" s="168" t="s">
        <v>1637</v>
      </c>
      <c r="K417" s="141" t="s">
        <v>225</v>
      </c>
      <c r="L417" s="141" t="s">
        <v>237</v>
      </c>
      <c r="M417" s="143">
        <v>3453300</v>
      </c>
      <c r="N417" s="144" t="s">
        <v>1610</v>
      </c>
      <c r="O417" s="143">
        <v>3453300</v>
      </c>
      <c r="P417" s="144" t="s">
        <v>237</v>
      </c>
      <c r="Q417" s="144" t="s">
        <v>237</v>
      </c>
      <c r="R417" s="144" t="s">
        <v>452</v>
      </c>
      <c r="S417" s="141" t="s">
        <v>158</v>
      </c>
      <c r="T417" s="141" t="s">
        <v>1400</v>
      </c>
      <c r="U417" s="141" t="s">
        <v>1390</v>
      </c>
      <c r="V417" s="145" t="s">
        <v>1391</v>
      </c>
      <c r="W417" s="141" t="s">
        <v>4012</v>
      </c>
      <c r="X417" s="146">
        <v>45348</v>
      </c>
      <c r="Y417" s="147">
        <v>202412000024373</v>
      </c>
      <c r="Z417" s="147" t="s">
        <v>38</v>
      </c>
      <c r="AA417" s="141" t="s">
        <v>1638</v>
      </c>
      <c r="AB417" s="146">
        <v>45349</v>
      </c>
      <c r="AC417" s="162" t="s">
        <v>1639</v>
      </c>
      <c r="AD417" s="146">
        <v>45349</v>
      </c>
      <c r="AE417" s="163">
        <v>3453300</v>
      </c>
      <c r="AF417" s="152">
        <f t="shared" si="41"/>
        <v>0</v>
      </c>
      <c r="AG417" s="167">
        <v>263</v>
      </c>
      <c r="AH417" s="146">
        <v>45349</v>
      </c>
      <c r="AI417" s="163">
        <v>3453300</v>
      </c>
      <c r="AJ417" s="152">
        <f t="shared" si="42"/>
        <v>0</v>
      </c>
      <c r="AK417" s="164">
        <v>312</v>
      </c>
      <c r="AL417" s="146">
        <v>45349</v>
      </c>
      <c r="AM417" s="163">
        <v>3453300</v>
      </c>
      <c r="AN417" s="158">
        <f t="shared" si="43"/>
        <v>0</v>
      </c>
      <c r="AO417" s="157">
        <v>3453300</v>
      </c>
      <c r="AP417" s="157"/>
      <c r="AQ417" s="158">
        <f t="shared" si="45"/>
        <v>0</v>
      </c>
      <c r="AR417" s="158">
        <f t="shared" si="44"/>
        <v>0</v>
      </c>
      <c r="AS417" s="159" t="s">
        <v>168</v>
      </c>
      <c r="AT417" s="164">
        <v>403</v>
      </c>
      <c r="AU417" s="165" t="s">
        <v>1640</v>
      </c>
      <c r="AV417" s="148"/>
    </row>
    <row r="418" spans="1:48" s="118" customFormat="1" ht="18.75" customHeight="1">
      <c r="A418" s="140">
        <v>117</v>
      </c>
      <c r="B418" s="141" t="s">
        <v>1641</v>
      </c>
      <c r="C418" s="142" t="s">
        <v>64</v>
      </c>
      <c r="D418" s="168" t="s">
        <v>31</v>
      </c>
      <c r="E418" s="168" t="s">
        <v>13</v>
      </c>
      <c r="F418" s="142" t="s">
        <v>36</v>
      </c>
      <c r="G418" s="141" t="s">
        <v>200</v>
      </c>
      <c r="H418" s="142" t="s">
        <v>5</v>
      </c>
      <c r="I418" s="142" t="s">
        <v>40</v>
      </c>
      <c r="J418" s="168" t="s">
        <v>1642</v>
      </c>
      <c r="K418" s="141" t="s">
        <v>225</v>
      </c>
      <c r="L418" s="141" t="s">
        <v>237</v>
      </c>
      <c r="M418" s="143">
        <v>2565936</v>
      </c>
      <c r="N418" s="144" t="s">
        <v>1616</v>
      </c>
      <c r="O418" s="143">
        <v>3421248</v>
      </c>
      <c r="P418" s="144" t="s">
        <v>237</v>
      </c>
      <c r="Q418" s="144" t="s">
        <v>237</v>
      </c>
      <c r="R418" s="144" t="s">
        <v>452</v>
      </c>
      <c r="S418" s="141" t="s">
        <v>158</v>
      </c>
      <c r="T418" s="141" t="s">
        <v>1400</v>
      </c>
      <c r="U418" s="141" t="s">
        <v>1390</v>
      </c>
      <c r="V418" s="145" t="s">
        <v>1391</v>
      </c>
      <c r="W418" s="141" t="s">
        <v>4012</v>
      </c>
      <c r="X418" s="146">
        <v>45348</v>
      </c>
      <c r="Y418" s="147">
        <v>202412000024373</v>
      </c>
      <c r="Z418" s="147" t="s">
        <v>38</v>
      </c>
      <c r="AA418" s="141" t="s">
        <v>1643</v>
      </c>
      <c r="AB418" s="146">
        <v>45349</v>
      </c>
      <c r="AC418" s="162" t="s">
        <v>1644</v>
      </c>
      <c r="AD418" s="146">
        <v>45349</v>
      </c>
      <c r="AE418" s="163">
        <v>3421248</v>
      </c>
      <c r="AF418" s="152">
        <f t="shared" si="41"/>
        <v>0</v>
      </c>
      <c r="AG418" s="167">
        <v>305</v>
      </c>
      <c r="AH418" s="146">
        <v>45350</v>
      </c>
      <c r="AI418" s="163">
        <v>3421248</v>
      </c>
      <c r="AJ418" s="152">
        <f t="shared" si="42"/>
        <v>0</v>
      </c>
      <c r="AK418" s="164">
        <v>321</v>
      </c>
      <c r="AL418" s="146">
        <v>45350</v>
      </c>
      <c r="AM418" s="163">
        <v>3421248</v>
      </c>
      <c r="AN418" s="158">
        <f t="shared" si="43"/>
        <v>0</v>
      </c>
      <c r="AO418" s="157">
        <v>3421248</v>
      </c>
      <c r="AP418" s="157"/>
      <c r="AQ418" s="158">
        <f t="shared" si="45"/>
        <v>0</v>
      </c>
      <c r="AR418" s="158">
        <f t="shared" si="44"/>
        <v>0</v>
      </c>
      <c r="AS418" s="159" t="s">
        <v>1645</v>
      </c>
      <c r="AT418" s="164">
        <v>414</v>
      </c>
      <c r="AU418" s="165" t="s">
        <v>1646</v>
      </c>
      <c r="AV418" s="148"/>
    </row>
    <row r="419" spans="1:48" s="118" customFormat="1" ht="18.75" customHeight="1">
      <c r="A419" s="140">
        <v>118</v>
      </c>
      <c r="B419" s="141" t="s">
        <v>1647</v>
      </c>
      <c r="C419" s="142" t="s">
        <v>64</v>
      </c>
      <c r="D419" s="168" t="s">
        <v>31</v>
      </c>
      <c r="E419" s="168" t="s">
        <v>13</v>
      </c>
      <c r="F419" s="142" t="s">
        <v>36</v>
      </c>
      <c r="G419" s="141" t="s">
        <v>200</v>
      </c>
      <c r="H419" s="142" t="s">
        <v>8</v>
      </c>
      <c r="I419" s="142" t="s">
        <v>40</v>
      </c>
      <c r="J419" s="168" t="s">
        <v>1648</v>
      </c>
      <c r="K419" s="141" t="s">
        <v>225</v>
      </c>
      <c r="L419" s="141" t="s">
        <v>237</v>
      </c>
      <c r="M419" s="143">
        <v>4276560</v>
      </c>
      <c r="N419" s="144" t="s">
        <v>1632</v>
      </c>
      <c r="O419" s="143">
        <v>10691400</v>
      </c>
      <c r="P419" s="144" t="s">
        <v>237</v>
      </c>
      <c r="Q419" s="144" t="s">
        <v>237</v>
      </c>
      <c r="R419" s="144" t="s">
        <v>452</v>
      </c>
      <c r="S419" s="141" t="s">
        <v>158</v>
      </c>
      <c r="T419" s="141" t="s">
        <v>1400</v>
      </c>
      <c r="U419" s="141" t="s">
        <v>1390</v>
      </c>
      <c r="V419" s="145" t="s">
        <v>1391</v>
      </c>
      <c r="W419" s="141" t="s">
        <v>4012</v>
      </c>
      <c r="X419" s="146">
        <v>45348</v>
      </c>
      <c r="Y419" s="147">
        <v>202412000024373</v>
      </c>
      <c r="Z419" s="147" t="s">
        <v>38</v>
      </c>
      <c r="AA419" s="141" t="s">
        <v>1649</v>
      </c>
      <c r="AB419" s="146">
        <v>45349</v>
      </c>
      <c r="AC419" s="162" t="s">
        <v>1650</v>
      </c>
      <c r="AD419" s="146">
        <v>45349</v>
      </c>
      <c r="AE419" s="163">
        <v>10691400</v>
      </c>
      <c r="AF419" s="152">
        <f t="shared" si="41"/>
        <v>0</v>
      </c>
      <c r="AG419" s="167">
        <v>293</v>
      </c>
      <c r="AH419" s="146">
        <v>45350</v>
      </c>
      <c r="AI419" s="163">
        <v>10691400</v>
      </c>
      <c r="AJ419" s="152">
        <f t="shared" si="42"/>
        <v>0</v>
      </c>
      <c r="AK419" s="164">
        <v>322</v>
      </c>
      <c r="AL419" s="146">
        <v>45350</v>
      </c>
      <c r="AM419" s="163">
        <v>10691400</v>
      </c>
      <c r="AN419" s="158">
        <f t="shared" si="43"/>
        <v>0</v>
      </c>
      <c r="AO419" s="157">
        <v>285104</v>
      </c>
      <c r="AP419" s="157"/>
      <c r="AQ419" s="158">
        <f t="shared" si="45"/>
        <v>10406296</v>
      </c>
      <c r="AR419" s="158">
        <f t="shared" si="44"/>
        <v>0</v>
      </c>
      <c r="AS419" s="159" t="s">
        <v>170</v>
      </c>
      <c r="AT419" s="164">
        <v>121</v>
      </c>
      <c r="AU419" s="165" t="s">
        <v>1651</v>
      </c>
      <c r="AV419" s="148"/>
    </row>
    <row r="420" spans="1:48" s="118" customFormat="1" ht="18.75" customHeight="1">
      <c r="A420" s="140">
        <v>119</v>
      </c>
      <c r="B420" s="141" t="s">
        <v>1652</v>
      </c>
      <c r="C420" s="142" t="s">
        <v>64</v>
      </c>
      <c r="D420" s="168" t="s">
        <v>31</v>
      </c>
      <c r="E420" s="168" t="s">
        <v>13</v>
      </c>
      <c r="F420" s="142" t="s">
        <v>36</v>
      </c>
      <c r="G420" s="141" t="s">
        <v>200</v>
      </c>
      <c r="H420" s="142" t="s">
        <v>8</v>
      </c>
      <c r="I420" s="142" t="s">
        <v>40</v>
      </c>
      <c r="J420" s="168" t="s">
        <v>1653</v>
      </c>
      <c r="K420" s="141" t="s">
        <v>225</v>
      </c>
      <c r="L420" s="141" t="s">
        <v>237</v>
      </c>
      <c r="M420" s="143">
        <v>6000000</v>
      </c>
      <c r="N420" s="144" t="s">
        <v>1610</v>
      </c>
      <c r="O420" s="143">
        <v>6000000</v>
      </c>
      <c r="P420" s="144" t="s">
        <v>237</v>
      </c>
      <c r="Q420" s="144" t="s">
        <v>237</v>
      </c>
      <c r="R420" s="144" t="s">
        <v>452</v>
      </c>
      <c r="S420" s="141" t="s">
        <v>158</v>
      </c>
      <c r="T420" s="141" t="s">
        <v>1400</v>
      </c>
      <c r="U420" s="141" t="s">
        <v>1390</v>
      </c>
      <c r="V420" s="145" t="s">
        <v>1391</v>
      </c>
      <c r="W420" s="141" t="s">
        <v>4012</v>
      </c>
      <c r="X420" s="146">
        <v>45348</v>
      </c>
      <c r="Y420" s="147">
        <v>202412000024373</v>
      </c>
      <c r="Z420" s="147" t="s">
        <v>38</v>
      </c>
      <c r="AA420" s="141" t="s">
        <v>1654</v>
      </c>
      <c r="AB420" s="146">
        <v>45349</v>
      </c>
      <c r="AC420" s="162" t="s">
        <v>1655</v>
      </c>
      <c r="AD420" s="146">
        <v>45349</v>
      </c>
      <c r="AE420" s="163">
        <v>6000000</v>
      </c>
      <c r="AF420" s="152">
        <f t="shared" si="41"/>
        <v>0</v>
      </c>
      <c r="AG420" s="167">
        <v>306</v>
      </c>
      <c r="AH420" s="146">
        <v>45350</v>
      </c>
      <c r="AI420" s="163">
        <v>6000000</v>
      </c>
      <c r="AJ420" s="152">
        <f t="shared" si="42"/>
        <v>0</v>
      </c>
      <c r="AK420" s="164">
        <v>331</v>
      </c>
      <c r="AL420" s="146">
        <v>45350</v>
      </c>
      <c r="AM420" s="163">
        <v>6000000</v>
      </c>
      <c r="AN420" s="158">
        <f t="shared" si="43"/>
        <v>0</v>
      </c>
      <c r="AO420" s="157">
        <v>6000000</v>
      </c>
      <c r="AP420" s="157"/>
      <c r="AQ420" s="158">
        <f t="shared" si="45"/>
        <v>0</v>
      </c>
      <c r="AR420" s="158">
        <f t="shared" si="44"/>
        <v>0</v>
      </c>
      <c r="AS420" s="159" t="s">
        <v>170</v>
      </c>
      <c r="AT420" s="164">
        <v>531</v>
      </c>
      <c r="AU420" s="165" t="s">
        <v>1656</v>
      </c>
      <c r="AV420" s="148"/>
    </row>
    <row r="421" spans="1:48" s="118" customFormat="1" ht="18.75" customHeight="1">
      <c r="A421" s="140">
        <v>120</v>
      </c>
      <c r="B421" s="141" t="s">
        <v>1657</v>
      </c>
      <c r="C421" s="142" t="s">
        <v>64</v>
      </c>
      <c r="D421" s="168" t="s">
        <v>31</v>
      </c>
      <c r="E421" s="168" t="s">
        <v>13</v>
      </c>
      <c r="F421" s="142" t="s">
        <v>36</v>
      </c>
      <c r="G421" s="141" t="s">
        <v>200</v>
      </c>
      <c r="H421" s="142" t="s">
        <v>6</v>
      </c>
      <c r="I421" s="142" t="s">
        <v>40</v>
      </c>
      <c r="J421" s="168" t="s">
        <v>1658</v>
      </c>
      <c r="K421" s="141" t="s">
        <v>225</v>
      </c>
      <c r="L421" s="141" t="s">
        <v>237</v>
      </c>
      <c r="M421" s="143">
        <v>7483930</v>
      </c>
      <c r="N421" s="144" t="s">
        <v>1659</v>
      </c>
      <c r="O421" s="143">
        <v>12473300</v>
      </c>
      <c r="P421" s="144" t="s">
        <v>237</v>
      </c>
      <c r="Q421" s="144" t="s">
        <v>237</v>
      </c>
      <c r="R421" s="144" t="s">
        <v>452</v>
      </c>
      <c r="S421" s="141" t="s">
        <v>158</v>
      </c>
      <c r="T421" s="141" t="s">
        <v>1400</v>
      </c>
      <c r="U421" s="141" t="s">
        <v>1390</v>
      </c>
      <c r="V421" s="145" t="s">
        <v>1391</v>
      </c>
      <c r="W421" s="141" t="s">
        <v>4012</v>
      </c>
      <c r="X421" s="146">
        <v>45348</v>
      </c>
      <c r="Y421" s="147">
        <v>202412000024373</v>
      </c>
      <c r="Z421" s="147" t="s">
        <v>38</v>
      </c>
      <c r="AA421" s="141" t="s">
        <v>1660</v>
      </c>
      <c r="AB421" s="146">
        <v>45349</v>
      </c>
      <c r="AC421" s="162" t="s">
        <v>1661</v>
      </c>
      <c r="AD421" s="146">
        <v>45349</v>
      </c>
      <c r="AE421" s="163">
        <v>12473300</v>
      </c>
      <c r="AF421" s="152">
        <f t="shared" si="41"/>
        <v>0</v>
      </c>
      <c r="AG421" s="167">
        <v>265</v>
      </c>
      <c r="AH421" s="146">
        <v>45349</v>
      </c>
      <c r="AI421" s="163">
        <v>12473300</v>
      </c>
      <c r="AJ421" s="152">
        <f t="shared" si="42"/>
        <v>0</v>
      </c>
      <c r="AK421" s="164">
        <v>308</v>
      </c>
      <c r="AL421" s="146">
        <v>45349</v>
      </c>
      <c r="AM421" s="163">
        <v>12473300</v>
      </c>
      <c r="AN421" s="158">
        <f t="shared" si="43"/>
        <v>0</v>
      </c>
      <c r="AO421" s="157">
        <v>12473300</v>
      </c>
      <c r="AP421" s="157"/>
      <c r="AQ421" s="158">
        <f t="shared" si="45"/>
        <v>0</v>
      </c>
      <c r="AR421" s="158">
        <f t="shared" si="44"/>
        <v>0</v>
      </c>
      <c r="AS421" s="159" t="s">
        <v>170</v>
      </c>
      <c r="AT421" s="164">
        <v>433</v>
      </c>
      <c r="AU421" s="165" t="s">
        <v>1662</v>
      </c>
      <c r="AV421" s="148"/>
    </row>
    <row r="422" spans="1:48" s="118" customFormat="1" ht="18.75" customHeight="1">
      <c r="A422" s="140">
        <v>121</v>
      </c>
      <c r="B422" s="141" t="s">
        <v>1663</v>
      </c>
      <c r="C422" s="142" t="s">
        <v>64</v>
      </c>
      <c r="D422" s="168" t="s">
        <v>31</v>
      </c>
      <c r="E422" s="168" t="s">
        <v>13</v>
      </c>
      <c r="F422" s="142" t="s">
        <v>36</v>
      </c>
      <c r="G422" s="141" t="s">
        <v>200</v>
      </c>
      <c r="H422" s="142" t="s">
        <v>6</v>
      </c>
      <c r="I422" s="142" t="s">
        <v>40</v>
      </c>
      <c r="J422" s="168" t="s">
        <v>1664</v>
      </c>
      <c r="K422" s="141" t="s">
        <v>225</v>
      </c>
      <c r="L422" s="141" t="s">
        <v>237</v>
      </c>
      <c r="M422" s="143">
        <v>5228095</v>
      </c>
      <c r="N422" s="144" t="s">
        <v>1665</v>
      </c>
      <c r="O422" s="143">
        <v>11327539</v>
      </c>
      <c r="P422" s="144" t="s">
        <v>237</v>
      </c>
      <c r="Q422" s="144" t="s">
        <v>237</v>
      </c>
      <c r="R422" s="144" t="s">
        <v>452</v>
      </c>
      <c r="S422" s="141" t="s">
        <v>158</v>
      </c>
      <c r="T422" s="141" t="s">
        <v>1400</v>
      </c>
      <c r="U422" s="141" t="s">
        <v>1390</v>
      </c>
      <c r="V422" s="145" t="s">
        <v>1391</v>
      </c>
      <c r="W422" s="141" t="s">
        <v>4012</v>
      </c>
      <c r="X422" s="146">
        <v>45348</v>
      </c>
      <c r="Y422" s="147">
        <v>202412000024373</v>
      </c>
      <c r="Z422" s="147" t="s">
        <v>38</v>
      </c>
      <c r="AA422" s="141" t="s">
        <v>1666</v>
      </c>
      <c r="AB422" s="146">
        <v>45349</v>
      </c>
      <c r="AC422" s="162" t="s">
        <v>1667</v>
      </c>
      <c r="AD422" s="146">
        <v>45349</v>
      </c>
      <c r="AE422" s="163">
        <v>11327539</v>
      </c>
      <c r="AF422" s="152">
        <f t="shared" si="41"/>
        <v>0</v>
      </c>
      <c r="AG422" s="167">
        <v>294</v>
      </c>
      <c r="AH422" s="146">
        <v>45350</v>
      </c>
      <c r="AI422" s="163">
        <v>11327539</v>
      </c>
      <c r="AJ422" s="152">
        <f t="shared" si="42"/>
        <v>0</v>
      </c>
      <c r="AK422" s="164">
        <v>334</v>
      </c>
      <c r="AL422" s="146">
        <v>45351</v>
      </c>
      <c r="AM422" s="163">
        <v>11327539</v>
      </c>
      <c r="AN422" s="158">
        <f t="shared" si="43"/>
        <v>0</v>
      </c>
      <c r="AO422" s="157">
        <v>10804729</v>
      </c>
      <c r="AP422" s="157"/>
      <c r="AQ422" s="158">
        <f t="shared" si="45"/>
        <v>522810</v>
      </c>
      <c r="AR422" s="158">
        <f t="shared" si="44"/>
        <v>0</v>
      </c>
      <c r="AS422" s="159" t="s">
        <v>170</v>
      </c>
      <c r="AT422" s="164">
        <v>381</v>
      </c>
      <c r="AU422" s="165" t="s">
        <v>1668</v>
      </c>
      <c r="AV422" s="148"/>
    </row>
    <row r="423" spans="1:48" s="118" customFormat="1" ht="18.75" customHeight="1">
      <c r="A423" s="140">
        <v>122</v>
      </c>
      <c r="B423" s="141" t="s">
        <v>1669</v>
      </c>
      <c r="C423" s="142" t="s">
        <v>64</v>
      </c>
      <c r="D423" s="168" t="s">
        <v>31</v>
      </c>
      <c r="E423" s="168" t="s">
        <v>13</v>
      </c>
      <c r="F423" s="142" t="s">
        <v>36</v>
      </c>
      <c r="G423" s="141" t="s">
        <v>200</v>
      </c>
      <c r="H423" s="142" t="s">
        <v>1</v>
      </c>
      <c r="I423" s="142" t="s">
        <v>40</v>
      </c>
      <c r="J423" s="168" t="s">
        <v>1670</v>
      </c>
      <c r="K423" s="141" t="s">
        <v>225</v>
      </c>
      <c r="L423" s="141" t="s">
        <v>237</v>
      </c>
      <c r="M423" s="143">
        <v>4704216</v>
      </c>
      <c r="N423" s="144" t="s">
        <v>1671</v>
      </c>
      <c r="O423" s="143">
        <v>7056324</v>
      </c>
      <c r="P423" s="144" t="s">
        <v>237</v>
      </c>
      <c r="Q423" s="144" t="s">
        <v>237</v>
      </c>
      <c r="R423" s="144" t="s">
        <v>452</v>
      </c>
      <c r="S423" s="141" t="s">
        <v>158</v>
      </c>
      <c r="T423" s="141" t="s">
        <v>1400</v>
      </c>
      <c r="U423" s="141" t="s">
        <v>1390</v>
      </c>
      <c r="V423" s="145" t="s">
        <v>1391</v>
      </c>
      <c r="W423" s="141" t="s">
        <v>4012</v>
      </c>
      <c r="X423" s="146">
        <v>45348</v>
      </c>
      <c r="Y423" s="147">
        <v>202412000024373</v>
      </c>
      <c r="Z423" s="147" t="s">
        <v>38</v>
      </c>
      <c r="AA423" s="141" t="s">
        <v>1672</v>
      </c>
      <c r="AB423" s="146">
        <v>45349</v>
      </c>
      <c r="AC423" s="162" t="s">
        <v>1673</v>
      </c>
      <c r="AD423" s="146">
        <v>45349</v>
      </c>
      <c r="AE423" s="163">
        <v>7056324</v>
      </c>
      <c r="AF423" s="152">
        <f t="shared" si="41"/>
        <v>0</v>
      </c>
      <c r="AG423" s="167">
        <v>307</v>
      </c>
      <c r="AH423" s="146">
        <v>45350</v>
      </c>
      <c r="AI423" s="163">
        <v>7056324</v>
      </c>
      <c r="AJ423" s="152">
        <f t="shared" si="42"/>
        <v>0</v>
      </c>
      <c r="AK423" s="164">
        <v>325</v>
      </c>
      <c r="AL423" s="146">
        <v>45350</v>
      </c>
      <c r="AM423" s="163">
        <v>7056324</v>
      </c>
      <c r="AN423" s="158">
        <f t="shared" si="43"/>
        <v>0</v>
      </c>
      <c r="AO423" s="157">
        <v>7056324</v>
      </c>
      <c r="AP423" s="157"/>
      <c r="AQ423" s="158">
        <f t="shared" si="45"/>
        <v>0</v>
      </c>
      <c r="AR423" s="158">
        <f t="shared" si="44"/>
        <v>0</v>
      </c>
      <c r="AS423" s="159" t="s">
        <v>170</v>
      </c>
      <c r="AT423" s="164">
        <v>444</v>
      </c>
      <c r="AU423" s="165" t="s">
        <v>1674</v>
      </c>
      <c r="AV423" s="148"/>
    </row>
    <row r="424" spans="1:48" s="118" customFormat="1" ht="18.75" customHeight="1">
      <c r="A424" s="140">
        <v>123</v>
      </c>
      <c r="B424" s="141" t="s">
        <v>1675</v>
      </c>
      <c r="C424" s="142" t="s">
        <v>64</v>
      </c>
      <c r="D424" s="168" t="s">
        <v>31</v>
      </c>
      <c r="E424" s="168" t="s">
        <v>13</v>
      </c>
      <c r="F424" s="142" t="s">
        <v>36</v>
      </c>
      <c r="G424" s="141" t="s">
        <v>200</v>
      </c>
      <c r="H424" s="142" t="s">
        <v>1</v>
      </c>
      <c r="I424" s="142" t="s">
        <v>40</v>
      </c>
      <c r="J424" s="168" t="s">
        <v>1676</v>
      </c>
      <c r="K424" s="141" t="s">
        <v>225</v>
      </c>
      <c r="L424" s="141" t="s">
        <v>237</v>
      </c>
      <c r="M424" s="143">
        <v>3528162</v>
      </c>
      <c r="N424" s="144" t="s">
        <v>1677</v>
      </c>
      <c r="O424" s="143">
        <v>2822530</v>
      </c>
      <c r="P424" s="144" t="s">
        <v>237</v>
      </c>
      <c r="Q424" s="144" t="s">
        <v>237</v>
      </c>
      <c r="R424" s="144" t="s">
        <v>452</v>
      </c>
      <c r="S424" s="141" t="s">
        <v>158</v>
      </c>
      <c r="T424" s="141" t="s">
        <v>1400</v>
      </c>
      <c r="U424" s="141" t="s">
        <v>1390</v>
      </c>
      <c r="V424" s="145" t="s">
        <v>1391</v>
      </c>
      <c r="W424" s="141" t="s">
        <v>4012</v>
      </c>
      <c r="X424" s="146">
        <v>45348</v>
      </c>
      <c r="Y424" s="147">
        <v>202412000024373</v>
      </c>
      <c r="Z424" s="147" t="s">
        <v>38</v>
      </c>
      <c r="AA424" s="141" t="s">
        <v>1678</v>
      </c>
      <c r="AB424" s="146">
        <v>45349</v>
      </c>
      <c r="AC424" s="162" t="s">
        <v>1679</v>
      </c>
      <c r="AD424" s="146">
        <v>45349</v>
      </c>
      <c r="AE424" s="163">
        <v>2822530</v>
      </c>
      <c r="AF424" s="152">
        <f t="shared" si="41"/>
        <v>0</v>
      </c>
      <c r="AG424" s="167">
        <v>308</v>
      </c>
      <c r="AH424" s="146">
        <v>45350</v>
      </c>
      <c r="AI424" s="163">
        <v>2822530</v>
      </c>
      <c r="AJ424" s="152">
        <f t="shared" si="42"/>
        <v>0</v>
      </c>
      <c r="AK424" s="164">
        <v>324</v>
      </c>
      <c r="AL424" s="146">
        <v>45350</v>
      </c>
      <c r="AM424" s="163">
        <v>2822530</v>
      </c>
      <c r="AN424" s="158">
        <f t="shared" si="43"/>
        <v>0</v>
      </c>
      <c r="AO424" s="157">
        <v>2822530</v>
      </c>
      <c r="AP424" s="157"/>
      <c r="AQ424" s="158">
        <f t="shared" si="45"/>
        <v>0</v>
      </c>
      <c r="AR424" s="158">
        <f t="shared" si="44"/>
        <v>0</v>
      </c>
      <c r="AS424" s="159" t="s">
        <v>170</v>
      </c>
      <c r="AT424" s="164">
        <v>523</v>
      </c>
      <c r="AU424" s="165" t="s">
        <v>1680</v>
      </c>
      <c r="AV424" s="148"/>
    </row>
    <row r="425" spans="1:48" s="118" customFormat="1" ht="18.75" customHeight="1">
      <c r="A425" s="140">
        <v>124</v>
      </c>
      <c r="B425" s="141" t="s">
        <v>1681</v>
      </c>
      <c r="C425" s="142" t="s">
        <v>64</v>
      </c>
      <c r="D425" s="168" t="s">
        <v>31</v>
      </c>
      <c r="E425" s="168" t="s">
        <v>13</v>
      </c>
      <c r="F425" s="142" t="s">
        <v>36</v>
      </c>
      <c r="G425" s="141" t="s">
        <v>200</v>
      </c>
      <c r="H425" s="142" t="s">
        <v>2</v>
      </c>
      <c r="I425" s="142" t="s">
        <v>40</v>
      </c>
      <c r="J425" s="168" t="s">
        <v>1682</v>
      </c>
      <c r="K425" s="141" t="s">
        <v>225</v>
      </c>
      <c r="L425" s="141" t="s">
        <v>237</v>
      </c>
      <c r="M425" s="143">
        <v>7483980</v>
      </c>
      <c r="N425" s="144" t="s">
        <v>1683</v>
      </c>
      <c r="O425" s="143">
        <v>19957280</v>
      </c>
      <c r="P425" s="144" t="s">
        <v>237</v>
      </c>
      <c r="Q425" s="144" t="s">
        <v>237</v>
      </c>
      <c r="R425" s="144" t="s">
        <v>452</v>
      </c>
      <c r="S425" s="141" t="s">
        <v>158</v>
      </c>
      <c r="T425" s="141" t="s">
        <v>1400</v>
      </c>
      <c r="U425" s="141" t="s">
        <v>1390</v>
      </c>
      <c r="V425" s="145" t="s">
        <v>1391</v>
      </c>
      <c r="W425" s="141" t="s">
        <v>4012</v>
      </c>
      <c r="X425" s="146">
        <v>45348</v>
      </c>
      <c r="Y425" s="147">
        <v>202412000024373</v>
      </c>
      <c r="Z425" s="147" t="s">
        <v>38</v>
      </c>
      <c r="AA425" s="141" t="s">
        <v>1684</v>
      </c>
      <c r="AB425" s="146">
        <v>45349</v>
      </c>
      <c r="AC425" s="162" t="s">
        <v>1685</v>
      </c>
      <c r="AD425" s="146">
        <v>45349</v>
      </c>
      <c r="AE425" s="163">
        <v>19957280</v>
      </c>
      <c r="AF425" s="152">
        <f t="shared" si="41"/>
        <v>0</v>
      </c>
      <c r="AG425" s="167"/>
      <c r="AH425" s="146"/>
      <c r="AI425" s="163"/>
      <c r="AJ425" s="152">
        <f t="shared" si="42"/>
        <v>19957280</v>
      </c>
      <c r="AK425" s="164"/>
      <c r="AL425" s="146"/>
      <c r="AM425" s="163"/>
      <c r="AN425" s="158">
        <f t="shared" si="43"/>
        <v>0</v>
      </c>
      <c r="AO425" s="157"/>
      <c r="AP425" s="157"/>
      <c r="AQ425" s="158">
        <f t="shared" si="45"/>
        <v>0</v>
      </c>
      <c r="AR425" s="158">
        <f t="shared" si="44"/>
        <v>19957280</v>
      </c>
      <c r="AS425" s="159"/>
      <c r="AT425" s="164"/>
      <c r="AU425" s="165"/>
      <c r="AV425" s="148"/>
    </row>
    <row r="426" spans="1:48" s="118" customFormat="1" ht="18.75" customHeight="1">
      <c r="A426" s="140">
        <v>125</v>
      </c>
      <c r="B426" s="141" t="s">
        <v>1686</v>
      </c>
      <c r="C426" s="142" t="s">
        <v>64</v>
      </c>
      <c r="D426" s="168" t="s">
        <v>31</v>
      </c>
      <c r="E426" s="168" t="s">
        <v>13</v>
      </c>
      <c r="F426" s="142" t="s">
        <v>36</v>
      </c>
      <c r="G426" s="141" t="s">
        <v>200</v>
      </c>
      <c r="H426" s="142" t="s">
        <v>2</v>
      </c>
      <c r="I426" s="142" t="s">
        <v>40</v>
      </c>
      <c r="J426" s="168" t="s">
        <v>1687</v>
      </c>
      <c r="K426" s="141" t="s">
        <v>225</v>
      </c>
      <c r="L426" s="141" t="s">
        <v>237</v>
      </c>
      <c r="M426" s="143">
        <v>4704216</v>
      </c>
      <c r="N426" s="144" t="s">
        <v>1610</v>
      </c>
      <c r="O426" s="143">
        <v>4704216</v>
      </c>
      <c r="P426" s="144" t="s">
        <v>237</v>
      </c>
      <c r="Q426" s="144" t="s">
        <v>237</v>
      </c>
      <c r="R426" s="144" t="s">
        <v>452</v>
      </c>
      <c r="S426" s="141" t="s">
        <v>158</v>
      </c>
      <c r="T426" s="141" t="s">
        <v>1400</v>
      </c>
      <c r="U426" s="141" t="s">
        <v>1390</v>
      </c>
      <c r="V426" s="145" t="s">
        <v>1391</v>
      </c>
      <c r="W426" s="141" t="s">
        <v>4012</v>
      </c>
      <c r="X426" s="146">
        <v>45348</v>
      </c>
      <c r="Y426" s="147">
        <v>202412000024373</v>
      </c>
      <c r="Z426" s="147" t="s">
        <v>38</v>
      </c>
      <c r="AA426" s="141" t="s">
        <v>419</v>
      </c>
      <c r="AB426" s="146">
        <v>45349</v>
      </c>
      <c r="AC426" s="162" t="s">
        <v>1688</v>
      </c>
      <c r="AD426" s="146">
        <v>45349</v>
      </c>
      <c r="AE426" s="163">
        <v>4704216</v>
      </c>
      <c r="AF426" s="152">
        <f t="shared" si="41"/>
        <v>0</v>
      </c>
      <c r="AG426" s="167">
        <v>309</v>
      </c>
      <c r="AH426" s="146">
        <v>45350</v>
      </c>
      <c r="AI426" s="163">
        <v>4704216</v>
      </c>
      <c r="AJ426" s="152">
        <f t="shared" si="42"/>
        <v>0</v>
      </c>
      <c r="AK426" s="164">
        <v>340</v>
      </c>
      <c r="AL426" s="146">
        <v>45351</v>
      </c>
      <c r="AM426" s="163">
        <v>4704216</v>
      </c>
      <c r="AN426" s="158">
        <f t="shared" si="43"/>
        <v>0</v>
      </c>
      <c r="AO426" s="157">
        <v>4704216</v>
      </c>
      <c r="AP426" s="157"/>
      <c r="AQ426" s="158">
        <f t="shared" si="45"/>
        <v>0</v>
      </c>
      <c r="AR426" s="158">
        <f t="shared" si="44"/>
        <v>0</v>
      </c>
      <c r="AS426" s="159" t="s">
        <v>170</v>
      </c>
      <c r="AT426" s="164">
        <v>410</v>
      </c>
      <c r="AU426" s="165" t="s">
        <v>1689</v>
      </c>
      <c r="AV426" s="148"/>
    </row>
    <row r="427" spans="1:48" s="118" customFormat="1" ht="18.75" customHeight="1">
      <c r="A427" s="140">
        <v>126</v>
      </c>
      <c r="B427" s="141" t="s">
        <v>1690</v>
      </c>
      <c r="C427" s="142" t="s">
        <v>64</v>
      </c>
      <c r="D427" s="168" t="s">
        <v>31</v>
      </c>
      <c r="E427" s="168" t="s">
        <v>13</v>
      </c>
      <c r="F427" s="142" t="s">
        <v>36</v>
      </c>
      <c r="G427" s="141" t="s">
        <v>200</v>
      </c>
      <c r="H427" s="142" t="s">
        <v>2</v>
      </c>
      <c r="I427" s="142" t="s">
        <v>40</v>
      </c>
      <c r="J427" s="168" t="s">
        <v>1691</v>
      </c>
      <c r="K427" s="141" t="s">
        <v>225</v>
      </c>
      <c r="L427" s="141" t="s">
        <v>237</v>
      </c>
      <c r="M427" s="143">
        <v>3528162</v>
      </c>
      <c r="N427" s="144" t="s">
        <v>1610</v>
      </c>
      <c r="O427" s="143">
        <v>3528162</v>
      </c>
      <c r="P427" s="144" t="s">
        <v>237</v>
      </c>
      <c r="Q427" s="144" t="s">
        <v>237</v>
      </c>
      <c r="R427" s="144" t="s">
        <v>452</v>
      </c>
      <c r="S427" s="141" t="s">
        <v>158</v>
      </c>
      <c r="T427" s="141" t="s">
        <v>1400</v>
      </c>
      <c r="U427" s="141" t="s">
        <v>1390</v>
      </c>
      <c r="V427" s="145" t="s">
        <v>1391</v>
      </c>
      <c r="W427" s="141" t="s">
        <v>4012</v>
      </c>
      <c r="X427" s="146">
        <v>45348</v>
      </c>
      <c r="Y427" s="147">
        <v>202412000024373</v>
      </c>
      <c r="Z427" s="147" t="s">
        <v>38</v>
      </c>
      <c r="AA427" s="141" t="s">
        <v>1692</v>
      </c>
      <c r="AB427" s="146">
        <v>45349</v>
      </c>
      <c r="AC427" s="162" t="s">
        <v>1693</v>
      </c>
      <c r="AD427" s="146">
        <v>45349</v>
      </c>
      <c r="AE427" s="163">
        <v>3528162</v>
      </c>
      <c r="AF427" s="152">
        <f t="shared" si="41"/>
        <v>0</v>
      </c>
      <c r="AG427" s="167">
        <v>310</v>
      </c>
      <c r="AH427" s="146">
        <v>45350</v>
      </c>
      <c r="AI427" s="163">
        <v>3528162</v>
      </c>
      <c r="AJ427" s="152">
        <f t="shared" si="42"/>
        <v>0</v>
      </c>
      <c r="AK427" s="164">
        <v>347</v>
      </c>
      <c r="AL427" s="146">
        <v>45351</v>
      </c>
      <c r="AM427" s="163">
        <v>3528162</v>
      </c>
      <c r="AN427" s="158">
        <f t="shared" si="43"/>
        <v>0</v>
      </c>
      <c r="AO427" s="157">
        <v>3528162</v>
      </c>
      <c r="AP427" s="157"/>
      <c r="AQ427" s="158">
        <f t="shared" si="45"/>
        <v>0</v>
      </c>
      <c r="AR427" s="158">
        <f t="shared" si="44"/>
        <v>0</v>
      </c>
      <c r="AS427" s="159" t="s">
        <v>170</v>
      </c>
      <c r="AT427" s="164">
        <v>405</v>
      </c>
      <c r="AU427" s="165" t="s">
        <v>1694</v>
      </c>
      <c r="AV427" s="148"/>
    </row>
    <row r="428" spans="1:48" s="118" customFormat="1" ht="18.75" customHeight="1">
      <c r="A428" s="140">
        <v>127</v>
      </c>
      <c r="B428" s="141" t="s">
        <v>1695</v>
      </c>
      <c r="C428" s="142" t="s">
        <v>64</v>
      </c>
      <c r="D428" s="168" t="s">
        <v>31</v>
      </c>
      <c r="E428" s="168" t="s">
        <v>13</v>
      </c>
      <c r="F428" s="142" t="s">
        <v>36</v>
      </c>
      <c r="G428" s="141" t="s">
        <v>200</v>
      </c>
      <c r="H428" s="142" t="s">
        <v>1</v>
      </c>
      <c r="I428" s="142" t="s">
        <v>40</v>
      </c>
      <c r="J428" s="168" t="s">
        <v>1696</v>
      </c>
      <c r="K428" s="141" t="s">
        <v>225</v>
      </c>
      <c r="L428" s="141" t="s">
        <v>237</v>
      </c>
      <c r="M428" s="143">
        <v>4276560</v>
      </c>
      <c r="N428" s="144" t="s">
        <v>1697</v>
      </c>
      <c r="O428" s="143">
        <v>3136144</v>
      </c>
      <c r="P428" s="144" t="s">
        <v>237</v>
      </c>
      <c r="Q428" s="144" t="s">
        <v>237</v>
      </c>
      <c r="R428" s="144" t="s">
        <v>452</v>
      </c>
      <c r="S428" s="141" t="s">
        <v>158</v>
      </c>
      <c r="T428" s="141" t="s">
        <v>1400</v>
      </c>
      <c r="U428" s="141" t="s">
        <v>1390</v>
      </c>
      <c r="V428" s="145" t="s">
        <v>1391</v>
      </c>
      <c r="W428" s="141" t="s">
        <v>4012</v>
      </c>
      <c r="X428" s="146">
        <v>45348</v>
      </c>
      <c r="Y428" s="147">
        <v>202412000024373</v>
      </c>
      <c r="Z428" s="147" t="s">
        <v>38</v>
      </c>
      <c r="AA428" s="141" t="s">
        <v>1698</v>
      </c>
      <c r="AB428" s="146">
        <v>45349</v>
      </c>
      <c r="AC428" s="162" t="s">
        <v>1699</v>
      </c>
      <c r="AD428" s="146">
        <v>45349</v>
      </c>
      <c r="AE428" s="163">
        <v>3136144</v>
      </c>
      <c r="AF428" s="152">
        <f t="shared" si="41"/>
        <v>0</v>
      </c>
      <c r="AG428" s="167">
        <v>311</v>
      </c>
      <c r="AH428" s="146">
        <v>45350</v>
      </c>
      <c r="AI428" s="163">
        <v>3136144</v>
      </c>
      <c r="AJ428" s="152">
        <f t="shared" si="42"/>
        <v>0</v>
      </c>
      <c r="AK428" s="164">
        <v>363</v>
      </c>
      <c r="AL428" s="146">
        <v>45351</v>
      </c>
      <c r="AM428" s="163">
        <v>3136144</v>
      </c>
      <c r="AN428" s="158">
        <f t="shared" si="43"/>
        <v>0</v>
      </c>
      <c r="AO428" s="157">
        <v>3136144</v>
      </c>
      <c r="AP428" s="157"/>
      <c r="AQ428" s="158">
        <f t="shared" si="45"/>
        <v>0</v>
      </c>
      <c r="AR428" s="158">
        <f t="shared" si="44"/>
        <v>0</v>
      </c>
      <c r="AS428" s="159" t="s">
        <v>170</v>
      </c>
      <c r="AT428" s="164">
        <v>534</v>
      </c>
      <c r="AU428" s="165" t="s">
        <v>1700</v>
      </c>
      <c r="AV428" s="148"/>
    </row>
    <row r="429" spans="1:48" s="118" customFormat="1" ht="18.75" customHeight="1">
      <c r="A429" s="140">
        <v>128</v>
      </c>
      <c r="B429" s="141" t="s">
        <v>1701</v>
      </c>
      <c r="C429" s="142" t="s">
        <v>64</v>
      </c>
      <c r="D429" s="168" t="s">
        <v>31</v>
      </c>
      <c r="E429" s="168" t="s">
        <v>13</v>
      </c>
      <c r="F429" s="142" t="s">
        <v>36</v>
      </c>
      <c r="G429" s="141" t="s">
        <v>200</v>
      </c>
      <c r="H429" s="142" t="s">
        <v>6</v>
      </c>
      <c r="I429" s="142" t="s">
        <v>40</v>
      </c>
      <c r="J429" s="168" t="s">
        <v>1702</v>
      </c>
      <c r="K429" s="141" t="s">
        <v>225</v>
      </c>
      <c r="L429" s="141" t="s">
        <v>237</v>
      </c>
      <c r="M429" s="143">
        <v>7483980</v>
      </c>
      <c r="N429" s="144" t="s">
        <v>1610</v>
      </c>
      <c r="O429" s="143">
        <v>7483980</v>
      </c>
      <c r="P429" s="144" t="s">
        <v>237</v>
      </c>
      <c r="Q429" s="144" t="s">
        <v>237</v>
      </c>
      <c r="R429" s="144" t="s">
        <v>452</v>
      </c>
      <c r="S429" s="141" t="s">
        <v>158</v>
      </c>
      <c r="T429" s="141" t="s">
        <v>1400</v>
      </c>
      <c r="U429" s="141" t="s">
        <v>1390</v>
      </c>
      <c r="V429" s="145" t="s">
        <v>1391</v>
      </c>
      <c r="W429" s="141" t="s">
        <v>4012</v>
      </c>
      <c r="X429" s="146">
        <v>45348</v>
      </c>
      <c r="Y429" s="147">
        <v>202412000024373</v>
      </c>
      <c r="Z429" s="147" t="s">
        <v>38</v>
      </c>
      <c r="AA429" s="141" t="s">
        <v>1703</v>
      </c>
      <c r="AB429" s="146">
        <v>45349</v>
      </c>
      <c r="AC429" s="162" t="s">
        <v>1704</v>
      </c>
      <c r="AD429" s="146">
        <v>45349</v>
      </c>
      <c r="AE429" s="163">
        <v>7483980</v>
      </c>
      <c r="AF429" s="152">
        <f t="shared" si="41"/>
        <v>0</v>
      </c>
      <c r="AG429" s="167">
        <v>312</v>
      </c>
      <c r="AH429" s="146">
        <v>45350</v>
      </c>
      <c r="AI429" s="163">
        <v>7483980</v>
      </c>
      <c r="AJ429" s="152">
        <f t="shared" si="42"/>
        <v>0</v>
      </c>
      <c r="AK429" s="164">
        <v>353</v>
      </c>
      <c r="AL429" s="146">
        <v>45351</v>
      </c>
      <c r="AM429" s="163">
        <v>7483980</v>
      </c>
      <c r="AN429" s="158">
        <f t="shared" si="43"/>
        <v>0</v>
      </c>
      <c r="AO429" s="157">
        <v>7483980</v>
      </c>
      <c r="AP429" s="157"/>
      <c r="AQ429" s="158">
        <f t="shared" si="45"/>
        <v>0</v>
      </c>
      <c r="AR429" s="158">
        <f t="shared" si="44"/>
        <v>0</v>
      </c>
      <c r="AS429" s="159" t="s">
        <v>170</v>
      </c>
      <c r="AT429" s="164">
        <v>423</v>
      </c>
      <c r="AU429" s="165" t="s">
        <v>1705</v>
      </c>
      <c r="AV429" s="148"/>
    </row>
    <row r="430" spans="1:48" s="118" customFormat="1" ht="18.75" customHeight="1">
      <c r="A430" s="140">
        <v>129</v>
      </c>
      <c r="B430" s="141" t="s">
        <v>1706</v>
      </c>
      <c r="C430" s="142" t="s">
        <v>64</v>
      </c>
      <c r="D430" s="168" t="s">
        <v>31</v>
      </c>
      <c r="E430" s="168" t="s">
        <v>13</v>
      </c>
      <c r="F430" s="142" t="s">
        <v>36</v>
      </c>
      <c r="G430" s="141" t="s">
        <v>200</v>
      </c>
      <c r="H430" s="142" t="s">
        <v>6</v>
      </c>
      <c r="I430" s="142" t="s">
        <v>40</v>
      </c>
      <c r="J430" s="168" t="s">
        <v>1707</v>
      </c>
      <c r="K430" s="141" t="s">
        <v>225</v>
      </c>
      <c r="L430" s="141" t="s">
        <v>237</v>
      </c>
      <c r="M430" s="143">
        <v>5228095</v>
      </c>
      <c r="N430" s="144" t="s">
        <v>1708</v>
      </c>
      <c r="O430" s="143">
        <v>12198888</v>
      </c>
      <c r="P430" s="144" t="s">
        <v>237</v>
      </c>
      <c r="Q430" s="144" t="s">
        <v>237</v>
      </c>
      <c r="R430" s="144" t="s">
        <v>452</v>
      </c>
      <c r="S430" s="141" t="s">
        <v>158</v>
      </c>
      <c r="T430" s="141" t="s">
        <v>1400</v>
      </c>
      <c r="U430" s="141" t="s">
        <v>1390</v>
      </c>
      <c r="V430" s="145" t="s">
        <v>1391</v>
      </c>
      <c r="W430" s="141" t="s">
        <v>4012</v>
      </c>
      <c r="X430" s="146">
        <v>45348</v>
      </c>
      <c r="Y430" s="147">
        <v>202412000024373</v>
      </c>
      <c r="Z430" s="147" t="s">
        <v>38</v>
      </c>
      <c r="AA430" s="141" t="s">
        <v>1709</v>
      </c>
      <c r="AB430" s="146">
        <v>45349</v>
      </c>
      <c r="AC430" s="162" t="s">
        <v>1710</v>
      </c>
      <c r="AD430" s="146">
        <v>45349</v>
      </c>
      <c r="AE430" s="163">
        <v>12198888</v>
      </c>
      <c r="AF430" s="152">
        <f t="shared" si="41"/>
        <v>0</v>
      </c>
      <c r="AG430" s="167">
        <v>315</v>
      </c>
      <c r="AH430" s="146">
        <v>45350</v>
      </c>
      <c r="AI430" s="163">
        <v>12198888</v>
      </c>
      <c r="AJ430" s="152">
        <f t="shared" si="42"/>
        <v>0</v>
      </c>
      <c r="AK430" s="164">
        <v>351</v>
      </c>
      <c r="AL430" s="146">
        <v>45351</v>
      </c>
      <c r="AM430" s="163">
        <v>12198888</v>
      </c>
      <c r="AN430" s="158">
        <f t="shared" si="43"/>
        <v>0</v>
      </c>
      <c r="AO430" s="157">
        <v>10630459</v>
      </c>
      <c r="AP430" s="157"/>
      <c r="AQ430" s="158">
        <f t="shared" si="45"/>
        <v>1568429</v>
      </c>
      <c r="AR430" s="158">
        <f t="shared" si="44"/>
        <v>0</v>
      </c>
      <c r="AS430" s="159" t="s">
        <v>170</v>
      </c>
      <c r="AT430" s="164">
        <v>305</v>
      </c>
      <c r="AU430" s="165" t="s">
        <v>1711</v>
      </c>
      <c r="AV430" s="148"/>
    </row>
    <row r="431" spans="1:48" s="118" customFormat="1" ht="18.75" customHeight="1">
      <c r="A431" s="140">
        <v>130</v>
      </c>
      <c r="B431" s="141" t="s">
        <v>1712</v>
      </c>
      <c r="C431" s="142" t="s">
        <v>64</v>
      </c>
      <c r="D431" s="168" t="s">
        <v>31</v>
      </c>
      <c r="E431" s="168" t="s">
        <v>13</v>
      </c>
      <c r="F431" s="142" t="s">
        <v>36</v>
      </c>
      <c r="G431" s="141" t="s">
        <v>200</v>
      </c>
      <c r="H431" s="142" t="s">
        <v>1</v>
      </c>
      <c r="I431" s="142" t="s">
        <v>40</v>
      </c>
      <c r="J431" s="168" t="s">
        <v>1713</v>
      </c>
      <c r="K431" s="141" t="s">
        <v>225</v>
      </c>
      <c r="L431" s="141" t="s">
        <v>237</v>
      </c>
      <c r="M431" s="143">
        <v>4276560</v>
      </c>
      <c r="N431" s="144" t="s">
        <v>1610</v>
      </c>
      <c r="O431" s="143">
        <v>4276560</v>
      </c>
      <c r="P431" s="144" t="s">
        <v>237</v>
      </c>
      <c r="Q431" s="144" t="s">
        <v>237</v>
      </c>
      <c r="R431" s="144" t="s">
        <v>452</v>
      </c>
      <c r="S431" s="141" t="s">
        <v>158</v>
      </c>
      <c r="T431" s="141" t="s">
        <v>1400</v>
      </c>
      <c r="U431" s="141" t="s">
        <v>1390</v>
      </c>
      <c r="V431" s="145" t="s">
        <v>1391</v>
      </c>
      <c r="W431" s="141" t="s">
        <v>4012</v>
      </c>
      <c r="X431" s="146">
        <v>45348</v>
      </c>
      <c r="Y431" s="147">
        <v>202412000024373</v>
      </c>
      <c r="Z431" s="147" t="s">
        <v>38</v>
      </c>
      <c r="AA431" s="141" t="s">
        <v>1714</v>
      </c>
      <c r="AB431" s="146">
        <v>45349</v>
      </c>
      <c r="AC431" s="162" t="s">
        <v>1715</v>
      </c>
      <c r="AD431" s="146">
        <v>45349</v>
      </c>
      <c r="AE431" s="163">
        <v>4276560</v>
      </c>
      <c r="AF431" s="152">
        <f t="shared" si="41"/>
        <v>0</v>
      </c>
      <c r="AG431" s="167">
        <v>313</v>
      </c>
      <c r="AH431" s="146">
        <v>45350</v>
      </c>
      <c r="AI431" s="163">
        <v>4276560</v>
      </c>
      <c r="AJ431" s="152">
        <f t="shared" si="42"/>
        <v>0</v>
      </c>
      <c r="AK431" s="164">
        <v>338</v>
      </c>
      <c r="AL431" s="146">
        <v>45351</v>
      </c>
      <c r="AM431" s="163">
        <v>4276560</v>
      </c>
      <c r="AN431" s="158">
        <f t="shared" si="43"/>
        <v>0</v>
      </c>
      <c r="AO431" s="157">
        <v>4276560</v>
      </c>
      <c r="AP431" s="157"/>
      <c r="AQ431" s="158">
        <f t="shared" si="45"/>
        <v>0</v>
      </c>
      <c r="AR431" s="158">
        <f t="shared" si="44"/>
        <v>0</v>
      </c>
      <c r="AS431" s="159" t="s">
        <v>170</v>
      </c>
      <c r="AT431" s="164">
        <v>407</v>
      </c>
      <c r="AU431" s="165" t="s">
        <v>1716</v>
      </c>
      <c r="AV431" s="148"/>
    </row>
    <row r="432" spans="1:48" s="118" customFormat="1" ht="18.75" customHeight="1">
      <c r="A432" s="140">
        <v>131</v>
      </c>
      <c r="B432" s="141" t="s">
        <v>1717</v>
      </c>
      <c r="C432" s="142" t="s">
        <v>64</v>
      </c>
      <c r="D432" s="168" t="s">
        <v>31</v>
      </c>
      <c r="E432" s="168" t="s">
        <v>13</v>
      </c>
      <c r="F432" s="142" t="s">
        <v>36</v>
      </c>
      <c r="G432" s="141" t="s">
        <v>200</v>
      </c>
      <c r="H432" s="142" t="s">
        <v>1</v>
      </c>
      <c r="I432" s="142" t="s">
        <v>40</v>
      </c>
      <c r="J432" s="168" t="s">
        <v>1718</v>
      </c>
      <c r="K432" s="141" t="s">
        <v>225</v>
      </c>
      <c r="L432" s="141" t="s">
        <v>237</v>
      </c>
      <c r="M432" s="143">
        <v>3453300</v>
      </c>
      <c r="N432" s="144" t="s">
        <v>1610</v>
      </c>
      <c r="O432" s="143">
        <v>3453300</v>
      </c>
      <c r="P432" s="144" t="s">
        <v>237</v>
      </c>
      <c r="Q432" s="144" t="s">
        <v>237</v>
      </c>
      <c r="R432" s="144" t="s">
        <v>452</v>
      </c>
      <c r="S432" s="141" t="s">
        <v>158</v>
      </c>
      <c r="T432" s="141" t="s">
        <v>1400</v>
      </c>
      <c r="U432" s="141" t="s">
        <v>1390</v>
      </c>
      <c r="V432" s="145" t="s">
        <v>1391</v>
      </c>
      <c r="W432" s="141" t="s">
        <v>4012</v>
      </c>
      <c r="X432" s="146">
        <v>45348</v>
      </c>
      <c r="Y432" s="147">
        <v>202412000024373</v>
      </c>
      <c r="Z432" s="147" t="s">
        <v>38</v>
      </c>
      <c r="AA432" s="141" t="s">
        <v>1719</v>
      </c>
      <c r="AB432" s="146">
        <v>45349</v>
      </c>
      <c r="AC432" s="162" t="s">
        <v>1720</v>
      </c>
      <c r="AD432" s="146">
        <v>45349</v>
      </c>
      <c r="AE432" s="163">
        <v>3453300</v>
      </c>
      <c r="AF432" s="152">
        <f t="shared" si="41"/>
        <v>0</v>
      </c>
      <c r="AG432" s="167">
        <v>314</v>
      </c>
      <c r="AH432" s="146">
        <v>45350</v>
      </c>
      <c r="AI432" s="163">
        <v>3453300</v>
      </c>
      <c r="AJ432" s="152">
        <f t="shared" si="42"/>
        <v>0</v>
      </c>
      <c r="AK432" s="164">
        <v>341</v>
      </c>
      <c r="AL432" s="146">
        <v>45351</v>
      </c>
      <c r="AM432" s="163">
        <v>3453300</v>
      </c>
      <c r="AN432" s="158">
        <f t="shared" si="43"/>
        <v>0</v>
      </c>
      <c r="AO432" s="157">
        <v>3453300</v>
      </c>
      <c r="AP432" s="157"/>
      <c r="AQ432" s="158">
        <f t="shared" si="45"/>
        <v>0</v>
      </c>
      <c r="AR432" s="158">
        <f t="shared" si="44"/>
        <v>0</v>
      </c>
      <c r="AS432" s="159" t="s">
        <v>168</v>
      </c>
      <c r="AT432" s="164">
        <v>427</v>
      </c>
      <c r="AU432" s="165" t="s">
        <v>1721</v>
      </c>
      <c r="AV432" s="148"/>
    </row>
    <row r="433" spans="1:48" s="118" customFormat="1" ht="18.75" customHeight="1">
      <c r="A433" s="140">
        <v>132</v>
      </c>
      <c r="B433" s="141" t="s">
        <v>1722</v>
      </c>
      <c r="C433" s="142" t="s">
        <v>64</v>
      </c>
      <c r="D433" s="168" t="s">
        <v>31</v>
      </c>
      <c r="E433" s="168" t="s">
        <v>13</v>
      </c>
      <c r="F433" s="142" t="s">
        <v>36</v>
      </c>
      <c r="G433" s="141" t="s">
        <v>200</v>
      </c>
      <c r="H433" s="142" t="s">
        <v>1</v>
      </c>
      <c r="I433" s="142" t="s">
        <v>40</v>
      </c>
      <c r="J433" s="168" t="s">
        <v>1723</v>
      </c>
      <c r="K433" s="141" t="s">
        <v>225</v>
      </c>
      <c r="L433" s="141" t="s">
        <v>237</v>
      </c>
      <c r="M433" s="143">
        <v>3453300</v>
      </c>
      <c r="N433" s="144" t="s">
        <v>1621</v>
      </c>
      <c r="O433" s="143">
        <v>4028850</v>
      </c>
      <c r="P433" s="144" t="s">
        <v>237</v>
      </c>
      <c r="Q433" s="144" t="s">
        <v>237</v>
      </c>
      <c r="R433" s="144" t="s">
        <v>452</v>
      </c>
      <c r="S433" s="141" t="s">
        <v>158</v>
      </c>
      <c r="T433" s="141" t="s">
        <v>1400</v>
      </c>
      <c r="U433" s="141" t="s">
        <v>1390</v>
      </c>
      <c r="V433" s="145" t="s">
        <v>1391</v>
      </c>
      <c r="W433" s="141" t="s">
        <v>4012</v>
      </c>
      <c r="X433" s="146">
        <v>45348</v>
      </c>
      <c r="Y433" s="147">
        <v>202412000024443</v>
      </c>
      <c r="Z433" s="147" t="s">
        <v>38</v>
      </c>
      <c r="AA433" s="141" t="s">
        <v>1678</v>
      </c>
      <c r="AB433" s="146">
        <v>45349</v>
      </c>
      <c r="AC433" s="162" t="s">
        <v>1724</v>
      </c>
      <c r="AD433" s="146">
        <v>45349</v>
      </c>
      <c r="AE433" s="163">
        <v>4028850</v>
      </c>
      <c r="AF433" s="152">
        <f t="shared" si="41"/>
        <v>0</v>
      </c>
      <c r="AG433" s="167">
        <v>267</v>
      </c>
      <c r="AH433" s="146">
        <v>45349</v>
      </c>
      <c r="AI433" s="163">
        <v>4028850</v>
      </c>
      <c r="AJ433" s="152">
        <f t="shared" si="42"/>
        <v>0</v>
      </c>
      <c r="AK433" s="164">
        <v>310</v>
      </c>
      <c r="AL433" s="146">
        <v>45349</v>
      </c>
      <c r="AM433" s="163">
        <v>4028850</v>
      </c>
      <c r="AN433" s="158">
        <f t="shared" si="43"/>
        <v>0</v>
      </c>
      <c r="AO433" s="157">
        <v>3798630</v>
      </c>
      <c r="AP433" s="157"/>
      <c r="AQ433" s="158">
        <f t="shared" si="45"/>
        <v>230220</v>
      </c>
      <c r="AR433" s="158">
        <f t="shared" si="44"/>
        <v>0</v>
      </c>
      <c r="AS433" s="159" t="s">
        <v>170</v>
      </c>
      <c r="AT433" s="164">
        <v>406</v>
      </c>
      <c r="AU433" s="165" t="s">
        <v>1725</v>
      </c>
      <c r="AV433" s="148"/>
    </row>
    <row r="434" spans="1:48" s="118" customFormat="1" ht="18.75" customHeight="1">
      <c r="A434" s="140">
        <v>133</v>
      </c>
      <c r="B434" s="141" t="s">
        <v>1726</v>
      </c>
      <c r="C434" s="142" t="s">
        <v>64</v>
      </c>
      <c r="D434" s="168" t="s">
        <v>31</v>
      </c>
      <c r="E434" s="168" t="s">
        <v>13</v>
      </c>
      <c r="F434" s="142" t="s">
        <v>36</v>
      </c>
      <c r="G434" s="141" t="s">
        <v>200</v>
      </c>
      <c r="H434" s="142" t="s">
        <v>8</v>
      </c>
      <c r="I434" s="142" t="s">
        <v>40</v>
      </c>
      <c r="J434" s="168" t="s">
        <v>1727</v>
      </c>
      <c r="K434" s="141" t="s">
        <v>225</v>
      </c>
      <c r="L434" s="141" t="s">
        <v>237</v>
      </c>
      <c r="M434" s="143">
        <v>4276560</v>
      </c>
      <c r="N434" s="144" t="s">
        <v>1728</v>
      </c>
      <c r="O434" s="143">
        <v>9978640</v>
      </c>
      <c r="P434" s="144" t="s">
        <v>237</v>
      </c>
      <c r="Q434" s="144" t="s">
        <v>237</v>
      </c>
      <c r="R434" s="144" t="s">
        <v>452</v>
      </c>
      <c r="S434" s="141" t="s">
        <v>158</v>
      </c>
      <c r="T434" s="141" t="s">
        <v>1400</v>
      </c>
      <c r="U434" s="141" t="s">
        <v>1390</v>
      </c>
      <c r="V434" s="145" t="s">
        <v>1391</v>
      </c>
      <c r="W434" s="141" t="s">
        <v>4012</v>
      </c>
      <c r="X434" s="146">
        <v>45348</v>
      </c>
      <c r="Y434" s="147">
        <v>202412000024443</v>
      </c>
      <c r="Z434" s="147" t="s">
        <v>38</v>
      </c>
      <c r="AA434" s="141" t="s">
        <v>1729</v>
      </c>
      <c r="AB434" s="146">
        <v>45349</v>
      </c>
      <c r="AC434" s="162" t="s">
        <v>1730</v>
      </c>
      <c r="AD434" s="146">
        <v>45349</v>
      </c>
      <c r="AE434" s="163">
        <v>9978640</v>
      </c>
      <c r="AF434" s="152">
        <f t="shared" si="41"/>
        <v>0</v>
      </c>
      <c r="AG434" s="167">
        <v>266</v>
      </c>
      <c r="AH434" s="146">
        <v>45349</v>
      </c>
      <c r="AI434" s="163">
        <v>9978640</v>
      </c>
      <c r="AJ434" s="152">
        <f t="shared" si="42"/>
        <v>0</v>
      </c>
      <c r="AK434" s="164">
        <v>314</v>
      </c>
      <c r="AL434" s="146">
        <v>45349</v>
      </c>
      <c r="AM434" s="163">
        <v>9978640</v>
      </c>
      <c r="AN434" s="158">
        <f t="shared" si="43"/>
        <v>0</v>
      </c>
      <c r="AO434" s="157">
        <v>8980776</v>
      </c>
      <c r="AP434" s="157"/>
      <c r="AQ434" s="158">
        <f t="shared" si="45"/>
        <v>997864</v>
      </c>
      <c r="AR434" s="158">
        <f t="shared" si="44"/>
        <v>0</v>
      </c>
      <c r="AS434" s="159" t="s">
        <v>170</v>
      </c>
      <c r="AT434" s="164">
        <v>384</v>
      </c>
      <c r="AU434" s="165" t="s">
        <v>1731</v>
      </c>
      <c r="AV434" s="148"/>
    </row>
    <row r="435" spans="1:48" s="118" customFormat="1" ht="18.75" customHeight="1">
      <c r="A435" s="140">
        <v>134</v>
      </c>
      <c r="B435" s="141" t="s">
        <v>1732</v>
      </c>
      <c r="C435" s="142" t="s">
        <v>64</v>
      </c>
      <c r="D435" s="168" t="s">
        <v>31</v>
      </c>
      <c r="E435" s="168" t="s">
        <v>13</v>
      </c>
      <c r="F435" s="142" t="s">
        <v>36</v>
      </c>
      <c r="G435" s="141" t="s">
        <v>200</v>
      </c>
      <c r="H435" s="142" t="s">
        <v>2</v>
      </c>
      <c r="I435" s="142" t="s">
        <v>40</v>
      </c>
      <c r="J435" s="168" t="s">
        <v>1733</v>
      </c>
      <c r="K435" s="141" t="s">
        <v>225</v>
      </c>
      <c r="L435" s="141" t="s">
        <v>237</v>
      </c>
      <c r="M435" s="143">
        <v>7483980</v>
      </c>
      <c r="N435" s="144" t="s">
        <v>1671</v>
      </c>
      <c r="O435" s="143">
        <v>11225970</v>
      </c>
      <c r="P435" s="144" t="s">
        <v>237</v>
      </c>
      <c r="Q435" s="144" t="s">
        <v>237</v>
      </c>
      <c r="R435" s="144" t="s">
        <v>452</v>
      </c>
      <c r="S435" s="141" t="s">
        <v>158</v>
      </c>
      <c r="T435" s="141" t="s">
        <v>1400</v>
      </c>
      <c r="U435" s="141" t="s">
        <v>1390</v>
      </c>
      <c r="V435" s="145" t="s">
        <v>1391</v>
      </c>
      <c r="W435" s="141" t="s">
        <v>4012</v>
      </c>
      <c r="X435" s="146">
        <v>45348</v>
      </c>
      <c r="Y435" s="147">
        <v>202412000024443</v>
      </c>
      <c r="Z435" s="147" t="s">
        <v>38</v>
      </c>
      <c r="AA435" s="141" t="s">
        <v>1734</v>
      </c>
      <c r="AB435" s="146">
        <v>45349</v>
      </c>
      <c r="AC435" s="162" t="s">
        <v>1735</v>
      </c>
      <c r="AD435" s="146">
        <v>45349</v>
      </c>
      <c r="AE435" s="163">
        <v>11225970</v>
      </c>
      <c r="AF435" s="152">
        <f t="shared" si="41"/>
        <v>0</v>
      </c>
      <c r="AG435" s="167">
        <v>295</v>
      </c>
      <c r="AH435" s="146">
        <v>45350</v>
      </c>
      <c r="AI435" s="163">
        <v>11225970</v>
      </c>
      <c r="AJ435" s="152">
        <f t="shared" si="42"/>
        <v>0</v>
      </c>
      <c r="AK435" s="164">
        <v>329</v>
      </c>
      <c r="AL435" s="146">
        <v>45350</v>
      </c>
      <c r="AM435" s="163">
        <v>11225970</v>
      </c>
      <c r="AN435" s="158">
        <f t="shared" si="43"/>
        <v>0</v>
      </c>
      <c r="AO435" s="157">
        <v>11225970</v>
      </c>
      <c r="AP435" s="157"/>
      <c r="AQ435" s="158">
        <f t="shared" si="45"/>
        <v>0</v>
      </c>
      <c r="AR435" s="158">
        <f t="shared" si="44"/>
        <v>0</v>
      </c>
      <c r="AS435" s="159" t="s">
        <v>170</v>
      </c>
      <c r="AT435" s="164">
        <v>447</v>
      </c>
      <c r="AU435" s="165" t="s">
        <v>1736</v>
      </c>
      <c r="AV435" s="148"/>
    </row>
    <row r="436" spans="1:48" s="118" customFormat="1" ht="18.75" customHeight="1">
      <c r="A436" s="140">
        <v>135</v>
      </c>
      <c r="B436" s="141" t="s">
        <v>1737</v>
      </c>
      <c r="C436" s="142" t="s">
        <v>64</v>
      </c>
      <c r="D436" s="168" t="s">
        <v>31</v>
      </c>
      <c r="E436" s="168" t="s">
        <v>13</v>
      </c>
      <c r="F436" s="142" t="s">
        <v>36</v>
      </c>
      <c r="G436" s="141" t="s">
        <v>200</v>
      </c>
      <c r="H436" s="142" t="s">
        <v>1</v>
      </c>
      <c r="I436" s="142" t="s">
        <v>40</v>
      </c>
      <c r="J436" s="168" t="s">
        <v>1738</v>
      </c>
      <c r="K436" s="141" t="s">
        <v>225</v>
      </c>
      <c r="L436" s="141" t="s">
        <v>237</v>
      </c>
      <c r="M436" s="143">
        <v>6414840</v>
      </c>
      <c r="N436" s="144" t="s">
        <v>1739</v>
      </c>
      <c r="O436" s="143">
        <v>10691400</v>
      </c>
      <c r="P436" s="144" t="s">
        <v>237</v>
      </c>
      <c r="Q436" s="144" t="s">
        <v>237</v>
      </c>
      <c r="R436" s="144" t="s">
        <v>452</v>
      </c>
      <c r="S436" s="141" t="s">
        <v>158</v>
      </c>
      <c r="T436" s="141" t="s">
        <v>1400</v>
      </c>
      <c r="U436" s="141" t="s">
        <v>1390</v>
      </c>
      <c r="V436" s="145" t="s">
        <v>1391</v>
      </c>
      <c r="W436" s="141" t="s">
        <v>4012</v>
      </c>
      <c r="X436" s="146">
        <v>45348</v>
      </c>
      <c r="Y436" s="147">
        <v>202412000024443</v>
      </c>
      <c r="Z436" s="147" t="s">
        <v>38</v>
      </c>
      <c r="AA436" s="141" t="s">
        <v>1740</v>
      </c>
      <c r="AB436" s="146">
        <v>45349</v>
      </c>
      <c r="AC436" s="162" t="s">
        <v>1741</v>
      </c>
      <c r="AD436" s="146">
        <v>45349</v>
      </c>
      <c r="AE436" s="163">
        <v>10691400</v>
      </c>
      <c r="AF436" s="152">
        <f t="shared" si="41"/>
        <v>0</v>
      </c>
      <c r="AG436" s="167">
        <v>302</v>
      </c>
      <c r="AH436" s="146">
        <v>45350</v>
      </c>
      <c r="AI436" s="163">
        <v>10691400</v>
      </c>
      <c r="AJ436" s="152">
        <f t="shared" si="42"/>
        <v>0</v>
      </c>
      <c r="AK436" s="164">
        <v>362</v>
      </c>
      <c r="AL436" s="146">
        <v>45351</v>
      </c>
      <c r="AM436" s="163">
        <v>10691400</v>
      </c>
      <c r="AN436" s="158">
        <f t="shared" si="43"/>
        <v>0</v>
      </c>
      <c r="AO436" s="157">
        <v>10691400</v>
      </c>
      <c r="AP436" s="157"/>
      <c r="AQ436" s="158">
        <f t="shared" si="45"/>
        <v>0</v>
      </c>
      <c r="AR436" s="158">
        <f t="shared" si="44"/>
        <v>0</v>
      </c>
      <c r="AS436" s="159" t="s">
        <v>170</v>
      </c>
      <c r="AT436" s="164">
        <v>445</v>
      </c>
      <c r="AU436" s="165" t="s">
        <v>1742</v>
      </c>
      <c r="AV436" s="148"/>
    </row>
    <row r="437" spans="1:48" s="118" customFormat="1" ht="18.75" customHeight="1">
      <c r="A437" s="140">
        <v>136</v>
      </c>
      <c r="B437" s="141" t="s">
        <v>1743</v>
      </c>
      <c r="C437" s="142" t="s">
        <v>64</v>
      </c>
      <c r="D437" s="168" t="s">
        <v>31</v>
      </c>
      <c r="E437" s="168" t="s">
        <v>13</v>
      </c>
      <c r="F437" s="142" t="s">
        <v>36</v>
      </c>
      <c r="G437" s="141" t="s">
        <v>200</v>
      </c>
      <c r="H437" s="142" t="s">
        <v>14</v>
      </c>
      <c r="I437" s="142" t="s">
        <v>40</v>
      </c>
      <c r="J437" s="168" t="s">
        <v>1744</v>
      </c>
      <c r="K437" s="141" t="s">
        <v>218</v>
      </c>
      <c r="L437" s="141">
        <v>81101508</v>
      </c>
      <c r="M437" s="143">
        <v>9709224</v>
      </c>
      <c r="N437" s="144">
        <v>3.5</v>
      </c>
      <c r="O437" s="143">
        <v>33982284</v>
      </c>
      <c r="P437" s="144" t="s">
        <v>238</v>
      </c>
      <c r="Q437" s="144" t="s">
        <v>238</v>
      </c>
      <c r="R437" s="144" t="s">
        <v>238</v>
      </c>
      <c r="S437" s="141" t="s">
        <v>158</v>
      </c>
      <c r="T437" s="141" t="s">
        <v>1400</v>
      </c>
      <c r="U437" s="141" t="s">
        <v>1390</v>
      </c>
      <c r="V437" s="145" t="s">
        <v>1391</v>
      </c>
      <c r="W437" s="141" t="s">
        <v>4012</v>
      </c>
      <c r="X437" s="146">
        <v>45356</v>
      </c>
      <c r="Y437" s="147">
        <v>202412000028912</v>
      </c>
      <c r="Z437" s="147" t="s">
        <v>38</v>
      </c>
      <c r="AA437" s="141" t="s">
        <v>1745</v>
      </c>
      <c r="AB437" s="146">
        <v>45357</v>
      </c>
      <c r="AC437" s="162" t="s">
        <v>1746</v>
      </c>
      <c r="AD437" s="146">
        <v>45358</v>
      </c>
      <c r="AE437" s="163">
        <v>33982284</v>
      </c>
      <c r="AF437" s="152">
        <f t="shared" si="41"/>
        <v>0</v>
      </c>
      <c r="AG437" s="167">
        <v>399</v>
      </c>
      <c r="AH437" s="146">
        <v>45359</v>
      </c>
      <c r="AI437" s="163">
        <v>33982284</v>
      </c>
      <c r="AJ437" s="152">
        <f t="shared" si="42"/>
        <v>0</v>
      </c>
      <c r="AK437" s="164">
        <v>835</v>
      </c>
      <c r="AL437" s="146">
        <v>45366</v>
      </c>
      <c r="AM437" s="163">
        <v>33982284</v>
      </c>
      <c r="AN437" s="158">
        <f t="shared" si="43"/>
        <v>0</v>
      </c>
      <c r="AO437" s="157">
        <v>14887477</v>
      </c>
      <c r="AP437" s="157"/>
      <c r="AQ437" s="158">
        <f t="shared" si="45"/>
        <v>19094807</v>
      </c>
      <c r="AR437" s="158">
        <f t="shared" si="44"/>
        <v>0</v>
      </c>
      <c r="AS437" s="159" t="s">
        <v>170</v>
      </c>
      <c r="AT437" s="164">
        <v>169</v>
      </c>
      <c r="AU437" s="165" t="s">
        <v>1747</v>
      </c>
      <c r="AV437" s="148"/>
    </row>
    <row r="438" spans="1:48" s="118" customFormat="1" ht="18.75" customHeight="1">
      <c r="A438" s="140">
        <v>137</v>
      </c>
      <c r="B438" s="141" t="s">
        <v>1748</v>
      </c>
      <c r="C438" s="142" t="s">
        <v>64</v>
      </c>
      <c r="D438" s="168" t="s">
        <v>31</v>
      </c>
      <c r="E438" s="168" t="s">
        <v>13</v>
      </c>
      <c r="F438" s="142" t="s">
        <v>36</v>
      </c>
      <c r="G438" s="141" t="s">
        <v>200</v>
      </c>
      <c r="H438" s="142" t="s">
        <v>7</v>
      </c>
      <c r="I438" s="142" t="s">
        <v>40</v>
      </c>
      <c r="J438" s="168" t="s">
        <v>1749</v>
      </c>
      <c r="K438" s="141" t="s">
        <v>218</v>
      </c>
      <c r="L438" s="141">
        <v>80111600</v>
      </c>
      <c r="M438" s="143">
        <v>7767043</v>
      </c>
      <c r="N438" s="144">
        <v>3.5</v>
      </c>
      <c r="O438" s="143">
        <v>27184651</v>
      </c>
      <c r="P438" s="144" t="s">
        <v>238</v>
      </c>
      <c r="Q438" s="144" t="s">
        <v>238</v>
      </c>
      <c r="R438" s="144" t="s">
        <v>238</v>
      </c>
      <c r="S438" s="141" t="s">
        <v>158</v>
      </c>
      <c r="T438" s="141" t="s">
        <v>1400</v>
      </c>
      <c r="U438" s="141" t="s">
        <v>1390</v>
      </c>
      <c r="V438" s="145" t="s">
        <v>1391</v>
      </c>
      <c r="W438" s="141" t="s">
        <v>4012</v>
      </c>
      <c r="X438" s="146">
        <v>45356</v>
      </c>
      <c r="Y438" s="147">
        <v>202412000028912</v>
      </c>
      <c r="Z438" s="147" t="s">
        <v>38</v>
      </c>
      <c r="AA438" s="141" t="s">
        <v>1750</v>
      </c>
      <c r="AB438" s="146">
        <v>45357</v>
      </c>
      <c r="AC438" s="162" t="s">
        <v>1751</v>
      </c>
      <c r="AD438" s="146">
        <v>45358</v>
      </c>
      <c r="AE438" s="163">
        <v>27184651</v>
      </c>
      <c r="AF438" s="152">
        <f t="shared" si="41"/>
        <v>0</v>
      </c>
      <c r="AG438" s="167">
        <v>414</v>
      </c>
      <c r="AH438" s="146">
        <v>45362</v>
      </c>
      <c r="AI438" s="163">
        <v>27184651</v>
      </c>
      <c r="AJ438" s="152">
        <f t="shared" si="42"/>
        <v>0</v>
      </c>
      <c r="AK438" s="164">
        <v>1023</v>
      </c>
      <c r="AL438" s="146">
        <v>45371</v>
      </c>
      <c r="AM438" s="163">
        <v>27184651</v>
      </c>
      <c r="AN438" s="158">
        <f t="shared" si="43"/>
        <v>0</v>
      </c>
      <c r="AO438" s="157">
        <v>10614959</v>
      </c>
      <c r="AP438" s="157"/>
      <c r="AQ438" s="158">
        <f t="shared" si="45"/>
        <v>16569692</v>
      </c>
      <c r="AR438" s="158">
        <f t="shared" si="44"/>
        <v>0</v>
      </c>
      <c r="AS438" s="159" t="s">
        <v>170</v>
      </c>
      <c r="AT438" s="164">
        <v>202</v>
      </c>
      <c r="AU438" s="165" t="s">
        <v>1752</v>
      </c>
      <c r="AV438" s="148"/>
    </row>
    <row r="439" spans="1:48" s="118" customFormat="1" ht="18.75" customHeight="1">
      <c r="A439" s="140">
        <v>138</v>
      </c>
      <c r="B439" s="141" t="s">
        <v>1753</v>
      </c>
      <c r="C439" s="142" t="s">
        <v>64</v>
      </c>
      <c r="D439" s="168" t="s">
        <v>31</v>
      </c>
      <c r="E439" s="168" t="s">
        <v>13</v>
      </c>
      <c r="F439" s="142" t="s">
        <v>36</v>
      </c>
      <c r="G439" s="141" t="s">
        <v>200</v>
      </c>
      <c r="H439" s="142" t="s">
        <v>8</v>
      </c>
      <c r="I439" s="142" t="s">
        <v>40</v>
      </c>
      <c r="J439" s="168" t="s">
        <v>1754</v>
      </c>
      <c r="K439" s="141" t="s">
        <v>218</v>
      </c>
      <c r="L439" s="141">
        <v>84111700</v>
      </c>
      <c r="M439" s="143">
        <v>10744814</v>
      </c>
      <c r="N439" s="144">
        <v>3.5</v>
      </c>
      <c r="O439" s="143">
        <v>37606849</v>
      </c>
      <c r="P439" s="144" t="s">
        <v>238</v>
      </c>
      <c r="Q439" s="144" t="s">
        <v>238</v>
      </c>
      <c r="R439" s="144" t="s">
        <v>238</v>
      </c>
      <c r="S439" s="141" t="s">
        <v>158</v>
      </c>
      <c r="T439" s="141" t="s">
        <v>1400</v>
      </c>
      <c r="U439" s="141" t="s">
        <v>1390</v>
      </c>
      <c r="V439" s="145" t="s">
        <v>1391</v>
      </c>
      <c r="W439" s="141" t="s">
        <v>4012</v>
      </c>
      <c r="X439" s="146">
        <v>45383</v>
      </c>
      <c r="Y439" s="147" t="s">
        <v>1755</v>
      </c>
      <c r="Z439" s="147" t="s">
        <v>38</v>
      </c>
      <c r="AA439" s="141" t="s">
        <v>1756</v>
      </c>
      <c r="AB439" s="146">
        <v>45357</v>
      </c>
      <c r="AC439" s="162" t="s">
        <v>1757</v>
      </c>
      <c r="AD439" s="146">
        <v>45385</v>
      </c>
      <c r="AE439" s="163">
        <v>37606849</v>
      </c>
      <c r="AF439" s="152">
        <f t="shared" si="41"/>
        <v>0</v>
      </c>
      <c r="AG439" s="167">
        <v>604</v>
      </c>
      <c r="AH439" s="146">
        <v>45390</v>
      </c>
      <c r="AI439" s="163">
        <v>37606849</v>
      </c>
      <c r="AJ439" s="152">
        <f t="shared" si="42"/>
        <v>0</v>
      </c>
      <c r="AK439" s="164">
        <v>1485</v>
      </c>
      <c r="AL439" s="146">
        <v>45394</v>
      </c>
      <c r="AM439" s="163">
        <v>37606849</v>
      </c>
      <c r="AN439" s="158">
        <f t="shared" si="43"/>
        <v>0</v>
      </c>
      <c r="AO439" s="157">
        <v>6805049</v>
      </c>
      <c r="AP439" s="157"/>
      <c r="AQ439" s="158">
        <f t="shared" si="45"/>
        <v>30801800</v>
      </c>
      <c r="AR439" s="158">
        <f t="shared" si="44"/>
        <v>0</v>
      </c>
      <c r="AS439" s="159" t="s">
        <v>170</v>
      </c>
      <c r="AT439" s="164">
        <v>314</v>
      </c>
      <c r="AU439" s="165" t="s">
        <v>1758</v>
      </c>
      <c r="AV439" s="148" t="s">
        <v>1759</v>
      </c>
    </row>
    <row r="440" spans="1:48" s="118" customFormat="1" ht="18.75" customHeight="1">
      <c r="A440" s="140">
        <v>139</v>
      </c>
      <c r="B440" s="141" t="s">
        <v>1760</v>
      </c>
      <c r="C440" s="142" t="s">
        <v>64</v>
      </c>
      <c r="D440" s="168" t="s">
        <v>31</v>
      </c>
      <c r="E440" s="168" t="s">
        <v>13</v>
      </c>
      <c r="F440" s="142" t="s">
        <v>36</v>
      </c>
      <c r="G440" s="141" t="s">
        <v>200</v>
      </c>
      <c r="H440" s="142" t="s">
        <v>2</v>
      </c>
      <c r="I440" s="142" t="s">
        <v>40</v>
      </c>
      <c r="J440" s="168" t="s">
        <v>1761</v>
      </c>
      <c r="K440" s="141" t="s">
        <v>218</v>
      </c>
      <c r="L440" s="141">
        <v>80121703</v>
      </c>
      <c r="M440" s="143">
        <v>10744814</v>
      </c>
      <c r="N440" s="144">
        <v>3.5</v>
      </c>
      <c r="O440" s="143">
        <v>37606849</v>
      </c>
      <c r="P440" s="144" t="s">
        <v>238</v>
      </c>
      <c r="Q440" s="144" t="s">
        <v>238</v>
      </c>
      <c r="R440" s="144" t="s">
        <v>238</v>
      </c>
      <c r="S440" s="141" t="s">
        <v>158</v>
      </c>
      <c r="T440" s="141" t="s">
        <v>1400</v>
      </c>
      <c r="U440" s="141" t="s">
        <v>1390</v>
      </c>
      <c r="V440" s="145" t="s">
        <v>1391</v>
      </c>
      <c r="W440" s="141" t="s">
        <v>4012</v>
      </c>
      <c r="X440" s="146">
        <v>45356</v>
      </c>
      <c r="Y440" s="147">
        <v>202412000028912</v>
      </c>
      <c r="Z440" s="147" t="s">
        <v>38</v>
      </c>
      <c r="AA440" s="141" t="s">
        <v>1762</v>
      </c>
      <c r="AB440" s="146">
        <v>45357</v>
      </c>
      <c r="AC440" s="162" t="s">
        <v>1763</v>
      </c>
      <c r="AD440" s="146">
        <v>45358</v>
      </c>
      <c r="AE440" s="163">
        <v>37606849</v>
      </c>
      <c r="AF440" s="152">
        <f t="shared" si="41"/>
        <v>0</v>
      </c>
      <c r="AG440" s="167">
        <v>421</v>
      </c>
      <c r="AH440" s="146">
        <v>45363</v>
      </c>
      <c r="AI440" s="163">
        <v>37606849</v>
      </c>
      <c r="AJ440" s="152">
        <f t="shared" si="42"/>
        <v>0</v>
      </c>
      <c r="AK440" s="164">
        <v>847</v>
      </c>
      <c r="AL440" s="146">
        <v>45366</v>
      </c>
      <c r="AM440" s="163">
        <v>37606849</v>
      </c>
      <c r="AN440" s="158">
        <f t="shared" si="43"/>
        <v>0</v>
      </c>
      <c r="AO440" s="157">
        <v>16475382</v>
      </c>
      <c r="AP440" s="157"/>
      <c r="AQ440" s="158">
        <f t="shared" si="45"/>
        <v>21131467</v>
      </c>
      <c r="AR440" s="158">
        <f t="shared" si="44"/>
        <v>0</v>
      </c>
      <c r="AS440" s="159" t="s">
        <v>170</v>
      </c>
      <c r="AT440" s="164">
        <v>172</v>
      </c>
      <c r="AU440" s="165" t="s">
        <v>1764</v>
      </c>
      <c r="AV440" s="148"/>
    </row>
    <row r="441" spans="1:48" s="118" customFormat="1" ht="18.75" customHeight="1">
      <c r="A441" s="140">
        <v>140</v>
      </c>
      <c r="B441" s="141" t="s">
        <v>1765</v>
      </c>
      <c r="C441" s="142" t="s">
        <v>64</v>
      </c>
      <c r="D441" s="168" t="s">
        <v>31</v>
      </c>
      <c r="E441" s="168" t="s">
        <v>13</v>
      </c>
      <c r="F441" s="142" t="s">
        <v>36</v>
      </c>
      <c r="G441" s="141" t="s">
        <v>200</v>
      </c>
      <c r="H441" s="142" t="s">
        <v>7</v>
      </c>
      <c r="I441" s="142" t="s">
        <v>40</v>
      </c>
      <c r="J441" s="168" t="s">
        <v>1766</v>
      </c>
      <c r="K441" s="141" t="s">
        <v>218</v>
      </c>
      <c r="L441" s="141">
        <v>80111600</v>
      </c>
      <c r="M441" s="143">
        <v>7767043</v>
      </c>
      <c r="N441" s="144">
        <v>3.5</v>
      </c>
      <c r="O441" s="143">
        <v>27184651</v>
      </c>
      <c r="P441" s="144" t="s">
        <v>238</v>
      </c>
      <c r="Q441" s="144" t="s">
        <v>238</v>
      </c>
      <c r="R441" s="144" t="s">
        <v>238</v>
      </c>
      <c r="S441" s="141" t="s">
        <v>158</v>
      </c>
      <c r="T441" s="141" t="s">
        <v>1400</v>
      </c>
      <c r="U441" s="141" t="s">
        <v>1390</v>
      </c>
      <c r="V441" s="145" t="s">
        <v>1391</v>
      </c>
      <c r="W441" s="141" t="s">
        <v>4012</v>
      </c>
      <c r="X441" s="146">
        <v>45356</v>
      </c>
      <c r="Y441" s="147">
        <v>202412000028912</v>
      </c>
      <c r="Z441" s="147" t="s">
        <v>38</v>
      </c>
      <c r="AA441" s="141" t="s">
        <v>1767</v>
      </c>
      <c r="AB441" s="146">
        <v>45357</v>
      </c>
      <c r="AC441" s="162" t="s">
        <v>1768</v>
      </c>
      <c r="AD441" s="146">
        <v>45358</v>
      </c>
      <c r="AE441" s="163">
        <v>27184651</v>
      </c>
      <c r="AF441" s="152">
        <f t="shared" si="41"/>
        <v>0</v>
      </c>
      <c r="AG441" s="167">
        <v>415</v>
      </c>
      <c r="AH441" s="146">
        <v>45362</v>
      </c>
      <c r="AI441" s="163">
        <v>27184651</v>
      </c>
      <c r="AJ441" s="152">
        <f t="shared" si="42"/>
        <v>0</v>
      </c>
      <c r="AK441" s="164">
        <v>832</v>
      </c>
      <c r="AL441" s="146">
        <v>45366</v>
      </c>
      <c r="AM441" s="163">
        <v>27184651</v>
      </c>
      <c r="AN441" s="158">
        <f t="shared" si="43"/>
        <v>0</v>
      </c>
      <c r="AO441" s="157">
        <v>11132762</v>
      </c>
      <c r="AP441" s="157"/>
      <c r="AQ441" s="158">
        <f t="shared" si="45"/>
        <v>16051889</v>
      </c>
      <c r="AR441" s="158">
        <f t="shared" si="44"/>
        <v>0</v>
      </c>
      <c r="AS441" s="159" t="s">
        <v>170</v>
      </c>
      <c r="AT441" s="164">
        <v>167</v>
      </c>
      <c r="AU441" s="165" t="s">
        <v>1769</v>
      </c>
      <c r="AV441" s="148"/>
    </row>
    <row r="442" spans="1:48" s="118" customFormat="1" ht="18.75" customHeight="1">
      <c r="A442" s="140">
        <v>141</v>
      </c>
      <c r="B442" s="141" t="s">
        <v>1770</v>
      </c>
      <c r="C442" s="142" t="s">
        <v>64</v>
      </c>
      <c r="D442" s="168" t="s">
        <v>31</v>
      </c>
      <c r="E442" s="168" t="s">
        <v>13</v>
      </c>
      <c r="F442" s="142" t="s">
        <v>36</v>
      </c>
      <c r="G442" s="141" t="s">
        <v>200</v>
      </c>
      <c r="H442" s="142" t="s">
        <v>2</v>
      </c>
      <c r="I442" s="142" t="s">
        <v>40</v>
      </c>
      <c r="J442" s="168" t="s">
        <v>1771</v>
      </c>
      <c r="K442" s="141" t="s">
        <v>218</v>
      </c>
      <c r="L442" s="141">
        <v>80121703</v>
      </c>
      <c r="M442" s="143">
        <v>10744814</v>
      </c>
      <c r="N442" s="144">
        <v>3.5</v>
      </c>
      <c r="O442" s="143">
        <v>37606849</v>
      </c>
      <c r="P442" s="144" t="s">
        <v>238</v>
      </c>
      <c r="Q442" s="144" t="s">
        <v>238</v>
      </c>
      <c r="R442" s="144" t="s">
        <v>238</v>
      </c>
      <c r="S442" s="141" t="s">
        <v>158</v>
      </c>
      <c r="T442" s="141" t="s">
        <v>1400</v>
      </c>
      <c r="U442" s="141" t="s">
        <v>1390</v>
      </c>
      <c r="V442" s="145" t="s">
        <v>1391</v>
      </c>
      <c r="W442" s="141" t="s">
        <v>4012</v>
      </c>
      <c r="X442" s="146">
        <v>45356</v>
      </c>
      <c r="Y442" s="147">
        <v>202412000028912</v>
      </c>
      <c r="Z442" s="147" t="s">
        <v>38</v>
      </c>
      <c r="AA442" s="141" t="s">
        <v>555</v>
      </c>
      <c r="AB442" s="146">
        <v>45357</v>
      </c>
      <c r="AC442" s="162" t="s">
        <v>1772</v>
      </c>
      <c r="AD442" s="146">
        <v>45358</v>
      </c>
      <c r="AE442" s="163">
        <v>37606849</v>
      </c>
      <c r="AF442" s="152">
        <f t="shared" si="41"/>
        <v>0</v>
      </c>
      <c r="AG442" s="167">
        <v>402</v>
      </c>
      <c r="AH442" s="146">
        <v>45359</v>
      </c>
      <c r="AI442" s="163">
        <v>37606849</v>
      </c>
      <c r="AJ442" s="152">
        <f t="shared" si="42"/>
        <v>0</v>
      </c>
      <c r="AK442" s="164">
        <v>821</v>
      </c>
      <c r="AL442" s="146">
        <v>45366</v>
      </c>
      <c r="AM442" s="163">
        <v>37606849</v>
      </c>
      <c r="AN442" s="158">
        <f t="shared" si="43"/>
        <v>0</v>
      </c>
      <c r="AO442" s="157">
        <v>15400900</v>
      </c>
      <c r="AP442" s="157"/>
      <c r="AQ442" s="158">
        <f t="shared" si="45"/>
        <v>22205949</v>
      </c>
      <c r="AR442" s="158">
        <f t="shared" si="44"/>
        <v>0</v>
      </c>
      <c r="AS442" s="159" t="s">
        <v>170</v>
      </c>
      <c r="AT442" s="164">
        <v>162</v>
      </c>
      <c r="AU442" s="165" t="s">
        <v>1773</v>
      </c>
      <c r="AV442" s="148"/>
    </row>
    <row r="443" spans="1:48" s="118" customFormat="1" ht="18.75" customHeight="1">
      <c r="A443" s="140">
        <v>142</v>
      </c>
      <c r="B443" s="141" t="s">
        <v>1774</v>
      </c>
      <c r="C443" s="142" t="s">
        <v>64</v>
      </c>
      <c r="D443" s="168" t="s">
        <v>31</v>
      </c>
      <c r="E443" s="168" t="s">
        <v>13</v>
      </c>
      <c r="F443" s="142" t="s">
        <v>36</v>
      </c>
      <c r="G443" s="141" t="s">
        <v>200</v>
      </c>
      <c r="H443" s="142" t="s">
        <v>2</v>
      </c>
      <c r="I443" s="142" t="s">
        <v>40</v>
      </c>
      <c r="J443" s="168" t="s">
        <v>1775</v>
      </c>
      <c r="K443" s="141" t="s">
        <v>218</v>
      </c>
      <c r="L443" s="141">
        <v>80121703</v>
      </c>
      <c r="M443" s="143">
        <v>6000000</v>
      </c>
      <c r="N443" s="144">
        <v>3.5</v>
      </c>
      <c r="O443" s="143">
        <v>21000000</v>
      </c>
      <c r="P443" s="144" t="s">
        <v>238</v>
      </c>
      <c r="Q443" s="144" t="s">
        <v>238</v>
      </c>
      <c r="R443" s="144" t="s">
        <v>238</v>
      </c>
      <c r="S443" s="141" t="s">
        <v>158</v>
      </c>
      <c r="T443" s="141" t="s">
        <v>1400</v>
      </c>
      <c r="U443" s="141" t="s">
        <v>1390</v>
      </c>
      <c r="V443" s="145" t="s">
        <v>1391</v>
      </c>
      <c r="W443" s="141" t="s">
        <v>4012</v>
      </c>
      <c r="X443" s="146">
        <v>45356</v>
      </c>
      <c r="Y443" s="147">
        <v>202412000028912</v>
      </c>
      <c r="Z443" s="147" t="s">
        <v>38</v>
      </c>
      <c r="AA443" s="141" t="s">
        <v>1734</v>
      </c>
      <c r="AB443" s="146">
        <v>45357</v>
      </c>
      <c r="AC443" s="162" t="s">
        <v>1776</v>
      </c>
      <c r="AD443" s="146">
        <v>45358</v>
      </c>
      <c r="AE443" s="163">
        <v>21000000</v>
      </c>
      <c r="AF443" s="152">
        <f t="shared" si="41"/>
        <v>0</v>
      </c>
      <c r="AG443" s="167">
        <v>403</v>
      </c>
      <c r="AH443" s="146">
        <v>45359</v>
      </c>
      <c r="AI443" s="163">
        <v>21000000</v>
      </c>
      <c r="AJ443" s="152">
        <f t="shared" si="42"/>
        <v>0</v>
      </c>
      <c r="AK443" s="164">
        <v>840</v>
      </c>
      <c r="AL443" s="146">
        <v>45366</v>
      </c>
      <c r="AM443" s="163">
        <v>21000000</v>
      </c>
      <c r="AN443" s="158">
        <f t="shared" si="43"/>
        <v>0</v>
      </c>
      <c r="AO443" s="157">
        <v>9200000</v>
      </c>
      <c r="AP443" s="157"/>
      <c r="AQ443" s="158">
        <f t="shared" si="45"/>
        <v>11800000</v>
      </c>
      <c r="AR443" s="158">
        <f t="shared" si="44"/>
        <v>0</v>
      </c>
      <c r="AS443" s="159" t="s">
        <v>170</v>
      </c>
      <c r="AT443" s="164">
        <v>161</v>
      </c>
      <c r="AU443" s="165" t="s">
        <v>1777</v>
      </c>
      <c r="AV443" s="148"/>
    </row>
    <row r="444" spans="1:48" s="118" customFormat="1" ht="18.75" customHeight="1">
      <c r="A444" s="140">
        <v>143</v>
      </c>
      <c r="B444" s="141" t="s">
        <v>1778</v>
      </c>
      <c r="C444" s="142" t="s">
        <v>64</v>
      </c>
      <c r="D444" s="168" t="s">
        <v>31</v>
      </c>
      <c r="E444" s="168" t="s">
        <v>13</v>
      </c>
      <c r="F444" s="142" t="s">
        <v>36</v>
      </c>
      <c r="G444" s="141" t="s">
        <v>200</v>
      </c>
      <c r="H444" s="142" t="s">
        <v>5</v>
      </c>
      <c r="I444" s="142" t="s">
        <v>40</v>
      </c>
      <c r="J444" s="168" t="s">
        <v>1779</v>
      </c>
      <c r="K444" s="141" t="s">
        <v>218</v>
      </c>
      <c r="L444" s="141">
        <v>80161504</v>
      </c>
      <c r="M444" s="143">
        <v>3500000</v>
      </c>
      <c r="N444" s="144">
        <v>3.5</v>
      </c>
      <c r="O444" s="143">
        <v>12250000</v>
      </c>
      <c r="P444" s="144" t="s">
        <v>238</v>
      </c>
      <c r="Q444" s="144" t="s">
        <v>238</v>
      </c>
      <c r="R444" s="144" t="s">
        <v>238</v>
      </c>
      <c r="S444" s="141" t="s">
        <v>158</v>
      </c>
      <c r="T444" s="141" t="s">
        <v>1400</v>
      </c>
      <c r="U444" s="141" t="s">
        <v>1390</v>
      </c>
      <c r="V444" s="145" t="s">
        <v>1391</v>
      </c>
      <c r="W444" s="141" t="s">
        <v>4012</v>
      </c>
      <c r="X444" s="146">
        <v>45356</v>
      </c>
      <c r="Y444" s="147">
        <v>202412000028912</v>
      </c>
      <c r="Z444" s="147" t="s">
        <v>38</v>
      </c>
      <c r="AA444" s="141" t="s">
        <v>1643</v>
      </c>
      <c r="AB444" s="146">
        <v>45357</v>
      </c>
      <c r="AC444" s="162" t="s">
        <v>1780</v>
      </c>
      <c r="AD444" s="146">
        <v>45358</v>
      </c>
      <c r="AE444" s="163">
        <v>12250000</v>
      </c>
      <c r="AF444" s="152">
        <f t="shared" si="41"/>
        <v>0</v>
      </c>
      <c r="AG444" s="167">
        <v>404</v>
      </c>
      <c r="AH444" s="146">
        <v>45359</v>
      </c>
      <c r="AI444" s="163">
        <v>12250000</v>
      </c>
      <c r="AJ444" s="152">
        <f t="shared" si="42"/>
        <v>0</v>
      </c>
      <c r="AK444" s="164">
        <v>1116</v>
      </c>
      <c r="AL444" s="146">
        <v>45377</v>
      </c>
      <c r="AM444" s="163">
        <v>12250000</v>
      </c>
      <c r="AN444" s="158">
        <f t="shared" si="43"/>
        <v>0</v>
      </c>
      <c r="AO444" s="157">
        <v>3500000</v>
      </c>
      <c r="AP444" s="157"/>
      <c r="AQ444" s="158">
        <f t="shared" si="45"/>
        <v>8750000</v>
      </c>
      <c r="AR444" s="158">
        <f t="shared" si="44"/>
        <v>0</v>
      </c>
      <c r="AS444" s="159" t="s">
        <v>168</v>
      </c>
      <c r="AT444" s="164">
        <v>222</v>
      </c>
      <c r="AU444" s="165" t="s">
        <v>1781</v>
      </c>
      <c r="AV444" s="148"/>
    </row>
    <row r="445" spans="1:48" s="118" customFormat="1" ht="18.75" customHeight="1">
      <c r="A445" s="140">
        <v>144</v>
      </c>
      <c r="B445" s="141" t="s">
        <v>1782</v>
      </c>
      <c r="C445" s="142" t="s">
        <v>64</v>
      </c>
      <c r="D445" s="168" t="s">
        <v>31</v>
      </c>
      <c r="E445" s="168" t="s">
        <v>13</v>
      </c>
      <c r="F445" s="142" t="s">
        <v>36</v>
      </c>
      <c r="G445" s="141" t="s">
        <v>200</v>
      </c>
      <c r="H445" s="142" t="s">
        <v>5</v>
      </c>
      <c r="I445" s="142" t="s">
        <v>40</v>
      </c>
      <c r="J445" s="168" t="s">
        <v>1779</v>
      </c>
      <c r="K445" s="141" t="s">
        <v>218</v>
      </c>
      <c r="L445" s="141">
        <v>80161504</v>
      </c>
      <c r="M445" s="143">
        <v>3500000</v>
      </c>
      <c r="N445" s="144">
        <v>3.5</v>
      </c>
      <c r="O445" s="143">
        <v>12250000</v>
      </c>
      <c r="P445" s="144" t="s">
        <v>238</v>
      </c>
      <c r="Q445" s="144" t="s">
        <v>238</v>
      </c>
      <c r="R445" s="144" t="s">
        <v>238</v>
      </c>
      <c r="S445" s="141" t="s">
        <v>158</v>
      </c>
      <c r="T445" s="141" t="s">
        <v>1400</v>
      </c>
      <c r="U445" s="141" t="s">
        <v>1390</v>
      </c>
      <c r="V445" s="145" t="s">
        <v>1391</v>
      </c>
      <c r="W445" s="141" t="s">
        <v>4012</v>
      </c>
      <c r="X445" s="146">
        <v>45356</v>
      </c>
      <c r="Y445" s="147">
        <v>202412000028912</v>
      </c>
      <c r="Z445" s="147" t="s">
        <v>38</v>
      </c>
      <c r="AA445" s="141" t="s">
        <v>1783</v>
      </c>
      <c r="AB445" s="146">
        <v>45357</v>
      </c>
      <c r="AC445" s="162" t="s">
        <v>1784</v>
      </c>
      <c r="AD445" s="146">
        <v>45358</v>
      </c>
      <c r="AE445" s="163">
        <v>12250000</v>
      </c>
      <c r="AF445" s="152">
        <f t="shared" si="41"/>
        <v>0</v>
      </c>
      <c r="AG445" s="167">
        <v>405</v>
      </c>
      <c r="AH445" s="146">
        <v>45359</v>
      </c>
      <c r="AI445" s="163">
        <v>12250000</v>
      </c>
      <c r="AJ445" s="152">
        <f t="shared" si="42"/>
        <v>0</v>
      </c>
      <c r="AK445" s="164">
        <v>1804</v>
      </c>
      <c r="AL445" s="146">
        <v>45406</v>
      </c>
      <c r="AM445" s="163">
        <v>12250000</v>
      </c>
      <c r="AN445" s="158">
        <f t="shared" si="43"/>
        <v>0</v>
      </c>
      <c r="AO445" s="157">
        <v>700000</v>
      </c>
      <c r="AP445" s="157"/>
      <c r="AQ445" s="158">
        <f t="shared" si="45"/>
        <v>11550000</v>
      </c>
      <c r="AR445" s="158">
        <f t="shared" si="44"/>
        <v>0</v>
      </c>
      <c r="AS445" s="159" t="s">
        <v>168</v>
      </c>
      <c r="AT445" s="164">
        <v>395</v>
      </c>
      <c r="AU445" s="165" t="s">
        <v>1785</v>
      </c>
      <c r="AV445" s="148"/>
    </row>
    <row r="446" spans="1:48" s="118" customFormat="1" ht="18.75" customHeight="1">
      <c r="A446" s="140">
        <v>145</v>
      </c>
      <c r="B446" s="141" t="s">
        <v>1786</v>
      </c>
      <c r="C446" s="142" t="s">
        <v>64</v>
      </c>
      <c r="D446" s="168" t="s">
        <v>31</v>
      </c>
      <c r="E446" s="168" t="s">
        <v>13</v>
      </c>
      <c r="F446" s="142" t="s">
        <v>36</v>
      </c>
      <c r="G446" s="141" t="s">
        <v>200</v>
      </c>
      <c r="H446" s="142" t="s">
        <v>8</v>
      </c>
      <c r="I446" s="142" t="s">
        <v>40</v>
      </c>
      <c r="J446" s="168" t="s">
        <v>1787</v>
      </c>
      <c r="K446" s="141" t="s">
        <v>218</v>
      </c>
      <c r="L446" s="141">
        <v>84111700</v>
      </c>
      <c r="M446" s="143">
        <v>4500000</v>
      </c>
      <c r="N446" s="144">
        <v>3.5</v>
      </c>
      <c r="O446" s="143">
        <v>15750000</v>
      </c>
      <c r="P446" s="144" t="s">
        <v>238</v>
      </c>
      <c r="Q446" s="144" t="s">
        <v>238</v>
      </c>
      <c r="R446" s="144" t="s">
        <v>238</v>
      </c>
      <c r="S446" s="141" t="s">
        <v>158</v>
      </c>
      <c r="T446" s="141" t="s">
        <v>1400</v>
      </c>
      <c r="U446" s="141" t="s">
        <v>1390</v>
      </c>
      <c r="V446" s="145" t="s">
        <v>1391</v>
      </c>
      <c r="W446" s="141" t="s">
        <v>4012</v>
      </c>
      <c r="X446" s="146">
        <v>45356</v>
      </c>
      <c r="Y446" s="147">
        <v>202412000028912</v>
      </c>
      <c r="Z446" s="147" t="s">
        <v>38</v>
      </c>
      <c r="AA446" s="141" t="s">
        <v>1788</v>
      </c>
      <c r="AB446" s="146">
        <v>45357</v>
      </c>
      <c r="AC446" s="162" t="s">
        <v>1789</v>
      </c>
      <c r="AD446" s="146">
        <v>45358</v>
      </c>
      <c r="AE446" s="163">
        <v>15750000</v>
      </c>
      <c r="AF446" s="152">
        <f t="shared" si="41"/>
        <v>0</v>
      </c>
      <c r="AG446" s="167">
        <v>406</v>
      </c>
      <c r="AH446" s="146">
        <v>45359</v>
      </c>
      <c r="AI446" s="163">
        <v>15750000</v>
      </c>
      <c r="AJ446" s="152">
        <f t="shared" si="42"/>
        <v>0</v>
      </c>
      <c r="AK446" s="164">
        <v>848</v>
      </c>
      <c r="AL446" s="146">
        <v>45366</v>
      </c>
      <c r="AM446" s="163">
        <v>15750000</v>
      </c>
      <c r="AN446" s="158">
        <f t="shared" si="43"/>
        <v>0</v>
      </c>
      <c r="AO446" s="157">
        <v>6450000</v>
      </c>
      <c r="AP446" s="157"/>
      <c r="AQ446" s="158">
        <f t="shared" si="45"/>
        <v>9300000</v>
      </c>
      <c r="AR446" s="158">
        <f t="shared" si="44"/>
        <v>0</v>
      </c>
      <c r="AS446" s="159" t="s">
        <v>170</v>
      </c>
      <c r="AT446" s="164">
        <v>178</v>
      </c>
      <c r="AU446" s="165" t="s">
        <v>1790</v>
      </c>
      <c r="AV446" s="148"/>
    </row>
    <row r="447" spans="1:48" s="118" customFormat="1" ht="18.75" customHeight="1">
      <c r="A447" s="140">
        <v>146</v>
      </c>
      <c r="B447" s="141" t="s">
        <v>1791</v>
      </c>
      <c r="C447" s="142" t="s">
        <v>64</v>
      </c>
      <c r="D447" s="168" t="s">
        <v>31</v>
      </c>
      <c r="E447" s="168" t="s">
        <v>13</v>
      </c>
      <c r="F447" s="142" t="s">
        <v>36</v>
      </c>
      <c r="G447" s="141" t="s">
        <v>200</v>
      </c>
      <c r="H447" s="142" t="s">
        <v>6</v>
      </c>
      <c r="I447" s="142" t="s">
        <v>40</v>
      </c>
      <c r="J447" s="168" t="s">
        <v>1792</v>
      </c>
      <c r="K447" s="141" t="s">
        <v>218</v>
      </c>
      <c r="L447" s="141">
        <v>93141506</v>
      </c>
      <c r="M447" s="143">
        <v>10744814</v>
      </c>
      <c r="N447" s="144">
        <v>3.5</v>
      </c>
      <c r="O447" s="143">
        <v>37606849</v>
      </c>
      <c r="P447" s="144" t="s">
        <v>238</v>
      </c>
      <c r="Q447" s="144" t="s">
        <v>238</v>
      </c>
      <c r="R447" s="144" t="s">
        <v>238</v>
      </c>
      <c r="S447" s="141" t="s">
        <v>158</v>
      </c>
      <c r="T447" s="141" t="s">
        <v>1400</v>
      </c>
      <c r="U447" s="141" t="s">
        <v>1390</v>
      </c>
      <c r="V447" s="145" t="s">
        <v>1391</v>
      </c>
      <c r="W447" s="141" t="s">
        <v>4012</v>
      </c>
      <c r="X447" s="146">
        <v>45356</v>
      </c>
      <c r="Y447" s="147">
        <v>202412000028912</v>
      </c>
      <c r="Z447" s="147" t="s">
        <v>38</v>
      </c>
      <c r="AA447" s="141" t="s">
        <v>1793</v>
      </c>
      <c r="AB447" s="146">
        <v>45357</v>
      </c>
      <c r="AC447" s="162" t="s">
        <v>1794</v>
      </c>
      <c r="AD447" s="146">
        <v>45358</v>
      </c>
      <c r="AE447" s="163">
        <v>37606849</v>
      </c>
      <c r="AF447" s="152">
        <f t="shared" si="41"/>
        <v>0</v>
      </c>
      <c r="AG447" s="167">
        <v>407</v>
      </c>
      <c r="AH447" s="146">
        <v>45359</v>
      </c>
      <c r="AI447" s="163">
        <v>37606849</v>
      </c>
      <c r="AJ447" s="152">
        <f t="shared" si="42"/>
        <v>0</v>
      </c>
      <c r="AK447" s="164">
        <v>745</v>
      </c>
      <c r="AL447" s="146">
        <v>45365</v>
      </c>
      <c r="AM447" s="163">
        <v>37606849</v>
      </c>
      <c r="AN447" s="158">
        <f t="shared" si="43"/>
        <v>0</v>
      </c>
      <c r="AO447" s="157">
        <v>16475382</v>
      </c>
      <c r="AP447" s="157"/>
      <c r="AQ447" s="158">
        <f t="shared" si="45"/>
        <v>21131467</v>
      </c>
      <c r="AR447" s="158">
        <f t="shared" si="44"/>
        <v>0</v>
      </c>
      <c r="AS447" s="159" t="s">
        <v>170</v>
      </c>
      <c r="AT447" s="164">
        <v>159</v>
      </c>
      <c r="AU447" s="165" t="s">
        <v>1795</v>
      </c>
      <c r="AV447" s="148"/>
    </row>
    <row r="448" spans="1:48" s="118" customFormat="1" ht="18.75" customHeight="1">
      <c r="A448" s="140">
        <v>147</v>
      </c>
      <c r="B448" s="141" t="s">
        <v>1796</v>
      </c>
      <c r="C448" s="142" t="s">
        <v>64</v>
      </c>
      <c r="D448" s="168" t="s">
        <v>31</v>
      </c>
      <c r="E448" s="168" t="s">
        <v>13</v>
      </c>
      <c r="F448" s="142" t="s">
        <v>204</v>
      </c>
      <c r="G448" s="141" t="s">
        <v>202</v>
      </c>
      <c r="H448" s="142" t="s">
        <v>15</v>
      </c>
      <c r="I448" s="142" t="s">
        <v>41</v>
      </c>
      <c r="J448" s="168" t="s">
        <v>1403</v>
      </c>
      <c r="K448" s="141" t="s">
        <v>226</v>
      </c>
      <c r="L448" s="141" t="s">
        <v>237</v>
      </c>
      <c r="M448" s="143">
        <v>300000000</v>
      </c>
      <c r="N448" s="144">
        <v>2</v>
      </c>
      <c r="O448" s="143">
        <v>600000000</v>
      </c>
      <c r="P448" s="144" t="s">
        <v>237</v>
      </c>
      <c r="Q448" s="144" t="s">
        <v>237</v>
      </c>
      <c r="R448" s="144" t="s">
        <v>238</v>
      </c>
      <c r="S448" s="141" t="s">
        <v>158</v>
      </c>
      <c r="T448" s="141" t="s">
        <v>1400</v>
      </c>
      <c r="U448" s="141" t="s">
        <v>1390</v>
      </c>
      <c r="V448" s="145" t="s">
        <v>1391</v>
      </c>
      <c r="W448" s="141" t="s">
        <v>4010</v>
      </c>
      <c r="X448" s="146">
        <v>45358</v>
      </c>
      <c r="Y448" s="147">
        <v>202412000029313</v>
      </c>
      <c r="Z448" s="147" t="s">
        <v>38</v>
      </c>
      <c r="AA448" s="141" t="s">
        <v>663</v>
      </c>
      <c r="AB448" s="146">
        <v>45358</v>
      </c>
      <c r="AC448" s="162" t="s">
        <v>1797</v>
      </c>
      <c r="AD448" s="146">
        <v>45358</v>
      </c>
      <c r="AE448" s="163">
        <v>600000000</v>
      </c>
      <c r="AF448" s="152">
        <f t="shared" si="41"/>
        <v>0</v>
      </c>
      <c r="AG448" s="167">
        <v>408</v>
      </c>
      <c r="AH448" s="146">
        <v>45360</v>
      </c>
      <c r="AI448" s="163">
        <v>598579908</v>
      </c>
      <c r="AJ448" s="152">
        <f t="shared" si="42"/>
        <v>1420092</v>
      </c>
      <c r="AK448" s="164" t="s">
        <v>1393</v>
      </c>
      <c r="AL448" s="146" t="s">
        <v>1394</v>
      </c>
      <c r="AM448" s="163">
        <v>598579908</v>
      </c>
      <c r="AN448" s="158">
        <f t="shared" si="43"/>
        <v>0</v>
      </c>
      <c r="AO448" s="157">
        <v>589319907</v>
      </c>
      <c r="AP448" s="157"/>
      <c r="AQ448" s="158">
        <f t="shared" si="45"/>
        <v>9260001</v>
      </c>
      <c r="AR448" s="158">
        <f t="shared" si="44"/>
        <v>1420092</v>
      </c>
      <c r="AS448" s="159" t="s">
        <v>177</v>
      </c>
      <c r="AT448" s="164" t="s">
        <v>1395</v>
      </c>
      <c r="AU448" s="165" t="s">
        <v>1396</v>
      </c>
      <c r="AV448" s="148"/>
    </row>
    <row r="449" spans="1:48" s="118" customFormat="1" ht="18.75" customHeight="1">
      <c r="A449" s="140">
        <v>148</v>
      </c>
      <c r="B449" s="141" t="s">
        <v>1798</v>
      </c>
      <c r="C449" s="142" t="s">
        <v>64</v>
      </c>
      <c r="D449" s="168" t="s">
        <v>31</v>
      </c>
      <c r="E449" s="168" t="s">
        <v>13</v>
      </c>
      <c r="F449" s="142" t="s">
        <v>36</v>
      </c>
      <c r="G449" s="141" t="s">
        <v>200</v>
      </c>
      <c r="H449" s="142" t="s">
        <v>6</v>
      </c>
      <c r="I449" s="142" t="s">
        <v>40</v>
      </c>
      <c r="J449" s="168" t="s">
        <v>1799</v>
      </c>
      <c r="K449" s="141" t="s">
        <v>218</v>
      </c>
      <c r="L449" s="141">
        <v>93141506</v>
      </c>
      <c r="M449" s="143">
        <v>6000000</v>
      </c>
      <c r="N449" s="144">
        <v>4</v>
      </c>
      <c r="O449" s="143">
        <v>24000000</v>
      </c>
      <c r="P449" s="144" t="s">
        <v>238</v>
      </c>
      <c r="Q449" s="144" t="s">
        <v>238</v>
      </c>
      <c r="R449" s="144" t="s">
        <v>238</v>
      </c>
      <c r="S449" s="141" t="s">
        <v>158</v>
      </c>
      <c r="T449" s="141" t="s">
        <v>1400</v>
      </c>
      <c r="U449" s="141" t="s">
        <v>1390</v>
      </c>
      <c r="V449" s="145" t="s">
        <v>1391</v>
      </c>
      <c r="W449" s="141" t="s">
        <v>4012</v>
      </c>
      <c r="X449" s="146">
        <v>45358</v>
      </c>
      <c r="Y449" s="147">
        <v>202412000029643</v>
      </c>
      <c r="Z449" s="147" t="s">
        <v>38</v>
      </c>
      <c r="AA449" s="141" t="s">
        <v>1800</v>
      </c>
      <c r="AB449" s="146">
        <v>45365</v>
      </c>
      <c r="AC449" s="162" t="s">
        <v>1801</v>
      </c>
      <c r="AD449" s="146">
        <v>45365</v>
      </c>
      <c r="AE449" s="163">
        <v>24000000</v>
      </c>
      <c r="AF449" s="152">
        <f t="shared" si="41"/>
        <v>0</v>
      </c>
      <c r="AG449" s="167">
        <v>442</v>
      </c>
      <c r="AH449" s="146">
        <v>45365</v>
      </c>
      <c r="AI449" s="163">
        <v>24000000</v>
      </c>
      <c r="AJ449" s="152">
        <f t="shared" si="42"/>
        <v>0</v>
      </c>
      <c r="AK449" s="164">
        <v>839</v>
      </c>
      <c r="AL449" s="146">
        <v>45366</v>
      </c>
      <c r="AM449" s="163">
        <v>24000000</v>
      </c>
      <c r="AN449" s="158">
        <f t="shared" si="43"/>
        <v>0</v>
      </c>
      <c r="AO449" s="157">
        <v>3413333</v>
      </c>
      <c r="AP449" s="157"/>
      <c r="AQ449" s="158">
        <f t="shared" si="45"/>
        <v>20586667</v>
      </c>
      <c r="AR449" s="158">
        <f t="shared" si="44"/>
        <v>0</v>
      </c>
      <c r="AS449" s="159" t="s">
        <v>170</v>
      </c>
      <c r="AT449" s="164">
        <v>171</v>
      </c>
      <c r="AU449" s="165" t="s">
        <v>1802</v>
      </c>
      <c r="AV449" s="148"/>
    </row>
    <row r="450" spans="1:48" s="118" customFormat="1" ht="18.75" customHeight="1">
      <c r="A450" s="140">
        <v>149</v>
      </c>
      <c r="B450" s="141" t="s">
        <v>1803</v>
      </c>
      <c r="C450" s="142" t="s">
        <v>64</v>
      </c>
      <c r="D450" s="168" t="s">
        <v>31</v>
      </c>
      <c r="E450" s="168" t="s">
        <v>13</v>
      </c>
      <c r="F450" s="142" t="s">
        <v>36</v>
      </c>
      <c r="G450" s="141" t="s">
        <v>200</v>
      </c>
      <c r="H450" s="142" t="s">
        <v>1</v>
      </c>
      <c r="I450" s="142" t="s">
        <v>40</v>
      </c>
      <c r="J450" s="168" t="s">
        <v>1804</v>
      </c>
      <c r="K450" s="141" t="s">
        <v>218</v>
      </c>
      <c r="L450" s="141">
        <v>80131803</v>
      </c>
      <c r="M450" s="143">
        <v>5500000</v>
      </c>
      <c r="N450" s="144">
        <v>3.5</v>
      </c>
      <c r="O450" s="143">
        <v>19250000</v>
      </c>
      <c r="P450" s="144" t="s">
        <v>238</v>
      </c>
      <c r="Q450" s="144" t="s">
        <v>238</v>
      </c>
      <c r="R450" s="144" t="s">
        <v>238</v>
      </c>
      <c r="S450" s="141" t="s">
        <v>158</v>
      </c>
      <c r="T450" s="141" t="s">
        <v>1400</v>
      </c>
      <c r="U450" s="141" t="s">
        <v>1390</v>
      </c>
      <c r="V450" s="145" t="s">
        <v>1391</v>
      </c>
      <c r="W450" s="141" t="s">
        <v>4012</v>
      </c>
      <c r="X450" s="146">
        <v>45363</v>
      </c>
      <c r="Y450" s="147">
        <v>202412000030923</v>
      </c>
      <c r="Z450" s="147" t="s">
        <v>38</v>
      </c>
      <c r="AA450" s="141" t="s">
        <v>1805</v>
      </c>
      <c r="AB450" s="146">
        <v>45365</v>
      </c>
      <c r="AC450" s="162" t="s">
        <v>1806</v>
      </c>
      <c r="AD450" s="146">
        <v>45365</v>
      </c>
      <c r="AE450" s="163">
        <v>19250000</v>
      </c>
      <c r="AF450" s="152">
        <f t="shared" si="41"/>
        <v>0</v>
      </c>
      <c r="AG450" s="167">
        <v>456</v>
      </c>
      <c r="AH450" s="146">
        <v>45369</v>
      </c>
      <c r="AI450" s="163">
        <v>19200000</v>
      </c>
      <c r="AJ450" s="152">
        <f t="shared" si="42"/>
        <v>50000</v>
      </c>
      <c r="AK450" s="164">
        <v>1139</v>
      </c>
      <c r="AL450" s="146">
        <v>45383</v>
      </c>
      <c r="AM450" s="163">
        <v>19200000</v>
      </c>
      <c r="AN450" s="158">
        <f t="shared" si="43"/>
        <v>0</v>
      </c>
      <c r="AO450" s="157">
        <v>5800000</v>
      </c>
      <c r="AP450" s="157"/>
      <c r="AQ450" s="158">
        <f t="shared" si="45"/>
        <v>13400000</v>
      </c>
      <c r="AR450" s="158">
        <f t="shared" si="44"/>
        <v>50000</v>
      </c>
      <c r="AS450" s="159" t="s">
        <v>170</v>
      </c>
      <c r="AT450" s="164">
        <v>236</v>
      </c>
      <c r="AU450" s="165" t="s">
        <v>1807</v>
      </c>
      <c r="AV450" s="148"/>
    </row>
    <row r="451" spans="1:48" s="118" customFormat="1" ht="18.75" customHeight="1">
      <c r="A451" s="140">
        <v>150</v>
      </c>
      <c r="B451" s="141" t="s">
        <v>1808</v>
      </c>
      <c r="C451" s="142" t="s">
        <v>64</v>
      </c>
      <c r="D451" s="168" t="s">
        <v>31</v>
      </c>
      <c r="E451" s="168" t="s">
        <v>13</v>
      </c>
      <c r="F451" s="142" t="s">
        <v>36</v>
      </c>
      <c r="G451" s="141" t="s">
        <v>200</v>
      </c>
      <c r="H451" s="142" t="s">
        <v>2</v>
      </c>
      <c r="I451" s="142" t="s">
        <v>40</v>
      </c>
      <c r="J451" s="168" t="s">
        <v>1809</v>
      </c>
      <c r="K451" s="141" t="s">
        <v>218</v>
      </c>
      <c r="L451" s="141">
        <v>80121703</v>
      </c>
      <c r="M451" s="143">
        <v>7483980</v>
      </c>
      <c r="N451" s="144">
        <v>3.5</v>
      </c>
      <c r="O451" s="143">
        <v>26193930</v>
      </c>
      <c r="P451" s="144" t="s">
        <v>238</v>
      </c>
      <c r="Q451" s="144" t="s">
        <v>238</v>
      </c>
      <c r="R451" s="144" t="s">
        <v>238</v>
      </c>
      <c r="S451" s="141" t="s">
        <v>158</v>
      </c>
      <c r="T451" s="141" t="s">
        <v>1400</v>
      </c>
      <c r="U451" s="141" t="s">
        <v>1390</v>
      </c>
      <c r="V451" s="145" t="s">
        <v>1391</v>
      </c>
      <c r="W451" s="141" t="s">
        <v>4012</v>
      </c>
      <c r="X451" s="146">
        <v>45364</v>
      </c>
      <c r="Y451" s="147">
        <v>202412000030923</v>
      </c>
      <c r="Z451" s="147" t="s">
        <v>38</v>
      </c>
      <c r="AA451" s="141" t="s">
        <v>1810</v>
      </c>
      <c r="AB451" s="146">
        <v>45365</v>
      </c>
      <c r="AC451" s="162" t="s">
        <v>1811</v>
      </c>
      <c r="AD451" s="146">
        <v>45365</v>
      </c>
      <c r="AE451" s="163">
        <v>26193930</v>
      </c>
      <c r="AF451" s="152">
        <f t="shared" si="41"/>
        <v>0</v>
      </c>
      <c r="AG451" s="167">
        <v>473</v>
      </c>
      <c r="AH451" s="146">
        <v>45369</v>
      </c>
      <c r="AI451" s="163">
        <v>26193930</v>
      </c>
      <c r="AJ451" s="152">
        <f t="shared" si="42"/>
        <v>0</v>
      </c>
      <c r="AK451" s="164">
        <v>1106</v>
      </c>
      <c r="AL451" s="146">
        <v>45372</v>
      </c>
      <c r="AM451" s="163">
        <v>26193930</v>
      </c>
      <c r="AN451" s="158">
        <f t="shared" si="43"/>
        <v>0</v>
      </c>
      <c r="AO451" s="157">
        <v>7483980</v>
      </c>
      <c r="AP451" s="157"/>
      <c r="AQ451" s="158">
        <f t="shared" si="45"/>
        <v>18709950</v>
      </c>
      <c r="AR451" s="158">
        <f t="shared" si="44"/>
        <v>0</v>
      </c>
      <c r="AS451" s="159" t="s">
        <v>170</v>
      </c>
      <c r="AT451" s="164">
        <v>215</v>
      </c>
      <c r="AU451" s="165" t="s">
        <v>1812</v>
      </c>
      <c r="AV451" s="148"/>
    </row>
    <row r="452" spans="1:48" s="118" customFormat="1" ht="18.75" customHeight="1">
      <c r="A452" s="140">
        <v>151</v>
      </c>
      <c r="B452" s="141" t="s">
        <v>1813</v>
      </c>
      <c r="C452" s="142" t="s">
        <v>64</v>
      </c>
      <c r="D452" s="168" t="s">
        <v>31</v>
      </c>
      <c r="E452" s="168" t="s">
        <v>13</v>
      </c>
      <c r="F452" s="142" t="s">
        <v>36</v>
      </c>
      <c r="G452" s="141" t="s">
        <v>200</v>
      </c>
      <c r="H452" s="142" t="s">
        <v>2</v>
      </c>
      <c r="I452" s="142" t="s">
        <v>40</v>
      </c>
      <c r="J452" s="168" t="s">
        <v>1463</v>
      </c>
      <c r="K452" s="141" t="s">
        <v>218</v>
      </c>
      <c r="L452" s="141">
        <v>80121703</v>
      </c>
      <c r="M452" s="143">
        <v>4704216</v>
      </c>
      <c r="N452" s="144">
        <v>3.5</v>
      </c>
      <c r="O452" s="143">
        <v>16464756</v>
      </c>
      <c r="P452" s="144" t="s">
        <v>238</v>
      </c>
      <c r="Q452" s="144" t="s">
        <v>238</v>
      </c>
      <c r="R452" s="144" t="s">
        <v>238</v>
      </c>
      <c r="S452" s="141" t="s">
        <v>158</v>
      </c>
      <c r="T452" s="141" t="s">
        <v>1400</v>
      </c>
      <c r="U452" s="141" t="s">
        <v>1390</v>
      </c>
      <c r="V452" s="145" t="s">
        <v>1391</v>
      </c>
      <c r="W452" s="141" t="s">
        <v>4012</v>
      </c>
      <c r="X452" s="146">
        <v>45364</v>
      </c>
      <c r="Y452" s="147">
        <v>202412000030923</v>
      </c>
      <c r="Z452" s="147" t="s">
        <v>38</v>
      </c>
      <c r="AA452" s="141" t="s">
        <v>1814</v>
      </c>
      <c r="AB452" s="146">
        <v>45365</v>
      </c>
      <c r="AC452" s="162" t="s">
        <v>1815</v>
      </c>
      <c r="AD452" s="146">
        <v>45365</v>
      </c>
      <c r="AE452" s="163">
        <v>16464756</v>
      </c>
      <c r="AF452" s="152">
        <f t="shared" si="41"/>
        <v>0</v>
      </c>
      <c r="AG452" s="167">
        <v>458</v>
      </c>
      <c r="AH452" s="146">
        <v>45369</v>
      </c>
      <c r="AI452" s="163">
        <v>16464756</v>
      </c>
      <c r="AJ452" s="152">
        <f t="shared" si="42"/>
        <v>0</v>
      </c>
      <c r="AK452" s="164">
        <v>1134</v>
      </c>
      <c r="AL452" s="146">
        <v>45378</v>
      </c>
      <c r="AM452" s="163">
        <v>16464756</v>
      </c>
      <c r="AN452" s="158">
        <f t="shared" si="43"/>
        <v>0</v>
      </c>
      <c r="AO452" s="157">
        <v>4704216</v>
      </c>
      <c r="AP452" s="157"/>
      <c r="AQ452" s="158">
        <f t="shared" si="45"/>
        <v>11760540</v>
      </c>
      <c r="AR452" s="158">
        <f t="shared" si="44"/>
        <v>0</v>
      </c>
      <c r="AS452" s="159" t="s">
        <v>170</v>
      </c>
      <c r="AT452" s="164">
        <v>240</v>
      </c>
      <c r="AU452" s="165" t="s">
        <v>1816</v>
      </c>
      <c r="AV452" s="148"/>
    </row>
    <row r="453" spans="1:48" s="118" customFormat="1" ht="18.75" customHeight="1">
      <c r="A453" s="140">
        <v>152</v>
      </c>
      <c r="B453" s="141" t="s">
        <v>1817</v>
      </c>
      <c r="C453" s="142" t="s">
        <v>64</v>
      </c>
      <c r="D453" s="168" t="s">
        <v>31</v>
      </c>
      <c r="E453" s="168" t="s">
        <v>13</v>
      </c>
      <c r="F453" s="142" t="s">
        <v>36</v>
      </c>
      <c r="G453" s="141" t="s">
        <v>200</v>
      </c>
      <c r="H453" s="142" t="s">
        <v>6</v>
      </c>
      <c r="I453" s="142" t="s">
        <v>40</v>
      </c>
      <c r="J453" s="168" t="s">
        <v>1818</v>
      </c>
      <c r="K453" s="141" t="s">
        <v>218</v>
      </c>
      <c r="L453" s="141">
        <v>80121703</v>
      </c>
      <c r="M453" s="143">
        <v>3500000</v>
      </c>
      <c r="N453" s="144">
        <v>3.5</v>
      </c>
      <c r="O453" s="143">
        <v>12250000</v>
      </c>
      <c r="P453" s="144" t="s">
        <v>238</v>
      </c>
      <c r="Q453" s="144" t="s">
        <v>238</v>
      </c>
      <c r="R453" s="144" t="s">
        <v>238</v>
      </c>
      <c r="S453" s="141" t="s">
        <v>158</v>
      </c>
      <c r="T453" s="141" t="s">
        <v>1400</v>
      </c>
      <c r="U453" s="141" t="s">
        <v>1390</v>
      </c>
      <c r="V453" s="145" t="s">
        <v>1391</v>
      </c>
      <c r="W453" s="141" t="s">
        <v>4012</v>
      </c>
      <c r="X453" s="146">
        <v>45364</v>
      </c>
      <c r="Y453" s="147">
        <v>202412000030923</v>
      </c>
      <c r="Z453" s="147" t="s">
        <v>38</v>
      </c>
      <c r="AA453" s="141" t="s">
        <v>1819</v>
      </c>
      <c r="AB453" s="146">
        <v>45365</v>
      </c>
      <c r="AC453" s="162" t="s">
        <v>1820</v>
      </c>
      <c r="AD453" s="146">
        <v>45365</v>
      </c>
      <c r="AE453" s="163">
        <v>12250000</v>
      </c>
      <c r="AF453" s="152">
        <f t="shared" si="41"/>
        <v>0</v>
      </c>
      <c r="AG453" s="167">
        <v>459</v>
      </c>
      <c r="AH453" s="146">
        <v>45369</v>
      </c>
      <c r="AI453" s="163">
        <v>12250000</v>
      </c>
      <c r="AJ453" s="152">
        <f t="shared" si="42"/>
        <v>0</v>
      </c>
      <c r="AK453" s="164">
        <v>1653</v>
      </c>
      <c r="AL453" s="146">
        <v>45397</v>
      </c>
      <c r="AM453" s="163">
        <v>12250000</v>
      </c>
      <c r="AN453" s="158">
        <f t="shared" si="43"/>
        <v>0</v>
      </c>
      <c r="AO453" s="157">
        <v>1750000</v>
      </c>
      <c r="AP453" s="157"/>
      <c r="AQ453" s="158">
        <f t="shared" si="45"/>
        <v>10500000</v>
      </c>
      <c r="AR453" s="158">
        <f t="shared" si="44"/>
        <v>0</v>
      </c>
      <c r="AS453" s="159" t="s">
        <v>168</v>
      </c>
      <c r="AT453" s="164">
        <v>318</v>
      </c>
      <c r="AU453" s="165" t="s">
        <v>1821</v>
      </c>
      <c r="AV453" s="148"/>
    </row>
    <row r="454" spans="1:48" s="118" customFormat="1" ht="18.75" customHeight="1">
      <c r="A454" s="140">
        <v>153</v>
      </c>
      <c r="B454" s="141" t="s">
        <v>1822</v>
      </c>
      <c r="C454" s="142" t="s">
        <v>64</v>
      </c>
      <c r="D454" s="168" t="s">
        <v>31</v>
      </c>
      <c r="E454" s="168" t="s">
        <v>13</v>
      </c>
      <c r="F454" s="142" t="s">
        <v>36</v>
      </c>
      <c r="G454" s="141" t="s">
        <v>200</v>
      </c>
      <c r="H454" s="142" t="s">
        <v>6</v>
      </c>
      <c r="I454" s="142" t="s">
        <v>40</v>
      </c>
      <c r="J454" s="168" t="s">
        <v>1823</v>
      </c>
      <c r="K454" s="141" t="s">
        <v>218</v>
      </c>
      <c r="L454" s="141">
        <v>93141506</v>
      </c>
      <c r="M454" s="143">
        <v>4000000</v>
      </c>
      <c r="N454" s="144">
        <v>3.5</v>
      </c>
      <c r="O454" s="143">
        <v>14000000</v>
      </c>
      <c r="P454" s="144" t="s">
        <v>238</v>
      </c>
      <c r="Q454" s="144" t="s">
        <v>238</v>
      </c>
      <c r="R454" s="144" t="s">
        <v>238</v>
      </c>
      <c r="S454" s="141" t="s">
        <v>158</v>
      </c>
      <c r="T454" s="141" t="s">
        <v>1400</v>
      </c>
      <c r="U454" s="141" t="s">
        <v>1390</v>
      </c>
      <c r="V454" s="145" t="s">
        <v>1391</v>
      </c>
      <c r="W454" s="141" t="s">
        <v>4012</v>
      </c>
      <c r="X454" s="146">
        <v>45364</v>
      </c>
      <c r="Y454" s="147">
        <v>202412000030923</v>
      </c>
      <c r="Z454" s="147" t="s">
        <v>38</v>
      </c>
      <c r="AA454" s="141" t="s">
        <v>648</v>
      </c>
      <c r="AB454" s="146">
        <v>45365</v>
      </c>
      <c r="AC454" s="162" t="s">
        <v>1824</v>
      </c>
      <c r="AD454" s="146">
        <v>45365</v>
      </c>
      <c r="AE454" s="163">
        <v>14000000</v>
      </c>
      <c r="AF454" s="152">
        <f t="shared" si="41"/>
        <v>0</v>
      </c>
      <c r="AG454" s="167">
        <v>474</v>
      </c>
      <c r="AH454" s="146">
        <v>45369</v>
      </c>
      <c r="AI454" s="163">
        <v>14000000</v>
      </c>
      <c r="AJ454" s="152">
        <f t="shared" si="42"/>
        <v>0</v>
      </c>
      <c r="AK454" s="164">
        <v>1696</v>
      </c>
      <c r="AL454" s="146">
        <v>45398</v>
      </c>
      <c r="AM454" s="163">
        <v>14000000</v>
      </c>
      <c r="AN454" s="158">
        <f t="shared" si="43"/>
        <v>0</v>
      </c>
      <c r="AO454" s="157">
        <v>1633333</v>
      </c>
      <c r="AP454" s="157"/>
      <c r="AQ454" s="158">
        <f t="shared" si="45"/>
        <v>12366667</v>
      </c>
      <c r="AR454" s="158">
        <f t="shared" si="44"/>
        <v>0</v>
      </c>
      <c r="AS454" s="159" t="s">
        <v>168</v>
      </c>
      <c r="AT454" s="164">
        <v>356</v>
      </c>
      <c r="AU454" s="165" t="s">
        <v>1825</v>
      </c>
      <c r="AV454" s="148"/>
    </row>
    <row r="455" spans="1:48" s="118" customFormat="1" ht="18.75" customHeight="1">
      <c r="A455" s="140">
        <v>154</v>
      </c>
      <c r="B455" s="141" t="s">
        <v>1826</v>
      </c>
      <c r="C455" s="142" t="s">
        <v>64</v>
      </c>
      <c r="D455" s="168" t="s">
        <v>31</v>
      </c>
      <c r="E455" s="168" t="s">
        <v>13</v>
      </c>
      <c r="F455" s="142" t="s">
        <v>36</v>
      </c>
      <c r="G455" s="141" t="s">
        <v>200</v>
      </c>
      <c r="H455" s="142" t="s">
        <v>8</v>
      </c>
      <c r="I455" s="142" t="s">
        <v>40</v>
      </c>
      <c r="J455" s="168" t="s">
        <v>1827</v>
      </c>
      <c r="K455" s="141" t="s">
        <v>218</v>
      </c>
      <c r="L455" s="141">
        <v>84111700</v>
      </c>
      <c r="M455" s="143">
        <v>9709224</v>
      </c>
      <c r="N455" s="144">
        <v>3.5</v>
      </c>
      <c r="O455" s="143">
        <v>33982284</v>
      </c>
      <c r="P455" s="144" t="s">
        <v>238</v>
      </c>
      <c r="Q455" s="144" t="s">
        <v>238</v>
      </c>
      <c r="R455" s="144" t="s">
        <v>238</v>
      </c>
      <c r="S455" s="141" t="s">
        <v>158</v>
      </c>
      <c r="T455" s="141" t="s">
        <v>1400</v>
      </c>
      <c r="U455" s="141" t="s">
        <v>1390</v>
      </c>
      <c r="V455" s="145" t="s">
        <v>1391</v>
      </c>
      <c r="W455" s="141" t="s">
        <v>4012</v>
      </c>
      <c r="X455" s="146">
        <v>45364</v>
      </c>
      <c r="Y455" s="147">
        <v>202412000030923</v>
      </c>
      <c r="Z455" s="147" t="s">
        <v>38</v>
      </c>
      <c r="AA455" s="141" t="s">
        <v>1828</v>
      </c>
      <c r="AB455" s="146">
        <v>45365</v>
      </c>
      <c r="AC455" s="162" t="s">
        <v>1829</v>
      </c>
      <c r="AD455" s="146">
        <v>45365</v>
      </c>
      <c r="AE455" s="163">
        <v>33982284</v>
      </c>
      <c r="AF455" s="152">
        <f t="shared" si="41"/>
        <v>0</v>
      </c>
      <c r="AG455" s="167">
        <v>466</v>
      </c>
      <c r="AH455" s="146">
        <v>45369</v>
      </c>
      <c r="AI455" s="163">
        <v>33982284</v>
      </c>
      <c r="AJ455" s="152">
        <f t="shared" si="42"/>
        <v>0</v>
      </c>
      <c r="AK455" s="164">
        <v>1160</v>
      </c>
      <c r="AL455" s="146">
        <v>45385</v>
      </c>
      <c r="AM455" s="163">
        <v>33982284</v>
      </c>
      <c r="AN455" s="158">
        <f t="shared" si="43"/>
        <v>0</v>
      </c>
      <c r="AO455" s="157">
        <v>8738302</v>
      </c>
      <c r="AP455" s="157"/>
      <c r="AQ455" s="158">
        <f t="shared" si="45"/>
        <v>25243982</v>
      </c>
      <c r="AR455" s="158">
        <f t="shared" si="44"/>
        <v>0</v>
      </c>
      <c r="AS455" s="159" t="s">
        <v>170</v>
      </c>
      <c r="AT455" s="164">
        <v>257</v>
      </c>
      <c r="AU455" s="165" t="s">
        <v>1830</v>
      </c>
      <c r="AV455" s="148"/>
    </row>
    <row r="456" spans="1:48" s="118" customFormat="1" ht="18.75" customHeight="1">
      <c r="A456" s="140">
        <v>155</v>
      </c>
      <c r="B456" s="141" t="s">
        <v>1831</v>
      </c>
      <c r="C456" s="142" t="s">
        <v>64</v>
      </c>
      <c r="D456" s="168" t="s">
        <v>31</v>
      </c>
      <c r="E456" s="168" t="s">
        <v>13</v>
      </c>
      <c r="F456" s="142" t="s">
        <v>36</v>
      </c>
      <c r="G456" s="141" t="s">
        <v>200</v>
      </c>
      <c r="H456" s="142" t="s">
        <v>7</v>
      </c>
      <c r="I456" s="142" t="s">
        <v>40</v>
      </c>
      <c r="J456" s="168" t="s">
        <v>1832</v>
      </c>
      <c r="K456" s="141" t="s">
        <v>218</v>
      </c>
      <c r="L456" s="141">
        <v>80111600</v>
      </c>
      <c r="M456" s="143">
        <v>2500000</v>
      </c>
      <c r="N456" s="144">
        <v>3.5</v>
      </c>
      <c r="O456" s="143">
        <v>8750000</v>
      </c>
      <c r="P456" s="144" t="s">
        <v>238</v>
      </c>
      <c r="Q456" s="144" t="s">
        <v>238</v>
      </c>
      <c r="R456" s="144" t="s">
        <v>238</v>
      </c>
      <c r="S456" s="141" t="s">
        <v>158</v>
      </c>
      <c r="T456" s="141" t="s">
        <v>1400</v>
      </c>
      <c r="U456" s="141" t="s">
        <v>1390</v>
      </c>
      <c r="V456" s="145" t="s">
        <v>1391</v>
      </c>
      <c r="W456" s="141" t="s">
        <v>4012</v>
      </c>
      <c r="X456" s="146">
        <v>45364</v>
      </c>
      <c r="Y456" s="147">
        <v>202412000030923</v>
      </c>
      <c r="Z456" s="147" t="s">
        <v>38</v>
      </c>
      <c r="AA456" s="141" t="s">
        <v>1833</v>
      </c>
      <c r="AB456" s="146">
        <v>45365</v>
      </c>
      <c r="AC456" s="162" t="s">
        <v>1834</v>
      </c>
      <c r="AD456" s="146">
        <v>45365</v>
      </c>
      <c r="AE456" s="163">
        <v>8750000</v>
      </c>
      <c r="AF456" s="152">
        <f t="shared" ref="AF456:AF519" si="46">O456-AE456</f>
        <v>0</v>
      </c>
      <c r="AG456" s="167">
        <v>463</v>
      </c>
      <c r="AH456" s="146">
        <v>45369</v>
      </c>
      <c r="AI456" s="163">
        <v>5000000</v>
      </c>
      <c r="AJ456" s="152">
        <f t="shared" ref="AJ456:AJ519" si="47">AE456-AI456</f>
        <v>3750000</v>
      </c>
      <c r="AK456" s="164">
        <v>2752</v>
      </c>
      <c r="AL456" s="146">
        <v>45439</v>
      </c>
      <c r="AM456" s="163">
        <v>5000000</v>
      </c>
      <c r="AN456" s="158">
        <f t="shared" ref="AN456:AN519" si="48">AI456-AM456</f>
        <v>0</v>
      </c>
      <c r="AO456" s="157">
        <v>0</v>
      </c>
      <c r="AP456" s="157"/>
      <c r="AQ456" s="158">
        <f t="shared" si="45"/>
        <v>5000000</v>
      </c>
      <c r="AR456" s="158">
        <f t="shared" ref="AR456:AR519" si="49">O456-AM456</f>
        <v>3750000</v>
      </c>
      <c r="AS456" s="159" t="s">
        <v>168</v>
      </c>
      <c r="AT456" s="164">
        <v>440</v>
      </c>
      <c r="AU456" s="165" t="s">
        <v>1835</v>
      </c>
      <c r="AV456" s="148"/>
    </row>
    <row r="457" spans="1:48" s="118" customFormat="1" ht="18.75" customHeight="1">
      <c r="A457" s="140">
        <v>156</v>
      </c>
      <c r="B457" s="141" t="s">
        <v>1836</v>
      </c>
      <c r="C457" s="142" t="s">
        <v>64</v>
      </c>
      <c r="D457" s="168" t="s">
        <v>31</v>
      </c>
      <c r="E457" s="168" t="s">
        <v>13</v>
      </c>
      <c r="F457" s="142" t="s">
        <v>36</v>
      </c>
      <c r="G457" s="141" t="s">
        <v>200</v>
      </c>
      <c r="H457" s="142" t="s">
        <v>8</v>
      </c>
      <c r="I457" s="142" t="s">
        <v>40</v>
      </c>
      <c r="J457" s="168" t="s">
        <v>1488</v>
      </c>
      <c r="K457" s="141" t="s">
        <v>218</v>
      </c>
      <c r="L457" s="141">
        <v>84111700</v>
      </c>
      <c r="M457" s="143">
        <v>5500000</v>
      </c>
      <c r="N457" s="144">
        <v>3.5</v>
      </c>
      <c r="O457" s="143">
        <v>19250000</v>
      </c>
      <c r="P457" s="144" t="s">
        <v>238</v>
      </c>
      <c r="Q457" s="144" t="s">
        <v>238</v>
      </c>
      <c r="R457" s="144" t="s">
        <v>238</v>
      </c>
      <c r="S457" s="141" t="s">
        <v>158</v>
      </c>
      <c r="T457" s="141" t="s">
        <v>1400</v>
      </c>
      <c r="U457" s="141" t="s">
        <v>1390</v>
      </c>
      <c r="V457" s="145" t="s">
        <v>1391</v>
      </c>
      <c r="W457" s="141" t="s">
        <v>4012</v>
      </c>
      <c r="X457" s="146">
        <v>45364</v>
      </c>
      <c r="Y457" s="147">
        <v>202412000030923</v>
      </c>
      <c r="Z457" s="147" t="s">
        <v>38</v>
      </c>
      <c r="AA457" s="141" t="s">
        <v>1837</v>
      </c>
      <c r="AB457" s="146">
        <v>45365</v>
      </c>
      <c r="AC457" s="162" t="s">
        <v>1838</v>
      </c>
      <c r="AD457" s="146">
        <v>45365</v>
      </c>
      <c r="AE457" s="163">
        <v>19250000</v>
      </c>
      <c r="AF457" s="152">
        <f t="shared" si="46"/>
        <v>0</v>
      </c>
      <c r="AG457" s="167">
        <v>460</v>
      </c>
      <c r="AH457" s="146">
        <v>45369</v>
      </c>
      <c r="AI457" s="163">
        <v>19250000</v>
      </c>
      <c r="AJ457" s="152">
        <f t="shared" si="47"/>
        <v>0</v>
      </c>
      <c r="AK457" s="164">
        <v>1105</v>
      </c>
      <c r="AL457" s="146">
        <v>45372</v>
      </c>
      <c r="AM457" s="163">
        <v>19250000</v>
      </c>
      <c r="AN457" s="158">
        <f t="shared" si="48"/>
        <v>0</v>
      </c>
      <c r="AO457" s="157">
        <v>5500000</v>
      </c>
      <c r="AP457" s="157"/>
      <c r="AQ457" s="158">
        <f t="shared" ref="AQ457:AQ520" si="50">AM457-AO457</f>
        <v>13750000</v>
      </c>
      <c r="AR457" s="158">
        <f t="shared" si="49"/>
        <v>0</v>
      </c>
      <c r="AS457" s="159" t="s">
        <v>170</v>
      </c>
      <c r="AT457" s="164">
        <v>216</v>
      </c>
      <c r="AU457" s="165" t="s">
        <v>1839</v>
      </c>
      <c r="AV457" s="148"/>
    </row>
    <row r="458" spans="1:48" s="118" customFormat="1" ht="18.75" customHeight="1">
      <c r="A458" s="140">
        <v>157</v>
      </c>
      <c r="B458" s="141" t="s">
        <v>1840</v>
      </c>
      <c r="C458" s="142" t="s">
        <v>64</v>
      </c>
      <c r="D458" s="168" t="s">
        <v>31</v>
      </c>
      <c r="E458" s="168" t="s">
        <v>13</v>
      </c>
      <c r="F458" s="142" t="s">
        <v>36</v>
      </c>
      <c r="G458" s="141" t="s">
        <v>200</v>
      </c>
      <c r="H458" s="142" t="s">
        <v>7</v>
      </c>
      <c r="I458" s="142" t="s">
        <v>40</v>
      </c>
      <c r="J458" s="168" t="s">
        <v>1841</v>
      </c>
      <c r="K458" s="141" t="s">
        <v>218</v>
      </c>
      <c r="L458" s="141">
        <v>80111600</v>
      </c>
      <c r="M458" s="143">
        <v>3153963</v>
      </c>
      <c r="N458" s="144">
        <v>3.5</v>
      </c>
      <c r="O458" s="143">
        <v>11038871</v>
      </c>
      <c r="P458" s="144" t="s">
        <v>238</v>
      </c>
      <c r="Q458" s="144" t="s">
        <v>238</v>
      </c>
      <c r="R458" s="144" t="s">
        <v>238</v>
      </c>
      <c r="S458" s="141" t="s">
        <v>158</v>
      </c>
      <c r="T458" s="141" t="s">
        <v>1400</v>
      </c>
      <c r="U458" s="141" t="s">
        <v>1390</v>
      </c>
      <c r="V458" s="145" t="s">
        <v>1391</v>
      </c>
      <c r="W458" s="141" t="s">
        <v>4012</v>
      </c>
      <c r="X458" s="146">
        <v>45364</v>
      </c>
      <c r="Y458" s="147">
        <v>202412000030923</v>
      </c>
      <c r="Z458" s="147" t="s">
        <v>38</v>
      </c>
      <c r="AA458" s="141" t="s">
        <v>1833</v>
      </c>
      <c r="AB458" s="146">
        <v>45365</v>
      </c>
      <c r="AC458" s="162" t="s">
        <v>1842</v>
      </c>
      <c r="AD458" s="146">
        <v>45365</v>
      </c>
      <c r="AE458" s="163">
        <v>11038871</v>
      </c>
      <c r="AF458" s="152">
        <f t="shared" si="46"/>
        <v>0</v>
      </c>
      <c r="AG458" s="167">
        <v>472</v>
      </c>
      <c r="AH458" s="146">
        <v>45369</v>
      </c>
      <c r="AI458" s="163">
        <v>11038871</v>
      </c>
      <c r="AJ458" s="152">
        <f t="shared" si="47"/>
        <v>0</v>
      </c>
      <c r="AK458" s="164">
        <v>1130</v>
      </c>
      <c r="AL458" s="146">
        <v>45378</v>
      </c>
      <c r="AM458" s="163">
        <v>11038871</v>
      </c>
      <c r="AN458" s="158">
        <f t="shared" si="48"/>
        <v>0</v>
      </c>
      <c r="AO458" s="157">
        <v>3153963</v>
      </c>
      <c r="AP458" s="157"/>
      <c r="AQ458" s="158">
        <f t="shared" si="50"/>
        <v>7884908</v>
      </c>
      <c r="AR458" s="158">
        <f t="shared" si="49"/>
        <v>0</v>
      </c>
      <c r="AS458" s="159" t="s">
        <v>168</v>
      </c>
      <c r="AT458" s="164">
        <v>231</v>
      </c>
      <c r="AU458" s="165" t="s">
        <v>1843</v>
      </c>
      <c r="AV458" s="148"/>
    </row>
    <row r="459" spans="1:48" s="118" customFormat="1" ht="18.75" customHeight="1">
      <c r="A459" s="140">
        <v>158</v>
      </c>
      <c r="B459" s="141" t="s">
        <v>1844</v>
      </c>
      <c r="C459" s="142" t="s">
        <v>64</v>
      </c>
      <c r="D459" s="168" t="s">
        <v>31</v>
      </c>
      <c r="E459" s="168" t="s">
        <v>13</v>
      </c>
      <c r="F459" s="142" t="s">
        <v>36</v>
      </c>
      <c r="G459" s="141" t="s">
        <v>200</v>
      </c>
      <c r="H459" s="142" t="s">
        <v>6</v>
      </c>
      <c r="I459" s="142" t="s">
        <v>40</v>
      </c>
      <c r="J459" s="168" t="s">
        <v>1818</v>
      </c>
      <c r="K459" s="141" t="s">
        <v>218</v>
      </c>
      <c r="L459" s="141">
        <v>93141506</v>
      </c>
      <c r="M459" s="143">
        <v>3500000</v>
      </c>
      <c r="N459" s="144">
        <v>3.5</v>
      </c>
      <c r="O459" s="143">
        <v>12250000</v>
      </c>
      <c r="P459" s="144" t="s">
        <v>238</v>
      </c>
      <c r="Q459" s="144" t="s">
        <v>238</v>
      </c>
      <c r="R459" s="144" t="s">
        <v>238</v>
      </c>
      <c r="S459" s="141" t="s">
        <v>158</v>
      </c>
      <c r="T459" s="141" t="s">
        <v>1400</v>
      </c>
      <c r="U459" s="141" t="s">
        <v>1390</v>
      </c>
      <c r="V459" s="145" t="s">
        <v>1391</v>
      </c>
      <c r="W459" s="141" t="s">
        <v>4012</v>
      </c>
      <c r="X459" s="146">
        <v>45364</v>
      </c>
      <c r="Y459" s="147">
        <v>202412000030923</v>
      </c>
      <c r="Z459" s="147" t="s">
        <v>38</v>
      </c>
      <c r="AA459" s="141" t="s">
        <v>1845</v>
      </c>
      <c r="AB459" s="146">
        <v>45365</v>
      </c>
      <c r="AC459" s="162" t="s">
        <v>1846</v>
      </c>
      <c r="AD459" s="146">
        <v>45365</v>
      </c>
      <c r="AE459" s="163">
        <v>12250000</v>
      </c>
      <c r="AF459" s="152">
        <f t="shared" si="46"/>
        <v>0</v>
      </c>
      <c r="AG459" s="167">
        <v>476</v>
      </c>
      <c r="AH459" s="146">
        <v>45369</v>
      </c>
      <c r="AI459" s="163">
        <v>0</v>
      </c>
      <c r="AJ459" s="152">
        <f t="shared" si="47"/>
        <v>12250000</v>
      </c>
      <c r="AK459" s="164"/>
      <c r="AL459" s="146"/>
      <c r="AM459" s="163"/>
      <c r="AN459" s="158">
        <f t="shared" si="48"/>
        <v>0</v>
      </c>
      <c r="AO459" s="157"/>
      <c r="AP459" s="157"/>
      <c r="AQ459" s="158">
        <f t="shared" si="50"/>
        <v>0</v>
      </c>
      <c r="AR459" s="158">
        <f t="shared" si="49"/>
        <v>12250000</v>
      </c>
      <c r="AS459" s="159"/>
      <c r="AT459" s="164"/>
      <c r="AU459" s="165"/>
      <c r="AV459" s="148"/>
    </row>
    <row r="460" spans="1:48" s="118" customFormat="1" ht="18.75" customHeight="1">
      <c r="A460" s="140">
        <v>159</v>
      </c>
      <c r="B460" s="141" t="s">
        <v>1847</v>
      </c>
      <c r="C460" s="142" t="s">
        <v>64</v>
      </c>
      <c r="D460" s="168" t="s">
        <v>31</v>
      </c>
      <c r="E460" s="168" t="s">
        <v>13</v>
      </c>
      <c r="F460" s="142" t="s">
        <v>36</v>
      </c>
      <c r="G460" s="141" t="s">
        <v>200</v>
      </c>
      <c r="H460" s="142" t="s">
        <v>6</v>
      </c>
      <c r="I460" s="142" t="s">
        <v>40</v>
      </c>
      <c r="J460" s="168" t="s">
        <v>1818</v>
      </c>
      <c r="K460" s="141" t="s">
        <v>218</v>
      </c>
      <c r="L460" s="141">
        <v>93141506</v>
      </c>
      <c r="M460" s="143">
        <v>3500000</v>
      </c>
      <c r="N460" s="144">
        <v>3.5</v>
      </c>
      <c r="O460" s="143">
        <v>12250000</v>
      </c>
      <c r="P460" s="144" t="s">
        <v>238</v>
      </c>
      <c r="Q460" s="144" t="s">
        <v>238</v>
      </c>
      <c r="R460" s="144" t="s">
        <v>238</v>
      </c>
      <c r="S460" s="141" t="s">
        <v>158</v>
      </c>
      <c r="T460" s="141" t="s">
        <v>1400</v>
      </c>
      <c r="U460" s="141" t="s">
        <v>1390</v>
      </c>
      <c r="V460" s="145" t="s">
        <v>1391</v>
      </c>
      <c r="W460" s="141" t="s">
        <v>4012</v>
      </c>
      <c r="X460" s="146">
        <v>45364</v>
      </c>
      <c r="Y460" s="147">
        <v>202412000030923</v>
      </c>
      <c r="Z460" s="147" t="s">
        <v>38</v>
      </c>
      <c r="AA460" s="141" t="s">
        <v>1848</v>
      </c>
      <c r="AB460" s="146">
        <v>45365</v>
      </c>
      <c r="AC460" s="162" t="s">
        <v>1849</v>
      </c>
      <c r="AD460" s="146">
        <v>45365</v>
      </c>
      <c r="AE460" s="163">
        <v>12250000</v>
      </c>
      <c r="AF460" s="152">
        <f t="shared" si="46"/>
        <v>0</v>
      </c>
      <c r="AG460" s="167">
        <v>475</v>
      </c>
      <c r="AH460" s="146">
        <v>45369</v>
      </c>
      <c r="AI460" s="163">
        <v>9000000</v>
      </c>
      <c r="AJ460" s="152">
        <f t="shared" si="47"/>
        <v>3250000</v>
      </c>
      <c r="AK460" s="164">
        <v>1861</v>
      </c>
      <c r="AL460" s="146">
        <v>45422</v>
      </c>
      <c r="AM460" s="163">
        <v>9000000</v>
      </c>
      <c r="AN460" s="158">
        <f t="shared" si="48"/>
        <v>0</v>
      </c>
      <c r="AO460" s="157">
        <v>0</v>
      </c>
      <c r="AP460" s="157"/>
      <c r="AQ460" s="158">
        <f t="shared" si="50"/>
        <v>9000000</v>
      </c>
      <c r="AR460" s="158">
        <f t="shared" si="49"/>
        <v>3250000</v>
      </c>
      <c r="AS460" s="159" t="s">
        <v>168</v>
      </c>
      <c r="AT460" s="164">
        <v>420</v>
      </c>
      <c r="AU460" s="165" t="s">
        <v>1850</v>
      </c>
      <c r="AV460" s="148"/>
    </row>
    <row r="461" spans="1:48" s="118" customFormat="1" ht="18.75" customHeight="1">
      <c r="A461" s="140">
        <v>160</v>
      </c>
      <c r="B461" s="141" t="s">
        <v>1851</v>
      </c>
      <c r="C461" s="142" t="s">
        <v>64</v>
      </c>
      <c r="D461" s="168" t="s">
        <v>31</v>
      </c>
      <c r="E461" s="168" t="s">
        <v>13</v>
      </c>
      <c r="F461" s="142" t="s">
        <v>36</v>
      </c>
      <c r="G461" s="141" t="s">
        <v>200</v>
      </c>
      <c r="H461" s="142" t="s">
        <v>2</v>
      </c>
      <c r="I461" s="142" t="s">
        <v>40</v>
      </c>
      <c r="J461" s="168" t="s">
        <v>1852</v>
      </c>
      <c r="K461" s="141" t="s">
        <v>218</v>
      </c>
      <c r="L461" s="141">
        <v>80121703</v>
      </c>
      <c r="M461" s="143">
        <v>7483980</v>
      </c>
      <c r="N461" s="144">
        <v>3.5</v>
      </c>
      <c r="O461" s="143">
        <v>26193930</v>
      </c>
      <c r="P461" s="144" t="s">
        <v>238</v>
      </c>
      <c r="Q461" s="144" t="s">
        <v>238</v>
      </c>
      <c r="R461" s="144" t="s">
        <v>238</v>
      </c>
      <c r="S461" s="141" t="s">
        <v>158</v>
      </c>
      <c r="T461" s="141" t="s">
        <v>1400</v>
      </c>
      <c r="U461" s="141" t="s">
        <v>1390</v>
      </c>
      <c r="V461" s="145" t="s">
        <v>1391</v>
      </c>
      <c r="W461" s="141" t="s">
        <v>4012</v>
      </c>
      <c r="X461" s="146">
        <v>45364</v>
      </c>
      <c r="Y461" s="147">
        <v>202412000030923</v>
      </c>
      <c r="Z461" s="147" t="s">
        <v>38</v>
      </c>
      <c r="AA461" s="141" t="s">
        <v>1853</v>
      </c>
      <c r="AB461" s="146">
        <v>45365</v>
      </c>
      <c r="AC461" s="162" t="s">
        <v>1854</v>
      </c>
      <c r="AD461" s="146">
        <v>45365</v>
      </c>
      <c r="AE461" s="163">
        <v>26193930</v>
      </c>
      <c r="AF461" s="152">
        <f t="shared" si="46"/>
        <v>0</v>
      </c>
      <c r="AG461" s="167">
        <v>477</v>
      </c>
      <c r="AH461" s="146">
        <v>45369</v>
      </c>
      <c r="AI461" s="163">
        <v>26193930</v>
      </c>
      <c r="AJ461" s="152">
        <f t="shared" si="47"/>
        <v>0</v>
      </c>
      <c r="AK461" s="164">
        <v>1151</v>
      </c>
      <c r="AL461" s="146">
        <v>45384</v>
      </c>
      <c r="AM461" s="163">
        <v>26193930</v>
      </c>
      <c r="AN461" s="158">
        <f t="shared" si="48"/>
        <v>0</v>
      </c>
      <c r="AO461" s="157">
        <v>6985048</v>
      </c>
      <c r="AP461" s="157"/>
      <c r="AQ461" s="158">
        <f t="shared" si="50"/>
        <v>19208882</v>
      </c>
      <c r="AR461" s="158">
        <f t="shared" si="49"/>
        <v>0</v>
      </c>
      <c r="AS461" s="159" t="s">
        <v>170</v>
      </c>
      <c r="AT461" s="164">
        <v>247</v>
      </c>
      <c r="AU461" s="165" t="s">
        <v>1855</v>
      </c>
      <c r="AV461" s="148"/>
    </row>
    <row r="462" spans="1:48" s="118" customFormat="1" ht="18.75" customHeight="1">
      <c r="A462" s="140">
        <v>161</v>
      </c>
      <c r="B462" s="141" t="s">
        <v>1856</v>
      </c>
      <c r="C462" s="142" t="s">
        <v>64</v>
      </c>
      <c r="D462" s="168" t="s">
        <v>31</v>
      </c>
      <c r="E462" s="168" t="s">
        <v>13</v>
      </c>
      <c r="F462" s="142" t="s">
        <v>36</v>
      </c>
      <c r="G462" s="141" t="s">
        <v>200</v>
      </c>
      <c r="H462" s="142" t="s">
        <v>14</v>
      </c>
      <c r="I462" s="142" t="s">
        <v>40</v>
      </c>
      <c r="J462" s="168" t="s">
        <v>1857</v>
      </c>
      <c r="K462" s="141" t="s">
        <v>218</v>
      </c>
      <c r="L462" s="141">
        <v>81101508</v>
      </c>
      <c r="M462" s="143">
        <v>9000000</v>
      </c>
      <c r="N462" s="144">
        <v>3.5</v>
      </c>
      <c r="O462" s="143">
        <v>31500000</v>
      </c>
      <c r="P462" s="144" t="s">
        <v>238</v>
      </c>
      <c r="Q462" s="144" t="s">
        <v>238</v>
      </c>
      <c r="R462" s="144" t="s">
        <v>238</v>
      </c>
      <c r="S462" s="141" t="s">
        <v>158</v>
      </c>
      <c r="T462" s="141" t="s">
        <v>1400</v>
      </c>
      <c r="U462" s="141" t="s">
        <v>1390</v>
      </c>
      <c r="V462" s="145" t="s">
        <v>1391</v>
      </c>
      <c r="W462" s="141" t="s">
        <v>4012</v>
      </c>
      <c r="X462" s="146">
        <v>45364</v>
      </c>
      <c r="Y462" s="147">
        <v>202412000030923</v>
      </c>
      <c r="Z462" s="147" t="s">
        <v>38</v>
      </c>
      <c r="AA462" s="141" t="s">
        <v>1858</v>
      </c>
      <c r="AB462" s="146">
        <v>45365</v>
      </c>
      <c r="AC462" s="162" t="s">
        <v>1859</v>
      </c>
      <c r="AD462" s="146">
        <v>45365</v>
      </c>
      <c r="AE462" s="163">
        <v>31500000</v>
      </c>
      <c r="AF462" s="152">
        <f t="shared" si="46"/>
        <v>0</v>
      </c>
      <c r="AG462" s="167">
        <v>478</v>
      </c>
      <c r="AH462" s="146">
        <v>45369</v>
      </c>
      <c r="AI462" s="163">
        <v>31500000</v>
      </c>
      <c r="AJ462" s="152">
        <f t="shared" si="47"/>
        <v>0</v>
      </c>
      <c r="AK462" s="164">
        <v>1161</v>
      </c>
      <c r="AL462" s="146">
        <v>45385</v>
      </c>
      <c r="AM462" s="163">
        <v>31500000</v>
      </c>
      <c r="AN462" s="158">
        <f t="shared" si="48"/>
        <v>0</v>
      </c>
      <c r="AO462" s="157">
        <v>8400000</v>
      </c>
      <c r="AP462" s="157"/>
      <c r="AQ462" s="158">
        <f t="shared" si="50"/>
        <v>23100000</v>
      </c>
      <c r="AR462" s="158">
        <f t="shared" si="49"/>
        <v>0</v>
      </c>
      <c r="AS462" s="159" t="s">
        <v>170</v>
      </c>
      <c r="AT462" s="164">
        <v>237</v>
      </c>
      <c r="AU462" s="165" t="s">
        <v>1860</v>
      </c>
      <c r="AV462" s="148"/>
    </row>
    <row r="463" spans="1:48" s="118" customFormat="1" ht="18.75" customHeight="1">
      <c r="A463" s="140">
        <v>162</v>
      </c>
      <c r="B463" s="141" t="s">
        <v>1861</v>
      </c>
      <c r="C463" s="142" t="s">
        <v>64</v>
      </c>
      <c r="D463" s="168" t="s">
        <v>31</v>
      </c>
      <c r="E463" s="168" t="s">
        <v>13</v>
      </c>
      <c r="F463" s="142" t="s">
        <v>36</v>
      </c>
      <c r="G463" s="141" t="s">
        <v>200</v>
      </c>
      <c r="H463" s="142" t="s">
        <v>2</v>
      </c>
      <c r="I463" s="142" t="s">
        <v>40</v>
      </c>
      <c r="J463" s="168" t="s">
        <v>1809</v>
      </c>
      <c r="K463" s="141" t="s">
        <v>218</v>
      </c>
      <c r="L463" s="141">
        <v>80121703</v>
      </c>
      <c r="M463" s="143">
        <v>4276560</v>
      </c>
      <c r="N463" s="144">
        <v>3.5</v>
      </c>
      <c r="O463" s="143">
        <v>14967960</v>
      </c>
      <c r="P463" s="144" t="s">
        <v>238</v>
      </c>
      <c r="Q463" s="144" t="s">
        <v>238</v>
      </c>
      <c r="R463" s="144" t="s">
        <v>238</v>
      </c>
      <c r="S463" s="141" t="s">
        <v>158</v>
      </c>
      <c r="T463" s="141" t="s">
        <v>1400</v>
      </c>
      <c r="U463" s="141" t="s">
        <v>1390</v>
      </c>
      <c r="V463" s="145" t="s">
        <v>1391</v>
      </c>
      <c r="W463" s="141" t="s">
        <v>4012</v>
      </c>
      <c r="X463" s="146">
        <v>45364</v>
      </c>
      <c r="Y463" s="147">
        <v>202412000030923</v>
      </c>
      <c r="Z463" s="147" t="s">
        <v>38</v>
      </c>
      <c r="AA463" s="141" t="s">
        <v>1810</v>
      </c>
      <c r="AB463" s="146">
        <v>45365</v>
      </c>
      <c r="AC463" s="162" t="s">
        <v>1862</v>
      </c>
      <c r="AD463" s="146">
        <v>45365</v>
      </c>
      <c r="AE463" s="163">
        <v>14967960</v>
      </c>
      <c r="AF463" s="152">
        <f t="shared" si="46"/>
        <v>0</v>
      </c>
      <c r="AG463" s="167">
        <v>479</v>
      </c>
      <c r="AH463" s="146">
        <v>45369</v>
      </c>
      <c r="AI463" s="163">
        <v>14967960</v>
      </c>
      <c r="AJ463" s="152">
        <f t="shared" si="47"/>
        <v>0</v>
      </c>
      <c r="AK463" s="164">
        <v>1648</v>
      </c>
      <c r="AL463" s="146">
        <v>45397</v>
      </c>
      <c r="AM463" s="163">
        <v>14967960</v>
      </c>
      <c r="AN463" s="158">
        <f t="shared" si="48"/>
        <v>0</v>
      </c>
      <c r="AO463" s="157">
        <v>2138280</v>
      </c>
      <c r="AP463" s="157"/>
      <c r="AQ463" s="158">
        <f t="shared" si="50"/>
        <v>12829680</v>
      </c>
      <c r="AR463" s="158">
        <f t="shared" si="49"/>
        <v>0</v>
      </c>
      <c r="AS463" s="159" t="s">
        <v>170</v>
      </c>
      <c r="AT463" s="164">
        <v>333</v>
      </c>
      <c r="AU463" s="165" t="s">
        <v>1863</v>
      </c>
      <c r="AV463" s="148"/>
    </row>
    <row r="464" spans="1:48" s="118" customFormat="1" ht="18.75" customHeight="1">
      <c r="A464" s="140">
        <v>163</v>
      </c>
      <c r="B464" s="141" t="s">
        <v>1864</v>
      </c>
      <c r="C464" s="142" t="s">
        <v>64</v>
      </c>
      <c r="D464" s="168" t="s">
        <v>31</v>
      </c>
      <c r="E464" s="168" t="s">
        <v>13</v>
      </c>
      <c r="F464" s="142" t="s">
        <v>36</v>
      </c>
      <c r="G464" s="141" t="s">
        <v>200</v>
      </c>
      <c r="H464" s="142" t="s">
        <v>6</v>
      </c>
      <c r="I464" s="142" t="s">
        <v>40</v>
      </c>
      <c r="J464" s="168" t="s">
        <v>1865</v>
      </c>
      <c r="K464" s="141" t="s">
        <v>218</v>
      </c>
      <c r="L464" s="141">
        <v>93141506</v>
      </c>
      <c r="M464" s="143">
        <v>4200000</v>
      </c>
      <c r="N464" s="144">
        <v>3.5</v>
      </c>
      <c r="O464" s="143">
        <v>14700000</v>
      </c>
      <c r="P464" s="144" t="s">
        <v>238</v>
      </c>
      <c r="Q464" s="144" t="s">
        <v>238</v>
      </c>
      <c r="R464" s="144" t="s">
        <v>238</v>
      </c>
      <c r="S464" s="141" t="s">
        <v>158</v>
      </c>
      <c r="T464" s="141" t="s">
        <v>1400</v>
      </c>
      <c r="U464" s="141" t="s">
        <v>1390</v>
      </c>
      <c r="V464" s="145" t="s">
        <v>1391</v>
      </c>
      <c r="W464" s="141" t="s">
        <v>4012</v>
      </c>
      <c r="X464" s="146">
        <v>45364</v>
      </c>
      <c r="Y464" s="147">
        <v>202412000030923</v>
      </c>
      <c r="Z464" s="147" t="s">
        <v>38</v>
      </c>
      <c r="AA464" s="141" t="s">
        <v>648</v>
      </c>
      <c r="AB464" s="146">
        <v>45365</v>
      </c>
      <c r="AC464" s="162" t="s">
        <v>1866</v>
      </c>
      <c r="AD464" s="146">
        <v>45365</v>
      </c>
      <c r="AE464" s="163">
        <v>14700000</v>
      </c>
      <c r="AF464" s="152">
        <f t="shared" si="46"/>
        <v>0</v>
      </c>
      <c r="AG464" s="167">
        <v>471</v>
      </c>
      <c r="AH464" s="146">
        <v>45369</v>
      </c>
      <c r="AI464" s="163">
        <v>14700000</v>
      </c>
      <c r="AJ464" s="152">
        <f t="shared" si="47"/>
        <v>0</v>
      </c>
      <c r="AK464" s="164">
        <v>1115</v>
      </c>
      <c r="AL464" s="146">
        <v>45377</v>
      </c>
      <c r="AM464" s="163">
        <v>14700000</v>
      </c>
      <c r="AN464" s="158">
        <f t="shared" si="48"/>
        <v>0</v>
      </c>
      <c r="AO464" s="157">
        <v>3780000</v>
      </c>
      <c r="AP464" s="157"/>
      <c r="AQ464" s="158">
        <f t="shared" si="50"/>
        <v>10920000</v>
      </c>
      <c r="AR464" s="158">
        <f t="shared" si="49"/>
        <v>0</v>
      </c>
      <c r="AS464" s="159" t="s">
        <v>170</v>
      </c>
      <c r="AT464" s="164">
        <v>223</v>
      </c>
      <c r="AU464" s="165" t="s">
        <v>1867</v>
      </c>
      <c r="AV464" s="148"/>
    </row>
    <row r="465" spans="1:48" s="118" customFormat="1" ht="18.75" customHeight="1">
      <c r="A465" s="140">
        <v>164</v>
      </c>
      <c r="B465" s="141" t="s">
        <v>1868</v>
      </c>
      <c r="C465" s="142" t="s">
        <v>64</v>
      </c>
      <c r="D465" s="168" t="s">
        <v>31</v>
      </c>
      <c r="E465" s="168" t="s">
        <v>13</v>
      </c>
      <c r="F465" s="142" t="s">
        <v>36</v>
      </c>
      <c r="G465" s="141" t="s">
        <v>200</v>
      </c>
      <c r="H465" s="142" t="s">
        <v>6</v>
      </c>
      <c r="I465" s="142" t="s">
        <v>40</v>
      </c>
      <c r="J465" s="168" t="s">
        <v>1865</v>
      </c>
      <c r="K465" s="141" t="s">
        <v>218</v>
      </c>
      <c r="L465" s="141">
        <v>93141506</v>
      </c>
      <c r="M465" s="143">
        <v>4200000</v>
      </c>
      <c r="N465" s="144">
        <v>3.5</v>
      </c>
      <c r="O465" s="143">
        <v>14700000</v>
      </c>
      <c r="P465" s="144" t="s">
        <v>238</v>
      </c>
      <c r="Q465" s="144" t="s">
        <v>238</v>
      </c>
      <c r="R465" s="144" t="s">
        <v>238</v>
      </c>
      <c r="S465" s="141" t="s">
        <v>158</v>
      </c>
      <c r="T465" s="141" t="s">
        <v>1400</v>
      </c>
      <c r="U465" s="141" t="s">
        <v>1390</v>
      </c>
      <c r="V465" s="145" t="s">
        <v>1391</v>
      </c>
      <c r="W465" s="141" t="s">
        <v>4012</v>
      </c>
      <c r="X465" s="146">
        <v>45364</v>
      </c>
      <c r="Y465" s="147">
        <v>202412000030923</v>
      </c>
      <c r="Z465" s="147" t="s">
        <v>38</v>
      </c>
      <c r="AA465" s="141" t="s">
        <v>1869</v>
      </c>
      <c r="AB465" s="146">
        <v>45365</v>
      </c>
      <c r="AC465" s="162" t="s">
        <v>1870</v>
      </c>
      <c r="AD465" s="146">
        <v>45365</v>
      </c>
      <c r="AE465" s="163">
        <v>14700000</v>
      </c>
      <c r="AF465" s="152">
        <f t="shared" si="46"/>
        <v>0</v>
      </c>
      <c r="AG465" s="167">
        <v>480</v>
      </c>
      <c r="AH465" s="146">
        <v>45369</v>
      </c>
      <c r="AI465" s="163">
        <v>14700000</v>
      </c>
      <c r="AJ465" s="152">
        <f t="shared" si="47"/>
        <v>0</v>
      </c>
      <c r="AK465" s="164">
        <v>1124</v>
      </c>
      <c r="AL465" s="146">
        <v>45378</v>
      </c>
      <c r="AM465" s="163">
        <v>14700000</v>
      </c>
      <c r="AN465" s="158">
        <f t="shared" si="48"/>
        <v>0</v>
      </c>
      <c r="AO465" s="157">
        <v>4200000</v>
      </c>
      <c r="AP465" s="157"/>
      <c r="AQ465" s="158">
        <f t="shared" si="50"/>
        <v>10500000</v>
      </c>
      <c r="AR465" s="158">
        <f t="shared" si="49"/>
        <v>0</v>
      </c>
      <c r="AS465" s="159" t="s">
        <v>170</v>
      </c>
      <c r="AT465" s="164">
        <v>234</v>
      </c>
      <c r="AU465" s="165" t="s">
        <v>1871</v>
      </c>
      <c r="AV465" s="148"/>
    </row>
    <row r="466" spans="1:48" s="118" customFormat="1" ht="18.75" customHeight="1">
      <c r="A466" s="140">
        <v>165</v>
      </c>
      <c r="B466" s="141" t="s">
        <v>1872</v>
      </c>
      <c r="C466" s="142" t="s">
        <v>64</v>
      </c>
      <c r="D466" s="168" t="s">
        <v>31</v>
      </c>
      <c r="E466" s="168" t="s">
        <v>13</v>
      </c>
      <c r="F466" s="142" t="s">
        <v>36</v>
      </c>
      <c r="G466" s="141" t="s">
        <v>200</v>
      </c>
      <c r="H466" s="142" t="s">
        <v>2</v>
      </c>
      <c r="I466" s="142" t="s">
        <v>40</v>
      </c>
      <c r="J466" s="168" t="s">
        <v>1809</v>
      </c>
      <c r="K466" s="141" t="s">
        <v>218</v>
      </c>
      <c r="L466" s="141">
        <v>80121703</v>
      </c>
      <c r="M466" s="143">
        <v>8000000</v>
      </c>
      <c r="N466" s="144">
        <v>3.5</v>
      </c>
      <c r="O466" s="143">
        <v>28000000</v>
      </c>
      <c r="P466" s="144" t="s">
        <v>238</v>
      </c>
      <c r="Q466" s="144" t="s">
        <v>238</v>
      </c>
      <c r="R466" s="144" t="s">
        <v>238</v>
      </c>
      <c r="S466" s="141" t="s">
        <v>158</v>
      </c>
      <c r="T466" s="141" t="s">
        <v>1400</v>
      </c>
      <c r="U466" s="141" t="s">
        <v>1390</v>
      </c>
      <c r="V466" s="145" t="s">
        <v>1391</v>
      </c>
      <c r="W466" s="141" t="s">
        <v>4012</v>
      </c>
      <c r="X466" s="146">
        <v>45364</v>
      </c>
      <c r="Y466" s="147">
        <v>202412000030923</v>
      </c>
      <c r="Z466" s="147" t="s">
        <v>38</v>
      </c>
      <c r="AA466" s="141" t="s">
        <v>1873</v>
      </c>
      <c r="AB466" s="146">
        <v>45365</v>
      </c>
      <c r="AC466" s="162" t="s">
        <v>1874</v>
      </c>
      <c r="AD466" s="146">
        <v>45365</v>
      </c>
      <c r="AE466" s="163">
        <v>28000000</v>
      </c>
      <c r="AF466" s="152">
        <f t="shared" si="46"/>
        <v>0</v>
      </c>
      <c r="AG466" s="167">
        <v>468</v>
      </c>
      <c r="AH466" s="146">
        <v>45369</v>
      </c>
      <c r="AI466" s="163">
        <v>28000000</v>
      </c>
      <c r="AJ466" s="152">
        <f t="shared" si="47"/>
        <v>0</v>
      </c>
      <c r="AK466" s="164">
        <v>1121</v>
      </c>
      <c r="AL466" s="146">
        <v>45377</v>
      </c>
      <c r="AM466" s="163">
        <v>28000000</v>
      </c>
      <c r="AN466" s="158">
        <f t="shared" si="48"/>
        <v>0</v>
      </c>
      <c r="AO466" s="157">
        <v>8000000</v>
      </c>
      <c r="AP466" s="157"/>
      <c r="AQ466" s="158">
        <f t="shared" si="50"/>
        <v>20000000</v>
      </c>
      <c r="AR466" s="158">
        <f t="shared" si="49"/>
        <v>0</v>
      </c>
      <c r="AS466" s="159" t="s">
        <v>170</v>
      </c>
      <c r="AT466" s="164">
        <v>227</v>
      </c>
      <c r="AU466" s="165" t="s">
        <v>1875</v>
      </c>
      <c r="AV466" s="148"/>
    </row>
    <row r="467" spans="1:48" s="118" customFormat="1" ht="18.75" customHeight="1">
      <c r="A467" s="140">
        <v>166</v>
      </c>
      <c r="B467" s="141" t="s">
        <v>1876</v>
      </c>
      <c r="C467" s="142" t="s">
        <v>64</v>
      </c>
      <c r="D467" s="168" t="s">
        <v>31</v>
      </c>
      <c r="E467" s="168" t="s">
        <v>13</v>
      </c>
      <c r="F467" s="142" t="s">
        <v>36</v>
      </c>
      <c r="G467" s="141" t="s">
        <v>200</v>
      </c>
      <c r="H467" s="142" t="s">
        <v>6</v>
      </c>
      <c r="I467" s="142" t="s">
        <v>40</v>
      </c>
      <c r="J467" s="168" t="s">
        <v>1818</v>
      </c>
      <c r="K467" s="141" t="s">
        <v>218</v>
      </c>
      <c r="L467" s="141">
        <v>93141506</v>
      </c>
      <c r="M467" s="143">
        <v>3500000</v>
      </c>
      <c r="N467" s="144">
        <v>3.5</v>
      </c>
      <c r="O467" s="143">
        <v>12250000</v>
      </c>
      <c r="P467" s="144" t="s">
        <v>238</v>
      </c>
      <c r="Q467" s="144" t="s">
        <v>238</v>
      </c>
      <c r="R467" s="144" t="s">
        <v>238</v>
      </c>
      <c r="S467" s="141" t="s">
        <v>158</v>
      </c>
      <c r="T467" s="141" t="s">
        <v>1400</v>
      </c>
      <c r="U467" s="141" t="s">
        <v>1390</v>
      </c>
      <c r="V467" s="145" t="s">
        <v>1391</v>
      </c>
      <c r="W467" s="141" t="s">
        <v>4012</v>
      </c>
      <c r="X467" s="146">
        <v>45364</v>
      </c>
      <c r="Y467" s="147">
        <v>202412000030923</v>
      </c>
      <c r="Z467" s="147" t="s">
        <v>38</v>
      </c>
      <c r="AA467" s="141" t="s">
        <v>1848</v>
      </c>
      <c r="AB467" s="146">
        <v>45365</v>
      </c>
      <c r="AC467" s="162" t="s">
        <v>1877</v>
      </c>
      <c r="AD467" s="146">
        <v>45365</v>
      </c>
      <c r="AE467" s="163">
        <v>12250000</v>
      </c>
      <c r="AF467" s="152">
        <f t="shared" si="46"/>
        <v>0</v>
      </c>
      <c r="AG467" s="167">
        <v>470</v>
      </c>
      <c r="AH467" s="146">
        <v>45369</v>
      </c>
      <c r="AI467" s="163">
        <v>9000000</v>
      </c>
      <c r="AJ467" s="152">
        <f t="shared" si="47"/>
        <v>3250000</v>
      </c>
      <c r="AK467" s="164">
        <v>3032</v>
      </c>
      <c r="AL467" s="146">
        <v>45442</v>
      </c>
      <c r="AM467" s="163">
        <v>9000000</v>
      </c>
      <c r="AN467" s="158">
        <f t="shared" si="48"/>
        <v>0</v>
      </c>
      <c r="AO467" s="157">
        <v>0</v>
      </c>
      <c r="AP467" s="157"/>
      <c r="AQ467" s="158">
        <f t="shared" si="50"/>
        <v>9000000</v>
      </c>
      <c r="AR467" s="158">
        <f t="shared" si="49"/>
        <v>3250000</v>
      </c>
      <c r="AS467" s="159" t="s">
        <v>168</v>
      </c>
      <c r="AT467" s="164">
        <v>460</v>
      </c>
      <c r="AU467" s="165" t="s">
        <v>1878</v>
      </c>
      <c r="AV467" s="148"/>
    </row>
    <row r="468" spans="1:48" s="118" customFormat="1" ht="18.75" customHeight="1">
      <c r="A468" s="140">
        <v>167</v>
      </c>
      <c r="B468" s="141" t="s">
        <v>1879</v>
      </c>
      <c r="C468" s="142" t="s">
        <v>64</v>
      </c>
      <c r="D468" s="168" t="s">
        <v>31</v>
      </c>
      <c r="E468" s="168" t="s">
        <v>13</v>
      </c>
      <c r="F468" s="142" t="s">
        <v>36</v>
      </c>
      <c r="G468" s="141" t="s">
        <v>200</v>
      </c>
      <c r="H468" s="142" t="s">
        <v>7</v>
      </c>
      <c r="I468" s="142" t="s">
        <v>40</v>
      </c>
      <c r="J468" s="168" t="s">
        <v>1880</v>
      </c>
      <c r="K468" s="141" t="s">
        <v>218</v>
      </c>
      <c r="L468" s="141">
        <v>80111600</v>
      </c>
      <c r="M468" s="143">
        <v>8000000</v>
      </c>
      <c r="N468" s="144">
        <v>3.5</v>
      </c>
      <c r="O468" s="143">
        <v>28000000</v>
      </c>
      <c r="P468" s="144" t="s">
        <v>238</v>
      </c>
      <c r="Q468" s="144" t="s">
        <v>238</v>
      </c>
      <c r="R468" s="144" t="s">
        <v>238</v>
      </c>
      <c r="S468" s="141" t="s">
        <v>158</v>
      </c>
      <c r="T468" s="141" t="s">
        <v>1400</v>
      </c>
      <c r="U468" s="141" t="s">
        <v>1390</v>
      </c>
      <c r="V468" s="145" t="s">
        <v>1391</v>
      </c>
      <c r="W468" s="141" t="s">
        <v>4012</v>
      </c>
      <c r="X468" s="146">
        <v>45364</v>
      </c>
      <c r="Y468" s="147">
        <v>202412000030923</v>
      </c>
      <c r="Z468" s="147" t="s">
        <v>38</v>
      </c>
      <c r="AA468" s="141" t="s">
        <v>1881</v>
      </c>
      <c r="AB468" s="146">
        <v>45365</v>
      </c>
      <c r="AC468" s="162" t="s">
        <v>1882</v>
      </c>
      <c r="AD468" s="146">
        <v>45365</v>
      </c>
      <c r="AE468" s="163">
        <v>28000000</v>
      </c>
      <c r="AF468" s="152">
        <f t="shared" si="46"/>
        <v>0</v>
      </c>
      <c r="AG468" s="167">
        <v>469</v>
      </c>
      <c r="AH468" s="146">
        <v>45369</v>
      </c>
      <c r="AI468" s="163">
        <v>28000000</v>
      </c>
      <c r="AJ468" s="152">
        <f t="shared" si="47"/>
        <v>0</v>
      </c>
      <c r="AK468" s="164">
        <v>1119</v>
      </c>
      <c r="AL468" s="146">
        <v>45377</v>
      </c>
      <c r="AM468" s="163">
        <v>28000000</v>
      </c>
      <c r="AN468" s="158">
        <f t="shared" si="48"/>
        <v>0</v>
      </c>
      <c r="AO468" s="157">
        <v>8000000</v>
      </c>
      <c r="AP468" s="157"/>
      <c r="AQ468" s="158">
        <f t="shared" si="50"/>
        <v>20000000</v>
      </c>
      <c r="AR468" s="158">
        <f t="shared" si="49"/>
        <v>0</v>
      </c>
      <c r="AS468" s="159" t="s">
        <v>170</v>
      </c>
      <c r="AT468" s="164">
        <v>224</v>
      </c>
      <c r="AU468" s="165" t="s">
        <v>1883</v>
      </c>
      <c r="AV468" s="148"/>
    </row>
    <row r="469" spans="1:48" s="118" customFormat="1" ht="18.75" customHeight="1">
      <c r="A469" s="140">
        <v>168</v>
      </c>
      <c r="B469" s="141" t="s">
        <v>1884</v>
      </c>
      <c r="C469" s="142" t="s">
        <v>64</v>
      </c>
      <c r="D469" s="168" t="s">
        <v>31</v>
      </c>
      <c r="E469" s="168" t="s">
        <v>13</v>
      </c>
      <c r="F469" s="142" t="s">
        <v>36</v>
      </c>
      <c r="G469" s="141" t="s">
        <v>200</v>
      </c>
      <c r="H469" s="142" t="s">
        <v>2</v>
      </c>
      <c r="I469" s="142" t="s">
        <v>40</v>
      </c>
      <c r="J469" s="168" t="s">
        <v>1885</v>
      </c>
      <c r="K469" s="141" t="s">
        <v>218</v>
      </c>
      <c r="L469" s="141">
        <v>80121703</v>
      </c>
      <c r="M469" s="143">
        <v>5500000</v>
      </c>
      <c r="N469" s="144">
        <v>3.5</v>
      </c>
      <c r="O469" s="143">
        <v>19250000</v>
      </c>
      <c r="P469" s="144" t="s">
        <v>238</v>
      </c>
      <c r="Q469" s="144" t="s">
        <v>238</v>
      </c>
      <c r="R469" s="144" t="s">
        <v>238</v>
      </c>
      <c r="S469" s="141" t="s">
        <v>158</v>
      </c>
      <c r="T469" s="141" t="s">
        <v>1400</v>
      </c>
      <c r="U469" s="141" t="s">
        <v>1390</v>
      </c>
      <c r="V469" s="145" t="s">
        <v>1391</v>
      </c>
      <c r="W469" s="141" t="s">
        <v>4012</v>
      </c>
      <c r="X469" s="146">
        <v>45364</v>
      </c>
      <c r="Y469" s="147">
        <v>202412000030923</v>
      </c>
      <c r="Z469" s="147" t="s">
        <v>38</v>
      </c>
      <c r="AA469" s="141" t="s">
        <v>1886</v>
      </c>
      <c r="AB469" s="146">
        <v>45365</v>
      </c>
      <c r="AC469" s="162" t="s">
        <v>1887</v>
      </c>
      <c r="AD469" s="146">
        <v>45365</v>
      </c>
      <c r="AE469" s="163">
        <v>19250000</v>
      </c>
      <c r="AF469" s="152">
        <f t="shared" si="46"/>
        <v>0</v>
      </c>
      <c r="AG469" s="167">
        <v>464</v>
      </c>
      <c r="AH469" s="146">
        <v>45369</v>
      </c>
      <c r="AI469" s="163">
        <v>19250000</v>
      </c>
      <c r="AJ469" s="152">
        <f t="shared" si="47"/>
        <v>0</v>
      </c>
      <c r="AK469" s="164">
        <v>1117</v>
      </c>
      <c r="AL469" s="146">
        <v>45377</v>
      </c>
      <c r="AM469" s="163">
        <v>19250000</v>
      </c>
      <c r="AN469" s="158">
        <f t="shared" si="48"/>
        <v>0</v>
      </c>
      <c r="AO469" s="157">
        <v>5500000</v>
      </c>
      <c r="AP469" s="157"/>
      <c r="AQ469" s="158">
        <f t="shared" si="50"/>
        <v>13750000</v>
      </c>
      <c r="AR469" s="158">
        <f t="shared" si="49"/>
        <v>0</v>
      </c>
      <c r="AS469" s="159" t="s">
        <v>170</v>
      </c>
      <c r="AT469" s="164">
        <v>220</v>
      </c>
      <c r="AU469" s="165" t="s">
        <v>1888</v>
      </c>
      <c r="AV469" s="148"/>
    </row>
    <row r="470" spans="1:48" s="118" customFormat="1" ht="18.75" customHeight="1">
      <c r="A470" s="140">
        <v>169</v>
      </c>
      <c r="B470" s="141" t="s">
        <v>1889</v>
      </c>
      <c r="C470" s="142" t="s">
        <v>64</v>
      </c>
      <c r="D470" s="168" t="s">
        <v>31</v>
      </c>
      <c r="E470" s="168" t="s">
        <v>13</v>
      </c>
      <c r="F470" s="142" t="s">
        <v>36</v>
      </c>
      <c r="G470" s="141" t="s">
        <v>200</v>
      </c>
      <c r="H470" s="142" t="s">
        <v>1</v>
      </c>
      <c r="I470" s="142" t="s">
        <v>40</v>
      </c>
      <c r="J470" s="168" t="s">
        <v>1804</v>
      </c>
      <c r="K470" s="141" t="s">
        <v>218</v>
      </c>
      <c r="L470" s="141">
        <v>80131803</v>
      </c>
      <c r="M470" s="143">
        <v>5500000</v>
      </c>
      <c r="N470" s="144">
        <v>3.5</v>
      </c>
      <c r="O470" s="143">
        <v>19250000</v>
      </c>
      <c r="P470" s="144" t="s">
        <v>238</v>
      </c>
      <c r="Q470" s="144" t="s">
        <v>238</v>
      </c>
      <c r="R470" s="144" t="s">
        <v>238</v>
      </c>
      <c r="S470" s="141" t="s">
        <v>158</v>
      </c>
      <c r="T470" s="141" t="s">
        <v>1400</v>
      </c>
      <c r="U470" s="141" t="s">
        <v>1390</v>
      </c>
      <c r="V470" s="145" t="s">
        <v>1391</v>
      </c>
      <c r="W470" s="141" t="s">
        <v>4012</v>
      </c>
      <c r="X470" s="146">
        <v>45364</v>
      </c>
      <c r="Y470" s="147">
        <v>202412000030923</v>
      </c>
      <c r="Z470" s="147" t="s">
        <v>38</v>
      </c>
      <c r="AA470" s="141" t="s">
        <v>1890</v>
      </c>
      <c r="AB470" s="146">
        <v>45365</v>
      </c>
      <c r="AC470" s="162" t="s">
        <v>1891</v>
      </c>
      <c r="AD470" s="146">
        <v>45365</v>
      </c>
      <c r="AE470" s="163">
        <v>19250000</v>
      </c>
      <c r="AF470" s="152">
        <f t="shared" si="46"/>
        <v>0</v>
      </c>
      <c r="AG470" s="167">
        <v>461</v>
      </c>
      <c r="AH470" s="146">
        <v>45369</v>
      </c>
      <c r="AI470" s="163">
        <v>19250000</v>
      </c>
      <c r="AJ470" s="152">
        <f t="shared" si="47"/>
        <v>0</v>
      </c>
      <c r="AK470" s="164">
        <v>1127</v>
      </c>
      <c r="AL470" s="146">
        <v>45378</v>
      </c>
      <c r="AM470" s="163">
        <v>19250000</v>
      </c>
      <c r="AN470" s="158">
        <f t="shared" si="48"/>
        <v>0</v>
      </c>
      <c r="AO470" s="157">
        <v>5500000</v>
      </c>
      <c r="AP470" s="157"/>
      <c r="AQ470" s="158">
        <f t="shared" si="50"/>
        <v>13750000</v>
      </c>
      <c r="AR470" s="158">
        <f t="shared" si="49"/>
        <v>0</v>
      </c>
      <c r="AS470" s="159" t="s">
        <v>170</v>
      </c>
      <c r="AT470" s="164">
        <v>232</v>
      </c>
      <c r="AU470" s="165" t="s">
        <v>1892</v>
      </c>
      <c r="AV470" s="148"/>
    </row>
    <row r="471" spans="1:48" s="118" customFormat="1" ht="18.75" customHeight="1">
      <c r="A471" s="140">
        <v>170</v>
      </c>
      <c r="B471" s="141" t="s">
        <v>1893</v>
      </c>
      <c r="C471" s="142" t="s">
        <v>64</v>
      </c>
      <c r="D471" s="168" t="s">
        <v>31</v>
      </c>
      <c r="E471" s="168" t="s">
        <v>13</v>
      </c>
      <c r="F471" s="142" t="s">
        <v>36</v>
      </c>
      <c r="G471" s="141" t="s">
        <v>200</v>
      </c>
      <c r="H471" s="142" t="s">
        <v>2</v>
      </c>
      <c r="I471" s="142" t="s">
        <v>40</v>
      </c>
      <c r="J471" s="168" t="s">
        <v>1894</v>
      </c>
      <c r="K471" s="141" t="s">
        <v>218</v>
      </c>
      <c r="L471" s="141">
        <v>80121703</v>
      </c>
      <c r="M471" s="143">
        <v>6500000</v>
      </c>
      <c r="N471" s="144">
        <v>3.5</v>
      </c>
      <c r="O471" s="143">
        <v>22750000</v>
      </c>
      <c r="P471" s="144" t="s">
        <v>238</v>
      </c>
      <c r="Q471" s="144" t="s">
        <v>238</v>
      </c>
      <c r="R471" s="144" t="s">
        <v>238</v>
      </c>
      <c r="S471" s="141" t="s">
        <v>158</v>
      </c>
      <c r="T471" s="141" t="s">
        <v>1400</v>
      </c>
      <c r="U471" s="141" t="s">
        <v>1390</v>
      </c>
      <c r="V471" s="145" t="s">
        <v>1391</v>
      </c>
      <c r="W471" s="141" t="s">
        <v>4012</v>
      </c>
      <c r="X471" s="146">
        <v>45364</v>
      </c>
      <c r="Y471" s="147">
        <v>202412000030923</v>
      </c>
      <c r="Z471" s="147" t="s">
        <v>38</v>
      </c>
      <c r="AA471" s="141" t="s">
        <v>1895</v>
      </c>
      <c r="AB471" s="146">
        <v>45365</v>
      </c>
      <c r="AC471" s="162" t="s">
        <v>1896</v>
      </c>
      <c r="AD471" s="146">
        <v>45365</v>
      </c>
      <c r="AE471" s="163">
        <v>22750000</v>
      </c>
      <c r="AF471" s="152">
        <f t="shared" si="46"/>
        <v>0</v>
      </c>
      <c r="AG471" s="167">
        <v>465</v>
      </c>
      <c r="AH471" s="146">
        <v>45369</v>
      </c>
      <c r="AI471" s="163">
        <v>19250000</v>
      </c>
      <c r="AJ471" s="152">
        <f t="shared" si="47"/>
        <v>3500000</v>
      </c>
      <c r="AK471" s="164">
        <v>1697</v>
      </c>
      <c r="AL471" s="146">
        <v>45398</v>
      </c>
      <c r="AM471" s="163">
        <v>19250000</v>
      </c>
      <c r="AN471" s="158">
        <f t="shared" si="48"/>
        <v>0</v>
      </c>
      <c r="AO471" s="157">
        <v>2566667</v>
      </c>
      <c r="AP471" s="157"/>
      <c r="AQ471" s="158">
        <f t="shared" si="50"/>
        <v>16683333</v>
      </c>
      <c r="AR471" s="158">
        <f t="shared" si="49"/>
        <v>3500000</v>
      </c>
      <c r="AS471" s="159" t="s">
        <v>170</v>
      </c>
      <c r="AT471" s="164">
        <v>353</v>
      </c>
      <c r="AU471" s="165" t="s">
        <v>1897</v>
      </c>
      <c r="AV471" s="148"/>
    </row>
    <row r="472" spans="1:48" s="118" customFormat="1" ht="18.75" customHeight="1">
      <c r="A472" s="140">
        <v>171</v>
      </c>
      <c r="B472" s="141" t="s">
        <v>1898</v>
      </c>
      <c r="C472" s="142" t="s">
        <v>64</v>
      </c>
      <c r="D472" s="168" t="s">
        <v>31</v>
      </c>
      <c r="E472" s="168" t="s">
        <v>13</v>
      </c>
      <c r="F472" s="142" t="s">
        <v>36</v>
      </c>
      <c r="G472" s="141" t="s">
        <v>200</v>
      </c>
      <c r="H472" s="142" t="s">
        <v>8</v>
      </c>
      <c r="I472" s="142" t="s">
        <v>40</v>
      </c>
      <c r="J472" s="168" t="s">
        <v>1488</v>
      </c>
      <c r="K472" s="141" t="s">
        <v>218</v>
      </c>
      <c r="L472" s="141">
        <v>84111700</v>
      </c>
      <c r="M472" s="143">
        <v>6000000</v>
      </c>
      <c r="N472" s="144">
        <v>3.5</v>
      </c>
      <c r="O472" s="143">
        <v>21000000</v>
      </c>
      <c r="P472" s="144" t="s">
        <v>238</v>
      </c>
      <c r="Q472" s="144" t="s">
        <v>238</v>
      </c>
      <c r="R472" s="144" t="s">
        <v>238</v>
      </c>
      <c r="S472" s="141" t="s">
        <v>158</v>
      </c>
      <c r="T472" s="141" t="s">
        <v>1400</v>
      </c>
      <c r="U472" s="141" t="s">
        <v>1390</v>
      </c>
      <c r="V472" s="145" t="s">
        <v>1391</v>
      </c>
      <c r="W472" s="141" t="s">
        <v>4012</v>
      </c>
      <c r="X472" s="146">
        <v>45364</v>
      </c>
      <c r="Y472" s="147">
        <v>202412000030923</v>
      </c>
      <c r="Z472" s="147" t="s">
        <v>38</v>
      </c>
      <c r="AA472" s="141" t="s">
        <v>1837</v>
      </c>
      <c r="AB472" s="146">
        <v>45365</v>
      </c>
      <c r="AC472" s="162" t="s">
        <v>1899</v>
      </c>
      <c r="AD472" s="146">
        <v>45365</v>
      </c>
      <c r="AE472" s="163">
        <v>21000000</v>
      </c>
      <c r="AF472" s="152">
        <f t="shared" si="46"/>
        <v>0</v>
      </c>
      <c r="AG472" s="167">
        <v>467</v>
      </c>
      <c r="AH472" s="146">
        <v>45369</v>
      </c>
      <c r="AI472" s="163">
        <v>21000000</v>
      </c>
      <c r="AJ472" s="152">
        <f t="shared" si="47"/>
        <v>0</v>
      </c>
      <c r="AK472" s="164">
        <v>1626</v>
      </c>
      <c r="AL472" s="146">
        <v>45394</v>
      </c>
      <c r="AM472" s="163">
        <v>21000000</v>
      </c>
      <c r="AN472" s="158">
        <f t="shared" si="48"/>
        <v>0</v>
      </c>
      <c r="AO472" s="157">
        <v>3200000</v>
      </c>
      <c r="AP472" s="157"/>
      <c r="AQ472" s="158">
        <f t="shared" si="50"/>
        <v>17800000</v>
      </c>
      <c r="AR472" s="158">
        <f t="shared" si="49"/>
        <v>0</v>
      </c>
      <c r="AS472" s="159" t="s">
        <v>170</v>
      </c>
      <c r="AT472" s="164">
        <v>325</v>
      </c>
      <c r="AU472" s="165" t="s">
        <v>1900</v>
      </c>
      <c r="AV472" s="148"/>
    </row>
    <row r="473" spans="1:48" s="118" customFormat="1" ht="18.75" customHeight="1">
      <c r="A473" s="140">
        <v>172</v>
      </c>
      <c r="B473" s="141" t="s">
        <v>1901</v>
      </c>
      <c r="C473" s="142" t="s">
        <v>64</v>
      </c>
      <c r="D473" s="168" t="s">
        <v>31</v>
      </c>
      <c r="E473" s="168" t="s">
        <v>13</v>
      </c>
      <c r="F473" s="142" t="s">
        <v>36</v>
      </c>
      <c r="G473" s="141" t="s">
        <v>200</v>
      </c>
      <c r="H473" s="142" t="s">
        <v>2</v>
      </c>
      <c r="I473" s="142" t="s">
        <v>40</v>
      </c>
      <c r="J473" s="168" t="s">
        <v>1902</v>
      </c>
      <c r="K473" s="141" t="s">
        <v>218</v>
      </c>
      <c r="L473" s="141">
        <v>80121703</v>
      </c>
      <c r="M473" s="143">
        <v>5500000</v>
      </c>
      <c r="N473" s="144">
        <v>3.5</v>
      </c>
      <c r="O473" s="143">
        <v>19250000</v>
      </c>
      <c r="P473" s="144" t="s">
        <v>238</v>
      </c>
      <c r="Q473" s="144" t="s">
        <v>238</v>
      </c>
      <c r="R473" s="144" t="s">
        <v>238</v>
      </c>
      <c r="S473" s="141" t="s">
        <v>158</v>
      </c>
      <c r="T473" s="141" t="s">
        <v>1400</v>
      </c>
      <c r="U473" s="141" t="s">
        <v>1390</v>
      </c>
      <c r="V473" s="145" t="s">
        <v>1391</v>
      </c>
      <c r="W473" s="141" t="s">
        <v>4012</v>
      </c>
      <c r="X473" s="146">
        <v>45364</v>
      </c>
      <c r="Y473" s="147">
        <v>202412000030923</v>
      </c>
      <c r="Z473" s="147" t="s">
        <v>38</v>
      </c>
      <c r="AA473" s="141" t="s">
        <v>1903</v>
      </c>
      <c r="AB473" s="146">
        <v>45365</v>
      </c>
      <c r="AC473" s="162" t="s">
        <v>1904</v>
      </c>
      <c r="AD473" s="146">
        <v>45365</v>
      </c>
      <c r="AE473" s="163">
        <v>19250000</v>
      </c>
      <c r="AF473" s="152">
        <f t="shared" si="46"/>
        <v>0</v>
      </c>
      <c r="AG473" s="167">
        <v>462</v>
      </c>
      <c r="AH473" s="146">
        <v>45369</v>
      </c>
      <c r="AI473" s="163">
        <v>19250000</v>
      </c>
      <c r="AJ473" s="152">
        <f t="shared" si="47"/>
        <v>0</v>
      </c>
      <c r="AK473" s="164">
        <v>1113</v>
      </c>
      <c r="AL473" s="146">
        <v>45373</v>
      </c>
      <c r="AM473" s="163">
        <v>19250000</v>
      </c>
      <c r="AN473" s="158">
        <f t="shared" si="48"/>
        <v>0</v>
      </c>
      <c r="AO473" s="157">
        <v>5316667</v>
      </c>
      <c r="AP473" s="157"/>
      <c r="AQ473" s="158">
        <f t="shared" si="50"/>
        <v>13933333</v>
      </c>
      <c r="AR473" s="158">
        <f t="shared" si="49"/>
        <v>0</v>
      </c>
      <c r="AS473" s="159" t="s">
        <v>170</v>
      </c>
      <c r="AT473" s="164">
        <v>221</v>
      </c>
      <c r="AU473" s="165" t="s">
        <v>1905</v>
      </c>
      <c r="AV473" s="148"/>
    </row>
    <row r="474" spans="1:48" s="118" customFormat="1" ht="18.75" customHeight="1">
      <c r="A474" s="140">
        <v>173</v>
      </c>
      <c r="B474" s="141" t="s">
        <v>1906</v>
      </c>
      <c r="C474" s="142" t="s">
        <v>64</v>
      </c>
      <c r="D474" s="168" t="s">
        <v>31</v>
      </c>
      <c r="E474" s="168" t="s">
        <v>13</v>
      </c>
      <c r="F474" s="142" t="s">
        <v>36</v>
      </c>
      <c r="G474" s="141" t="s">
        <v>200</v>
      </c>
      <c r="H474" s="142" t="s">
        <v>2</v>
      </c>
      <c r="I474" s="142" t="s">
        <v>40</v>
      </c>
      <c r="J474" s="168" t="s">
        <v>1907</v>
      </c>
      <c r="K474" s="141" t="s">
        <v>218</v>
      </c>
      <c r="L474" s="141">
        <v>80121703</v>
      </c>
      <c r="M474" s="143">
        <v>10600000</v>
      </c>
      <c r="N474" s="144">
        <v>3.5</v>
      </c>
      <c r="O474" s="143">
        <v>37100000</v>
      </c>
      <c r="P474" s="144" t="s">
        <v>238</v>
      </c>
      <c r="Q474" s="144" t="s">
        <v>238</v>
      </c>
      <c r="R474" s="144" t="s">
        <v>238</v>
      </c>
      <c r="S474" s="141" t="s">
        <v>158</v>
      </c>
      <c r="T474" s="141" t="s">
        <v>1400</v>
      </c>
      <c r="U474" s="141" t="s">
        <v>1390</v>
      </c>
      <c r="V474" s="145" t="s">
        <v>1391</v>
      </c>
      <c r="W474" s="141" t="s">
        <v>4012</v>
      </c>
      <c r="X474" s="146">
        <v>45372</v>
      </c>
      <c r="Y474" s="147">
        <v>202412000033833</v>
      </c>
      <c r="Z474" s="147" t="s">
        <v>178</v>
      </c>
      <c r="AA474" s="141" t="s">
        <v>1762</v>
      </c>
      <c r="AB474" s="146">
        <v>45373</v>
      </c>
      <c r="AC474" s="162" t="s">
        <v>1908</v>
      </c>
      <c r="AD474" s="146">
        <v>45373</v>
      </c>
      <c r="AE474" s="163">
        <v>37100000</v>
      </c>
      <c r="AF474" s="152">
        <f t="shared" si="46"/>
        <v>0</v>
      </c>
      <c r="AG474" s="167">
        <v>546</v>
      </c>
      <c r="AH474" s="146">
        <v>45376</v>
      </c>
      <c r="AI474" s="163">
        <v>37100000</v>
      </c>
      <c r="AJ474" s="152">
        <f t="shared" si="47"/>
        <v>0</v>
      </c>
      <c r="AK474" s="164">
        <v>1630</v>
      </c>
      <c r="AL474" s="146">
        <v>45394</v>
      </c>
      <c r="AM474" s="163">
        <v>37100000</v>
      </c>
      <c r="AN474" s="158">
        <f t="shared" si="48"/>
        <v>0</v>
      </c>
      <c r="AO474" s="157">
        <v>5653333</v>
      </c>
      <c r="AP474" s="157"/>
      <c r="AQ474" s="158">
        <f t="shared" si="50"/>
        <v>31446667</v>
      </c>
      <c r="AR474" s="158">
        <f t="shared" si="49"/>
        <v>0</v>
      </c>
      <c r="AS474" s="159" t="s">
        <v>170</v>
      </c>
      <c r="AT474" s="164">
        <v>331</v>
      </c>
      <c r="AU474" s="165" t="s">
        <v>1909</v>
      </c>
      <c r="AV474" s="148"/>
    </row>
    <row r="475" spans="1:48" s="118" customFormat="1" ht="18.75" customHeight="1">
      <c r="A475" s="140">
        <v>174</v>
      </c>
      <c r="B475" s="141" t="s">
        <v>1910</v>
      </c>
      <c r="C475" s="142" t="s">
        <v>64</v>
      </c>
      <c r="D475" s="168" t="s">
        <v>31</v>
      </c>
      <c r="E475" s="168" t="s">
        <v>13</v>
      </c>
      <c r="F475" s="142" t="s">
        <v>36</v>
      </c>
      <c r="G475" s="141" t="s">
        <v>200</v>
      </c>
      <c r="H475" s="142" t="s">
        <v>2</v>
      </c>
      <c r="I475" s="142" t="s">
        <v>40</v>
      </c>
      <c r="J475" s="168" t="s">
        <v>1911</v>
      </c>
      <c r="K475" s="141" t="s">
        <v>218</v>
      </c>
      <c r="L475" s="141">
        <v>80121703</v>
      </c>
      <c r="M475" s="143">
        <v>8553120</v>
      </c>
      <c r="N475" s="144">
        <v>3.5</v>
      </c>
      <c r="O475" s="143">
        <v>29935920</v>
      </c>
      <c r="P475" s="144" t="s">
        <v>238</v>
      </c>
      <c r="Q475" s="144" t="s">
        <v>238</v>
      </c>
      <c r="R475" s="144" t="s">
        <v>238</v>
      </c>
      <c r="S475" s="141" t="s">
        <v>158</v>
      </c>
      <c r="T475" s="141" t="s">
        <v>1400</v>
      </c>
      <c r="U475" s="141" t="s">
        <v>1390</v>
      </c>
      <c r="V475" s="145" t="s">
        <v>1391</v>
      </c>
      <c r="W475" s="141" t="s">
        <v>4012</v>
      </c>
      <c r="X475" s="146">
        <v>45372</v>
      </c>
      <c r="Y475" s="147">
        <v>202412000033833</v>
      </c>
      <c r="Z475" s="147" t="s">
        <v>178</v>
      </c>
      <c r="AA475" s="141" t="s">
        <v>1912</v>
      </c>
      <c r="AB475" s="146">
        <v>45373</v>
      </c>
      <c r="AC475" s="162" t="s">
        <v>1913</v>
      </c>
      <c r="AD475" s="146">
        <v>45373</v>
      </c>
      <c r="AE475" s="163">
        <v>29935920</v>
      </c>
      <c r="AF475" s="152">
        <f t="shared" si="46"/>
        <v>0</v>
      </c>
      <c r="AG475" s="167">
        <v>548</v>
      </c>
      <c r="AH475" s="146">
        <v>45376</v>
      </c>
      <c r="AI475" s="163">
        <v>29935920</v>
      </c>
      <c r="AJ475" s="152">
        <f t="shared" si="47"/>
        <v>0</v>
      </c>
      <c r="AK475" s="164">
        <v>1310</v>
      </c>
      <c r="AL475" s="146">
        <v>45390</v>
      </c>
      <c r="AM475" s="163">
        <v>29935920</v>
      </c>
      <c r="AN475" s="158">
        <f t="shared" si="48"/>
        <v>0</v>
      </c>
      <c r="AO475" s="157">
        <v>6557392</v>
      </c>
      <c r="AP475" s="157"/>
      <c r="AQ475" s="158">
        <f t="shared" si="50"/>
        <v>23378528</v>
      </c>
      <c r="AR475" s="158">
        <f t="shared" si="49"/>
        <v>0</v>
      </c>
      <c r="AS475" s="159" t="s">
        <v>170</v>
      </c>
      <c r="AT475" s="164">
        <v>274</v>
      </c>
      <c r="AU475" s="165" t="s">
        <v>1570</v>
      </c>
      <c r="AV475" s="148"/>
    </row>
    <row r="476" spans="1:48" s="118" customFormat="1" ht="18.75" customHeight="1">
      <c r="A476" s="140">
        <v>175</v>
      </c>
      <c r="B476" s="141" t="s">
        <v>1914</v>
      </c>
      <c r="C476" s="142" t="s">
        <v>64</v>
      </c>
      <c r="D476" s="168" t="s">
        <v>31</v>
      </c>
      <c r="E476" s="168" t="s">
        <v>13</v>
      </c>
      <c r="F476" s="142" t="s">
        <v>36</v>
      </c>
      <c r="G476" s="141" t="s">
        <v>200</v>
      </c>
      <c r="H476" s="142" t="s">
        <v>2</v>
      </c>
      <c r="I476" s="142" t="s">
        <v>40</v>
      </c>
      <c r="J476" s="168" t="s">
        <v>1915</v>
      </c>
      <c r="K476" s="141" t="s">
        <v>218</v>
      </c>
      <c r="L476" s="141">
        <v>80121703</v>
      </c>
      <c r="M476" s="143">
        <v>8553120</v>
      </c>
      <c r="N476" s="144">
        <v>3.5</v>
      </c>
      <c r="O476" s="143">
        <v>29935920</v>
      </c>
      <c r="P476" s="144" t="s">
        <v>238</v>
      </c>
      <c r="Q476" s="144" t="s">
        <v>238</v>
      </c>
      <c r="R476" s="144" t="s">
        <v>238</v>
      </c>
      <c r="S476" s="141" t="s">
        <v>158</v>
      </c>
      <c r="T476" s="141" t="s">
        <v>1400</v>
      </c>
      <c r="U476" s="141" t="s">
        <v>1390</v>
      </c>
      <c r="V476" s="145" t="s">
        <v>1391</v>
      </c>
      <c r="W476" s="141" t="s">
        <v>4012</v>
      </c>
      <c r="X476" s="146">
        <v>45372</v>
      </c>
      <c r="Y476" s="147">
        <v>202412000033833</v>
      </c>
      <c r="Z476" s="147" t="s">
        <v>178</v>
      </c>
      <c r="AA476" s="141" t="s">
        <v>1916</v>
      </c>
      <c r="AB476" s="146">
        <v>45373</v>
      </c>
      <c r="AC476" s="162" t="s">
        <v>1917</v>
      </c>
      <c r="AD476" s="146">
        <v>45373</v>
      </c>
      <c r="AE476" s="163">
        <v>29935920</v>
      </c>
      <c r="AF476" s="152">
        <f t="shared" si="46"/>
        <v>0</v>
      </c>
      <c r="AG476" s="167">
        <v>545</v>
      </c>
      <c r="AH476" s="146">
        <v>45376</v>
      </c>
      <c r="AI476" s="163">
        <v>29935920</v>
      </c>
      <c r="AJ476" s="152">
        <f t="shared" si="47"/>
        <v>0</v>
      </c>
      <c r="AK476" s="164">
        <v>1143</v>
      </c>
      <c r="AL476" s="146">
        <v>45384</v>
      </c>
      <c r="AM476" s="163">
        <v>29935920</v>
      </c>
      <c r="AN476" s="158">
        <f t="shared" si="48"/>
        <v>0</v>
      </c>
      <c r="AO476" s="157">
        <v>7982912</v>
      </c>
      <c r="AP476" s="157"/>
      <c r="AQ476" s="158">
        <f t="shared" si="50"/>
        <v>21953008</v>
      </c>
      <c r="AR476" s="158">
        <f t="shared" si="49"/>
        <v>0</v>
      </c>
      <c r="AS476" s="159" t="s">
        <v>170</v>
      </c>
      <c r="AT476" s="164">
        <v>250</v>
      </c>
      <c r="AU476" s="165" t="s">
        <v>1918</v>
      </c>
      <c r="AV476" s="148"/>
    </row>
    <row r="477" spans="1:48" s="118" customFormat="1" ht="18.75" customHeight="1">
      <c r="A477" s="140">
        <v>176</v>
      </c>
      <c r="B477" s="141" t="s">
        <v>1919</v>
      </c>
      <c r="C477" s="142" t="s">
        <v>64</v>
      </c>
      <c r="D477" s="168" t="s">
        <v>31</v>
      </c>
      <c r="E477" s="168" t="s">
        <v>13</v>
      </c>
      <c r="F477" s="142" t="s">
        <v>36</v>
      </c>
      <c r="G477" s="141" t="s">
        <v>200</v>
      </c>
      <c r="H477" s="142" t="s">
        <v>2</v>
      </c>
      <c r="I477" s="142" t="s">
        <v>40</v>
      </c>
      <c r="J477" s="168" t="s">
        <v>1920</v>
      </c>
      <c r="K477" s="141" t="s">
        <v>218</v>
      </c>
      <c r="L477" s="141">
        <v>80121703</v>
      </c>
      <c r="M477" s="143">
        <v>7483980</v>
      </c>
      <c r="N477" s="144">
        <v>3.5</v>
      </c>
      <c r="O477" s="143">
        <v>26193930</v>
      </c>
      <c r="P477" s="144" t="s">
        <v>238</v>
      </c>
      <c r="Q477" s="144" t="s">
        <v>238</v>
      </c>
      <c r="R477" s="144" t="s">
        <v>238</v>
      </c>
      <c r="S477" s="141" t="s">
        <v>158</v>
      </c>
      <c r="T477" s="141" t="s">
        <v>1400</v>
      </c>
      <c r="U477" s="141" t="s">
        <v>1390</v>
      </c>
      <c r="V477" s="145" t="s">
        <v>1391</v>
      </c>
      <c r="W477" s="141" t="s">
        <v>4012</v>
      </c>
      <c r="X477" s="146">
        <v>45372</v>
      </c>
      <c r="Y477" s="147">
        <v>202412000033833</v>
      </c>
      <c r="Z477" s="147" t="s">
        <v>178</v>
      </c>
      <c r="AA477" s="141" t="s">
        <v>1692</v>
      </c>
      <c r="AB477" s="146">
        <v>45373</v>
      </c>
      <c r="AC477" s="162" t="s">
        <v>1921</v>
      </c>
      <c r="AD477" s="146">
        <v>45373</v>
      </c>
      <c r="AE477" s="163">
        <v>26193930</v>
      </c>
      <c r="AF477" s="152">
        <f t="shared" si="46"/>
        <v>0</v>
      </c>
      <c r="AG477" s="167">
        <v>547</v>
      </c>
      <c r="AH477" s="146">
        <v>45376</v>
      </c>
      <c r="AI477" s="163">
        <v>26193930</v>
      </c>
      <c r="AJ477" s="152">
        <f t="shared" si="47"/>
        <v>0</v>
      </c>
      <c r="AK477" s="164">
        <v>1322</v>
      </c>
      <c r="AL477" s="146">
        <v>45390</v>
      </c>
      <c r="AM477" s="163">
        <v>26193930</v>
      </c>
      <c r="AN477" s="158">
        <f t="shared" si="48"/>
        <v>0</v>
      </c>
      <c r="AO477" s="157">
        <v>5737718</v>
      </c>
      <c r="AP477" s="157"/>
      <c r="AQ477" s="158">
        <f t="shared" si="50"/>
        <v>20456212</v>
      </c>
      <c r="AR477" s="158">
        <f t="shared" si="49"/>
        <v>0</v>
      </c>
      <c r="AS477" s="159" t="s">
        <v>170</v>
      </c>
      <c r="AT477" s="164">
        <v>289</v>
      </c>
      <c r="AU477" s="165" t="s">
        <v>1922</v>
      </c>
      <c r="AV477" s="148"/>
    </row>
    <row r="478" spans="1:48" s="118" customFormat="1" ht="18.75" customHeight="1">
      <c r="A478" s="140">
        <v>177</v>
      </c>
      <c r="B478" s="141" t="s">
        <v>1923</v>
      </c>
      <c r="C478" s="142" t="s">
        <v>64</v>
      </c>
      <c r="D478" s="168" t="s">
        <v>31</v>
      </c>
      <c r="E478" s="168" t="s">
        <v>13</v>
      </c>
      <c r="F478" s="142" t="s">
        <v>35</v>
      </c>
      <c r="G478" s="141" t="s">
        <v>200</v>
      </c>
      <c r="H478" s="142" t="s">
        <v>2</v>
      </c>
      <c r="I478" s="142" t="s">
        <v>40</v>
      </c>
      <c r="J478" s="168" t="s">
        <v>1463</v>
      </c>
      <c r="K478" s="141" t="s">
        <v>218</v>
      </c>
      <c r="L478" s="141">
        <v>80121703</v>
      </c>
      <c r="M478" s="143">
        <v>5929985</v>
      </c>
      <c r="N478" s="144">
        <v>3.5</v>
      </c>
      <c r="O478" s="143">
        <v>20754948</v>
      </c>
      <c r="P478" s="144" t="s">
        <v>238</v>
      </c>
      <c r="Q478" s="144" t="s">
        <v>238</v>
      </c>
      <c r="R478" s="144" t="s">
        <v>238</v>
      </c>
      <c r="S478" s="141" t="s">
        <v>158</v>
      </c>
      <c r="T478" s="141" t="s">
        <v>1400</v>
      </c>
      <c r="U478" s="141" t="s">
        <v>1390</v>
      </c>
      <c r="V478" s="145" t="s">
        <v>1391</v>
      </c>
      <c r="W478" s="141" t="s">
        <v>4012</v>
      </c>
      <c r="X478" s="146">
        <v>45372</v>
      </c>
      <c r="Y478" s="147">
        <v>202412000033833</v>
      </c>
      <c r="Z478" s="147" t="s">
        <v>178</v>
      </c>
      <c r="AA478" s="141" t="s">
        <v>1924</v>
      </c>
      <c r="AB478" s="146">
        <v>45373</v>
      </c>
      <c r="AC478" s="162" t="s">
        <v>1925</v>
      </c>
      <c r="AD478" s="146">
        <v>45373</v>
      </c>
      <c r="AE478" s="163">
        <v>20754948</v>
      </c>
      <c r="AF478" s="152">
        <f t="shared" si="46"/>
        <v>0</v>
      </c>
      <c r="AG478" s="167">
        <v>573</v>
      </c>
      <c r="AH478" s="146">
        <v>45377</v>
      </c>
      <c r="AI478" s="163">
        <v>20754948</v>
      </c>
      <c r="AJ478" s="152">
        <f t="shared" si="47"/>
        <v>0</v>
      </c>
      <c r="AK478" s="164">
        <v>1218</v>
      </c>
      <c r="AL478" s="146">
        <v>45385</v>
      </c>
      <c r="AM478" s="163">
        <v>20754948</v>
      </c>
      <c r="AN478" s="158">
        <f t="shared" si="48"/>
        <v>0</v>
      </c>
      <c r="AO478" s="157">
        <v>5139320</v>
      </c>
      <c r="AP478" s="157"/>
      <c r="AQ478" s="158">
        <f t="shared" si="50"/>
        <v>15615628</v>
      </c>
      <c r="AR478" s="158">
        <f t="shared" si="49"/>
        <v>0</v>
      </c>
      <c r="AS478" s="159" t="s">
        <v>170</v>
      </c>
      <c r="AT478" s="164">
        <v>264</v>
      </c>
      <c r="AU478" s="165" t="s">
        <v>1926</v>
      </c>
      <c r="AV478" s="148"/>
    </row>
    <row r="479" spans="1:48" s="118" customFormat="1" ht="18.75" customHeight="1">
      <c r="A479" s="140">
        <v>178</v>
      </c>
      <c r="B479" s="141" t="s">
        <v>1927</v>
      </c>
      <c r="C479" s="142" t="s">
        <v>64</v>
      </c>
      <c r="D479" s="168" t="s">
        <v>31</v>
      </c>
      <c r="E479" s="168" t="s">
        <v>13</v>
      </c>
      <c r="F479" s="142" t="s">
        <v>35</v>
      </c>
      <c r="G479" s="141" t="s">
        <v>200</v>
      </c>
      <c r="H479" s="142" t="s">
        <v>6</v>
      </c>
      <c r="I479" s="142" t="s">
        <v>40</v>
      </c>
      <c r="J479" s="168" t="s">
        <v>1928</v>
      </c>
      <c r="K479" s="141" t="s">
        <v>218</v>
      </c>
      <c r="L479" s="141">
        <v>93141506</v>
      </c>
      <c r="M479" s="143">
        <v>7483980</v>
      </c>
      <c r="N479" s="144">
        <v>3.5</v>
      </c>
      <c r="O479" s="143">
        <v>26193930</v>
      </c>
      <c r="P479" s="144" t="s">
        <v>238</v>
      </c>
      <c r="Q479" s="144" t="s">
        <v>238</v>
      </c>
      <c r="R479" s="144" t="s">
        <v>238</v>
      </c>
      <c r="S479" s="141" t="s">
        <v>158</v>
      </c>
      <c r="T479" s="141" t="s">
        <v>1400</v>
      </c>
      <c r="U479" s="141" t="s">
        <v>1390</v>
      </c>
      <c r="V479" s="145" t="s">
        <v>1391</v>
      </c>
      <c r="W479" s="141" t="s">
        <v>4012</v>
      </c>
      <c r="X479" s="146">
        <v>45372</v>
      </c>
      <c r="Y479" s="147">
        <v>202412000033833</v>
      </c>
      <c r="Z479" s="147" t="s">
        <v>178</v>
      </c>
      <c r="AA479" s="141" t="s">
        <v>1929</v>
      </c>
      <c r="AB479" s="146">
        <v>45373</v>
      </c>
      <c r="AC479" s="162" t="s">
        <v>1930</v>
      </c>
      <c r="AD479" s="146">
        <v>45373</v>
      </c>
      <c r="AE479" s="163">
        <v>26193930</v>
      </c>
      <c r="AF479" s="152">
        <f t="shared" si="46"/>
        <v>0</v>
      </c>
      <c r="AG479" s="167">
        <v>571</v>
      </c>
      <c r="AH479" s="146">
        <v>45377</v>
      </c>
      <c r="AI479" s="163">
        <v>26193930</v>
      </c>
      <c r="AJ479" s="152">
        <f t="shared" si="47"/>
        <v>0</v>
      </c>
      <c r="AK479" s="164">
        <v>1223</v>
      </c>
      <c r="AL479" s="146">
        <v>45385</v>
      </c>
      <c r="AM479" s="163">
        <v>26193930</v>
      </c>
      <c r="AN479" s="158">
        <f t="shared" si="48"/>
        <v>0</v>
      </c>
      <c r="AO479" s="157">
        <v>6735582</v>
      </c>
      <c r="AP479" s="157"/>
      <c r="AQ479" s="158">
        <f t="shared" si="50"/>
        <v>19458348</v>
      </c>
      <c r="AR479" s="158">
        <f t="shared" si="49"/>
        <v>0</v>
      </c>
      <c r="AS479" s="159" t="s">
        <v>170</v>
      </c>
      <c r="AT479" s="164">
        <v>262</v>
      </c>
      <c r="AU479" s="165" t="s">
        <v>1580</v>
      </c>
      <c r="AV479" s="148"/>
    </row>
    <row r="480" spans="1:48" s="118" customFormat="1" ht="18.75" customHeight="1">
      <c r="A480" s="140">
        <v>179</v>
      </c>
      <c r="B480" s="141" t="s">
        <v>1931</v>
      </c>
      <c r="C480" s="142" t="s">
        <v>64</v>
      </c>
      <c r="D480" s="168" t="s">
        <v>31</v>
      </c>
      <c r="E480" s="168" t="s">
        <v>13</v>
      </c>
      <c r="F480" s="142" t="s">
        <v>35</v>
      </c>
      <c r="G480" s="141" t="s">
        <v>200</v>
      </c>
      <c r="H480" s="142" t="s">
        <v>6</v>
      </c>
      <c r="I480" s="142" t="s">
        <v>40</v>
      </c>
      <c r="J480" s="168" t="s">
        <v>1932</v>
      </c>
      <c r="K480" s="141" t="s">
        <v>218</v>
      </c>
      <c r="L480" s="141">
        <v>93141506</v>
      </c>
      <c r="M480" s="143">
        <v>5506000</v>
      </c>
      <c r="N480" s="144">
        <v>3.5</v>
      </c>
      <c r="O480" s="143">
        <v>19271000</v>
      </c>
      <c r="P480" s="144" t="s">
        <v>238</v>
      </c>
      <c r="Q480" s="144" t="s">
        <v>238</v>
      </c>
      <c r="R480" s="144" t="s">
        <v>238</v>
      </c>
      <c r="S480" s="141" t="s">
        <v>158</v>
      </c>
      <c r="T480" s="141" t="s">
        <v>1400</v>
      </c>
      <c r="U480" s="141" t="s">
        <v>1390</v>
      </c>
      <c r="V480" s="145" t="s">
        <v>1391</v>
      </c>
      <c r="W480" s="141" t="s">
        <v>4012</v>
      </c>
      <c r="X480" s="146">
        <v>45372</v>
      </c>
      <c r="Y480" s="147">
        <v>202412000033833</v>
      </c>
      <c r="Z480" s="147" t="s">
        <v>178</v>
      </c>
      <c r="AA480" s="141" t="s">
        <v>1929</v>
      </c>
      <c r="AB480" s="146">
        <v>45373</v>
      </c>
      <c r="AC480" s="162" t="s">
        <v>1933</v>
      </c>
      <c r="AD480" s="146">
        <v>45373</v>
      </c>
      <c r="AE480" s="163">
        <v>19271000</v>
      </c>
      <c r="AF480" s="152">
        <f t="shared" si="46"/>
        <v>0</v>
      </c>
      <c r="AG480" s="167">
        <v>569</v>
      </c>
      <c r="AH480" s="146">
        <v>45377</v>
      </c>
      <c r="AI480" s="163">
        <v>19271000</v>
      </c>
      <c r="AJ480" s="152">
        <f t="shared" si="47"/>
        <v>0</v>
      </c>
      <c r="AK480" s="164">
        <v>1358</v>
      </c>
      <c r="AL480" s="146">
        <v>45392</v>
      </c>
      <c r="AM480" s="163">
        <v>19271000</v>
      </c>
      <c r="AN480" s="158">
        <f t="shared" si="48"/>
        <v>0</v>
      </c>
      <c r="AO480" s="157">
        <v>3854200</v>
      </c>
      <c r="AP480" s="157"/>
      <c r="AQ480" s="158">
        <f t="shared" si="50"/>
        <v>15416800</v>
      </c>
      <c r="AR480" s="158">
        <f t="shared" si="49"/>
        <v>0</v>
      </c>
      <c r="AS480" s="159" t="s">
        <v>170</v>
      </c>
      <c r="AT480" s="164">
        <v>277</v>
      </c>
      <c r="AU480" s="165" t="s">
        <v>1934</v>
      </c>
      <c r="AV480" s="148"/>
    </row>
    <row r="481" spans="1:48" s="118" customFormat="1" ht="18.75" customHeight="1">
      <c r="A481" s="140">
        <v>180</v>
      </c>
      <c r="B481" s="141" t="s">
        <v>1935</v>
      </c>
      <c r="C481" s="142" t="s">
        <v>64</v>
      </c>
      <c r="D481" s="168" t="s">
        <v>31</v>
      </c>
      <c r="E481" s="168" t="s">
        <v>13</v>
      </c>
      <c r="F481" s="142" t="s">
        <v>36</v>
      </c>
      <c r="G481" s="141" t="s">
        <v>200</v>
      </c>
      <c r="H481" s="142" t="s">
        <v>6</v>
      </c>
      <c r="I481" s="142" t="s">
        <v>40</v>
      </c>
      <c r="J481" s="168" t="s">
        <v>1818</v>
      </c>
      <c r="K481" s="141" t="s">
        <v>218</v>
      </c>
      <c r="L481" s="141">
        <v>93141506</v>
      </c>
      <c r="M481" s="143">
        <v>3500000</v>
      </c>
      <c r="N481" s="144">
        <v>3.5</v>
      </c>
      <c r="O481" s="143">
        <v>12250000</v>
      </c>
      <c r="P481" s="144" t="s">
        <v>238</v>
      </c>
      <c r="Q481" s="144" t="s">
        <v>238</v>
      </c>
      <c r="R481" s="144" t="s">
        <v>238</v>
      </c>
      <c r="S481" s="141" t="s">
        <v>158</v>
      </c>
      <c r="T481" s="141" t="s">
        <v>1400</v>
      </c>
      <c r="U481" s="141" t="s">
        <v>1390</v>
      </c>
      <c r="V481" s="145" t="s">
        <v>1391</v>
      </c>
      <c r="W481" s="141" t="s">
        <v>4012</v>
      </c>
      <c r="X481" s="146">
        <v>45372</v>
      </c>
      <c r="Y481" s="147">
        <v>202412000033833</v>
      </c>
      <c r="Z481" s="147" t="s">
        <v>178</v>
      </c>
      <c r="AA481" s="141" t="s">
        <v>1929</v>
      </c>
      <c r="AB481" s="146">
        <v>45373</v>
      </c>
      <c r="AC481" s="162" t="s">
        <v>1936</v>
      </c>
      <c r="AD481" s="146">
        <v>45373</v>
      </c>
      <c r="AE481" s="163">
        <v>12250000</v>
      </c>
      <c r="AF481" s="152">
        <f t="shared" si="46"/>
        <v>0</v>
      </c>
      <c r="AG481" s="167">
        <v>549</v>
      </c>
      <c r="AH481" s="146">
        <v>45376</v>
      </c>
      <c r="AI481" s="163">
        <v>12250000</v>
      </c>
      <c r="AJ481" s="152">
        <f t="shared" si="47"/>
        <v>0</v>
      </c>
      <c r="AK481" s="164">
        <v>1655</v>
      </c>
      <c r="AL481" s="146">
        <v>45397</v>
      </c>
      <c r="AM481" s="163">
        <v>12250000</v>
      </c>
      <c r="AN481" s="158">
        <f t="shared" si="48"/>
        <v>0</v>
      </c>
      <c r="AO481" s="157">
        <v>0</v>
      </c>
      <c r="AP481" s="157"/>
      <c r="AQ481" s="158">
        <f t="shared" si="50"/>
        <v>12250000</v>
      </c>
      <c r="AR481" s="158">
        <f t="shared" si="49"/>
        <v>0</v>
      </c>
      <c r="AS481" s="159" t="s">
        <v>168</v>
      </c>
      <c r="AT481" s="164">
        <v>340</v>
      </c>
      <c r="AU481" s="165" t="s">
        <v>1937</v>
      </c>
      <c r="AV481" s="148"/>
    </row>
    <row r="482" spans="1:48" s="118" customFormat="1" ht="18.75" customHeight="1">
      <c r="A482" s="140">
        <v>181</v>
      </c>
      <c r="B482" s="141" t="s">
        <v>1938</v>
      </c>
      <c r="C482" s="142" t="s">
        <v>64</v>
      </c>
      <c r="D482" s="168" t="s">
        <v>31</v>
      </c>
      <c r="E482" s="168" t="s">
        <v>13</v>
      </c>
      <c r="F482" s="142" t="s">
        <v>36</v>
      </c>
      <c r="G482" s="141" t="s">
        <v>200</v>
      </c>
      <c r="H482" s="142" t="s">
        <v>1</v>
      </c>
      <c r="I482" s="142" t="s">
        <v>40</v>
      </c>
      <c r="J482" s="168" t="s">
        <v>1939</v>
      </c>
      <c r="K482" s="141" t="s">
        <v>218</v>
      </c>
      <c r="L482" s="141">
        <v>80131803</v>
      </c>
      <c r="M482" s="143">
        <v>5000000</v>
      </c>
      <c r="N482" s="144">
        <v>3.5</v>
      </c>
      <c r="O482" s="143">
        <v>17500000</v>
      </c>
      <c r="P482" s="144" t="s">
        <v>238</v>
      </c>
      <c r="Q482" s="144" t="s">
        <v>238</v>
      </c>
      <c r="R482" s="144" t="s">
        <v>238</v>
      </c>
      <c r="S482" s="141" t="s">
        <v>158</v>
      </c>
      <c r="T482" s="141" t="s">
        <v>1400</v>
      </c>
      <c r="U482" s="141" t="s">
        <v>1390</v>
      </c>
      <c r="V482" s="145" t="s">
        <v>1391</v>
      </c>
      <c r="W482" s="141" t="s">
        <v>4012</v>
      </c>
      <c r="X482" s="146">
        <v>45372</v>
      </c>
      <c r="Y482" s="147">
        <v>202412000033833</v>
      </c>
      <c r="Z482" s="147" t="s">
        <v>178</v>
      </c>
      <c r="AA482" s="141" t="s">
        <v>1940</v>
      </c>
      <c r="AB482" s="146">
        <v>45373</v>
      </c>
      <c r="AC482" s="162" t="s">
        <v>1941</v>
      </c>
      <c r="AD482" s="146">
        <v>45373</v>
      </c>
      <c r="AE482" s="163">
        <v>17500000</v>
      </c>
      <c r="AF482" s="152">
        <f t="shared" si="46"/>
        <v>0</v>
      </c>
      <c r="AG482" s="167">
        <v>550</v>
      </c>
      <c r="AH482" s="146">
        <v>45376</v>
      </c>
      <c r="AI482" s="163">
        <v>17500000</v>
      </c>
      <c r="AJ482" s="152">
        <f t="shared" si="47"/>
        <v>0</v>
      </c>
      <c r="AK482" s="164">
        <v>1321</v>
      </c>
      <c r="AL482" s="146">
        <v>45390</v>
      </c>
      <c r="AM482" s="163">
        <v>17500000</v>
      </c>
      <c r="AN482" s="158">
        <f t="shared" si="48"/>
        <v>0</v>
      </c>
      <c r="AO482" s="157">
        <v>2666667</v>
      </c>
      <c r="AP482" s="157"/>
      <c r="AQ482" s="158">
        <f t="shared" si="50"/>
        <v>14833333</v>
      </c>
      <c r="AR482" s="158">
        <f t="shared" si="49"/>
        <v>0</v>
      </c>
      <c r="AS482" s="159" t="s">
        <v>170</v>
      </c>
      <c r="AT482" s="164">
        <v>290</v>
      </c>
      <c r="AU482" s="165" t="s">
        <v>1942</v>
      </c>
      <c r="AV482" s="148"/>
    </row>
    <row r="483" spans="1:48" s="118" customFormat="1" ht="18.75" customHeight="1">
      <c r="A483" s="140">
        <v>182</v>
      </c>
      <c r="B483" s="141" t="s">
        <v>1943</v>
      </c>
      <c r="C483" s="142" t="s">
        <v>64</v>
      </c>
      <c r="D483" s="168" t="s">
        <v>31</v>
      </c>
      <c r="E483" s="168" t="s">
        <v>13</v>
      </c>
      <c r="F483" s="142" t="s">
        <v>36</v>
      </c>
      <c r="G483" s="141" t="s">
        <v>200</v>
      </c>
      <c r="H483" s="142" t="s">
        <v>8</v>
      </c>
      <c r="I483" s="142" t="s">
        <v>40</v>
      </c>
      <c r="J483" s="168" t="s">
        <v>1944</v>
      </c>
      <c r="K483" s="141" t="s">
        <v>218</v>
      </c>
      <c r="L483" s="141">
        <v>84111700</v>
      </c>
      <c r="M483" s="143">
        <v>8000000</v>
      </c>
      <c r="N483" s="144">
        <v>3.5</v>
      </c>
      <c r="O483" s="143">
        <v>28000000</v>
      </c>
      <c r="P483" s="144" t="s">
        <v>238</v>
      </c>
      <c r="Q483" s="144" t="s">
        <v>238</v>
      </c>
      <c r="R483" s="144" t="s">
        <v>238</v>
      </c>
      <c r="S483" s="141" t="s">
        <v>158</v>
      </c>
      <c r="T483" s="141" t="s">
        <v>1400</v>
      </c>
      <c r="U483" s="141" t="s">
        <v>1390</v>
      </c>
      <c r="V483" s="145" t="s">
        <v>1391</v>
      </c>
      <c r="W483" s="141" t="s">
        <v>4012</v>
      </c>
      <c r="X483" s="146">
        <v>45372</v>
      </c>
      <c r="Y483" s="147">
        <v>202412000033833</v>
      </c>
      <c r="Z483" s="147" t="s">
        <v>178</v>
      </c>
      <c r="AA483" s="141" t="s">
        <v>1756</v>
      </c>
      <c r="AB483" s="146">
        <v>45373</v>
      </c>
      <c r="AC483" s="162" t="s">
        <v>1945</v>
      </c>
      <c r="AD483" s="146">
        <v>45373</v>
      </c>
      <c r="AE483" s="163">
        <v>28000000</v>
      </c>
      <c r="AF483" s="152">
        <f t="shared" si="46"/>
        <v>0</v>
      </c>
      <c r="AG483" s="167">
        <v>567</v>
      </c>
      <c r="AH483" s="146">
        <v>45376</v>
      </c>
      <c r="AI483" s="163">
        <v>28000000</v>
      </c>
      <c r="AJ483" s="152">
        <f t="shared" si="47"/>
        <v>0</v>
      </c>
      <c r="AK483" s="164">
        <v>1145</v>
      </c>
      <c r="AL483" s="146">
        <v>45384</v>
      </c>
      <c r="AM483" s="163">
        <v>28000000</v>
      </c>
      <c r="AN483" s="158">
        <f t="shared" si="48"/>
        <v>0</v>
      </c>
      <c r="AO483" s="157">
        <v>7200000</v>
      </c>
      <c r="AP483" s="157"/>
      <c r="AQ483" s="158">
        <f t="shared" si="50"/>
        <v>20800000</v>
      </c>
      <c r="AR483" s="158">
        <f t="shared" si="49"/>
        <v>0</v>
      </c>
      <c r="AS483" s="159" t="s">
        <v>170</v>
      </c>
      <c r="AT483" s="164">
        <v>252</v>
      </c>
      <c r="AU483" s="165" t="s">
        <v>1946</v>
      </c>
      <c r="AV483" s="148"/>
    </row>
    <row r="484" spans="1:48" s="118" customFormat="1" ht="18.75" customHeight="1">
      <c r="A484" s="140">
        <v>183</v>
      </c>
      <c r="B484" s="141" t="s">
        <v>1947</v>
      </c>
      <c r="C484" s="142" t="s">
        <v>64</v>
      </c>
      <c r="D484" s="168" t="s">
        <v>31</v>
      </c>
      <c r="E484" s="168" t="s">
        <v>13</v>
      </c>
      <c r="F484" s="142" t="s">
        <v>36</v>
      </c>
      <c r="G484" s="141" t="s">
        <v>200</v>
      </c>
      <c r="H484" s="142" t="s">
        <v>8</v>
      </c>
      <c r="I484" s="142" t="s">
        <v>40</v>
      </c>
      <c r="J484" s="168" t="s">
        <v>1948</v>
      </c>
      <c r="K484" s="141" t="s">
        <v>218</v>
      </c>
      <c r="L484" s="141">
        <v>84111700</v>
      </c>
      <c r="M484" s="143">
        <v>10500000</v>
      </c>
      <c r="N484" s="144">
        <v>3.5</v>
      </c>
      <c r="O484" s="143">
        <v>36750000</v>
      </c>
      <c r="P484" s="144" t="s">
        <v>238</v>
      </c>
      <c r="Q484" s="144" t="s">
        <v>238</v>
      </c>
      <c r="R484" s="144" t="s">
        <v>238</v>
      </c>
      <c r="S484" s="141" t="s">
        <v>158</v>
      </c>
      <c r="T484" s="141" t="s">
        <v>1400</v>
      </c>
      <c r="U484" s="141" t="s">
        <v>1390</v>
      </c>
      <c r="V484" s="145" t="s">
        <v>1391</v>
      </c>
      <c r="W484" s="141" t="s">
        <v>4012</v>
      </c>
      <c r="X484" s="146">
        <v>45372</v>
      </c>
      <c r="Y484" s="147">
        <v>202412000033833</v>
      </c>
      <c r="Z484" s="147" t="s">
        <v>178</v>
      </c>
      <c r="AA484" s="141" t="s">
        <v>1756</v>
      </c>
      <c r="AB484" s="146">
        <v>45373</v>
      </c>
      <c r="AC484" s="162" t="s">
        <v>1949</v>
      </c>
      <c r="AD484" s="146">
        <v>45373</v>
      </c>
      <c r="AE484" s="163">
        <v>36750000</v>
      </c>
      <c r="AF484" s="152">
        <f t="shared" si="46"/>
        <v>0</v>
      </c>
      <c r="AG484" s="167">
        <v>566</v>
      </c>
      <c r="AH484" s="146">
        <v>45376</v>
      </c>
      <c r="AI484" s="163">
        <v>36750000</v>
      </c>
      <c r="AJ484" s="152">
        <f t="shared" si="47"/>
        <v>0</v>
      </c>
      <c r="AK484" s="164">
        <v>1351</v>
      </c>
      <c r="AL484" s="146">
        <v>45392</v>
      </c>
      <c r="AM484" s="163">
        <v>36750000</v>
      </c>
      <c r="AN484" s="158">
        <f t="shared" si="48"/>
        <v>0</v>
      </c>
      <c r="AO484" s="157">
        <v>7350000</v>
      </c>
      <c r="AP484" s="157"/>
      <c r="AQ484" s="158">
        <f t="shared" si="50"/>
        <v>29400000</v>
      </c>
      <c r="AR484" s="158">
        <f t="shared" si="49"/>
        <v>0</v>
      </c>
      <c r="AS484" s="159" t="s">
        <v>170</v>
      </c>
      <c r="AT484" s="164">
        <v>276</v>
      </c>
      <c r="AU484" s="165" t="s">
        <v>1950</v>
      </c>
      <c r="AV484" s="148"/>
    </row>
    <row r="485" spans="1:48" s="118" customFormat="1" ht="18.75" customHeight="1">
      <c r="A485" s="140">
        <v>184</v>
      </c>
      <c r="B485" s="141" t="s">
        <v>1951</v>
      </c>
      <c r="C485" s="142" t="s">
        <v>64</v>
      </c>
      <c r="D485" s="168" t="s">
        <v>31</v>
      </c>
      <c r="E485" s="168" t="s">
        <v>13</v>
      </c>
      <c r="F485" s="142" t="s">
        <v>36</v>
      </c>
      <c r="G485" s="141" t="s">
        <v>200</v>
      </c>
      <c r="H485" s="142" t="s">
        <v>7</v>
      </c>
      <c r="I485" s="142" t="s">
        <v>40</v>
      </c>
      <c r="J485" s="168" t="s">
        <v>1952</v>
      </c>
      <c r="K485" s="141" t="s">
        <v>218</v>
      </c>
      <c r="L485" s="141">
        <v>80111600</v>
      </c>
      <c r="M485" s="143">
        <v>7767043</v>
      </c>
      <c r="N485" s="144">
        <v>3.5</v>
      </c>
      <c r="O485" s="143">
        <v>27184651</v>
      </c>
      <c r="P485" s="144" t="s">
        <v>238</v>
      </c>
      <c r="Q485" s="144" t="s">
        <v>238</v>
      </c>
      <c r="R485" s="144" t="s">
        <v>238</v>
      </c>
      <c r="S485" s="141" t="s">
        <v>158</v>
      </c>
      <c r="T485" s="141" t="s">
        <v>1400</v>
      </c>
      <c r="U485" s="141" t="s">
        <v>1390</v>
      </c>
      <c r="V485" s="145" t="s">
        <v>1391</v>
      </c>
      <c r="W485" s="141" t="s">
        <v>4012</v>
      </c>
      <c r="X485" s="146">
        <v>45372</v>
      </c>
      <c r="Y485" s="147">
        <v>202412000033833</v>
      </c>
      <c r="Z485" s="147" t="s">
        <v>178</v>
      </c>
      <c r="AA485" s="141" t="s">
        <v>1953</v>
      </c>
      <c r="AB485" s="146">
        <v>45373</v>
      </c>
      <c r="AC485" s="162" t="s">
        <v>1954</v>
      </c>
      <c r="AD485" s="146">
        <v>45373</v>
      </c>
      <c r="AE485" s="163">
        <v>27184651</v>
      </c>
      <c r="AF485" s="152">
        <f t="shared" si="46"/>
        <v>0</v>
      </c>
      <c r="AG485" s="167">
        <v>565</v>
      </c>
      <c r="AH485" s="146">
        <v>45376</v>
      </c>
      <c r="AI485" s="163">
        <v>27184651</v>
      </c>
      <c r="AJ485" s="152">
        <f t="shared" si="47"/>
        <v>0</v>
      </c>
      <c r="AK485" s="164">
        <v>1163</v>
      </c>
      <c r="AL485" s="146">
        <v>45385</v>
      </c>
      <c r="AM485" s="163">
        <v>27184651</v>
      </c>
      <c r="AN485" s="158">
        <f t="shared" si="48"/>
        <v>0</v>
      </c>
      <c r="AO485" s="157">
        <v>6990339</v>
      </c>
      <c r="AP485" s="157"/>
      <c r="AQ485" s="158">
        <f t="shared" si="50"/>
        <v>20194312</v>
      </c>
      <c r="AR485" s="158">
        <f t="shared" si="49"/>
        <v>0</v>
      </c>
      <c r="AS485" s="159" t="s">
        <v>170</v>
      </c>
      <c r="AT485" s="164">
        <v>260</v>
      </c>
      <c r="AU485" s="165" t="s">
        <v>1955</v>
      </c>
      <c r="AV485" s="148"/>
    </row>
    <row r="486" spans="1:48" s="118" customFormat="1" ht="18.75" customHeight="1">
      <c r="A486" s="140">
        <v>185</v>
      </c>
      <c r="B486" s="141" t="s">
        <v>1956</v>
      </c>
      <c r="C486" s="142" t="s">
        <v>64</v>
      </c>
      <c r="D486" s="168" t="s">
        <v>31</v>
      </c>
      <c r="E486" s="168" t="s">
        <v>13</v>
      </c>
      <c r="F486" s="142" t="s">
        <v>36</v>
      </c>
      <c r="G486" s="141" t="s">
        <v>200</v>
      </c>
      <c r="H486" s="142" t="s">
        <v>7</v>
      </c>
      <c r="I486" s="142" t="s">
        <v>40</v>
      </c>
      <c r="J486" s="168" t="s">
        <v>1957</v>
      </c>
      <c r="K486" s="141" t="s">
        <v>218</v>
      </c>
      <c r="L486" s="141">
        <v>80111600</v>
      </c>
      <c r="M486" s="143">
        <v>7767043</v>
      </c>
      <c r="N486" s="144">
        <v>3.5</v>
      </c>
      <c r="O486" s="143">
        <v>27184651</v>
      </c>
      <c r="P486" s="144" t="s">
        <v>238</v>
      </c>
      <c r="Q486" s="144" t="s">
        <v>238</v>
      </c>
      <c r="R486" s="144" t="s">
        <v>238</v>
      </c>
      <c r="S486" s="141" t="s">
        <v>158</v>
      </c>
      <c r="T486" s="141" t="s">
        <v>1400</v>
      </c>
      <c r="U486" s="141" t="s">
        <v>1390</v>
      </c>
      <c r="V486" s="145" t="s">
        <v>1391</v>
      </c>
      <c r="W486" s="141" t="s">
        <v>4012</v>
      </c>
      <c r="X486" s="146">
        <v>45372</v>
      </c>
      <c r="Y486" s="147">
        <v>202412000033833</v>
      </c>
      <c r="Z486" s="147" t="s">
        <v>178</v>
      </c>
      <c r="AA486" s="141" t="s">
        <v>1953</v>
      </c>
      <c r="AB486" s="146">
        <v>45373</v>
      </c>
      <c r="AC486" s="162" t="s">
        <v>1958</v>
      </c>
      <c r="AD486" s="146">
        <v>45373</v>
      </c>
      <c r="AE486" s="163">
        <v>27184651</v>
      </c>
      <c r="AF486" s="152">
        <f t="shared" si="46"/>
        <v>0</v>
      </c>
      <c r="AG486" s="167">
        <v>563</v>
      </c>
      <c r="AH486" s="146">
        <v>45376</v>
      </c>
      <c r="AI486" s="163">
        <v>27184651</v>
      </c>
      <c r="AJ486" s="152">
        <f t="shared" si="47"/>
        <v>0</v>
      </c>
      <c r="AK486" s="164">
        <v>1255</v>
      </c>
      <c r="AL486" s="146">
        <v>45387</v>
      </c>
      <c r="AM486" s="163">
        <v>27184651</v>
      </c>
      <c r="AN486" s="158">
        <f t="shared" si="48"/>
        <v>0</v>
      </c>
      <c r="AO486" s="157">
        <v>6731437</v>
      </c>
      <c r="AP486" s="157"/>
      <c r="AQ486" s="158">
        <f t="shared" si="50"/>
        <v>20453214</v>
      </c>
      <c r="AR486" s="158">
        <f t="shared" si="49"/>
        <v>0</v>
      </c>
      <c r="AS486" s="159" t="s">
        <v>170</v>
      </c>
      <c r="AT486" s="164">
        <v>263</v>
      </c>
      <c r="AU486" s="165" t="s">
        <v>1959</v>
      </c>
      <c r="AV486" s="148"/>
    </row>
    <row r="487" spans="1:48" s="118" customFormat="1" ht="18.75" customHeight="1">
      <c r="A487" s="140">
        <v>186</v>
      </c>
      <c r="B487" s="141" t="s">
        <v>1960</v>
      </c>
      <c r="C487" s="142" t="s">
        <v>64</v>
      </c>
      <c r="D487" s="168" t="s">
        <v>31</v>
      </c>
      <c r="E487" s="168" t="s">
        <v>13</v>
      </c>
      <c r="F487" s="142" t="s">
        <v>36</v>
      </c>
      <c r="G487" s="141" t="s">
        <v>200</v>
      </c>
      <c r="H487" s="142" t="s">
        <v>1</v>
      </c>
      <c r="I487" s="142" t="s">
        <v>40</v>
      </c>
      <c r="J487" s="168" t="s">
        <v>1527</v>
      </c>
      <c r="K487" s="141" t="s">
        <v>218</v>
      </c>
      <c r="L487" s="141">
        <v>80131803</v>
      </c>
      <c r="M487" s="143">
        <v>7767043</v>
      </c>
      <c r="N487" s="144">
        <v>3.5</v>
      </c>
      <c r="O487" s="143">
        <v>27184651</v>
      </c>
      <c r="P487" s="144" t="s">
        <v>238</v>
      </c>
      <c r="Q487" s="144" t="s">
        <v>238</v>
      </c>
      <c r="R487" s="144" t="s">
        <v>238</v>
      </c>
      <c r="S487" s="141" t="s">
        <v>158</v>
      </c>
      <c r="T487" s="141" t="s">
        <v>1400</v>
      </c>
      <c r="U487" s="141" t="s">
        <v>1390</v>
      </c>
      <c r="V487" s="145" t="s">
        <v>1391</v>
      </c>
      <c r="W487" s="141" t="s">
        <v>4012</v>
      </c>
      <c r="X487" s="146">
        <v>45372</v>
      </c>
      <c r="Y487" s="147">
        <v>202412000033833</v>
      </c>
      <c r="Z487" s="147" t="s">
        <v>178</v>
      </c>
      <c r="AA487" s="141" t="s">
        <v>1961</v>
      </c>
      <c r="AB487" s="146">
        <v>45373</v>
      </c>
      <c r="AC487" s="162" t="s">
        <v>1962</v>
      </c>
      <c r="AD487" s="146">
        <v>45373</v>
      </c>
      <c r="AE487" s="163">
        <v>27184651</v>
      </c>
      <c r="AF487" s="152">
        <f t="shared" si="46"/>
        <v>0</v>
      </c>
      <c r="AG487" s="167">
        <v>564</v>
      </c>
      <c r="AH487" s="146">
        <v>45376</v>
      </c>
      <c r="AI487" s="163">
        <v>27184651</v>
      </c>
      <c r="AJ487" s="152">
        <f t="shared" si="47"/>
        <v>0</v>
      </c>
      <c r="AK487" s="164">
        <v>1150</v>
      </c>
      <c r="AL487" s="146">
        <v>45384</v>
      </c>
      <c r="AM487" s="163">
        <v>27184651</v>
      </c>
      <c r="AN487" s="158">
        <f t="shared" si="48"/>
        <v>0</v>
      </c>
      <c r="AO487" s="157">
        <v>7249240</v>
      </c>
      <c r="AP487" s="157"/>
      <c r="AQ487" s="158">
        <f t="shared" si="50"/>
        <v>19935411</v>
      </c>
      <c r="AR487" s="158">
        <f t="shared" si="49"/>
        <v>0</v>
      </c>
      <c r="AS487" s="159" t="s">
        <v>170</v>
      </c>
      <c r="AT487" s="164">
        <v>256</v>
      </c>
      <c r="AU487" s="165" t="s">
        <v>1963</v>
      </c>
      <c r="AV487" s="148"/>
    </row>
    <row r="488" spans="1:48" s="118" customFormat="1" ht="18.75" customHeight="1">
      <c r="A488" s="140">
        <v>187</v>
      </c>
      <c r="B488" s="141" t="s">
        <v>1964</v>
      </c>
      <c r="C488" s="142" t="s">
        <v>64</v>
      </c>
      <c r="D488" s="168" t="s">
        <v>31</v>
      </c>
      <c r="E488" s="168" t="s">
        <v>13</v>
      </c>
      <c r="F488" s="142" t="s">
        <v>36</v>
      </c>
      <c r="G488" s="141" t="s">
        <v>200</v>
      </c>
      <c r="H488" s="142" t="s">
        <v>2</v>
      </c>
      <c r="I488" s="142" t="s">
        <v>40</v>
      </c>
      <c r="J488" s="168" t="s">
        <v>1965</v>
      </c>
      <c r="K488" s="141" t="s">
        <v>218</v>
      </c>
      <c r="L488" s="141">
        <v>80121703</v>
      </c>
      <c r="M488" s="143">
        <v>5500000</v>
      </c>
      <c r="N488" s="144">
        <v>3.5</v>
      </c>
      <c r="O488" s="143">
        <v>19250000</v>
      </c>
      <c r="P488" s="144" t="s">
        <v>238</v>
      </c>
      <c r="Q488" s="144" t="s">
        <v>238</v>
      </c>
      <c r="R488" s="144" t="s">
        <v>238</v>
      </c>
      <c r="S488" s="141" t="s">
        <v>158</v>
      </c>
      <c r="T488" s="141" t="s">
        <v>1400</v>
      </c>
      <c r="U488" s="141" t="s">
        <v>1390</v>
      </c>
      <c r="V488" s="145" t="s">
        <v>1391</v>
      </c>
      <c r="W488" s="141" t="s">
        <v>2946</v>
      </c>
      <c r="X488" s="146">
        <v>45372</v>
      </c>
      <c r="Y488" s="147">
        <v>202412000033833</v>
      </c>
      <c r="Z488" s="147" t="s">
        <v>178</v>
      </c>
      <c r="AA488" s="141" t="s">
        <v>1966</v>
      </c>
      <c r="AB488" s="146">
        <v>45373</v>
      </c>
      <c r="AC488" s="162" t="s">
        <v>1967</v>
      </c>
      <c r="AD488" s="146">
        <v>45373</v>
      </c>
      <c r="AE488" s="163">
        <v>19250000</v>
      </c>
      <c r="AF488" s="152">
        <f t="shared" si="46"/>
        <v>0</v>
      </c>
      <c r="AG488" s="167">
        <v>562</v>
      </c>
      <c r="AH488" s="146">
        <v>45376</v>
      </c>
      <c r="AI488" s="163">
        <v>19200000</v>
      </c>
      <c r="AJ488" s="152">
        <f t="shared" si="47"/>
        <v>50000</v>
      </c>
      <c r="AK488" s="164">
        <v>1356</v>
      </c>
      <c r="AL488" s="146">
        <v>45392</v>
      </c>
      <c r="AM488" s="163">
        <v>19200000</v>
      </c>
      <c r="AN488" s="158">
        <f t="shared" si="48"/>
        <v>0</v>
      </c>
      <c r="AO488" s="157">
        <v>4200000</v>
      </c>
      <c r="AP488" s="157"/>
      <c r="AQ488" s="158">
        <f t="shared" si="50"/>
        <v>15000000</v>
      </c>
      <c r="AR488" s="158">
        <f t="shared" si="49"/>
        <v>50000</v>
      </c>
      <c r="AS488" s="159" t="s">
        <v>170</v>
      </c>
      <c r="AT488" s="164">
        <v>310</v>
      </c>
      <c r="AU488" s="165" t="s">
        <v>1968</v>
      </c>
      <c r="AV488" s="148"/>
    </row>
    <row r="489" spans="1:48" s="118" customFormat="1" ht="18.75" customHeight="1">
      <c r="A489" s="140">
        <v>188</v>
      </c>
      <c r="B489" s="141" t="s">
        <v>1969</v>
      </c>
      <c r="C489" s="142" t="s">
        <v>64</v>
      </c>
      <c r="D489" s="168" t="s">
        <v>31</v>
      </c>
      <c r="E489" s="168" t="s">
        <v>13</v>
      </c>
      <c r="F489" s="142" t="s">
        <v>36</v>
      </c>
      <c r="G489" s="141" t="s">
        <v>200</v>
      </c>
      <c r="H489" s="142" t="s">
        <v>2</v>
      </c>
      <c r="I489" s="142" t="s">
        <v>40</v>
      </c>
      <c r="J489" s="168" t="s">
        <v>1970</v>
      </c>
      <c r="K489" s="141" t="s">
        <v>218</v>
      </c>
      <c r="L489" s="141">
        <v>80121703</v>
      </c>
      <c r="M489" s="143">
        <v>5500000</v>
      </c>
      <c r="N489" s="144">
        <v>3.5</v>
      </c>
      <c r="O489" s="143">
        <v>19250000</v>
      </c>
      <c r="P489" s="144" t="s">
        <v>238</v>
      </c>
      <c r="Q489" s="144" t="s">
        <v>238</v>
      </c>
      <c r="R489" s="144" t="s">
        <v>238</v>
      </c>
      <c r="S489" s="141" t="s">
        <v>158</v>
      </c>
      <c r="T489" s="141" t="s">
        <v>1400</v>
      </c>
      <c r="U489" s="141" t="s">
        <v>1390</v>
      </c>
      <c r="V489" s="145" t="s">
        <v>1391</v>
      </c>
      <c r="W489" s="141" t="s">
        <v>2946</v>
      </c>
      <c r="X489" s="146">
        <v>45372</v>
      </c>
      <c r="Y489" s="147">
        <v>202412000033833</v>
      </c>
      <c r="Z489" s="147" t="s">
        <v>178</v>
      </c>
      <c r="AA489" s="141" t="s">
        <v>417</v>
      </c>
      <c r="AB489" s="146">
        <v>45373</v>
      </c>
      <c r="AC489" s="162" t="s">
        <v>1971</v>
      </c>
      <c r="AD489" s="146">
        <v>45373</v>
      </c>
      <c r="AE489" s="163">
        <v>19250000</v>
      </c>
      <c r="AF489" s="152">
        <f t="shared" si="46"/>
        <v>0</v>
      </c>
      <c r="AG489" s="167">
        <v>561</v>
      </c>
      <c r="AH489" s="146">
        <v>45376</v>
      </c>
      <c r="AI489" s="163">
        <v>19250000</v>
      </c>
      <c r="AJ489" s="152">
        <f t="shared" si="47"/>
        <v>0</v>
      </c>
      <c r="AK489" s="164">
        <v>1357</v>
      </c>
      <c r="AL489" s="146">
        <v>45392</v>
      </c>
      <c r="AM489" s="163">
        <v>19250000</v>
      </c>
      <c r="AN489" s="158">
        <f t="shared" si="48"/>
        <v>0</v>
      </c>
      <c r="AO489" s="157">
        <v>4200000</v>
      </c>
      <c r="AP489" s="157"/>
      <c r="AQ489" s="158">
        <f t="shared" si="50"/>
        <v>15050000</v>
      </c>
      <c r="AR489" s="158">
        <f t="shared" si="49"/>
        <v>0</v>
      </c>
      <c r="AS489" s="159" t="s">
        <v>170</v>
      </c>
      <c r="AT489" s="164">
        <v>309</v>
      </c>
      <c r="AU489" s="165" t="s">
        <v>1972</v>
      </c>
      <c r="AV489" s="148"/>
    </row>
    <row r="490" spans="1:48" s="118" customFormat="1" ht="18.75" customHeight="1">
      <c r="A490" s="140">
        <v>189</v>
      </c>
      <c r="B490" s="141" t="s">
        <v>1973</v>
      </c>
      <c r="C490" s="142" t="s">
        <v>64</v>
      </c>
      <c r="D490" s="168" t="s">
        <v>31</v>
      </c>
      <c r="E490" s="168" t="s">
        <v>13</v>
      </c>
      <c r="F490" s="142" t="s">
        <v>36</v>
      </c>
      <c r="G490" s="141" t="s">
        <v>200</v>
      </c>
      <c r="H490" s="142" t="s">
        <v>7</v>
      </c>
      <c r="I490" s="142" t="s">
        <v>40</v>
      </c>
      <c r="J490" s="168" t="s">
        <v>1974</v>
      </c>
      <c r="K490" s="141" t="s">
        <v>218</v>
      </c>
      <c r="L490" s="141">
        <v>80111600</v>
      </c>
      <c r="M490" s="143">
        <v>8232400</v>
      </c>
      <c r="N490" s="144">
        <v>3.5</v>
      </c>
      <c r="O490" s="143">
        <v>28813400</v>
      </c>
      <c r="P490" s="144" t="s">
        <v>238</v>
      </c>
      <c r="Q490" s="144" t="s">
        <v>238</v>
      </c>
      <c r="R490" s="144" t="s">
        <v>238</v>
      </c>
      <c r="S490" s="141" t="s">
        <v>158</v>
      </c>
      <c r="T490" s="141" t="s">
        <v>1400</v>
      </c>
      <c r="U490" s="141" t="s">
        <v>1390</v>
      </c>
      <c r="V490" s="145" t="s">
        <v>1391</v>
      </c>
      <c r="W490" s="141" t="s">
        <v>4012</v>
      </c>
      <c r="X490" s="146">
        <v>45372</v>
      </c>
      <c r="Y490" s="147">
        <v>202412000033833</v>
      </c>
      <c r="Z490" s="147" t="s">
        <v>178</v>
      </c>
      <c r="AA490" s="141" t="s">
        <v>1953</v>
      </c>
      <c r="AB490" s="146">
        <v>45373</v>
      </c>
      <c r="AC490" s="162" t="s">
        <v>1975</v>
      </c>
      <c r="AD490" s="146">
        <v>45373</v>
      </c>
      <c r="AE490" s="163">
        <v>28813400</v>
      </c>
      <c r="AF490" s="152">
        <f t="shared" si="46"/>
        <v>0</v>
      </c>
      <c r="AG490" s="167">
        <v>558</v>
      </c>
      <c r="AH490" s="146">
        <v>45376</v>
      </c>
      <c r="AI490" s="163">
        <v>28813400</v>
      </c>
      <c r="AJ490" s="152">
        <f t="shared" si="47"/>
        <v>0</v>
      </c>
      <c r="AK490" s="164">
        <v>1750</v>
      </c>
      <c r="AL490" s="146">
        <v>45399</v>
      </c>
      <c r="AM490" s="163">
        <v>28813400</v>
      </c>
      <c r="AN490" s="158">
        <f t="shared" si="48"/>
        <v>0</v>
      </c>
      <c r="AO490" s="157">
        <v>3567373</v>
      </c>
      <c r="AP490" s="157"/>
      <c r="AQ490" s="158">
        <f t="shared" si="50"/>
        <v>25246027</v>
      </c>
      <c r="AR490" s="158">
        <f t="shared" si="49"/>
        <v>0</v>
      </c>
      <c r="AS490" s="159" t="s">
        <v>170</v>
      </c>
      <c r="AT490" s="164">
        <v>365</v>
      </c>
      <c r="AU490" s="165" t="s">
        <v>1976</v>
      </c>
      <c r="AV490" s="148"/>
    </row>
    <row r="491" spans="1:48" s="118" customFormat="1" ht="18.75" customHeight="1">
      <c r="A491" s="140">
        <v>190</v>
      </c>
      <c r="B491" s="141" t="s">
        <v>1977</v>
      </c>
      <c r="C491" s="142" t="s">
        <v>64</v>
      </c>
      <c r="D491" s="168" t="s">
        <v>31</v>
      </c>
      <c r="E491" s="168" t="s">
        <v>13</v>
      </c>
      <c r="F491" s="142" t="s">
        <v>36</v>
      </c>
      <c r="G491" s="141" t="s">
        <v>200</v>
      </c>
      <c r="H491" s="142" t="s">
        <v>14</v>
      </c>
      <c r="I491" s="142" t="s">
        <v>40</v>
      </c>
      <c r="J491" s="168" t="s">
        <v>1978</v>
      </c>
      <c r="K491" s="141" t="s">
        <v>218</v>
      </c>
      <c r="L491" s="141">
        <v>81101508</v>
      </c>
      <c r="M491" s="143">
        <v>5000000</v>
      </c>
      <c r="N491" s="144">
        <v>3.5</v>
      </c>
      <c r="O491" s="143">
        <v>17500000</v>
      </c>
      <c r="P491" s="144" t="s">
        <v>238</v>
      </c>
      <c r="Q491" s="144" t="s">
        <v>238</v>
      </c>
      <c r="R491" s="144" t="s">
        <v>238</v>
      </c>
      <c r="S491" s="141" t="s">
        <v>158</v>
      </c>
      <c r="T491" s="141" t="s">
        <v>1400</v>
      </c>
      <c r="U491" s="141" t="s">
        <v>1390</v>
      </c>
      <c r="V491" s="145" t="s">
        <v>1391</v>
      </c>
      <c r="W491" s="141" t="s">
        <v>4012</v>
      </c>
      <c r="X491" s="146">
        <v>45372</v>
      </c>
      <c r="Y491" s="147">
        <v>202412000033833</v>
      </c>
      <c r="Z491" s="147" t="s">
        <v>178</v>
      </c>
      <c r="AA491" s="141" t="s">
        <v>1745</v>
      </c>
      <c r="AB491" s="146">
        <v>45373</v>
      </c>
      <c r="AC491" s="162" t="s">
        <v>1979</v>
      </c>
      <c r="AD491" s="146">
        <v>45373</v>
      </c>
      <c r="AE491" s="163">
        <v>17500000</v>
      </c>
      <c r="AF491" s="152">
        <f t="shared" si="46"/>
        <v>0</v>
      </c>
      <c r="AG491" s="167">
        <v>555</v>
      </c>
      <c r="AH491" s="146">
        <v>45376</v>
      </c>
      <c r="AI491" s="163">
        <v>17500000</v>
      </c>
      <c r="AJ491" s="152">
        <f t="shared" si="47"/>
        <v>0</v>
      </c>
      <c r="AK491" s="164">
        <v>1329</v>
      </c>
      <c r="AL491" s="146">
        <v>45390</v>
      </c>
      <c r="AM491" s="163">
        <v>17500000</v>
      </c>
      <c r="AN491" s="158">
        <f t="shared" si="48"/>
        <v>0</v>
      </c>
      <c r="AO491" s="157">
        <v>3500000</v>
      </c>
      <c r="AP491" s="157"/>
      <c r="AQ491" s="158">
        <f t="shared" si="50"/>
        <v>14000000</v>
      </c>
      <c r="AR491" s="158">
        <f t="shared" si="49"/>
        <v>0</v>
      </c>
      <c r="AS491" s="159" t="s">
        <v>170</v>
      </c>
      <c r="AT491" s="164">
        <v>301</v>
      </c>
      <c r="AU491" s="165" t="s">
        <v>1716</v>
      </c>
      <c r="AV491" s="148"/>
    </row>
    <row r="492" spans="1:48" s="118" customFormat="1" ht="18.75" customHeight="1">
      <c r="A492" s="140">
        <v>191</v>
      </c>
      <c r="B492" s="141" t="s">
        <v>1980</v>
      </c>
      <c r="C492" s="142" t="s">
        <v>64</v>
      </c>
      <c r="D492" s="168" t="s">
        <v>31</v>
      </c>
      <c r="E492" s="168" t="s">
        <v>13</v>
      </c>
      <c r="F492" s="142" t="s">
        <v>36</v>
      </c>
      <c r="G492" s="141" t="s">
        <v>200</v>
      </c>
      <c r="H492" s="142" t="s">
        <v>14</v>
      </c>
      <c r="I492" s="142" t="s">
        <v>40</v>
      </c>
      <c r="J492" s="168" t="s">
        <v>1981</v>
      </c>
      <c r="K492" s="141" t="s">
        <v>218</v>
      </c>
      <c r="L492" s="141">
        <v>81101508</v>
      </c>
      <c r="M492" s="143">
        <v>8500000</v>
      </c>
      <c r="N492" s="144">
        <v>3.5</v>
      </c>
      <c r="O492" s="143">
        <v>29750000</v>
      </c>
      <c r="P492" s="144" t="s">
        <v>238</v>
      </c>
      <c r="Q492" s="144" t="s">
        <v>238</v>
      </c>
      <c r="R492" s="144" t="s">
        <v>238</v>
      </c>
      <c r="S492" s="141" t="s">
        <v>158</v>
      </c>
      <c r="T492" s="141" t="s">
        <v>1400</v>
      </c>
      <c r="U492" s="141" t="s">
        <v>1390</v>
      </c>
      <c r="V492" s="145" t="s">
        <v>1391</v>
      </c>
      <c r="W492" s="141" t="s">
        <v>4012</v>
      </c>
      <c r="X492" s="146">
        <v>45372</v>
      </c>
      <c r="Y492" s="147">
        <v>202412000033833</v>
      </c>
      <c r="Z492" s="147" t="s">
        <v>178</v>
      </c>
      <c r="AA492" s="141" t="s">
        <v>1745</v>
      </c>
      <c r="AB492" s="146">
        <v>45373</v>
      </c>
      <c r="AC492" s="162" t="s">
        <v>1982</v>
      </c>
      <c r="AD492" s="146">
        <v>45373</v>
      </c>
      <c r="AE492" s="163">
        <v>29750000</v>
      </c>
      <c r="AF492" s="152">
        <f t="shared" si="46"/>
        <v>0</v>
      </c>
      <c r="AG492" s="167">
        <v>557</v>
      </c>
      <c r="AH492" s="146">
        <v>45376</v>
      </c>
      <c r="AI492" s="163">
        <v>29750000</v>
      </c>
      <c r="AJ492" s="152">
        <f t="shared" si="47"/>
        <v>0</v>
      </c>
      <c r="AK492" s="164">
        <v>1323</v>
      </c>
      <c r="AL492" s="146">
        <v>45390</v>
      </c>
      <c r="AM492" s="163">
        <v>29750000</v>
      </c>
      <c r="AN492" s="158">
        <f t="shared" si="48"/>
        <v>0</v>
      </c>
      <c r="AO492" s="157">
        <v>6233333</v>
      </c>
      <c r="AP492" s="157"/>
      <c r="AQ492" s="158">
        <f t="shared" si="50"/>
        <v>23516667</v>
      </c>
      <c r="AR492" s="158">
        <f t="shared" si="49"/>
        <v>0</v>
      </c>
      <c r="AS492" s="159" t="s">
        <v>170</v>
      </c>
      <c r="AT492" s="164">
        <v>278</v>
      </c>
      <c r="AU492" s="165" t="s">
        <v>1983</v>
      </c>
      <c r="AV492" s="148"/>
    </row>
    <row r="493" spans="1:48" s="118" customFormat="1" ht="18.75" customHeight="1">
      <c r="A493" s="140">
        <v>192</v>
      </c>
      <c r="B493" s="141" t="s">
        <v>1984</v>
      </c>
      <c r="C493" s="142" t="s">
        <v>64</v>
      </c>
      <c r="D493" s="168" t="s">
        <v>31</v>
      </c>
      <c r="E493" s="168" t="s">
        <v>13</v>
      </c>
      <c r="F493" s="142" t="s">
        <v>36</v>
      </c>
      <c r="G493" s="141" t="s">
        <v>200</v>
      </c>
      <c r="H493" s="142" t="s">
        <v>8</v>
      </c>
      <c r="I493" s="142" t="s">
        <v>40</v>
      </c>
      <c r="J493" s="168" t="s">
        <v>1985</v>
      </c>
      <c r="K493" s="141" t="s">
        <v>218</v>
      </c>
      <c r="L493" s="141">
        <v>84111700</v>
      </c>
      <c r="M493" s="143">
        <v>10500000</v>
      </c>
      <c r="N493" s="144">
        <v>3.5</v>
      </c>
      <c r="O493" s="143">
        <v>36750000</v>
      </c>
      <c r="P493" s="144" t="s">
        <v>238</v>
      </c>
      <c r="Q493" s="144" t="s">
        <v>238</v>
      </c>
      <c r="R493" s="144" t="s">
        <v>238</v>
      </c>
      <c r="S493" s="141" t="s">
        <v>158</v>
      </c>
      <c r="T493" s="141" t="s">
        <v>1400</v>
      </c>
      <c r="U493" s="141" t="s">
        <v>1390</v>
      </c>
      <c r="V493" s="145" t="s">
        <v>1391</v>
      </c>
      <c r="W493" s="141" t="s">
        <v>2937</v>
      </c>
      <c r="X493" s="146">
        <v>45372</v>
      </c>
      <c r="Y493" s="147">
        <v>202412000033833</v>
      </c>
      <c r="Z493" s="147" t="s">
        <v>178</v>
      </c>
      <c r="AA493" s="141" t="s">
        <v>1654</v>
      </c>
      <c r="AB493" s="146">
        <v>45373</v>
      </c>
      <c r="AC493" s="162" t="s">
        <v>1986</v>
      </c>
      <c r="AD493" s="146">
        <v>45373</v>
      </c>
      <c r="AE493" s="163">
        <v>36750000</v>
      </c>
      <c r="AF493" s="152">
        <f t="shared" si="46"/>
        <v>0</v>
      </c>
      <c r="AG493" s="167">
        <v>556</v>
      </c>
      <c r="AH493" s="146">
        <v>45376</v>
      </c>
      <c r="AI493" s="163">
        <v>36750000</v>
      </c>
      <c r="AJ493" s="152">
        <f t="shared" si="47"/>
        <v>0</v>
      </c>
      <c r="AK493" s="164">
        <v>1654</v>
      </c>
      <c r="AL493" s="146">
        <v>45397</v>
      </c>
      <c r="AM493" s="163">
        <v>36750000</v>
      </c>
      <c r="AN493" s="158">
        <f t="shared" si="48"/>
        <v>0</v>
      </c>
      <c r="AO493" s="157">
        <v>5250000</v>
      </c>
      <c r="AP493" s="157"/>
      <c r="AQ493" s="158">
        <f t="shared" si="50"/>
        <v>31500000</v>
      </c>
      <c r="AR493" s="158">
        <f t="shared" si="49"/>
        <v>0</v>
      </c>
      <c r="AS493" s="159" t="s">
        <v>170</v>
      </c>
      <c r="AT493" s="164">
        <v>337</v>
      </c>
      <c r="AU493" s="165" t="s">
        <v>1565</v>
      </c>
      <c r="AV493" s="148"/>
    </row>
    <row r="494" spans="1:48" s="118" customFormat="1" ht="18.75" customHeight="1">
      <c r="A494" s="140">
        <v>193</v>
      </c>
      <c r="B494" s="141" t="s">
        <v>1987</v>
      </c>
      <c r="C494" s="142" t="s">
        <v>64</v>
      </c>
      <c r="D494" s="168" t="s">
        <v>31</v>
      </c>
      <c r="E494" s="168" t="s">
        <v>13</v>
      </c>
      <c r="F494" s="142" t="s">
        <v>35</v>
      </c>
      <c r="G494" s="141" t="s">
        <v>200</v>
      </c>
      <c r="H494" s="142" t="s">
        <v>6</v>
      </c>
      <c r="I494" s="142" t="s">
        <v>40</v>
      </c>
      <c r="J494" s="168" t="s">
        <v>1988</v>
      </c>
      <c r="K494" s="141" t="s">
        <v>218</v>
      </c>
      <c r="L494" s="141">
        <v>93141506</v>
      </c>
      <c r="M494" s="143">
        <v>7483980</v>
      </c>
      <c r="N494" s="144">
        <v>3.5</v>
      </c>
      <c r="O494" s="143">
        <v>26193930</v>
      </c>
      <c r="P494" s="144" t="s">
        <v>238</v>
      </c>
      <c r="Q494" s="144" t="s">
        <v>238</v>
      </c>
      <c r="R494" s="144" t="s">
        <v>238</v>
      </c>
      <c r="S494" s="141" t="s">
        <v>158</v>
      </c>
      <c r="T494" s="141" t="s">
        <v>1400</v>
      </c>
      <c r="U494" s="141" t="s">
        <v>1390</v>
      </c>
      <c r="V494" s="145" t="s">
        <v>1391</v>
      </c>
      <c r="W494" s="141" t="s">
        <v>4012</v>
      </c>
      <c r="X494" s="146">
        <v>45372</v>
      </c>
      <c r="Y494" s="147">
        <v>202412000033843</v>
      </c>
      <c r="Z494" s="147" t="s">
        <v>178</v>
      </c>
      <c r="AA494" s="141" t="s">
        <v>1703</v>
      </c>
      <c r="AB494" s="146">
        <v>45373</v>
      </c>
      <c r="AC494" s="162" t="s">
        <v>1989</v>
      </c>
      <c r="AD494" s="146">
        <v>45373</v>
      </c>
      <c r="AE494" s="163">
        <v>26193930</v>
      </c>
      <c r="AF494" s="152">
        <f t="shared" si="46"/>
        <v>0</v>
      </c>
      <c r="AG494" s="167">
        <v>570</v>
      </c>
      <c r="AH494" s="146">
        <v>45377</v>
      </c>
      <c r="AI494" s="163">
        <v>26193930</v>
      </c>
      <c r="AJ494" s="152">
        <f t="shared" si="47"/>
        <v>0</v>
      </c>
      <c r="AK494" s="164">
        <v>1324</v>
      </c>
      <c r="AL494" s="146">
        <v>45390</v>
      </c>
      <c r="AM494" s="163">
        <v>26193930</v>
      </c>
      <c r="AN494" s="158">
        <f t="shared" si="48"/>
        <v>0</v>
      </c>
      <c r="AO494" s="157">
        <v>5737718</v>
      </c>
      <c r="AP494" s="157"/>
      <c r="AQ494" s="158">
        <f t="shared" si="50"/>
        <v>20456212</v>
      </c>
      <c r="AR494" s="158">
        <f t="shared" si="49"/>
        <v>0</v>
      </c>
      <c r="AS494" s="159" t="s">
        <v>170</v>
      </c>
      <c r="AT494" s="164">
        <v>279</v>
      </c>
      <c r="AU494" s="165" t="s">
        <v>1705</v>
      </c>
      <c r="AV494" s="148"/>
    </row>
    <row r="495" spans="1:48" s="118" customFormat="1" ht="18.75" customHeight="1">
      <c r="A495" s="140">
        <v>194</v>
      </c>
      <c r="B495" s="141" t="s">
        <v>1990</v>
      </c>
      <c r="C495" s="142" t="s">
        <v>64</v>
      </c>
      <c r="D495" s="168" t="s">
        <v>31</v>
      </c>
      <c r="E495" s="168" t="s">
        <v>13</v>
      </c>
      <c r="F495" s="142" t="s">
        <v>36</v>
      </c>
      <c r="G495" s="141" t="s">
        <v>200</v>
      </c>
      <c r="H495" s="142" t="s">
        <v>6</v>
      </c>
      <c r="I495" s="142" t="s">
        <v>40</v>
      </c>
      <c r="J495" s="168" t="s">
        <v>1991</v>
      </c>
      <c r="K495" s="141" t="s">
        <v>218</v>
      </c>
      <c r="L495" s="141">
        <v>93141506</v>
      </c>
      <c r="M495" s="143">
        <v>3528162</v>
      </c>
      <c r="N495" s="144">
        <v>3.5</v>
      </c>
      <c r="O495" s="143">
        <v>12348567</v>
      </c>
      <c r="P495" s="144" t="s">
        <v>238</v>
      </c>
      <c r="Q495" s="144" t="s">
        <v>238</v>
      </c>
      <c r="R495" s="144" t="s">
        <v>238</v>
      </c>
      <c r="S495" s="141" t="s">
        <v>158</v>
      </c>
      <c r="T495" s="141" t="s">
        <v>1400</v>
      </c>
      <c r="U495" s="141" t="s">
        <v>1390</v>
      </c>
      <c r="V495" s="145" t="s">
        <v>1391</v>
      </c>
      <c r="W495" s="141" t="s">
        <v>4012</v>
      </c>
      <c r="X495" s="146">
        <v>45372</v>
      </c>
      <c r="Y495" s="147">
        <v>202412000033843</v>
      </c>
      <c r="Z495" s="147" t="s">
        <v>178</v>
      </c>
      <c r="AA495" s="141" t="s">
        <v>1703</v>
      </c>
      <c r="AB495" s="146">
        <v>45373</v>
      </c>
      <c r="AC495" s="162" t="s">
        <v>1992</v>
      </c>
      <c r="AD495" s="146">
        <v>45373</v>
      </c>
      <c r="AE495" s="163">
        <v>12348567</v>
      </c>
      <c r="AF495" s="152">
        <f t="shared" si="46"/>
        <v>0</v>
      </c>
      <c r="AG495" s="167">
        <v>554</v>
      </c>
      <c r="AH495" s="146">
        <v>45376</v>
      </c>
      <c r="AI495" s="163">
        <v>0</v>
      </c>
      <c r="AJ495" s="152">
        <f t="shared" si="47"/>
        <v>12348567</v>
      </c>
      <c r="AK495" s="164"/>
      <c r="AL495" s="146"/>
      <c r="AM495" s="163"/>
      <c r="AN495" s="158">
        <f t="shared" si="48"/>
        <v>0</v>
      </c>
      <c r="AO495" s="157"/>
      <c r="AP495" s="157"/>
      <c r="AQ495" s="158">
        <f t="shared" si="50"/>
        <v>0</v>
      </c>
      <c r="AR495" s="158">
        <f t="shared" si="49"/>
        <v>12348567</v>
      </c>
      <c r="AS495" s="159"/>
      <c r="AT495" s="164"/>
      <c r="AU495" s="165"/>
      <c r="AV495" s="148"/>
    </row>
    <row r="496" spans="1:48" s="118" customFormat="1" ht="18.75" customHeight="1">
      <c r="A496" s="140">
        <v>195</v>
      </c>
      <c r="B496" s="141" t="s">
        <v>1993</v>
      </c>
      <c r="C496" s="142" t="s">
        <v>64</v>
      </c>
      <c r="D496" s="168" t="s">
        <v>31</v>
      </c>
      <c r="E496" s="168" t="s">
        <v>13</v>
      </c>
      <c r="F496" s="142" t="s">
        <v>36</v>
      </c>
      <c r="G496" s="141" t="s">
        <v>200</v>
      </c>
      <c r="H496" s="142" t="s">
        <v>2</v>
      </c>
      <c r="I496" s="142" t="s">
        <v>40</v>
      </c>
      <c r="J496" s="168" t="s">
        <v>1994</v>
      </c>
      <c r="K496" s="141" t="s">
        <v>218</v>
      </c>
      <c r="L496" s="141">
        <v>80121703</v>
      </c>
      <c r="M496" s="143">
        <v>8000000</v>
      </c>
      <c r="N496" s="144">
        <v>3.5</v>
      </c>
      <c r="O496" s="143">
        <v>28000000</v>
      </c>
      <c r="P496" s="144" t="s">
        <v>238</v>
      </c>
      <c r="Q496" s="144" t="s">
        <v>238</v>
      </c>
      <c r="R496" s="144" t="s">
        <v>238</v>
      </c>
      <c r="S496" s="141" t="s">
        <v>158</v>
      </c>
      <c r="T496" s="141" t="s">
        <v>1400</v>
      </c>
      <c r="U496" s="141" t="s">
        <v>1390</v>
      </c>
      <c r="V496" s="145" t="s">
        <v>1391</v>
      </c>
      <c r="W496" s="141" t="s">
        <v>4012</v>
      </c>
      <c r="X496" s="146">
        <v>45372</v>
      </c>
      <c r="Y496" s="147">
        <v>202412000033843</v>
      </c>
      <c r="Z496" s="147" t="s">
        <v>178</v>
      </c>
      <c r="AA496" s="141" t="s">
        <v>419</v>
      </c>
      <c r="AB496" s="146">
        <v>45373</v>
      </c>
      <c r="AC496" s="162" t="s">
        <v>1995</v>
      </c>
      <c r="AD496" s="146">
        <v>45373</v>
      </c>
      <c r="AE496" s="163">
        <v>28000000</v>
      </c>
      <c r="AF496" s="152">
        <f t="shared" si="46"/>
        <v>0</v>
      </c>
      <c r="AG496" s="167">
        <v>553</v>
      </c>
      <c r="AH496" s="146">
        <v>45376</v>
      </c>
      <c r="AI496" s="163">
        <v>11859970</v>
      </c>
      <c r="AJ496" s="152">
        <f t="shared" si="47"/>
        <v>16140030</v>
      </c>
      <c r="AK496" s="164">
        <v>2720</v>
      </c>
      <c r="AL496" s="146">
        <v>45439</v>
      </c>
      <c r="AM496" s="163">
        <v>11859970</v>
      </c>
      <c r="AN496" s="158">
        <f t="shared" si="48"/>
        <v>0</v>
      </c>
      <c r="AO496" s="157">
        <v>0</v>
      </c>
      <c r="AP496" s="157"/>
      <c r="AQ496" s="158">
        <f t="shared" si="50"/>
        <v>11859970</v>
      </c>
      <c r="AR496" s="158">
        <f t="shared" si="49"/>
        <v>16140030</v>
      </c>
      <c r="AS496" s="159" t="s">
        <v>170</v>
      </c>
      <c r="AT496" s="164">
        <v>437</v>
      </c>
      <c r="AU496" s="165" t="s">
        <v>1996</v>
      </c>
      <c r="AV496" s="148"/>
    </row>
    <row r="497" spans="1:48" s="118" customFormat="1" ht="18.75" customHeight="1">
      <c r="A497" s="140">
        <v>196</v>
      </c>
      <c r="B497" s="141" t="s">
        <v>1997</v>
      </c>
      <c r="C497" s="142" t="s">
        <v>64</v>
      </c>
      <c r="D497" s="168" t="s">
        <v>31</v>
      </c>
      <c r="E497" s="168" t="s">
        <v>13</v>
      </c>
      <c r="F497" s="142" t="s">
        <v>36</v>
      </c>
      <c r="G497" s="141" t="s">
        <v>200</v>
      </c>
      <c r="H497" s="142" t="s">
        <v>2</v>
      </c>
      <c r="I497" s="142" t="s">
        <v>40</v>
      </c>
      <c r="J497" s="168" t="s">
        <v>1998</v>
      </c>
      <c r="K497" s="141" t="s">
        <v>218</v>
      </c>
      <c r="L497" s="141">
        <v>80121703</v>
      </c>
      <c r="M497" s="143">
        <v>7483980</v>
      </c>
      <c r="N497" s="144">
        <v>3.5</v>
      </c>
      <c r="O497" s="143">
        <v>26193930</v>
      </c>
      <c r="P497" s="144" t="s">
        <v>238</v>
      </c>
      <c r="Q497" s="144" t="s">
        <v>238</v>
      </c>
      <c r="R497" s="144" t="s">
        <v>238</v>
      </c>
      <c r="S497" s="141" t="s">
        <v>158</v>
      </c>
      <c r="T497" s="141" t="s">
        <v>1400</v>
      </c>
      <c r="U497" s="141" t="s">
        <v>1390</v>
      </c>
      <c r="V497" s="145" t="s">
        <v>1391</v>
      </c>
      <c r="W497" s="141" t="s">
        <v>4012</v>
      </c>
      <c r="X497" s="146">
        <v>45372</v>
      </c>
      <c r="Y497" s="147">
        <v>202412000033843</v>
      </c>
      <c r="Z497" s="147" t="s">
        <v>178</v>
      </c>
      <c r="AA497" s="141" t="s">
        <v>1999</v>
      </c>
      <c r="AB497" s="146">
        <v>45373</v>
      </c>
      <c r="AC497" s="162" t="s">
        <v>2000</v>
      </c>
      <c r="AD497" s="146">
        <v>45373</v>
      </c>
      <c r="AE497" s="163">
        <v>26193930</v>
      </c>
      <c r="AF497" s="152">
        <f t="shared" si="46"/>
        <v>0</v>
      </c>
      <c r="AG497" s="167">
        <v>552</v>
      </c>
      <c r="AH497" s="146">
        <v>45376</v>
      </c>
      <c r="AI497" s="163">
        <v>26193930</v>
      </c>
      <c r="AJ497" s="152">
        <f t="shared" si="47"/>
        <v>0</v>
      </c>
      <c r="AK497" s="164">
        <v>1228</v>
      </c>
      <c r="AL497" s="146">
        <v>45387</v>
      </c>
      <c r="AM497" s="163">
        <v>26193930</v>
      </c>
      <c r="AN497" s="158">
        <f t="shared" si="48"/>
        <v>0</v>
      </c>
      <c r="AO497" s="157">
        <v>0</v>
      </c>
      <c r="AP497" s="157"/>
      <c r="AQ497" s="158">
        <f t="shared" si="50"/>
        <v>26193930</v>
      </c>
      <c r="AR497" s="158">
        <f t="shared" si="49"/>
        <v>0</v>
      </c>
      <c r="AS497" s="159" t="s">
        <v>170</v>
      </c>
      <c r="AT497" s="164">
        <v>273</v>
      </c>
      <c r="AU497" s="165" t="s">
        <v>2001</v>
      </c>
      <c r="AV497" s="148"/>
    </row>
    <row r="498" spans="1:48" s="118" customFormat="1" ht="18.75" customHeight="1">
      <c r="A498" s="140">
        <v>197</v>
      </c>
      <c r="B498" s="141" t="s">
        <v>2002</v>
      </c>
      <c r="C498" s="142" t="s">
        <v>64</v>
      </c>
      <c r="D498" s="168" t="s">
        <v>31</v>
      </c>
      <c r="E498" s="168" t="s">
        <v>13</v>
      </c>
      <c r="F498" s="142" t="s">
        <v>36</v>
      </c>
      <c r="G498" s="141" t="s">
        <v>200</v>
      </c>
      <c r="H498" s="142" t="s">
        <v>2</v>
      </c>
      <c r="I498" s="142" t="s">
        <v>40</v>
      </c>
      <c r="J498" s="168" t="s">
        <v>2003</v>
      </c>
      <c r="K498" s="141" t="s">
        <v>218</v>
      </c>
      <c r="L498" s="141">
        <v>80121703</v>
      </c>
      <c r="M498" s="143">
        <v>5929985</v>
      </c>
      <c r="N498" s="144">
        <v>3.5</v>
      </c>
      <c r="O498" s="143">
        <v>20754948</v>
      </c>
      <c r="P498" s="144" t="s">
        <v>238</v>
      </c>
      <c r="Q498" s="144" t="s">
        <v>238</v>
      </c>
      <c r="R498" s="144" t="s">
        <v>238</v>
      </c>
      <c r="S498" s="141" t="s">
        <v>158</v>
      </c>
      <c r="T498" s="141" t="s">
        <v>1400</v>
      </c>
      <c r="U498" s="141" t="s">
        <v>1390</v>
      </c>
      <c r="V498" s="145" t="s">
        <v>1391</v>
      </c>
      <c r="W498" s="141" t="s">
        <v>4012</v>
      </c>
      <c r="X498" s="146">
        <v>45372</v>
      </c>
      <c r="Y498" s="147">
        <v>202412000033843</v>
      </c>
      <c r="Z498" s="147" t="s">
        <v>178</v>
      </c>
      <c r="AA498" s="141" t="s">
        <v>2004</v>
      </c>
      <c r="AB498" s="146">
        <v>45373</v>
      </c>
      <c r="AC498" s="162" t="s">
        <v>2005</v>
      </c>
      <c r="AD498" s="146">
        <v>45373</v>
      </c>
      <c r="AE498" s="163">
        <v>20754948</v>
      </c>
      <c r="AF498" s="152">
        <f t="shared" si="46"/>
        <v>0</v>
      </c>
      <c r="AG498" s="167">
        <v>535</v>
      </c>
      <c r="AH498" s="146">
        <v>45374</v>
      </c>
      <c r="AI498" s="163">
        <v>20754948</v>
      </c>
      <c r="AJ498" s="152">
        <f t="shared" si="47"/>
        <v>0</v>
      </c>
      <c r="AK498" s="164">
        <v>1354</v>
      </c>
      <c r="AL498" s="146">
        <v>45392</v>
      </c>
      <c r="AM498" s="163">
        <v>20754948</v>
      </c>
      <c r="AN498" s="158">
        <f t="shared" si="48"/>
        <v>0</v>
      </c>
      <c r="AO498" s="157">
        <v>4150990</v>
      </c>
      <c r="AP498" s="157"/>
      <c r="AQ498" s="158">
        <f t="shared" si="50"/>
        <v>16603958</v>
      </c>
      <c r="AR498" s="158">
        <f t="shared" si="49"/>
        <v>0</v>
      </c>
      <c r="AS498" s="159" t="s">
        <v>170</v>
      </c>
      <c r="AT498" s="164">
        <v>307</v>
      </c>
      <c r="AU498" s="165" t="s">
        <v>1689</v>
      </c>
      <c r="AV498" s="148"/>
    </row>
    <row r="499" spans="1:48" s="118" customFormat="1" ht="18.75" customHeight="1">
      <c r="A499" s="140">
        <v>198</v>
      </c>
      <c r="B499" s="141" t="s">
        <v>2006</v>
      </c>
      <c r="C499" s="142" t="s">
        <v>64</v>
      </c>
      <c r="D499" s="168" t="s">
        <v>31</v>
      </c>
      <c r="E499" s="168" t="s">
        <v>13</v>
      </c>
      <c r="F499" s="142" t="s">
        <v>36</v>
      </c>
      <c r="G499" s="141" t="s">
        <v>200</v>
      </c>
      <c r="H499" s="142" t="s">
        <v>2</v>
      </c>
      <c r="I499" s="142" t="s">
        <v>40</v>
      </c>
      <c r="J499" s="168" t="s">
        <v>2007</v>
      </c>
      <c r="K499" s="141" t="s">
        <v>218</v>
      </c>
      <c r="L499" s="141">
        <v>80121703</v>
      </c>
      <c r="M499" s="143">
        <v>4945294</v>
      </c>
      <c r="N499" s="144">
        <v>3.5</v>
      </c>
      <c r="O499" s="143">
        <v>17308529</v>
      </c>
      <c r="P499" s="144" t="s">
        <v>238</v>
      </c>
      <c r="Q499" s="144" t="s">
        <v>238</v>
      </c>
      <c r="R499" s="144" t="s">
        <v>238</v>
      </c>
      <c r="S499" s="141" t="s">
        <v>158</v>
      </c>
      <c r="T499" s="141" t="s">
        <v>1400</v>
      </c>
      <c r="U499" s="141" t="s">
        <v>1390</v>
      </c>
      <c r="V499" s="145" t="s">
        <v>1391</v>
      </c>
      <c r="W499" s="141" t="s">
        <v>4012</v>
      </c>
      <c r="X499" s="146">
        <v>45372</v>
      </c>
      <c r="Y499" s="147">
        <v>202412000033843</v>
      </c>
      <c r="Z499" s="147" t="s">
        <v>178</v>
      </c>
      <c r="AA499" s="141" t="s">
        <v>1999</v>
      </c>
      <c r="AB499" s="146">
        <v>45373</v>
      </c>
      <c r="AC499" s="162" t="s">
        <v>2008</v>
      </c>
      <c r="AD499" s="146">
        <v>45373</v>
      </c>
      <c r="AE499" s="163">
        <v>17308529</v>
      </c>
      <c r="AF499" s="152">
        <f t="shared" si="46"/>
        <v>0</v>
      </c>
      <c r="AG499" s="167">
        <v>551</v>
      </c>
      <c r="AH499" s="146">
        <v>45376</v>
      </c>
      <c r="AI499" s="163">
        <v>17308529</v>
      </c>
      <c r="AJ499" s="152">
        <f t="shared" si="47"/>
        <v>0</v>
      </c>
      <c r="AK499" s="164">
        <v>1462</v>
      </c>
      <c r="AL499" s="146">
        <v>45392</v>
      </c>
      <c r="AM499" s="163">
        <v>17308529</v>
      </c>
      <c r="AN499" s="158">
        <f t="shared" si="48"/>
        <v>0</v>
      </c>
      <c r="AO499" s="157">
        <v>3461706</v>
      </c>
      <c r="AP499" s="157"/>
      <c r="AQ499" s="158">
        <f t="shared" si="50"/>
        <v>13846823</v>
      </c>
      <c r="AR499" s="158">
        <f t="shared" si="49"/>
        <v>0</v>
      </c>
      <c r="AS499" s="159" t="s">
        <v>170</v>
      </c>
      <c r="AT499" s="164">
        <v>308</v>
      </c>
      <c r="AU499" s="165" t="s">
        <v>1629</v>
      </c>
      <c r="AV499" s="148"/>
    </row>
    <row r="500" spans="1:48" s="118" customFormat="1" ht="18.75" customHeight="1">
      <c r="A500" s="140">
        <v>199</v>
      </c>
      <c r="B500" s="141" t="s">
        <v>2009</v>
      </c>
      <c r="C500" s="142" t="s">
        <v>64</v>
      </c>
      <c r="D500" s="168" t="s">
        <v>31</v>
      </c>
      <c r="E500" s="168" t="s">
        <v>13</v>
      </c>
      <c r="F500" s="142" t="s">
        <v>36</v>
      </c>
      <c r="G500" s="141" t="s">
        <v>200</v>
      </c>
      <c r="H500" s="142" t="s">
        <v>2</v>
      </c>
      <c r="I500" s="142" t="s">
        <v>40</v>
      </c>
      <c r="J500" s="168" t="s">
        <v>2007</v>
      </c>
      <c r="K500" s="141" t="s">
        <v>218</v>
      </c>
      <c r="L500" s="141">
        <v>80121703</v>
      </c>
      <c r="M500" s="143">
        <v>4945294</v>
      </c>
      <c r="N500" s="144">
        <v>3.5</v>
      </c>
      <c r="O500" s="143">
        <v>17308529</v>
      </c>
      <c r="P500" s="144" t="s">
        <v>238</v>
      </c>
      <c r="Q500" s="144" t="s">
        <v>238</v>
      </c>
      <c r="R500" s="144" t="s">
        <v>238</v>
      </c>
      <c r="S500" s="141" t="s">
        <v>158</v>
      </c>
      <c r="T500" s="141" t="s">
        <v>1400</v>
      </c>
      <c r="U500" s="141" t="s">
        <v>1390</v>
      </c>
      <c r="V500" s="145" t="s">
        <v>1391</v>
      </c>
      <c r="W500" s="141" t="s">
        <v>4012</v>
      </c>
      <c r="X500" s="146">
        <v>45372</v>
      </c>
      <c r="Y500" s="147">
        <v>202412000033843</v>
      </c>
      <c r="Z500" s="147" t="s">
        <v>178</v>
      </c>
      <c r="AA500" s="141" t="s">
        <v>1999</v>
      </c>
      <c r="AB500" s="146">
        <v>45373</v>
      </c>
      <c r="AC500" s="162" t="s">
        <v>2010</v>
      </c>
      <c r="AD500" s="146">
        <v>45373</v>
      </c>
      <c r="AE500" s="163">
        <v>17308529</v>
      </c>
      <c r="AF500" s="152">
        <f t="shared" si="46"/>
        <v>0</v>
      </c>
      <c r="AG500" s="167">
        <v>536</v>
      </c>
      <c r="AH500" s="146">
        <v>45374</v>
      </c>
      <c r="AI500" s="163">
        <v>17308529</v>
      </c>
      <c r="AJ500" s="152">
        <f t="shared" si="47"/>
        <v>0</v>
      </c>
      <c r="AK500" s="164">
        <v>1149</v>
      </c>
      <c r="AL500" s="146">
        <v>45384</v>
      </c>
      <c r="AM500" s="163">
        <v>17308529</v>
      </c>
      <c r="AN500" s="158">
        <f t="shared" si="48"/>
        <v>0</v>
      </c>
      <c r="AO500" s="157">
        <v>4615608</v>
      </c>
      <c r="AP500" s="157"/>
      <c r="AQ500" s="158">
        <f t="shared" si="50"/>
        <v>12692921</v>
      </c>
      <c r="AR500" s="158">
        <f t="shared" si="49"/>
        <v>0</v>
      </c>
      <c r="AS500" s="159" t="s">
        <v>170</v>
      </c>
      <c r="AT500" s="164">
        <v>259</v>
      </c>
      <c r="AU500" s="165" t="s">
        <v>1694</v>
      </c>
      <c r="AV500" s="148"/>
    </row>
    <row r="501" spans="1:48" s="118" customFormat="1" ht="18.75" customHeight="1">
      <c r="A501" s="140">
        <v>200</v>
      </c>
      <c r="B501" s="141" t="s">
        <v>2011</v>
      </c>
      <c r="C501" s="142" t="s">
        <v>64</v>
      </c>
      <c r="D501" s="168" t="s">
        <v>31</v>
      </c>
      <c r="E501" s="168" t="s">
        <v>13</v>
      </c>
      <c r="F501" s="142" t="s">
        <v>35</v>
      </c>
      <c r="G501" s="141" t="s">
        <v>200</v>
      </c>
      <c r="H501" s="142" t="s">
        <v>6</v>
      </c>
      <c r="I501" s="142" t="s">
        <v>40</v>
      </c>
      <c r="J501" s="168" t="s">
        <v>2012</v>
      </c>
      <c r="K501" s="141" t="s">
        <v>218</v>
      </c>
      <c r="L501" s="141">
        <v>93141506</v>
      </c>
      <c r="M501" s="143">
        <v>5228095.0666666664</v>
      </c>
      <c r="N501" s="144">
        <v>3.5</v>
      </c>
      <c r="O501" s="143">
        <v>18298333</v>
      </c>
      <c r="P501" s="144" t="s">
        <v>238</v>
      </c>
      <c r="Q501" s="144" t="s">
        <v>238</v>
      </c>
      <c r="R501" s="144" t="s">
        <v>238</v>
      </c>
      <c r="S501" s="141" t="s">
        <v>158</v>
      </c>
      <c r="T501" s="141" t="s">
        <v>1400</v>
      </c>
      <c r="U501" s="141" t="s">
        <v>1390</v>
      </c>
      <c r="V501" s="145" t="s">
        <v>1391</v>
      </c>
      <c r="W501" s="141" t="s">
        <v>4012</v>
      </c>
      <c r="X501" s="146">
        <v>45372</v>
      </c>
      <c r="Y501" s="147">
        <v>202412000033843</v>
      </c>
      <c r="Z501" s="147" t="s">
        <v>178</v>
      </c>
      <c r="AA501" s="141" t="s">
        <v>2013</v>
      </c>
      <c r="AB501" s="146">
        <v>45373</v>
      </c>
      <c r="AC501" s="162" t="s">
        <v>2014</v>
      </c>
      <c r="AD501" s="146">
        <v>45373</v>
      </c>
      <c r="AE501" s="163">
        <v>18298333</v>
      </c>
      <c r="AF501" s="152">
        <f t="shared" si="46"/>
        <v>0</v>
      </c>
      <c r="AG501" s="167">
        <v>568</v>
      </c>
      <c r="AH501" s="146">
        <v>45377</v>
      </c>
      <c r="AI501" s="163">
        <v>18298333</v>
      </c>
      <c r="AJ501" s="152">
        <f t="shared" si="47"/>
        <v>0</v>
      </c>
      <c r="AK501" s="164">
        <v>1304</v>
      </c>
      <c r="AL501" s="146">
        <v>45390</v>
      </c>
      <c r="AM501" s="163">
        <v>18298333</v>
      </c>
      <c r="AN501" s="158">
        <f t="shared" si="48"/>
        <v>0</v>
      </c>
      <c r="AO501" s="157">
        <v>4008206</v>
      </c>
      <c r="AP501" s="157"/>
      <c r="AQ501" s="158">
        <f t="shared" si="50"/>
        <v>14290127</v>
      </c>
      <c r="AR501" s="158">
        <f t="shared" si="49"/>
        <v>0</v>
      </c>
      <c r="AS501" s="159" t="s">
        <v>170</v>
      </c>
      <c r="AT501" s="164">
        <v>275</v>
      </c>
      <c r="AU501" s="165" t="s">
        <v>2015</v>
      </c>
      <c r="AV501" s="148"/>
    </row>
    <row r="502" spans="1:48" s="118" customFormat="1" ht="18.75" customHeight="1">
      <c r="A502" s="140">
        <v>201</v>
      </c>
      <c r="B502" s="141" t="s">
        <v>2016</v>
      </c>
      <c r="C502" s="142" t="s">
        <v>64</v>
      </c>
      <c r="D502" s="168" t="s">
        <v>31</v>
      </c>
      <c r="E502" s="168" t="s">
        <v>13</v>
      </c>
      <c r="F502" s="142" t="s">
        <v>36</v>
      </c>
      <c r="G502" s="141" t="s">
        <v>200</v>
      </c>
      <c r="H502" s="142" t="s">
        <v>6</v>
      </c>
      <c r="I502" s="142" t="s">
        <v>40</v>
      </c>
      <c r="J502" s="168" t="s">
        <v>2012</v>
      </c>
      <c r="K502" s="141" t="s">
        <v>218</v>
      </c>
      <c r="L502" s="141">
        <v>93141506</v>
      </c>
      <c r="M502" s="143">
        <v>5228095</v>
      </c>
      <c r="N502" s="144">
        <v>3.5</v>
      </c>
      <c r="O502" s="143">
        <v>18298333</v>
      </c>
      <c r="P502" s="144" t="s">
        <v>238</v>
      </c>
      <c r="Q502" s="144" t="s">
        <v>238</v>
      </c>
      <c r="R502" s="144" t="s">
        <v>238</v>
      </c>
      <c r="S502" s="141" t="s">
        <v>158</v>
      </c>
      <c r="T502" s="141" t="s">
        <v>1400</v>
      </c>
      <c r="U502" s="141" t="s">
        <v>1390</v>
      </c>
      <c r="V502" s="145" t="s">
        <v>1391</v>
      </c>
      <c r="W502" s="141" t="s">
        <v>4012</v>
      </c>
      <c r="X502" s="146">
        <v>45372</v>
      </c>
      <c r="Y502" s="147">
        <v>202412000033843</v>
      </c>
      <c r="Z502" s="147" t="s">
        <v>178</v>
      </c>
      <c r="AA502" s="141" t="s">
        <v>1660</v>
      </c>
      <c r="AB502" s="146">
        <v>45373</v>
      </c>
      <c r="AC502" s="162" t="s">
        <v>2017</v>
      </c>
      <c r="AD502" s="146">
        <v>45373</v>
      </c>
      <c r="AE502" s="163">
        <v>18298333</v>
      </c>
      <c r="AF502" s="152">
        <f t="shared" si="46"/>
        <v>0</v>
      </c>
      <c r="AG502" s="167">
        <v>537</v>
      </c>
      <c r="AH502" s="146">
        <v>45374</v>
      </c>
      <c r="AI502" s="163">
        <v>18298333</v>
      </c>
      <c r="AJ502" s="152">
        <f t="shared" si="47"/>
        <v>0</v>
      </c>
      <c r="AK502" s="164">
        <v>1229</v>
      </c>
      <c r="AL502" s="146">
        <v>45387</v>
      </c>
      <c r="AM502" s="163">
        <v>18298333</v>
      </c>
      <c r="AN502" s="158">
        <f t="shared" si="48"/>
        <v>0</v>
      </c>
      <c r="AO502" s="157">
        <v>4531016</v>
      </c>
      <c r="AP502" s="157"/>
      <c r="AQ502" s="158">
        <f t="shared" si="50"/>
        <v>13767317</v>
      </c>
      <c r="AR502" s="158">
        <f t="shared" si="49"/>
        <v>0</v>
      </c>
      <c r="AS502" s="159" t="s">
        <v>170</v>
      </c>
      <c r="AT502" s="164">
        <v>269</v>
      </c>
      <c r="AU502" s="165" t="s">
        <v>1613</v>
      </c>
      <c r="AV502" s="148"/>
    </row>
    <row r="503" spans="1:48" s="118" customFormat="1" ht="18.75" customHeight="1">
      <c r="A503" s="140">
        <v>202</v>
      </c>
      <c r="B503" s="141" t="s">
        <v>2018</v>
      </c>
      <c r="C503" s="142" t="s">
        <v>64</v>
      </c>
      <c r="D503" s="168" t="s">
        <v>31</v>
      </c>
      <c r="E503" s="168" t="s">
        <v>13</v>
      </c>
      <c r="F503" s="142" t="s">
        <v>36</v>
      </c>
      <c r="G503" s="141" t="s">
        <v>200</v>
      </c>
      <c r="H503" s="142" t="s">
        <v>1</v>
      </c>
      <c r="I503" s="142" t="s">
        <v>40</v>
      </c>
      <c r="J503" s="168" t="s">
        <v>2019</v>
      </c>
      <c r="K503" s="141" t="s">
        <v>218</v>
      </c>
      <c r="L503" s="141">
        <v>80131803</v>
      </c>
      <c r="M503" s="143">
        <v>6000000</v>
      </c>
      <c r="N503" s="144">
        <v>3.5</v>
      </c>
      <c r="O503" s="143">
        <v>21000000</v>
      </c>
      <c r="P503" s="144" t="s">
        <v>238</v>
      </c>
      <c r="Q503" s="144" t="s">
        <v>238</v>
      </c>
      <c r="R503" s="144" t="s">
        <v>238</v>
      </c>
      <c r="S503" s="141" t="s">
        <v>158</v>
      </c>
      <c r="T503" s="141" t="s">
        <v>1400</v>
      </c>
      <c r="U503" s="141" t="s">
        <v>1390</v>
      </c>
      <c r="V503" s="145" t="s">
        <v>1391</v>
      </c>
      <c r="W503" s="141" t="s">
        <v>4012</v>
      </c>
      <c r="X503" s="146">
        <v>45372</v>
      </c>
      <c r="Y503" s="147">
        <v>202412000033843</v>
      </c>
      <c r="Z503" s="147" t="s">
        <v>178</v>
      </c>
      <c r="AA503" s="141" t="s">
        <v>2020</v>
      </c>
      <c r="AB503" s="146">
        <v>45373</v>
      </c>
      <c r="AC503" s="162" t="s">
        <v>2021</v>
      </c>
      <c r="AD503" s="146">
        <v>45373</v>
      </c>
      <c r="AE503" s="163">
        <v>21000000</v>
      </c>
      <c r="AF503" s="152">
        <f t="shared" si="46"/>
        <v>0</v>
      </c>
      <c r="AG503" s="167">
        <v>539</v>
      </c>
      <c r="AH503" s="146">
        <v>45376</v>
      </c>
      <c r="AI503" s="163">
        <v>21000000</v>
      </c>
      <c r="AJ503" s="152">
        <f t="shared" si="47"/>
        <v>0</v>
      </c>
      <c r="AK503" s="164">
        <v>1230</v>
      </c>
      <c r="AL503" s="146">
        <v>45387</v>
      </c>
      <c r="AM503" s="163">
        <v>21000000</v>
      </c>
      <c r="AN503" s="158">
        <f t="shared" si="48"/>
        <v>0</v>
      </c>
      <c r="AO503" s="157">
        <v>5200000</v>
      </c>
      <c r="AP503" s="157"/>
      <c r="AQ503" s="158">
        <f t="shared" si="50"/>
        <v>15800000</v>
      </c>
      <c r="AR503" s="158">
        <f t="shared" si="49"/>
        <v>0</v>
      </c>
      <c r="AS503" s="159" t="s">
        <v>170</v>
      </c>
      <c r="AT503" s="164">
        <v>270</v>
      </c>
      <c r="AU503" s="165" t="s">
        <v>2022</v>
      </c>
      <c r="AV503" s="148"/>
    </row>
    <row r="504" spans="1:48" s="118" customFormat="1" ht="18.75" customHeight="1">
      <c r="A504" s="140">
        <v>203</v>
      </c>
      <c r="B504" s="141" t="s">
        <v>2023</v>
      </c>
      <c r="C504" s="142" t="s">
        <v>64</v>
      </c>
      <c r="D504" s="168" t="s">
        <v>31</v>
      </c>
      <c r="E504" s="168" t="s">
        <v>13</v>
      </c>
      <c r="F504" s="142" t="s">
        <v>36</v>
      </c>
      <c r="G504" s="141" t="s">
        <v>200</v>
      </c>
      <c r="H504" s="142" t="s">
        <v>1</v>
      </c>
      <c r="I504" s="142" t="s">
        <v>40</v>
      </c>
      <c r="J504" s="168" t="s">
        <v>2024</v>
      </c>
      <c r="K504" s="141" t="s">
        <v>218</v>
      </c>
      <c r="L504" s="141">
        <v>80131803</v>
      </c>
      <c r="M504" s="143">
        <v>3800000</v>
      </c>
      <c r="N504" s="144">
        <v>3.5</v>
      </c>
      <c r="O504" s="143">
        <v>13300000</v>
      </c>
      <c r="P504" s="144" t="s">
        <v>238</v>
      </c>
      <c r="Q504" s="144" t="s">
        <v>238</v>
      </c>
      <c r="R504" s="144" t="s">
        <v>238</v>
      </c>
      <c r="S504" s="141" t="s">
        <v>158</v>
      </c>
      <c r="T504" s="141" t="s">
        <v>1400</v>
      </c>
      <c r="U504" s="141" t="s">
        <v>1390</v>
      </c>
      <c r="V504" s="145" t="s">
        <v>1391</v>
      </c>
      <c r="W504" s="141" t="s">
        <v>4012</v>
      </c>
      <c r="X504" s="146">
        <v>45372</v>
      </c>
      <c r="Y504" s="147">
        <v>202412000033843</v>
      </c>
      <c r="Z504" s="147" t="s">
        <v>178</v>
      </c>
      <c r="AA504" s="141" t="s">
        <v>1940</v>
      </c>
      <c r="AB504" s="146">
        <v>45373</v>
      </c>
      <c r="AC504" s="162" t="s">
        <v>2025</v>
      </c>
      <c r="AD504" s="146">
        <v>45373</v>
      </c>
      <c r="AE504" s="163">
        <v>13300000</v>
      </c>
      <c r="AF504" s="152">
        <f t="shared" si="46"/>
        <v>0</v>
      </c>
      <c r="AG504" s="167">
        <v>538</v>
      </c>
      <c r="AH504" s="146">
        <v>45376</v>
      </c>
      <c r="AI504" s="163">
        <v>13300000</v>
      </c>
      <c r="AJ504" s="152">
        <f t="shared" si="47"/>
        <v>0</v>
      </c>
      <c r="AK504" s="164">
        <v>1328</v>
      </c>
      <c r="AL504" s="146">
        <v>45390</v>
      </c>
      <c r="AM504" s="163">
        <v>13300000</v>
      </c>
      <c r="AN504" s="158">
        <f t="shared" si="48"/>
        <v>0</v>
      </c>
      <c r="AO504" s="157">
        <v>2913333</v>
      </c>
      <c r="AP504" s="157"/>
      <c r="AQ504" s="158">
        <f t="shared" si="50"/>
        <v>10386667</v>
      </c>
      <c r="AR504" s="158">
        <f t="shared" si="49"/>
        <v>0</v>
      </c>
      <c r="AS504" s="159" t="s">
        <v>168</v>
      </c>
      <c r="AT504" s="164">
        <v>293</v>
      </c>
      <c r="AU504" s="165" t="s">
        <v>1721</v>
      </c>
      <c r="AV504" s="148"/>
    </row>
    <row r="505" spans="1:48" s="118" customFormat="1" ht="18.75" customHeight="1">
      <c r="A505" s="140">
        <v>204</v>
      </c>
      <c r="B505" s="141" t="s">
        <v>2026</v>
      </c>
      <c r="C505" s="142" t="s">
        <v>64</v>
      </c>
      <c r="D505" s="168" t="s">
        <v>31</v>
      </c>
      <c r="E505" s="168" t="s">
        <v>13</v>
      </c>
      <c r="F505" s="142" t="s">
        <v>36</v>
      </c>
      <c r="G505" s="141" t="s">
        <v>200</v>
      </c>
      <c r="H505" s="142" t="s">
        <v>8</v>
      </c>
      <c r="I505" s="142" t="s">
        <v>40</v>
      </c>
      <c r="J505" s="168" t="s">
        <v>1488</v>
      </c>
      <c r="K505" s="141" t="s">
        <v>218</v>
      </c>
      <c r="L505" s="141">
        <v>84111700</v>
      </c>
      <c r="M505" s="143">
        <v>7767043</v>
      </c>
      <c r="N505" s="144">
        <v>3.5</v>
      </c>
      <c r="O505" s="143">
        <v>27184651</v>
      </c>
      <c r="P505" s="144" t="s">
        <v>238</v>
      </c>
      <c r="Q505" s="144" t="s">
        <v>238</v>
      </c>
      <c r="R505" s="144" t="s">
        <v>238</v>
      </c>
      <c r="S505" s="141" t="s">
        <v>158</v>
      </c>
      <c r="T505" s="141" t="s">
        <v>1400</v>
      </c>
      <c r="U505" s="141" t="s">
        <v>1390</v>
      </c>
      <c r="V505" s="145" t="s">
        <v>1391</v>
      </c>
      <c r="W505" s="141" t="s">
        <v>4012</v>
      </c>
      <c r="X505" s="146">
        <v>45372</v>
      </c>
      <c r="Y505" s="147">
        <v>202412000033843</v>
      </c>
      <c r="Z505" s="147" t="s">
        <v>178</v>
      </c>
      <c r="AA505" s="141" t="s">
        <v>2027</v>
      </c>
      <c r="AB505" s="146">
        <v>45373</v>
      </c>
      <c r="AC505" s="162" t="s">
        <v>46</v>
      </c>
      <c r="AD505" s="146">
        <v>45373</v>
      </c>
      <c r="AE505" s="163">
        <v>27184651</v>
      </c>
      <c r="AF505" s="152">
        <f t="shared" si="46"/>
        <v>0</v>
      </c>
      <c r="AG505" s="167">
        <v>540</v>
      </c>
      <c r="AH505" s="146">
        <v>45376</v>
      </c>
      <c r="AI505" s="163">
        <v>27184651</v>
      </c>
      <c r="AJ505" s="152">
        <f t="shared" si="47"/>
        <v>0</v>
      </c>
      <c r="AK505" s="164">
        <v>1761</v>
      </c>
      <c r="AL505" s="146">
        <v>45399</v>
      </c>
      <c r="AM505" s="163">
        <v>27184651</v>
      </c>
      <c r="AN505" s="158">
        <f t="shared" si="48"/>
        <v>0</v>
      </c>
      <c r="AO505" s="157">
        <v>2330113</v>
      </c>
      <c r="AP505" s="157"/>
      <c r="AQ505" s="158">
        <f t="shared" si="50"/>
        <v>24854538</v>
      </c>
      <c r="AR505" s="158">
        <f t="shared" si="49"/>
        <v>0</v>
      </c>
      <c r="AS505" s="159" t="s">
        <v>170</v>
      </c>
      <c r="AT505" s="164">
        <v>364</v>
      </c>
      <c r="AU505" s="165" t="s">
        <v>2028</v>
      </c>
      <c r="AV505" s="148"/>
    </row>
    <row r="506" spans="1:48" s="118" customFormat="1" ht="18.75" customHeight="1">
      <c r="A506" s="140">
        <v>205</v>
      </c>
      <c r="B506" s="141" t="s">
        <v>2029</v>
      </c>
      <c r="C506" s="142" t="s">
        <v>64</v>
      </c>
      <c r="D506" s="168" t="s">
        <v>31</v>
      </c>
      <c r="E506" s="168" t="s">
        <v>13</v>
      </c>
      <c r="F506" s="142" t="s">
        <v>36</v>
      </c>
      <c r="G506" s="141" t="s">
        <v>200</v>
      </c>
      <c r="H506" s="142" t="s">
        <v>7</v>
      </c>
      <c r="I506" s="142" t="s">
        <v>40</v>
      </c>
      <c r="J506" s="168" t="s">
        <v>2030</v>
      </c>
      <c r="K506" s="141" t="s">
        <v>218</v>
      </c>
      <c r="L506" s="141">
        <v>80111600</v>
      </c>
      <c r="M506" s="143">
        <v>8000000</v>
      </c>
      <c r="N506" s="144">
        <v>3.5</v>
      </c>
      <c r="O506" s="143">
        <v>28000000</v>
      </c>
      <c r="P506" s="144" t="s">
        <v>238</v>
      </c>
      <c r="Q506" s="144" t="s">
        <v>238</v>
      </c>
      <c r="R506" s="144" t="s">
        <v>238</v>
      </c>
      <c r="S506" s="141" t="s">
        <v>158</v>
      </c>
      <c r="T506" s="141" t="s">
        <v>1400</v>
      </c>
      <c r="U506" s="141" t="s">
        <v>1390</v>
      </c>
      <c r="V506" s="145" t="s">
        <v>1391</v>
      </c>
      <c r="W506" s="141" t="s">
        <v>4012</v>
      </c>
      <c r="X506" s="146">
        <v>45372</v>
      </c>
      <c r="Y506" s="147">
        <v>202412000033843</v>
      </c>
      <c r="Z506" s="147" t="s">
        <v>178</v>
      </c>
      <c r="AA506" s="141" t="s">
        <v>2031</v>
      </c>
      <c r="AB506" s="146">
        <v>45373</v>
      </c>
      <c r="AC506" s="162" t="s">
        <v>2032</v>
      </c>
      <c r="AD506" s="146">
        <v>45373</v>
      </c>
      <c r="AE506" s="163">
        <v>28000000</v>
      </c>
      <c r="AF506" s="152">
        <f t="shared" si="46"/>
        <v>0</v>
      </c>
      <c r="AG506" s="167">
        <v>541</v>
      </c>
      <c r="AH506" s="146">
        <v>45376</v>
      </c>
      <c r="AI506" s="163">
        <v>28000000</v>
      </c>
      <c r="AJ506" s="152">
        <f t="shared" si="47"/>
        <v>0</v>
      </c>
      <c r="AK506" s="164">
        <v>1225</v>
      </c>
      <c r="AL506" s="146">
        <v>45385</v>
      </c>
      <c r="AM506" s="163">
        <v>28000000</v>
      </c>
      <c r="AN506" s="158">
        <f t="shared" si="48"/>
        <v>0</v>
      </c>
      <c r="AO506" s="157">
        <v>6533333</v>
      </c>
      <c r="AP506" s="157"/>
      <c r="AQ506" s="158">
        <f t="shared" si="50"/>
        <v>21466667</v>
      </c>
      <c r="AR506" s="158">
        <f t="shared" si="49"/>
        <v>0</v>
      </c>
      <c r="AS506" s="159" t="s">
        <v>170</v>
      </c>
      <c r="AT506" s="164">
        <v>255</v>
      </c>
      <c r="AU506" s="165" t="s">
        <v>2033</v>
      </c>
      <c r="AV506" s="148"/>
    </row>
    <row r="507" spans="1:48" s="118" customFormat="1" ht="18.75" customHeight="1">
      <c r="A507" s="140">
        <v>206</v>
      </c>
      <c r="B507" s="141" t="s">
        <v>2034</v>
      </c>
      <c r="C507" s="142" t="s">
        <v>64</v>
      </c>
      <c r="D507" s="168" t="s">
        <v>31</v>
      </c>
      <c r="E507" s="168" t="s">
        <v>13</v>
      </c>
      <c r="F507" s="142" t="s">
        <v>36</v>
      </c>
      <c r="G507" s="141" t="s">
        <v>200</v>
      </c>
      <c r="H507" s="142" t="s">
        <v>5</v>
      </c>
      <c r="I507" s="142" t="s">
        <v>40</v>
      </c>
      <c r="J507" s="168" t="s">
        <v>2035</v>
      </c>
      <c r="K507" s="141" t="s">
        <v>218</v>
      </c>
      <c r="L507" s="141">
        <v>80161504</v>
      </c>
      <c r="M507" s="143">
        <v>3500000</v>
      </c>
      <c r="N507" s="144">
        <v>3.5</v>
      </c>
      <c r="O507" s="143">
        <v>12250000</v>
      </c>
      <c r="P507" s="144" t="s">
        <v>238</v>
      </c>
      <c r="Q507" s="144" t="s">
        <v>238</v>
      </c>
      <c r="R507" s="144" t="s">
        <v>238</v>
      </c>
      <c r="S507" s="141" t="s">
        <v>158</v>
      </c>
      <c r="T507" s="141" t="s">
        <v>1400</v>
      </c>
      <c r="U507" s="141" t="s">
        <v>1390</v>
      </c>
      <c r="V507" s="145" t="s">
        <v>1391</v>
      </c>
      <c r="W507" s="141" t="s">
        <v>4012</v>
      </c>
      <c r="X507" s="146">
        <v>45372</v>
      </c>
      <c r="Y507" s="147">
        <v>202412000033843</v>
      </c>
      <c r="Z507" s="147" t="s">
        <v>178</v>
      </c>
      <c r="AA507" s="141" t="s">
        <v>2036</v>
      </c>
      <c r="AB507" s="146">
        <v>45373</v>
      </c>
      <c r="AC507" s="162" t="s">
        <v>2037</v>
      </c>
      <c r="AD507" s="146">
        <v>45373</v>
      </c>
      <c r="AE507" s="163">
        <v>12250000</v>
      </c>
      <c r="AF507" s="152">
        <f t="shared" si="46"/>
        <v>0</v>
      </c>
      <c r="AG507" s="167">
        <v>542</v>
      </c>
      <c r="AH507" s="146">
        <v>45376</v>
      </c>
      <c r="AI507" s="163">
        <v>12250000</v>
      </c>
      <c r="AJ507" s="152">
        <f t="shared" si="47"/>
        <v>0</v>
      </c>
      <c r="AK507" s="164">
        <v>1148</v>
      </c>
      <c r="AL507" s="146">
        <v>45384</v>
      </c>
      <c r="AM507" s="163">
        <v>12250000</v>
      </c>
      <c r="AN507" s="158">
        <f t="shared" si="48"/>
        <v>0</v>
      </c>
      <c r="AO507" s="157">
        <v>3266667</v>
      </c>
      <c r="AP507" s="157"/>
      <c r="AQ507" s="158">
        <f t="shared" si="50"/>
        <v>8983333</v>
      </c>
      <c r="AR507" s="158">
        <f t="shared" si="49"/>
        <v>0</v>
      </c>
      <c r="AS507" s="159" t="s">
        <v>168</v>
      </c>
      <c r="AT507" s="164">
        <v>258</v>
      </c>
      <c r="AU507" s="165" t="s">
        <v>1640</v>
      </c>
      <c r="AV507" s="148"/>
    </row>
    <row r="508" spans="1:48" s="118" customFormat="1" ht="18.75" customHeight="1">
      <c r="A508" s="140">
        <v>207</v>
      </c>
      <c r="B508" s="141" t="s">
        <v>2038</v>
      </c>
      <c r="C508" s="142" t="s">
        <v>64</v>
      </c>
      <c r="D508" s="168" t="s">
        <v>31</v>
      </c>
      <c r="E508" s="168" t="s">
        <v>13</v>
      </c>
      <c r="F508" s="142" t="s">
        <v>36</v>
      </c>
      <c r="G508" s="141" t="s">
        <v>200</v>
      </c>
      <c r="H508" s="142" t="s">
        <v>6</v>
      </c>
      <c r="I508" s="142" t="s">
        <v>40</v>
      </c>
      <c r="J508" s="168" t="s">
        <v>2039</v>
      </c>
      <c r="K508" s="141" t="s">
        <v>218</v>
      </c>
      <c r="L508" s="141">
        <v>93141506</v>
      </c>
      <c r="M508" s="143">
        <v>8000000</v>
      </c>
      <c r="N508" s="144">
        <v>3.5</v>
      </c>
      <c r="O508" s="143">
        <v>28000000</v>
      </c>
      <c r="P508" s="144" t="s">
        <v>238</v>
      </c>
      <c r="Q508" s="144" t="s">
        <v>238</v>
      </c>
      <c r="R508" s="144" t="s">
        <v>238</v>
      </c>
      <c r="S508" s="141" t="s">
        <v>158</v>
      </c>
      <c r="T508" s="141" t="s">
        <v>1400</v>
      </c>
      <c r="U508" s="141" t="s">
        <v>1390</v>
      </c>
      <c r="V508" s="145" t="s">
        <v>1391</v>
      </c>
      <c r="W508" s="141" t="s">
        <v>4012</v>
      </c>
      <c r="X508" s="146">
        <v>45372</v>
      </c>
      <c r="Y508" s="147">
        <v>202412000033843</v>
      </c>
      <c r="Z508" s="147" t="s">
        <v>178</v>
      </c>
      <c r="AA508" s="141" t="s">
        <v>1622</v>
      </c>
      <c r="AB508" s="146">
        <v>45373</v>
      </c>
      <c r="AC508" s="162" t="s">
        <v>2040</v>
      </c>
      <c r="AD508" s="146">
        <v>45373</v>
      </c>
      <c r="AE508" s="163">
        <v>28000000</v>
      </c>
      <c r="AF508" s="152">
        <f t="shared" si="46"/>
        <v>0</v>
      </c>
      <c r="AG508" s="167">
        <v>543</v>
      </c>
      <c r="AH508" s="146">
        <v>45376</v>
      </c>
      <c r="AI508" s="163">
        <v>0</v>
      </c>
      <c r="AJ508" s="152">
        <f t="shared" si="47"/>
        <v>28000000</v>
      </c>
      <c r="AK508" s="164"/>
      <c r="AL508" s="146"/>
      <c r="AM508" s="163"/>
      <c r="AN508" s="158">
        <f t="shared" si="48"/>
        <v>0</v>
      </c>
      <c r="AO508" s="157"/>
      <c r="AP508" s="157"/>
      <c r="AQ508" s="158">
        <f t="shared" si="50"/>
        <v>0</v>
      </c>
      <c r="AR508" s="158">
        <f t="shared" si="49"/>
        <v>28000000</v>
      </c>
      <c r="AS508" s="159"/>
      <c r="AT508" s="164"/>
      <c r="AU508" s="165"/>
      <c r="AV508" s="148"/>
    </row>
    <row r="509" spans="1:48" s="118" customFormat="1" ht="18.75" customHeight="1">
      <c r="A509" s="140">
        <v>208</v>
      </c>
      <c r="B509" s="141" t="s">
        <v>2041</v>
      </c>
      <c r="C509" s="142" t="s">
        <v>64</v>
      </c>
      <c r="D509" s="168" t="s">
        <v>31</v>
      </c>
      <c r="E509" s="168" t="s">
        <v>13</v>
      </c>
      <c r="F509" s="142" t="s">
        <v>36</v>
      </c>
      <c r="G509" s="141" t="s">
        <v>200</v>
      </c>
      <c r="H509" s="142" t="s">
        <v>1</v>
      </c>
      <c r="I509" s="142" t="s">
        <v>40</v>
      </c>
      <c r="J509" s="168" t="s">
        <v>2042</v>
      </c>
      <c r="K509" s="141" t="s">
        <v>218</v>
      </c>
      <c r="L509" s="141">
        <v>80131803</v>
      </c>
      <c r="M509" s="143">
        <v>5500000</v>
      </c>
      <c r="N509" s="144">
        <v>3.5</v>
      </c>
      <c r="O509" s="143">
        <v>19250000</v>
      </c>
      <c r="P509" s="144" t="s">
        <v>238</v>
      </c>
      <c r="Q509" s="144" t="s">
        <v>238</v>
      </c>
      <c r="R509" s="144" t="s">
        <v>238</v>
      </c>
      <c r="S509" s="141" t="s">
        <v>158</v>
      </c>
      <c r="T509" s="141" t="s">
        <v>1400</v>
      </c>
      <c r="U509" s="141" t="s">
        <v>1390</v>
      </c>
      <c r="V509" s="145" t="s">
        <v>1391</v>
      </c>
      <c r="W509" s="141" t="s">
        <v>4012</v>
      </c>
      <c r="X509" s="146">
        <v>45372</v>
      </c>
      <c r="Y509" s="147">
        <v>202412000033843</v>
      </c>
      <c r="Z509" s="147" t="s">
        <v>178</v>
      </c>
      <c r="AA509" s="141" t="s">
        <v>1719</v>
      </c>
      <c r="AB509" s="146">
        <v>45373</v>
      </c>
      <c r="AC509" s="162" t="s">
        <v>2043</v>
      </c>
      <c r="AD509" s="146">
        <v>45373</v>
      </c>
      <c r="AE509" s="163">
        <v>19250000</v>
      </c>
      <c r="AF509" s="152">
        <f t="shared" si="46"/>
        <v>0</v>
      </c>
      <c r="AG509" s="167">
        <v>544</v>
      </c>
      <c r="AH509" s="146">
        <v>45376</v>
      </c>
      <c r="AI509" s="163">
        <v>19250000</v>
      </c>
      <c r="AJ509" s="152">
        <f t="shared" si="47"/>
        <v>0</v>
      </c>
      <c r="AK509" s="164">
        <v>1693</v>
      </c>
      <c r="AL509" s="146">
        <v>45398</v>
      </c>
      <c r="AM509" s="163">
        <v>19250000</v>
      </c>
      <c r="AN509" s="158">
        <f t="shared" si="48"/>
        <v>0</v>
      </c>
      <c r="AO509" s="157">
        <v>2566667</v>
      </c>
      <c r="AP509" s="157"/>
      <c r="AQ509" s="158">
        <f t="shared" si="50"/>
        <v>16683333</v>
      </c>
      <c r="AR509" s="158">
        <f t="shared" si="49"/>
        <v>0</v>
      </c>
      <c r="AS509" s="159" t="s">
        <v>170</v>
      </c>
      <c r="AT509" s="164">
        <v>324</v>
      </c>
      <c r="AU509" s="165" t="s">
        <v>2044</v>
      </c>
      <c r="AV509" s="148"/>
    </row>
    <row r="510" spans="1:48" s="118" customFormat="1" ht="18.75" customHeight="1">
      <c r="A510" s="140">
        <v>209</v>
      </c>
      <c r="B510" s="141" t="s">
        <v>2045</v>
      </c>
      <c r="C510" s="142" t="s">
        <v>64</v>
      </c>
      <c r="D510" s="168" t="s">
        <v>31</v>
      </c>
      <c r="E510" s="168" t="s">
        <v>13</v>
      </c>
      <c r="F510" s="142" t="s">
        <v>36</v>
      </c>
      <c r="G510" s="141" t="s">
        <v>200</v>
      </c>
      <c r="H510" s="142" t="s">
        <v>6</v>
      </c>
      <c r="I510" s="142" t="s">
        <v>40</v>
      </c>
      <c r="J510" s="168" t="s">
        <v>1991</v>
      </c>
      <c r="K510" s="141" t="s">
        <v>218</v>
      </c>
      <c r="L510" s="141">
        <v>93141506</v>
      </c>
      <c r="M510" s="143">
        <v>3500000</v>
      </c>
      <c r="N510" s="144">
        <v>3.5</v>
      </c>
      <c r="O510" s="143">
        <v>12250000</v>
      </c>
      <c r="P510" s="144" t="s">
        <v>238</v>
      </c>
      <c r="Q510" s="144" t="s">
        <v>238</v>
      </c>
      <c r="R510" s="144" t="s">
        <v>238</v>
      </c>
      <c r="S510" s="141" t="s">
        <v>158</v>
      </c>
      <c r="T510" s="141" t="s">
        <v>1400</v>
      </c>
      <c r="U510" s="141" t="s">
        <v>1390</v>
      </c>
      <c r="V510" s="145" t="s">
        <v>1391</v>
      </c>
      <c r="W510" s="141" t="s">
        <v>4012</v>
      </c>
      <c r="X510" s="146">
        <v>45372</v>
      </c>
      <c r="Y510" s="147">
        <v>202412000033843</v>
      </c>
      <c r="Z510" s="147" t="s">
        <v>178</v>
      </c>
      <c r="AA510" s="141" t="s">
        <v>1709</v>
      </c>
      <c r="AB510" s="146">
        <v>45373</v>
      </c>
      <c r="AC510" s="162" t="s">
        <v>2046</v>
      </c>
      <c r="AD510" s="146">
        <v>45373</v>
      </c>
      <c r="AE510" s="163">
        <v>12250000</v>
      </c>
      <c r="AF510" s="152">
        <f t="shared" si="46"/>
        <v>0</v>
      </c>
      <c r="AG510" s="167">
        <v>560</v>
      </c>
      <c r="AH510" s="146">
        <v>45376</v>
      </c>
      <c r="AI510" s="163">
        <v>0</v>
      </c>
      <c r="AJ510" s="152">
        <f t="shared" si="47"/>
        <v>12250000</v>
      </c>
      <c r="AK510" s="164"/>
      <c r="AL510" s="146"/>
      <c r="AM510" s="163"/>
      <c r="AN510" s="158">
        <f t="shared" si="48"/>
        <v>0</v>
      </c>
      <c r="AO510" s="157"/>
      <c r="AP510" s="157"/>
      <c r="AQ510" s="158">
        <f t="shared" si="50"/>
        <v>0</v>
      </c>
      <c r="AR510" s="158">
        <f t="shared" si="49"/>
        <v>12250000</v>
      </c>
      <c r="AS510" s="159"/>
      <c r="AT510" s="164"/>
      <c r="AU510" s="165"/>
      <c r="AV510" s="148"/>
    </row>
    <row r="511" spans="1:48" s="118" customFormat="1" ht="18.75" customHeight="1">
      <c r="A511" s="140">
        <v>210</v>
      </c>
      <c r="B511" s="141" t="s">
        <v>2047</v>
      </c>
      <c r="C511" s="142" t="s">
        <v>64</v>
      </c>
      <c r="D511" s="168" t="s">
        <v>31</v>
      </c>
      <c r="E511" s="168" t="s">
        <v>13</v>
      </c>
      <c r="F511" s="142" t="s">
        <v>36</v>
      </c>
      <c r="G511" s="141" t="s">
        <v>200</v>
      </c>
      <c r="H511" s="142" t="s">
        <v>7</v>
      </c>
      <c r="I511" s="142" t="s">
        <v>40</v>
      </c>
      <c r="J511" s="168" t="s">
        <v>1545</v>
      </c>
      <c r="K511" s="141" t="s">
        <v>218</v>
      </c>
      <c r="L511" s="141">
        <v>80111600</v>
      </c>
      <c r="M511" s="143">
        <v>8000000</v>
      </c>
      <c r="N511" s="144">
        <v>3.5</v>
      </c>
      <c r="O511" s="143">
        <v>28000000</v>
      </c>
      <c r="P511" s="144" t="s">
        <v>238</v>
      </c>
      <c r="Q511" s="144" t="s">
        <v>238</v>
      </c>
      <c r="R511" s="144" t="s">
        <v>238</v>
      </c>
      <c r="S511" s="141" t="s">
        <v>158</v>
      </c>
      <c r="T511" s="141" t="s">
        <v>1400</v>
      </c>
      <c r="U511" s="141" t="s">
        <v>1390</v>
      </c>
      <c r="V511" s="145" t="s">
        <v>1391</v>
      </c>
      <c r="W511" s="141" t="s">
        <v>4012</v>
      </c>
      <c r="X511" s="146">
        <v>45372</v>
      </c>
      <c r="Y511" s="147">
        <v>202412000033843</v>
      </c>
      <c r="Z511" s="147" t="s">
        <v>178</v>
      </c>
      <c r="AA511" s="141" t="s">
        <v>2031</v>
      </c>
      <c r="AB511" s="146">
        <v>45373</v>
      </c>
      <c r="AC511" s="162" t="s">
        <v>2048</v>
      </c>
      <c r="AD511" s="146">
        <v>45373</v>
      </c>
      <c r="AE511" s="163">
        <v>28000000</v>
      </c>
      <c r="AF511" s="152">
        <f t="shared" si="46"/>
        <v>0</v>
      </c>
      <c r="AG511" s="167">
        <v>559</v>
      </c>
      <c r="AH511" s="146">
        <v>45376</v>
      </c>
      <c r="AI511" s="163">
        <v>28000000</v>
      </c>
      <c r="AJ511" s="152">
        <f t="shared" si="47"/>
        <v>0</v>
      </c>
      <c r="AK511" s="164">
        <v>1645</v>
      </c>
      <c r="AL511" s="146">
        <v>45397</v>
      </c>
      <c r="AM511" s="163">
        <v>28000000</v>
      </c>
      <c r="AN511" s="158">
        <f t="shared" si="48"/>
        <v>0</v>
      </c>
      <c r="AO511" s="157">
        <v>4000000</v>
      </c>
      <c r="AP511" s="157"/>
      <c r="AQ511" s="158">
        <f t="shared" si="50"/>
        <v>24000000</v>
      </c>
      <c r="AR511" s="158">
        <f t="shared" si="49"/>
        <v>0</v>
      </c>
      <c r="AS511" s="159" t="s">
        <v>170</v>
      </c>
      <c r="AT511" s="164">
        <v>342</v>
      </c>
      <c r="AU511" s="165" t="s">
        <v>2049</v>
      </c>
      <c r="AV511" s="148"/>
    </row>
    <row r="512" spans="1:48" s="118" customFormat="1" ht="18.75" customHeight="1">
      <c r="A512" s="140">
        <v>211</v>
      </c>
      <c r="B512" s="141" t="s">
        <v>2050</v>
      </c>
      <c r="C512" s="142" t="s">
        <v>64</v>
      </c>
      <c r="D512" s="168" t="s">
        <v>31</v>
      </c>
      <c r="E512" s="168" t="s">
        <v>13</v>
      </c>
      <c r="F512" s="142" t="s">
        <v>36</v>
      </c>
      <c r="G512" s="141" t="s">
        <v>200</v>
      </c>
      <c r="H512" s="142" t="s">
        <v>2</v>
      </c>
      <c r="I512" s="142" t="s">
        <v>40</v>
      </c>
      <c r="J512" s="168" t="s">
        <v>1907</v>
      </c>
      <c r="K512" s="141" t="s">
        <v>218</v>
      </c>
      <c r="L512" s="141">
        <v>80121703</v>
      </c>
      <c r="M512" s="143">
        <v>5929985</v>
      </c>
      <c r="N512" s="144">
        <v>3.5</v>
      </c>
      <c r="O512" s="143">
        <v>20754948</v>
      </c>
      <c r="P512" s="144" t="s">
        <v>239</v>
      </c>
      <c r="Q512" s="144" t="s">
        <v>239</v>
      </c>
      <c r="R512" s="144" t="s">
        <v>239</v>
      </c>
      <c r="S512" s="141" t="s">
        <v>158</v>
      </c>
      <c r="T512" s="141" t="s">
        <v>1400</v>
      </c>
      <c r="U512" s="141" t="s">
        <v>1390</v>
      </c>
      <c r="V512" s="145" t="s">
        <v>1391</v>
      </c>
      <c r="W512" s="141" t="s">
        <v>4012</v>
      </c>
      <c r="X512" s="146">
        <v>45383</v>
      </c>
      <c r="Y512" s="147">
        <v>202412000034463</v>
      </c>
      <c r="Z512" s="147" t="s">
        <v>38</v>
      </c>
      <c r="AA512" s="141" t="s">
        <v>2051</v>
      </c>
      <c r="AB512" s="146">
        <v>45385</v>
      </c>
      <c r="AC512" s="162" t="s">
        <v>2052</v>
      </c>
      <c r="AD512" s="146">
        <v>45385</v>
      </c>
      <c r="AE512" s="163">
        <v>20754948</v>
      </c>
      <c r="AF512" s="152">
        <f t="shared" si="46"/>
        <v>0</v>
      </c>
      <c r="AG512" s="167">
        <v>605</v>
      </c>
      <c r="AH512" s="146">
        <v>45390</v>
      </c>
      <c r="AI512" s="163">
        <v>0</v>
      </c>
      <c r="AJ512" s="152">
        <f t="shared" si="47"/>
        <v>20754948</v>
      </c>
      <c r="AK512" s="164"/>
      <c r="AL512" s="146"/>
      <c r="AM512" s="163"/>
      <c r="AN512" s="158">
        <f t="shared" si="48"/>
        <v>0</v>
      </c>
      <c r="AO512" s="157"/>
      <c r="AP512" s="157"/>
      <c r="AQ512" s="158">
        <f t="shared" si="50"/>
        <v>0</v>
      </c>
      <c r="AR512" s="158">
        <f t="shared" si="49"/>
        <v>20754948</v>
      </c>
      <c r="AS512" s="159"/>
      <c r="AT512" s="164"/>
      <c r="AU512" s="165"/>
      <c r="AV512" s="148"/>
    </row>
    <row r="513" spans="1:48" s="118" customFormat="1" ht="18.75" customHeight="1">
      <c r="A513" s="140">
        <v>212</v>
      </c>
      <c r="B513" s="141" t="s">
        <v>2053</v>
      </c>
      <c r="C513" s="142" t="s">
        <v>64</v>
      </c>
      <c r="D513" s="168" t="s">
        <v>31</v>
      </c>
      <c r="E513" s="168" t="s">
        <v>13</v>
      </c>
      <c r="F513" s="142" t="s">
        <v>36</v>
      </c>
      <c r="G513" s="141" t="s">
        <v>200</v>
      </c>
      <c r="H513" s="142" t="s">
        <v>6</v>
      </c>
      <c r="I513" s="142" t="s">
        <v>40</v>
      </c>
      <c r="J513" s="168" t="s">
        <v>2054</v>
      </c>
      <c r="K513" s="141" t="s">
        <v>218</v>
      </c>
      <c r="L513" s="141">
        <v>93141506</v>
      </c>
      <c r="M513" s="143">
        <v>5506000</v>
      </c>
      <c r="N513" s="144">
        <v>3.5</v>
      </c>
      <c r="O513" s="143">
        <v>19271000</v>
      </c>
      <c r="P513" s="144" t="s">
        <v>239</v>
      </c>
      <c r="Q513" s="144" t="s">
        <v>239</v>
      </c>
      <c r="R513" s="144" t="s">
        <v>239</v>
      </c>
      <c r="S513" s="141" t="s">
        <v>158</v>
      </c>
      <c r="T513" s="141" t="s">
        <v>1400</v>
      </c>
      <c r="U513" s="141" t="s">
        <v>1390</v>
      </c>
      <c r="V513" s="145" t="s">
        <v>1391</v>
      </c>
      <c r="W513" s="141" t="s">
        <v>4012</v>
      </c>
      <c r="X513" s="146">
        <v>45383</v>
      </c>
      <c r="Y513" s="147">
        <v>202412000034463</v>
      </c>
      <c r="Z513" s="147" t="s">
        <v>38</v>
      </c>
      <c r="AA513" s="141" t="s">
        <v>2055</v>
      </c>
      <c r="AB513" s="146">
        <v>45385</v>
      </c>
      <c r="AC513" s="162" t="s">
        <v>2056</v>
      </c>
      <c r="AD513" s="146">
        <v>45385</v>
      </c>
      <c r="AE513" s="163">
        <v>19271000</v>
      </c>
      <c r="AF513" s="152">
        <f t="shared" si="46"/>
        <v>0</v>
      </c>
      <c r="AG513" s="167">
        <v>606</v>
      </c>
      <c r="AH513" s="146">
        <v>45390</v>
      </c>
      <c r="AI513" s="163">
        <v>19271000</v>
      </c>
      <c r="AJ513" s="152">
        <f t="shared" si="47"/>
        <v>0</v>
      </c>
      <c r="AK513" s="164">
        <v>1701</v>
      </c>
      <c r="AL513" s="146">
        <v>45398</v>
      </c>
      <c r="AM513" s="163">
        <v>19271000</v>
      </c>
      <c r="AN513" s="158">
        <f t="shared" si="48"/>
        <v>0</v>
      </c>
      <c r="AO513" s="157">
        <v>2385933</v>
      </c>
      <c r="AP513" s="157"/>
      <c r="AQ513" s="158">
        <f t="shared" si="50"/>
        <v>16885067</v>
      </c>
      <c r="AR513" s="158">
        <f t="shared" si="49"/>
        <v>0</v>
      </c>
      <c r="AS513" s="159" t="s">
        <v>170</v>
      </c>
      <c r="AT513" s="164">
        <v>357</v>
      </c>
      <c r="AU513" s="165" t="s">
        <v>1624</v>
      </c>
      <c r="AV513" s="148"/>
    </row>
    <row r="514" spans="1:48" s="118" customFormat="1" ht="18.75" customHeight="1">
      <c r="A514" s="140">
        <v>213</v>
      </c>
      <c r="B514" s="141" t="s">
        <v>2057</v>
      </c>
      <c r="C514" s="142" t="s">
        <v>64</v>
      </c>
      <c r="D514" s="168" t="s">
        <v>31</v>
      </c>
      <c r="E514" s="168" t="s">
        <v>13</v>
      </c>
      <c r="F514" s="142" t="s">
        <v>36</v>
      </c>
      <c r="G514" s="141" t="s">
        <v>200</v>
      </c>
      <c r="H514" s="142" t="s">
        <v>6</v>
      </c>
      <c r="I514" s="142" t="s">
        <v>40</v>
      </c>
      <c r="J514" s="168" t="s">
        <v>2054</v>
      </c>
      <c r="K514" s="141" t="s">
        <v>218</v>
      </c>
      <c r="L514" s="141">
        <v>93141506</v>
      </c>
      <c r="M514" s="143">
        <v>5228095</v>
      </c>
      <c r="N514" s="144">
        <v>3.5</v>
      </c>
      <c r="O514" s="143">
        <v>18298333</v>
      </c>
      <c r="P514" s="144" t="s">
        <v>239</v>
      </c>
      <c r="Q514" s="144" t="s">
        <v>239</v>
      </c>
      <c r="R514" s="144" t="s">
        <v>239</v>
      </c>
      <c r="S514" s="141" t="s">
        <v>158</v>
      </c>
      <c r="T514" s="141" t="s">
        <v>1400</v>
      </c>
      <c r="U514" s="141" t="s">
        <v>1390</v>
      </c>
      <c r="V514" s="145" t="s">
        <v>1391</v>
      </c>
      <c r="W514" s="141" t="s">
        <v>4012</v>
      </c>
      <c r="X514" s="146">
        <v>45383</v>
      </c>
      <c r="Y514" s="147">
        <v>202412000034463</v>
      </c>
      <c r="Z514" s="147" t="s">
        <v>38</v>
      </c>
      <c r="AA514" s="141" t="s">
        <v>2058</v>
      </c>
      <c r="AB514" s="146">
        <v>45385</v>
      </c>
      <c r="AC514" s="162" t="s">
        <v>2059</v>
      </c>
      <c r="AD514" s="146">
        <v>45385</v>
      </c>
      <c r="AE514" s="163">
        <v>18298333</v>
      </c>
      <c r="AF514" s="152">
        <f t="shared" si="46"/>
        <v>0</v>
      </c>
      <c r="AG514" s="167">
        <v>607</v>
      </c>
      <c r="AH514" s="146">
        <v>45390</v>
      </c>
      <c r="AI514" s="163">
        <v>18298333</v>
      </c>
      <c r="AJ514" s="152">
        <f t="shared" si="47"/>
        <v>0</v>
      </c>
      <c r="AK514" s="164">
        <v>1651</v>
      </c>
      <c r="AL514" s="146">
        <v>45397</v>
      </c>
      <c r="AM514" s="163">
        <v>18298333</v>
      </c>
      <c r="AN514" s="158">
        <f t="shared" si="48"/>
        <v>0</v>
      </c>
      <c r="AO514" s="157">
        <v>2614048</v>
      </c>
      <c r="AP514" s="157"/>
      <c r="AQ514" s="158">
        <f t="shared" si="50"/>
        <v>15684285</v>
      </c>
      <c r="AR514" s="158">
        <f t="shared" si="49"/>
        <v>0</v>
      </c>
      <c r="AS514" s="159" t="s">
        <v>170</v>
      </c>
      <c r="AT514" s="164">
        <v>343</v>
      </c>
      <c r="AU514" s="165" t="s">
        <v>1618</v>
      </c>
      <c r="AV514" s="148"/>
    </row>
    <row r="515" spans="1:48" s="118" customFormat="1" ht="18.75" customHeight="1">
      <c r="A515" s="140">
        <v>214</v>
      </c>
      <c r="B515" s="141" t="s">
        <v>2060</v>
      </c>
      <c r="C515" s="142" t="s">
        <v>64</v>
      </c>
      <c r="D515" s="168" t="s">
        <v>31</v>
      </c>
      <c r="E515" s="168" t="s">
        <v>13</v>
      </c>
      <c r="F515" s="142" t="s">
        <v>36</v>
      </c>
      <c r="G515" s="141" t="s">
        <v>200</v>
      </c>
      <c r="H515" s="142" t="s">
        <v>2</v>
      </c>
      <c r="I515" s="142" t="s">
        <v>40</v>
      </c>
      <c r="J515" s="168" t="s">
        <v>1920</v>
      </c>
      <c r="K515" s="141" t="s">
        <v>218</v>
      </c>
      <c r="L515" s="141">
        <v>80121703</v>
      </c>
      <c r="M515" s="143">
        <v>7483980</v>
      </c>
      <c r="N515" s="144">
        <v>3.5</v>
      </c>
      <c r="O515" s="143">
        <v>26193930</v>
      </c>
      <c r="P515" s="144" t="s">
        <v>239</v>
      </c>
      <c r="Q515" s="144" t="s">
        <v>239</v>
      </c>
      <c r="R515" s="144" t="s">
        <v>239</v>
      </c>
      <c r="S515" s="141" t="s">
        <v>158</v>
      </c>
      <c r="T515" s="141" t="s">
        <v>1400</v>
      </c>
      <c r="U515" s="141" t="s">
        <v>1390</v>
      </c>
      <c r="V515" s="145" t="s">
        <v>1391</v>
      </c>
      <c r="W515" s="141" t="s">
        <v>4012</v>
      </c>
      <c r="X515" s="146">
        <v>45383</v>
      </c>
      <c r="Y515" s="147">
        <v>202412000034463</v>
      </c>
      <c r="Z515" s="147" t="s">
        <v>38</v>
      </c>
      <c r="AA515" s="141" t="s">
        <v>2061</v>
      </c>
      <c r="AB515" s="146">
        <v>45385</v>
      </c>
      <c r="AC515" s="162" t="s">
        <v>2062</v>
      </c>
      <c r="AD515" s="146">
        <v>45385</v>
      </c>
      <c r="AE515" s="163">
        <v>26193930</v>
      </c>
      <c r="AF515" s="152">
        <f t="shared" si="46"/>
        <v>0</v>
      </c>
      <c r="AG515" s="167">
        <v>608</v>
      </c>
      <c r="AH515" s="146">
        <v>45390</v>
      </c>
      <c r="AI515" s="163">
        <v>26193930</v>
      </c>
      <c r="AJ515" s="152">
        <f t="shared" si="47"/>
        <v>0</v>
      </c>
      <c r="AK515" s="164">
        <v>1698</v>
      </c>
      <c r="AL515" s="146">
        <v>45398</v>
      </c>
      <c r="AM515" s="163">
        <v>26193930</v>
      </c>
      <c r="AN515" s="158">
        <f t="shared" si="48"/>
        <v>0</v>
      </c>
      <c r="AO515" s="157">
        <v>2245194</v>
      </c>
      <c r="AP515" s="157"/>
      <c r="AQ515" s="158">
        <f t="shared" si="50"/>
        <v>23948736</v>
      </c>
      <c r="AR515" s="158">
        <f t="shared" si="49"/>
        <v>0</v>
      </c>
      <c r="AS515" s="159" t="s">
        <v>170</v>
      </c>
      <c r="AT515" s="164">
        <v>354</v>
      </c>
      <c r="AU515" s="165" t="s">
        <v>1736</v>
      </c>
      <c r="AV515" s="148"/>
    </row>
    <row r="516" spans="1:48" s="118" customFormat="1" ht="18.75" customHeight="1">
      <c r="A516" s="140">
        <v>215</v>
      </c>
      <c r="B516" s="141" t="s">
        <v>2063</v>
      </c>
      <c r="C516" s="142" t="s">
        <v>64</v>
      </c>
      <c r="D516" s="168" t="s">
        <v>31</v>
      </c>
      <c r="E516" s="168" t="s">
        <v>13</v>
      </c>
      <c r="F516" s="142" t="s">
        <v>36</v>
      </c>
      <c r="G516" s="141" t="s">
        <v>200</v>
      </c>
      <c r="H516" s="142" t="s">
        <v>6</v>
      </c>
      <c r="I516" s="142" t="s">
        <v>40</v>
      </c>
      <c r="J516" s="168" t="s">
        <v>2054</v>
      </c>
      <c r="K516" s="141" t="s">
        <v>218</v>
      </c>
      <c r="L516" s="141">
        <v>93141506</v>
      </c>
      <c r="M516" s="143">
        <v>5228095</v>
      </c>
      <c r="N516" s="144">
        <v>3.5</v>
      </c>
      <c r="O516" s="143">
        <v>18298333</v>
      </c>
      <c r="P516" s="144" t="s">
        <v>239</v>
      </c>
      <c r="Q516" s="144" t="s">
        <v>239</v>
      </c>
      <c r="R516" s="144" t="s">
        <v>239</v>
      </c>
      <c r="S516" s="141" t="s">
        <v>158</v>
      </c>
      <c r="T516" s="141" t="s">
        <v>1400</v>
      </c>
      <c r="U516" s="141" t="s">
        <v>1390</v>
      </c>
      <c r="V516" s="145" t="s">
        <v>1391</v>
      </c>
      <c r="W516" s="141" t="s">
        <v>4012</v>
      </c>
      <c r="X516" s="146">
        <v>45383</v>
      </c>
      <c r="Y516" s="147">
        <v>202412000034463</v>
      </c>
      <c r="Z516" s="147" t="s">
        <v>38</v>
      </c>
      <c r="AA516" s="141" t="s">
        <v>2064</v>
      </c>
      <c r="AB516" s="146">
        <v>45385</v>
      </c>
      <c r="AC516" s="162" t="s">
        <v>2065</v>
      </c>
      <c r="AD516" s="146">
        <v>45385</v>
      </c>
      <c r="AE516" s="163">
        <v>18298333</v>
      </c>
      <c r="AF516" s="152">
        <f t="shared" si="46"/>
        <v>0</v>
      </c>
      <c r="AG516" s="167">
        <v>609</v>
      </c>
      <c r="AH516" s="146">
        <v>45390</v>
      </c>
      <c r="AI516" s="163">
        <v>18298333</v>
      </c>
      <c r="AJ516" s="152">
        <f t="shared" si="47"/>
        <v>0</v>
      </c>
      <c r="AK516" s="164">
        <v>1849</v>
      </c>
      <c r="AL516" s="146">
        <v>45421</v>
      </c>
      <c r="AM516" s="163">
        <v>18298333</v>
      </c>
      <c r="AN516" s="158">
        <f t="shared" si="48"/>
        <v>0</v>
      </c>
      <c r="AO516" s="157">
        <v>0</v>
      </c>
      <c r="AP516" s="157"/>
      <c r="AQ516" s="158">
        <f t="shared" si="50"/>
        <v>18298333</v>
      </c>
      <c r="AR516" s="158">
        <f t="shared" si="49"/>
        <v>0</v>
      </c>
      <c r="AS516" s="159" t="s">
        <v>170</v>
      </c>
      <c r="AT516" s="164">
        <v>419</v>
      </c>
      <c r="AU516" s="165" t="s">
        <v>1668</v>
      </c>
      <c r="AV516" s="148"/>
    </row>
    <row r="517" spans="1:48" s="118" customFormat="1" ht="18.75" customHeight="1">
      <c r="A517" s="140">
        <v>216</v>
      </c>
      <c r="B517" s="141" t="s">
        <v>2066</v>
      </c>
      <c r="C517" s="142" t="s">
        <v>64</v>
      </c>
      <c r="D517" s="168" t="s">
        <v>31</v>
      </c>
      <c r="E517" s="168" t="s">
        <v>13</v>
      </c>
      <c r="F517" s="142" t="s">
        <v>36</v>
      </c>
      <c r="G517" s="141" t="s">
        <v>200</v>
      </c>
      <c r="H517" s="142" t="s">
        <v>6</v>
      </c>
      <c r="I517" s="142" t="s">
        <v>40</v>
      </c>
      <c r="J517" s="168" t="s">
        <v>2054</v>
      </c>
      <c r="K517" s="141" t="s">
        <v>218</v>
      </c>
      <c r="L517" s="141">
        <v>93141506</v>
      </c>
      <c r="M517" s="143">
        <v>5228095</v>
      </c>
      <c r="N517" s="144">
        <v>3.5</v>
      </c>
      <c r="O517" s="143">
        <v>18298333</v>
      </c>
      <c r="P517" s="144" t="s">
        <v>239</v>
      </c>
      <c r="Q517" s="144" t="s">
        <v>239</v>
      </c>
      <c r="R517" s="144" t="s">
        <v>239</v>
      </c>
      <c r="S517" s="141" t="s">
        <v>158</v>
      </c>
      <c r="T517" s="141" t="s">
        <v>1400</v>
      </c>
      <c r="U517" s="141" t="s">
        <v>1390</v>
      </c>
      <c r="V517" s="145" t="s">
        <v>1391</v>
      </c>
      <c r="W517" s="141" t="s">
        <v>4012</v>
      </c>
      <c r="X517" s="146">
        <v>45383</v>
      </c>
      <c r="Y517" s="147">
        <v>202412000034463</v>
      </c>
      <c r="Z517" s="147" t="s">
        <v>38</v>
      </c>
      <c r="AA517" s="141" t="s">
        <v>2067</v>
      </c>
      <c r="AB517" s="146">
        <v>45385</v>
      </c>
      <c r="AC517" s="162" t="s">
        <v>2068</v>
      </c>
      <c r="AD517" s="146">
        <v>45385</v>
      </c>
      <c r="AE517" s="163">
        <v>18298333</v>
      </c>
      <c r="AF517" s="152">
        <f t="shared" si="46"/>
        <v>0</v>
      </c>
      <c r="AG517" s="167">
        <v>610</v>
      </c>
      <c r="AH517" s="146">
        <v>45390</v>
      </c>
      <c r="AI517" s="163">
        <v>18298333</v>
      </c>
      <c r="AJ517" s="152">
        <f t="shared" si="47"/>
        <v>0</v>
      </c>
      <c r="AK517" s="164">
        <v>1901</v>
      </c>
      <c r="AL517" s="146">
        <v>45427</v>
      </c>
      <c r="AM517" s="163">
        <v>18298333</v>
      </c>
      <c r="AN517" s="158">
        <f t="shared" si="48"/>
        <v>0</v>
      </c>
      <c r="AO517" s="157">
        <v>0</v>
      </c>
      <c r="AP517" s="157"/>
      <c r="AQ517" s="158">
        <f t="shared" si="50"/>
        <v>18298333</v>
      </c>
      <c r="AR517" s="158">
        <f t="shared" si="49"/>
        <v>0</v>
      </c>
      <c r="AS517" s="159" t="s">
        <v>170</v>
      </c>
      <c r="AT517" s="164">
        <v>429</v>
      </c>
      <c r="AU517" s="165" t="s">
        <v>1711</v>
      </c>
      <c r="AV517" s="148"/>
    </row>
    <row r="518" spans="1:48" s="118" customFormat="1" ht="18.75" customHeight="1">
      <c r="A518" s="140">
        <v>217</v>
      </c>
      <c r="B518" s="141" t="s">
        <v>2069</v>
      </c>
      <c r="C518" s="142" t="s">
        <v>64</v>
      </c>
      <c r="D518" s="168" t="s">
        <v>31</v>
      </c>
      <c r="E518" s="168" t="s">
        <v>13</v>
      </c>
      <c r="F518" s="142" t="s">
        <v>36</v>
      </c>
      <c r="G518" s="141" t="s">
        <v>200</v>
      </c>
      <c r="H518" s="142" t="s">
        <v>6</v>
      </c>
      <c r="I518" s="142" t="s">
        <v>40</v>
      </c>
      <c r="J518" s="168" t="s">
        <v>1991</v>
      </c>
      <c r="K518" s="141" t="s">
        <v>218</v>
      </c>
      <c r="L518" s="141">
        <v>93141506</v>
      </c>
      <c r="M518" s="143">
        <v>3528162</v>
      </c>
      <c r="N518" s="144">
        <v>3.5</v>
      </c>
      <c r="O518" s="143">
        <v>12348567</v>
      </c>
      <c r="P518" s="144" t="s">
        <v>239</v>
      </c>
      <c r="Q518" s="144" t="s">
        <v>239</v>
      </c>
      <c r="R518" s="144" t="s">
        <v>239</v>
      </c>
      <c r="S518" s="141" t="s">
        <v>158</v>
      </c>
      <c r="T518" s="141" t="s">
        <v>1400</v>
      </c>
      <c r="U518" s="141" t="s">
        <v>1390</v>
      </c>
      <c r="V518" s="145" t="s">
        <v>1391</v>
      </c>
      <c r="W518" s="141" t="s">
        <v>4012</v>
      </c>
      <c r="X518" s="146">
        <v>45383</v>
      </c>
      <c r="Y518" s="147">
        <v>202412000034463</v>
      </c>
      <c r="Z518" s="147" t="s">
        <v>38</v>
      </c>
      <c r="AA518" s="141" t="s">
        <v>2070</v>
      </c>
      <c r="AB518" s="146">
        <v>45385</v>
      </c>
      <c r="AC518" s="162" t="s">
        <v>2071</v>
      </c>
      <c r="AD518" s="146">
        <v>45385</v>
      </c>
      <c r="AE518" s="163">
        <v>12348567</v>
      </c>
      <c r="AF518" s="152">
        <f t="shared" si="46"/>
        <v>0</v>
      </c>
      <c r="AG518" s="167">
        <v>611</v>
      </c>
      <c r="AH518" s="146">
        <v>45390</v>
      </c>
      <c r="AI518" s="163">
        <v>12348567</v>
      </c>
      <c r="AJ518" s="152">
        <f t="shared" si="47"/>
        <v>0</v>
      </c>
      <c r="AK518" s="164">
        <v>1642</v>
      </c>
      <c r="AL518" s="146">
        <v>45397</v>
      </c>
      <c r="AM518" s="163">
        <v>12348567</v>
      </c>
      <c r="AN518" s="158">
        <f t="shared" si="48"/>
        <v>0</v>
      </c>
      <c r="AO518" s="157">
        <v>1646476</v>
      </c>
      <c r="AP518" s="157"/>
      <c r="AQ518" s="158">
        <f t="shared" si="50"/>
        <v>10702091</v>
      </c>
      <c r="AR518" s="158">
        <f t="shared" si="49"/>
        <v>0</v>
      </c>
      <c r="AS518" s="159" t="s">
        <v>168</v>
      </c>
      <c r="AT518" s="164">
        <v>341</v>
      </c>
      <c r="AU518" s="165" t="s">
        <v>2072</v>
      </c>
      <c r="AV518" s="148"/>
    </row>
    <row r="519" spans="1:48" s="118" customFormat="1" ht="18.75" customHeight="1">
      <c r="A519" s="140">
        <v>218</v>
      </c>
      <c r="B519" s="141" t="s">
        <v>2073</v>
      </c>
      <c r="C519" s="142" t="s">
        <v>64</v>
      </c>
      <c r="D519" s="168" t="s">
        <v>31</v>
      </c>
      <c r="E519" s="168" t="s">
        <v>13</v>
      </c>
      <c r="F519" s="142" t="s">
        <v>36</v>
      </c>
      <c r="G519" s="141" t="s">
        <v>200</v>
      </c>
      <c r="H519" s="142" t="s">
        <v>1</v>
      </c>
      <c r="I519" s="142" t="s">
        <v>40</v>
      </c>
      <c r="J519" s="168" t="s">
        <v>2074</v>
      </c>
      <c r="K519" s="141" t="s">
        <v>218</v>
      </c>
      <c r="L519" s="141">
        <v>80131803</v>
      </c>
      <c r="M519" s="143">
        <v>6800000</v>
      </c>
      <c r="N519" s="144">
        <v>3.5</v>
      </c>
      <c r="O519" s="143">
        <v>23800000</v>
      </c>
      <c r="P519" s="144" t="s">
        <v>239</v>
      </c>
      <c r="Q519" s="144" t="s">
        <v>239</v>
      </c>
      <c r="R519" s="144" t="s">
        <v>239</v>
      </c>
      <c r="S519" s="141" t="s">
        <v>158</v>
      </c>
      <c r="T519" s="141" t="s">
        <v>1400</v>
      </c>
      <c r="U519" s="141" t="s">
        <v>1390</v>
      </c>
      <c r="V519" s="145" t="s">
        <v>1391</v>
      </c>
      <c r="W519" s="141" t="s">
        <v>4012</v>
      </c>
      <c r="X519" s="146">
        <v>45383</v>
      </c>
      <c r="Y519" s="147">
        <v>202412000034463</v>
      </c>
      <c r="Z519" s="147" t="s">
        <v>38</v>
      </c>
      <c r="AA519" s="141" t="s">
        <v>2075</v>
      </c>
      <c r="AB519" s="146">
        <v>45385</v>
      </c>
      <c r="AC519" s="162" t="s">
        <v>2076</v>
      </c>
      <c r="AD519" s="146">
        <v>45385</v>
      </c>
      <c r="AE519" s="163">
        <v>23800000</v>
      </c>
      <c r="AF519" s="152">
        <f t="shared" si="46"/>
        <v>0</v>
      </c>
      <c r="AG519" s="167">
        <v>612</v>
      </c>
      <c r="AH519" s="146">
        <v>45390</v>
      </c>
      <c r="AI519" s="163">
        <v>23800000</v>
      </c>
      <c r="AJ519" s="152">
        <f t="shared" si="47"/>
        <v>0</v>
      </c>
      <c r="AK519" s="164">
        <v>1795</v>
      </c>
      <c r="AL519" s="146">
        <v>45405</v>
      </c>
      <c r="AM519" s="163">
        <v>23800000</v>
      </c>
      <c r="AN519" s="158">
        <f t="shared" si="48"/>
        <v>0</v>
      </c>
      <c r="AO519" s="157">
        <v>1586667</v>
      </c>
      <c r="AP519" s="157"/>
      <c r="AQ519" s="158">
        <f t="shared" si="50"/>
        <v>22213333</v>
      </c>
      <c r="AR519" s="158">
        <f t="shared" si="49"/>
        <v>0</v>
      </c>
      <c r="AS519" s="159" t="s">
        <v>170</v>
      </c>
      <c r="AT519" s="164">
        <v>390</v>
      </c>
      <c r="AU519" s="165" t="s">
        <v>1742</v>
      </c>
      <c r="AV519" s="148"/>
    </row>
    <row r="520" spans="1:48" s="118" customFormat="1" ht="18.75" customHeight="1">
      <c r="A520" s="140">
        <v>219</v>
      </c>
      <c r="B520" s="141" t="s">
        <v>2077</v>
      </c>
      <c r="C520" s="142" t="s">
        <v>64</v>
      </c>
      <c r="D520" s="168" t="s">
        <v>31</v>
      </c>
      <c r="E520" s="168" t="s">
        <v>13</v>
      </c>
      <c r="F520" s="142" t="s">
        <v>36</v>
      </c>
      <c r="G520" s="141" t="s">
        <v>200</v>
      </c>
      <c r="H520" s="142" t="s">
        <v>1</v>
      </c>
      <c r="I520" s="142" t="s">
        <v>40</v>
      </c>
      <c r="J520" s="168" t="s">
        <v>2078</v>
      </c>
      <c r="K520" s="141" t="s">
        <v>218</v>
      </c>
      <c r="L520" s="141">
        <v>80131803</v>
      </c>
      <c r="M520" s="143">
        <v>6000000</v>
      </c>
      <c r="N520" s="144">
        <v>3.5</v>
      </c>
      <c r="O520" s="143">
        <v>21000000</v>
      </c>
      <c r="P520" s="144" t="s">
        <v>239</v>
      </c>
      <c r="Q520" s="144" t="s">
        <v>239</v>
      </c>
      <c r="R520" s="144" t="s">
        <v>239</v>
      </c>
      <c r="S520" s="141" t="s">
        <v>158</v>
      </c>
      <c r="T520" s="141" t="s">
        <v>1400</v>
      </c>
      <c r="U520" s="141" t="s">
        <v>1390</v>
      </c>
      <c r="V520" s="145" t="s">
        <v>1391</v>
      </c>
      <c r="W520" s="141" t="s">
        <v>4012</v>
      </c>
      <c r="X520" s="146">
        <v>45383</v>
      </c>
      <c r="Y520" s="147">
        <v>202412000034463</v>
      </c>
      <c r="Z520" s="147" t="s">
        <v>38</v>
      </c>
      <c r="AA520" s="141" t="s">
        <v>1678</v>
      </c>
      <c r="AB520" s="146">
        <v>45385</v>
      </c>
      <c r="AC520" s="162" t="s">
        <v>2079</v>
      </c>
      <c r="AD520" s="146">
        <v>45385</v>
      </c>
      <c r="AE520" s="163">
        <v>21000000</v>
      </c>
      <c r="AF520" s="152">
        <f t="shared" ref="AF520:AF583" si="51">O520-AE520</f>
        <v>0</v>
      </c>
      <c r="AG520" s="167">
        <v>613</v>
      </c>
      <c r="AH520" s="146">
        <v>45390</v>
      </c>
      <c r="AI520" s="163">
        <v>21000000</v>
      </c>
      <c r="AJ520" s="152">
        <f t="shared" ref="AJ520:AJ583" si="52">AE520-AI520</f>
        <v>0</v>
      </c>
      <c r="AK520" s="164">
        <v>1748</v>
      </c>
      <c r="AL520" s="146">
        <v>45399</v>
      </c>
      <c r="AM520" s="163">
        <v>21000000</v>
      </c>
      <c r="AN520" s="158">
        <f t="shared" ref="AN520:AN583" si="53">AI520-AM520</f>
        <v>0</v>
      </c>
      <c r="AO520" s="157">
        <v>2800000</v>
      </c>
      <c r="AP520" s="157"/>
      <c r="AQ520" s="158">
        <f t="shared" si="50"/>
        <v>18200000</v>
      </c>
      <c r="AR520" s="158">
        <f t="shared" ref="AR520:AR583" si="54">O520-AM520</f>
        <v>0</v>
      </c>
      <c r="AS520" s="159" t="s">
        <v>170</v>
      </c>
      <c r="AT520" s="164">
        <v>361</v>
      </c>
      <c r="AU520" s="165" t="s">
        <v>2080</v>
      </c>
      <c r="AV520" s="148"/>
    </row>
    <row r="521" spans="1:48" s="118" customFormat="1" ht="18.75" customHeight="1">
      <c r="A521" s="140">
        <v>220</v>
      </c>
      <c r="B521" s="141" t="s">
        <v>2081</v>
      </c>
      <c r="C521" s="142" t="s">
        <v>64</v>
      </c>
      <c r="D521" s="168" t="s">
        <v>31</v>
      </c>
      <c r="E521" s="168" t="s">
        <v>13</v>
      </c>
      <c r="F521" s="142" t="s">
        <v>36</v>
      </c>
      <c r="G521" s="141" t="s">
        <v>200</v>
      </c>
      <c r="H521" s="142" t="s">
        <v>1</v>
      </c>
      <c r="I521" s="142" t="s">
        <v>40</v>
      </c>
      <c r="J521" s="168" t="s">
        <v>2082</v>
      </c>
      <c r="K521" s="141" t="s">
        <v>218</v>
      </c>
      <c r="L521" s="141">
        <v>80131803</v>
      </c>
      <c r="M521" s="143">
        <v>5506889</v>
      </c>
      <c r="N521" s="144">
        <v>3.5</v>
      </c>
      <c r="O521" s="143">
        <v>19274112</v>
      </c>
      <c r="P521" s="144" t="s">
        <v>239</v>
      </c>
      <c r="Q521" s="144" t="s">
        <v>239</v>
      </c>
      <c r="R521" s="144" t="s">
        <v>239</v>
      </c>
      <c r="S521" s="141" t="s">
        <v>158</v>
      </c>
      <c r="T521" s="141" t="s">
        <v>1400</v>
      </c>
      <c r="U521" s="141" t="s">
        <v>1390</v>
      </c>
      <c r="V521" s="145" t="s">
        <v>1391</v>
      </c>
      <c r="W521" s="141" t="s">
        <v>4012</v>
      </c>
      <c r="X521" s="146">
        <v>45383</v>
      </c>
      <c r="Y521" s="147">
        <v>202412000034463</v>
      </c>
      <c r="Z521" s="147" t="s">
        <v>38</v>
      </c>
      <c r="AA521" s="141" t="s">
        <v>2083</v>
      </c>
      <c r="AB521" s="146">
        <v>45385</v>
      </c>
      <c r="AC521" s="162" t="s">
        <v>2084</v>
      </c>
      <c r="AD521" s="146">
        <v>45385</v>
      </c>
      <c r="AE521" s="163">
        <v>19274112</v>
      </c>
      <c r="AF521" s="152">
        <f t="shared" si="51"/>
        <v>0</v>
      </c>
      <c r="AG521" s="167">
        <v>614</v>
      </c>
      <c r="AH521" s="146">
        <v>45390</v>
      </c>
      <c r="AI521" s="163">
        <v>19274112</v>
      </c>
      <c r="AJ521" s="152">
        <f t="shared" si="52"/>
        <v>0</v>
      </c>
      <c r="AK521" s="164">
        <v>1694</v>
      </c>
      <c r="AL521" s="146">
        <v>45398</v>
      </c>
      <c r="AM521" s="163">
        <v>19274112</v>
      </c>
      <c r="AN521" s="158">
        <f t="shared" si="53"/>
        <v>0</v>
      </c>
      <c r="AO521" s="157">
        <v>2569882</v>
      </c>
      <c r="AP521" s="157"/>
      <c r="AQ521" s="158">
        <f t="shared" ref="AQ521:AQ584" si="55">AM521-AO521</f>
        <v>16704230</v>
      </c>
      <c r="AR521" s="158">
        <f t="shared" si="54"/>
        <v>0</v>
      </c>
      <c r="AS521" s="159" t="s">
        <v>170</v>
      </c>
      <c r="AT521" s="164">
        <v>349</v>
      </c>
      <c r="AU521" s="165" t="s">
        <v>1674</v>
      </c>
      <c r="AV521" s="148"/>
    </row>
    <row r="522" spans="1:48" s="118" customFormat="1" ht="18.75" customHeight="1">
      <c r="A522" s="140">
        <v>221</v>
      </c>
      <c r="B522" s="141" t="s">
        <v>2085</v>
      </c>
      <c r="C522" s="142" t="s">
        <v>64</v>
      </c>
      <c r="D522" s="168" t="s">
        <v>31</v>
      </c>
      <c r="E522" s="168" t="s">
        <v>13</v>
      </c>
      <c r="F522" s="142" t="s">
        <v>36</v>
      </c>
      <c r="G522" s="141" t="s">
        <v>200</v>
      </c>
      <c r="H522" s="142" t="s">
        <v>8</v>
      </c>
      <c r="I522" s="142" t="s">
        <v>40</v>
      </c>
      <c r="J522" s="168" t="s">
        <v>2086</v>
      </c>
      <c r="K522" s="141" t="s">
        <v>218</v>
      </c>
      <c r="L522" s="141">
        <v>84111700</v>
      </c>
      <c r="M522" s="143">
        <v>7483980</v>
      </c>
      <c r="N522" s="144">
        <v>3.5</v>
      </c>
      <c r="O522" s="143">
        <v>26193930</v>
      </c>
      <c r="P522" s="144" t="s">
        <v>239</v>
      </c>
      <c r="Q522" s="144" t="s">
        <v>239</v>
      </c>
      <c r="R522" s="144" t="s">
        <v>239</v>
      </c>
      <c r="S522" s="141" t="s">
        <v>158</v>
      </c>
      <c r="T522" s="141" t="s">
        <v>1400</v>
      </c>
      <c r="U522" s="141" t="s">
        <v>1390</v>
      </c>
      <c r="V522" s="145" t="s">
        <v>1391</v>
      </c>
      <c r="W522" s="141" t="s">
        <v>4012</v>
      </c>
      <c r="X522" s="146">
        <v>45383</v>
      </c>
      <c r="Y522" s="147">
        <v>202412000034463</v>
      </c>
      <c r="Z522" s="147" t="s">
        <v>38</v>
      </c>
      <c r="AA522" s="141" t="s">
        <v>1729</v>
      </c>
      <c r="AB522" s="146">
        <v>45385</v>
      </c>
      <c r="AC522" s="162" t="s">
        <v>2087</v>
      </c>
      <c r="AD522" s="146">
        <v>45385</v>
      </c>
      <c r="AE522" s="163">
        <v>26193930</v>
      </c>
      <c r="AF522" s="152">
        <f t="shared" si="51"/>
        <v>0</v>
      </c>
      <c r="AG522" s="167">
        <v>615</v>
      </c>
      <c r="AH522" s="146">
        <v>45390</v>
      </c>
      <c r="AI522" s="163">
        <v>26193930</v>
      </c>
      <c r="AJ522" s="152">
        <f t="shared" si="52"/>
        <v>0</v>
      </c>
      <c r="AK522" s="164">
        <v>1864</v>
      </c>
      <c r="AL522" s="146">
        <v>45422</v>
      </c>
      <c r="AM522" s="163">
        <v>26193930</v>
      </c>
      <c r="AN522" s="158">
        <f t="shared" si="53"/>
        <v>0</v>
      </c>
      <c r="AO522" s="157">
        <v>0</v>
      </c>
      <c r="AP522" s="157"/>
      <c r="AQ522" s="158">
        <f t="shared" si="55"/>
        <v>26193930</v>
      </c>
      <c r="AR522" s="158">
        <f t="shared" si="54"/>
        <v>0</v>
      </c>
      <c r="AS522" s="159" t="s">
        <v>170</v>
      </c>
      <c r="AT522" s="164">
        <v>424</v>
      </c>
      <c r="AU522" s="165" t="s">
        <v>1731</v>
      </c>
      <c r="AV522" s="148"/>
    </row>
    <row r="523" spans="1:48" s="118" customFormat="1" ht="18.75" customHeight="1">
      <c r="A523" s="140">
        <v>222</v>
      </c>
      <c r="B523" s="141" t="s">
        <v>2088</v>
      </c>
      <c r="C523" s="142" t="s">
        <v>64</v>
      </c>
      <c r="D523" s="168" t="s">
        <v>31</v>
      </c>
      <c r="E523" s="168" t="s">
        <v>13</v>
      </c>
      <c r="F523" s="142" t="s">
        <v>36</v>
      </c>
      <c r="G523" s="141" t="s">
        <v>200</v>
      </c>
      <c r="H523" s="142" t="s">
        <v>5</v>
      </c>
      <c r="I523" s="142" t="s">
        <v>40</v>
      </c>
      <c r="J523" s="168" t="s">
        <v>2035</v>
      </c>
      <c r="K523" s="141" t="s">
        <v>218</v>
      </c>
      <c r="L523" s="141">
        <v>80161504</v>
      </c>
      <c r="M523" s="143">
        <v>2565936</v>
      </c>
      <c r="N523" s="144">
        <v>3.5</v>
      </c>
      <c r="O523" s="143">
        <v>8980776</v>
      </c>
      <c r="P523" s="144" t="s">
        <v>239</v>
      </c>
      <c r="Q523" s="144" t="s">
        <v>239</v>
      </c>
      <c r="R523" s="144" t="s">
        <v>239</v>
      </c>
      <c r="S523" s="141" t="s">
        <v>158</v>
      </c>
      <c r="T523" s="141" t="s">
        <v>1400</v>
      </c>
      <c r="U523" s="141" t="s">
        <v>1390</v>
      </c>
      <c r="V523" s="145" t="s">
        <v>1391</v>
      </c>
      <c r="W523" s="141" t="s">
        <v>4012</v>
      </c>
      <c r="X523" s="146">
        <v>45383</v>
      </c>
      <c r="Y523" s="147">
        <v>202412000034463</v>
      </c>
      <c r="Z523" s="147" t="s">
        <v>38</v>
      </c>
      <c r="AA523" s="141" t="s">
        <v>2089</v>
      </c>
      <c r="AB523" s="146">
        <v>45385</v>
      </c>
      <c r="AC523" s="162" t="s">
        <v>2090</v>
      </c>
      <c r="AD523" s="146">
        <v>45385</v>
      </c>
      <c r="AE523" s="163">
        <v>8980776</v>
      </c>
      <c r="AF523" s="152">
        <f t="shared" si="51"/>
        <v>0</v>
      </c>
      <c r="AG523" s="167">
        <v>616</v>
      </c>
      <c r="AH523" s="146">
        <v>45390</v>
      </c>
      <c r="AI523" s="163">
        <v>8980776</v>
      </c>
      <c r="AJ523" s="152">
        <f t="shared" si="52"/>
        <v>0</v>
      </c>
      <c r="AK523" s="164">
        <v>1757</v>
      </c>
      <c r="AL523" s="146">
        <v>45399</v>
      </c>
      <c r="AM523" s="163">
        <v>8980776</v>
      </c>
      <c r="AN523" s="158">
        <f t="shared" si="53"/>
        <v>0</v>
      </c>
      <c r="AO523" s="157">
        <v>1111906</v>
      </c>
      <c r="AP523" s="157"/>
      <c r="AQ523" s="158">
        <f t="shared" si="55"/>
        <v>7868870</v>
      </c>
      <c r="AR523" s="158">
        <f t="shared" si="54"/>
        <v>0</v>
      </c>
      <c r="AS523" s="159" t="s">
        <v>168</v>
      </c>
      <c r="AT523" s="164">
        <v>373</v>
      </c>
      <c r="AU523" s="165" t="s">
        <v>1646</v>
      </c>
      <c r="AV523" s="148"/>
    </row>
    <row r="524" spans="1:48" s="118" customFormat="1" ht="18.75" customHeight="1">
      <c r="A524" s="140">
        <v>223</v>
      </c>
      <c r="B524" s="141" t="s">
        <v>2091</v>
      </c>
      <c r="C524" s="142" t="s">
        <v>64</v>
      </c>
      <c r="D524" s="168" t="s">
        <v>31</v>
      </c>
      <c r="E524" s="168" t="s">
        <v>13</v>
      </c>
      <c r="F524" s="142" t="s">
        <v>36</v>
      </c>
      <c r="G524" s="141" t="s">
        <v>200</v>
      </c>
      <c r="H524" s="142" t="s">
        <v>5</v>
      </c>
      <c r="I524" s="142" t="s">
        <v>40</v>
      </c>
      <c r="J524" s="168" t="s">
        <v>2092</v>
      </c>
      <c r="K524" s="141" t="s">
        <v>218</v>
      </c>
      <c r="L524" s="141">
        <v>80161504</v>
      </c>
      <c r="M524" s="143">
        <v>3453300</v>
      </c>
      <c r="N524" s="144">
        <v>3.5</v>
      </c>
      <c r="O524" s="143">
        <v>12086550</v>
      </c>
      <c r="P524" s="144" t="s">
        <v>239</v>
      </c>
      <c r="Q524" s="144" t="s">
        <v>239</v>
      </c>
      <c r="R524" s="144" t="s">
        <v>239</v>
      </c>
      <c r="S524" s="141" t="s">
        <v>158</v>
      </c>
      <c r="T524" s="141" t="s">
        <v>1400</v>
      </c>
      <c r="U524" s="141" t="s">
        <v>1390</v>
      </c>
      <c r="V524" s="145" t="s">
        <v>1391</v>
      </c>
      <c r="W524" s="141" t="s">
        <v>4012</v>
      </c>
      <c r="X524" s="146">
        <v>45383</v>
      </c>
      <c r="Y524" s="147">
        <v>202412000034463</v>
      </c>
      <c r="Z524" s="147" t="s">
        <v>38</v>
      </c>
      <c r="AA524" s="141" t="s">
        <v>2089</v>
      </c>
      <c r="AB524" s="146">
        <v>45385</v>
      </c>
      <c r="AC524" s="162" t="s">
        <v>2093</v>
      </c>
      <c r="AD524" s="146">
        <v>45385</v>
      </c>
      <c r="AE524" s="163">
        <v>12086550</v>
      </c>
      <c r="AF524" s="152">
        <f t="shared" si="51"/>
        <v>0</v>
      </c>
      <c r="AG524" s="167">
        <v>617</v>
      </c>
      <c r="AH524" s="146">
        <v>45390</v>
      </c>
      <c r="AI524" s="163">
        <v>12086550</v>
      </c>
      <c r="AJ524" s="152">
        <f t="shared" si="52"/>
        <v>0</v>
      </c>
      <c r="AK524" s="164">
        <v>1756</v>
      </c>
      <c r="AL524" s="146">
        <v>45399</v>
      </c>
      <c r="AM524" s="163">
        <v>12086550</v>
      </c>
      <c r="AN524" s="158">
        <f t="shared" si="53"/>
        <v>0</v>
      </c>
      <c r="AO524" s="157">
        <v>1496430</v>
      </c>
      <c r="AP524" s="157"/>
      <c r="AQ524" s="158">
        <f t="shared" si="55"/>
        <v>10590120</v>
      </c>
      <c r="AR524" s="158">
        <f t="shared" si="54"/>
        <v>0</v>
      </c>
      <c r="AS524" s="159" t="s">
        <v>168</v>
      </c>
      <c r="AT524" s="164">
        <v>367</v>
      </c>
      <c r="AU524" s="165" t="s">
        <v>2094</v>
      </c>
      <c r="AV524" s="148"/>
    </row>
    <row r="525" spans="1:48" s="118" customFormat="1" ht="18.75" customHeight="1">
      <c r="A525" s="140">
        <v>224</v>
      </c>
      <c r="B525" s="141" t="s">
        <v>2095</v>
      </c>
      <c r="C525" s="142" t="s">
        <v>64</v>
      </c>
      <c r="D525" s="168" t="s">
        <v>31</v>
      </c>
      <c r="E525" s="168" t="s">
        <v>13</v>
      </c>
      <c r="F525" s="142" t="s">
        <v>36</v>
      </c>
      <c r="G525" s="141" t="s">
        <v>200</v>
      </c>
      <c r="H525" s="142" t="s">
        <v>6</v>
      </c>
      <c r="I525" s="142" t="s">
        <v>40</v>
      </c>
      <c r="J525" s="168" t="s">
        <v>2096</v>
      </c>
      <c r="K525" s="141" t="s">
        <v>218</v>
      </c>
      <c r="L525" s="141">
        <v>93141506</v>
      </c>
      <c r="M525" s="143">
        <v>7483980</v>
      </c>
      <c r="N525" s="144">
        <v>3</v>
      </c>
      <c r="O525" s="143">
        <v>22451940</v>
      </c>
      <c r="P525" s="144" t="s">
        <v>239</v>
      </c>
      <c r="Q525" s="144" t="s">
        <v>239</v>
      </c>
      <c r="R525" s="144" t="s">
        <v>239</v>
      </c>
      <c r="S525" s="141" t="s">
        <v>158</v>
      </c>
      <c r="T525" s="141" t="s">
        <v>1400</v>
      </c>
      <c r="U525" s="141" t="s">
        <v>1390</v>
      </c>
      <c r="V525" s="145" t="s">
        <v>1391</v>
      </c>
      <c r="W525" s="141" t="s">
        <v>4012</v>
      </c>
      <c r="X525" s="146">
        <v>45390</v>
      </c>
      <c r="Y525" s="147">
        <v>202412000036953</v>
      </c>
      <c r="Z525" s="147" t="s">
        <v>38</v>
      </c>
      <c r="AA525" s="141" t="s">
        <v>400</v>
      </c>
      <c r="AB525" s="146">
        <v>45392</v>
      </c>
      <c r="AC525" s="162" t="s">
        <v>2097</v>
      </c>
      <c r="AD525" s="146">
        <v>45392</v>
      </c>
      <c r="AE525" s="163">
        <v>22451940</v>
      </c>
      <c r="AF525" s="152">
        <f t="shared" si="51"/>
        <v>0</v>
      </c>
      <c r="AG525" s="167">
        <v>632</v>
      </c>
      <c r="AH525" s="146">
        <v>45393</v>
      </c>
      <c r="AI525" s="163">
        <v>22451940</v>
      </c>
      <c r="AJ525" s="152">
        <f t="shared" si="52"/>
        <v>0</v>
      </c>
      <c r="AK525" s="164">
        <v>1768</v>
      </c>
      <c r="AL525" s="146">
        <v>45400</v>
      </c>
      <c r="AM525" s="163">
        <v>22451940</v>
      </c>
      <c r="AN525" s="158">
        <f t="shared" si="53"/>
        <v>0</v>
      </c>
      <c r="AO525" s="157">
        <v>1746262</v>
      </c>
      <c r="AP525" s="157"/>
      <c r="AQ525" s="158">
        <f t="shared" si="55"/>
        <v>20705678</v>
      </c>
      <c r="AR525" s="158">
        <f t="shared" si="54"/>
        <v>0</v>
      </c>
      <c r="AS525" s="159" t="s">
        <v>170</v>
      </c>
      <c r="AT525" s="164">
        <v>380</v>
      </c>
      <c r="AU525" s="165" t="s">
        <v>1662</v>
      </c>
      <c r="AV525" s="148"/>
    </row>
    <row r="526" spans="1:48" s="118" customFormat="1" ht="18.75" customHeight="1">
      <c r="A526" s="140">
        <v>225</v>
      </c>
      <c r="B526" s="141" t="s">
        <v>2098</v>
      </c>
      <c r="C526" s="142" t="s">
        <v>64</v>
      </c>
      <c r="D526" s="168" t="s">
        <v>31</v>
      </c>
      <c r="E526" s="168" t="s">
        <v>13</v>
      </c>
      <c r="F526" s="142" t="s">
        <v>36</v>
      </c>
      <c r="G526" s="141" t="s">
        <v>200</v>
      </c>
      <c r="H526" s="142" t="s">
        <v>1</v>
      </c>
      <c r="I526" s="142" t="s">
        <v>40</v>
      </c>
      <c r="J526" s="168" t="s">
        <v>2042</v>
      </c>
      <c r="K526" s="141" t="s">
        <v>218</v>
      </c>
      <c r="L526" s="141">
        <v>80131803</v>
      </c>
      <c r="M526" s="143">
        <v>6800000</v>
      </c>
      <c r="N526" s="144">
        <v>3</v>
      </c>
      <c r="O526" s="143">
        <v>20400000</v>
      </c>
      <c r="P526" s="144" t="s">
        <v>239</v>
      </c>
      <c r="Q526" s="144" t="s">
        <v>239</v>
      </c>
      <c r="R526" s="144" t="s">
        <v>239</v>
      </c>
      <c r="S526" s="141" t="s">
        <v>158</v>
      </c>
      <c r="T526" s="141" t="s">
        <v>1400</v>
      </c>
      <c r="U526" s="141" t="s">
        <v>1390</v>
      </c>
      <c r="V526" s="145" t="s">
        <v>1391</v>
      </c>
      <c r="W526" s="141" t="s">
        <v>4012</v>
      </c>
      <c r="X526" s="146">
        <v>45390</v>
      </c>
      <c r="Y526" s="147">
        <v>202412000036953</v>
      </c>
      <c r="Z526" s="147" t="s">
        <v>38</v>
      </c>
      <c r="AA526" s="141" t="s">
        <v>603</v>
      </c>
      <c r="AB526" s="146">
        <v>45392</v>
      </c>
      <c r="AC526" s="162" t="s">
        <v>2099</v>
      </c>
      <c r="AD526" s="146">
        <v>45392</v>
      </c>
      <c r="AE526" s="163">
        <v>20400000</v>
      </c>
      <c r="AF526" s="152">
        <f t="shared" si="51"/>
        <v>0</v>
      </c>
      <c r="AG526" s="167">
        <v>633</v>
      </c>
      <c r="AH526" s="146">
        <v>45393</v>
      </c>
      <c r="AI526" s="163">
        <v>20400000</v>
      </c>
      <c r="AJ526" s="152">
        <f t="shared" si="52"/>
        <v>0</v>
      </c>
      <c r="AK526" s="164">
        <v>1790</v>
      </c>
      <c r="AL526" s="146">
        <v>45404</v>
      </c>
      <c r="AM526" s="163">
        <v>20400000</v>
      </c>
      <c r="AN526" s="158">
        <f t="shared" si="53"/>
        <v>0</v>
      </c>
      <c r="AO526" s="157">
        <v>1586667</v>
      </c>
      <c r="AP526" s="157"/>
      <c r="AQ526" s="158">
        <f t="shared" si="55"/>
        <v>18813333</v>
      </c>
      <c r="AR526" s="158">
        <f t="shared" si="54"/>
        <v>0</v>
      </c>
      <c r="AS526" s="159" t="s">
        <v>170</v>
      </c>
      <c r="AT526" s="164">
        <v>391</v>
      </c>
      <c r="AU526" s="165" t="s">
        <v>2100</v>
      </c>
      <c r="AV526" s="148"/>
    </row>
    <row r="527" spans="1:48" s="118" customFormat="1" ht="18.75" customHeight="1">
      <c r="A527" s="140">
        <v>226</v>
      </c>
      <c r="B527" s="141" t="s">
        <v>2101</v>
      </c>
      <c r="C527" s="142" t="s">
        <v>64</v>
      </c>
      <c r="D527" s="168" t="s">
        <v>31</v>
      </c>
      <c r="E527" s="168" t="s">
        <v>13</v>
      </c>
      <c r="F527" s="142" t="s">
        <v>36</v>
      </c>
      <c r="G527" s="141" t="s">
        <v>200</v>
      </c>
      <c r="H527" s="142" t="s">
        <v>1</v>
      </c>
      <c r="I527" s="142" t="s">
        <v>40</v>
      </c>
      <c r="J527" s="168" t="s">
        <v>2102</v>
      </c>
      <c r="K527" s="141" t="s">
        <v>218</v>
      </c>
      <c r="L527" s="141">
        <v>80131803</v>
      </c>
      <c r="M527" s="143">
        <v>4500000</v>
      </c>
      <c r="N527" s="144">
        <v>3</v>
      </c>
      <c r="O527" s="143">
        <v>13500000</v>
      </c>
      <c r="P527" s="144" t="s">
        <v>239</v>
      </c>
      <c r="Q527" s="144" t="s">
        <v>239</v>
      </c>
      <c r="R527" s="144" t="s">
        <v>239</v>
      </c>
      <c r="S527" s="141" t="s">
        <v>158</v>
      </c>
      <c r="T527" s="141" t="s">
        <v>1400</v>
      </c>
      <c r="U527" s="141" t="s">
        <v>1390</v>
      </c>
      <c r="V527" s="145" t="s">
        <v>1391</v>
      </c>
      <c r="W527" s="141" t="s">
        <v>4012</v>
      </c>
      <c r="X527" s="146">
        <v>45390</v>
      </c>
      <c r="Y527" s="147">
        <v>202412000036953</v>
      </c>
      <c r="Z527" s="147" t="s">
        <v>38</v>
      </c>
      <c r="AA527" s="141" t="s">
        <v>2103</v>
      </c>
      <c r="AB527" s="146">
        <v>45392</v>
      </c>
      <c r="AC527" s="162" t="s">
        <v>2104</v>
      </c>
      <c r="AD527" s="146">
        <v>45392</v>
      </c>
      <c r="AE527" s="163">
        <v>13500000</v>
      </c>
      <c r="AF527" s="152">
        <f t="shared" si="51"/>
        <v>0</v>
      </c>
      <c r="AG527" s="167">
        <v>631</v>
      </c>
      <c r="AH527" s="146">
        <v>45393</v>
      </c>
      <c r="AI527" s="163">
        <v>13500000</v>
      </c>
      <c r="AJ527" s="152">
        <f t="shared" si="52"/>
        <v>0</v>
      </c>
      <c r="AK527" s="164">
        <v>1789</v>
      </c>
      <c r="AL527" s="146">
        <v>45404</v>
      </c>
      <c r="AM527" s="163">
        <v>13500000</v>
      </c>
      <c r="AN527" s="158">
        <f t="shared" si="53"/>
        <v>0</v>
      </c>
      <c r="AO527" s="157">
        <v>900000</v>
      </c>
      <c r="AP527" s="157"/>
      <c r="AQ527" s="158">
        <f t="shared" si="55"/>
        <v>12600000</v>
      </c>
      <c r="AR527" s="158">
        <f t="shared" si="54"/>
        <v>0</v>
      </c>
      <c r="AS527" s="159" t="s">
        <v>170</v>
      </c>
      <c r="AT527" s="164">
        <v>384</v>
      </c>
      <c r="AU527" s="165" t="s">
        <v>2105</v>
      </c>
      <c r="AV527" s="148"/>
    </row>
    <row r="528" spans="1:48" s="118" customFormat="1" ht="18.75" customHeight="1">
      <c r="A528" s="140">
        <v>227</v>
      </c>
      <c r="B528" s="141" t="s">
        <v>2106</v>
      </c>
      <c r="C528" s="142" t="s">
        <v>64</v>
      </c>
      <c r="D528" s="168" t="s">
        <v>31</v>
      </c>
      <c r="E528" s="168" t="s">
        <v>13</v>
      </c>
      <c r="F528" s="142" t="s">
        <v>36</v>
      </c>
      <c r="G528" s="141" t="s">
        <v>200</v>
      </c>
      <c r="H528" s="142" t="s">
        <v>8</v>
      </c>
      <c r="I528" s="142" t="s">
        <v>40</v>
      </c>
      <c r="J528" s="168" t="s">
        <v>2107</v>
      </c>
      <c r="K528" s="141" t="s">
        <v>218</v>
      </c>
      <c r="L528" s="141">
        <v>84111700</v>
      </c>
      <c r="M528" s="143">
        <v>4500000</v>
      </c>
      <c r="N528" s="144">
        <v>3</v>
      </c>
      <c r="O528" s="143">
        <v>13500000</v>
      </c>
      <c r="P528" s="144" t="s">
        <v>239</v>
      </c>
      <c r="Q528" s="144" t="s">
        <v>239</v>
      </c>
      <c r="R528" s="144" t="s">
        <v>239</v>
      </c>
      <c r="S528" s="141" t="s">
        <v>158</v>
      </c>
      <c r="T528" s="141" t="s">
        <v>1400</v>
      </c>
      <c r="U528" s="141" t="s">
        <v>1390</v>
      </c>
      <c r="V528" s="145" t="s">
        <v>1391</v>
      </c>
      <c r="W528" s="141" t="s">
        <v>4012</v>
      </c>
      <c r="X528" s="146">
        <v>45390</v>
      </c>
      <c r="Y528" s="147">
        <v>202412000036953</v>
      </c>
      <c r="Z528" s="147" t="s">
        <v>38</v>
      </c>
      <c r="AA528" s="141" t="s">
        <v>1788</v>
      </c>
      <c r="AB528" s="146">
        <v>45392</v>
      </c>
      <c r="AC528" s="162" t="s">
        <v>2108</v>
      </c>
      <c r="AD528" s="146">
        <v>45392</v>
      </c>
      <c r="AE528" s="163">
        <v>13500000</v>
      </c>
      <c r="AF528" s="152">
        <f t="shared" si="51"/>
        <v>0</v>
      </c>
      <c r="AG528" s="167">
        <v>630</v>
      </c>
      <c r="AH528" s="146">
        <v>45393</v>
      </c>
      <c r="AI528" s="163">
        <v>13500000</v>
      </c>
      <c r="AJ528" s="152">
        <f t="shared" si="52"/>
        <v>0</v>
      </c>
      <c r="AK528" s="164">
        <v>1900</v>
      </c>
      <c r="AL528" s="146">
        <v>45427</v>
      </c>
      <c r="AM528" s="163">
        <v>13500000</v>
      </c>
      <c r="AN528" s="158">
        <f t="shared" si="53"/>
        <v>0</v>
      </c>
      <c r="AO528" s="157">
        <v>0</v>
      </c>
      <c r="AP528" s="157"/>
      <c r="AQ528" s="158">
        <f t="shared" si="55"/>
        <v>13500000</v>
      </c>
      <c r="AR528" s="158">
        <f t="shared" si="54"/>
        <v>0</v>
      </c>
      <c r="AS528" s="159" t="s">
        <v>170</v>
      </c>
      <c r="AT528" s="164">
        <v>425</v>
      </c>
      <c r="AU528" s="165" t="s">
        <v>2109</v>
      </c>
      <c r="AV528" s="148"/>
    </row>
    <row r="529" spans="1:48" s="118" customFormat="1" ht="18.75" customHeight="1">
      <c r="A529" s="140">
        <v>228</v>
      </c>
      <c r="B529" s="141" t="s">
        <v>2110</v>
      </c>
      <c r="C529" s="142" t="s">
        <v>64</v>
      </c>
      <c r="D529" s="168" t="s">
        <v>31</v>
      </c>
      <c r="E529" s="168" t="s">
        <v>13</v>
      </c>
      <c r="F529" s="142" t="s">
        <v>36</v>
      </c>
      <c r="G529" s="141" t="s">
        <v>200</v>
      </c>
      <c r="H529" s="142" t="s">
        <v>7</v>
      </c>
      <c r="I529" s="142" t="s">
        <v>40</v>
      </c>
      <c r="J529" s="168" t="s">
        <v>2111</v>
      </c>
      <c r="K529" s="141" t="s">
        <v>218</v>
      </c>
      <c r="L529" s="141">
        <v>80111600</v>
      </c>
      <c r="M529" s="143">
        <v>8000000</v>
      </c>
      <c r="N529" s="144">
        <v>3</v>
      </c>
      <c r="O529" s="143">
        <v>24000000</v>
      </c>
      <c r="P529" s="144" t="s">
        <v>239</v>
      </c>
      <c r="Q529" s="144" t="s">
        <v>239</v>
      </c>
      <c r="R529" s="144" t="s">
        <v>239</v>
      </c>
      <c r="S529" s="141" t="s">
        <v>158</v>
      </c>
      <c r="T529" s="141" t="s">
        <v>1400</v>
      </c>
      <c r="U529" s="141" t="s">
        <v>1390</v>
      </c>
      <c r="V529" s="145" t="s">
        <v>1391</v>
      </c>
      <c r="W529" s="141" t="s">
        <v>4012</v>
      </c>
      <c r="X529" s="146">
        <v>45390</v>
      </c>
      <c r="Y529" s="147">
        <v>202412000036953</v>
      </c>
      <c r="Z529" s="147" t="s">
        <v>38</v>
      </c>
      <c r="AA529" s="141" t="s">
        <v>2031</v>
      </c>
      <c r="AB529" s="146">
        <v>45392</v>
      </c>
      <c r="AC529" s="162" t="s">
        <v>2112</v>
      </c>
      <c r="AD529" s="146">
        <v>45392</v>
      </c>
      <c r="AE529" s="163">
        <v>24000000</v>
      </c>
      <c r="AF529" s="152">
        <f t="shared" si="51"/>
        <v>0</v>
      </c>
      <c r="AG529" s="167">
        <v>634</v>
      </c>
      <c r="AH529" s="146">
        <v>45394</v>
      </c>
      <c r="AI529" s="163">
        <v>24000000</v>
      </c>
      <c r="AJ529" s="152">
        <f t="shared" si="52"/>
        <v>0</v>
      </c>
      <c r="AK529" s="164">
        <v>1812</v>
      </c>
      <c r="AL529" s="146">
        <v>45408</v>
      </c>
      <c r="AM529" s="163">
        <v>24000000</v>
      </c>
      <c r="AN529" s="158">
        <f t="shared" si="53"/>
        <v>0</v>
      </c>
      <c r="AO529" s="157">
        <v>533333</v>
      </c>
      <c r="AP529" s="157"/>
      <c r="AQ529" s="158">
        <f t="shared" si="55"/>
        <v>23466667</v>
      </c>
      <c r="AR529" s="158">
        <f t="shared" si="54"/>
        <v>0</v>
      </c>
      <c r="AS529" s="159" t="s">
        <v>170</v>
      </c>
      <c r="AT529" s="164">
        <v>402</v>
      </c>
      <c r="AU529" s="165" t="s">
        <v>2113</v>
      </c>
      <c r="AV529" s="148"/>
    </row>
    <row r="530" spans="1:48" s="118" customFormat="1" ht="18.75" customHeight="1">
      <c r="A530" s="140">
        <v>229</v>
      </c>
      <c r="B530" s="141" t="s">
        <v>2114</v>
      </c>
      <c r="C530" s="142" t="s">
        <v>64</v>
      </c>
      <c r="D530" s="168" t="s">
        <v>31</v>
      </c>
      <c r="E530" s="168" t="s">
        <v>13</v>
      </c>
      <c r="F530" s="142" t="s">
        <v>36</v>
      </c>
      <c r="G530" s="141" t="s">
        <v>200</v>
      </c>
      <c r="H530" s="142" t="s">
        <v>1</v>
      </c>
      <c r="I530" s="142" t="s">
        <v>40</v>
      </c>
      <c r="J530" s="168" t="s">
        <v>2115</v>
      </c>
      <c r="K530" s="141" t="s">
        <v>218</v>
      </c>
      <c r="L530" s="141">
        <v>80131803</v>
      </c>
      <c r="M530" s="143">
        <v>5500000</v>
      </c>
      <c r="N530" s="144">
        <v>3</v>
      </c>
      <c r="O530" s="143">
        <v>16500000</v>
      </c>
      <c r="P530" s="144" t="s">
        <v>239</v>
      </c>
      <c r="Q530" s="144" t="s">
        <v>239</v>
      </c>
      <c r="R530" s="144" t="s">
        <v>239</v>
      </c>
      <c r="S530" s="141" t="s">
        <v>158</v>
      </c>
      <c r="T530" s="141" t="s">
        <v>1400</v>
      </c>
      <c r="U530" s="141" t="s">
        <v>1390</v>
      </c>
      <c r="V530" s="145" t="s">
        <v>1391</v>
      </c>
      <c r="W530" s="141" t="s">
        <v>4012</v>
      </c>
      <c r="X530" s="146">
        <v>45390</v>
      </c>
      <c r="Y530" s="147">
        <v>202412000036953</v>
      </c>
      <c r="Z530" s="147" t="s">
        <v>38</v>
      </c>
      <c r="AA530" s="141" t="s">
        <v>2116</v>
      </c>
      <c r="AB530" s="146">
        <v>45392</v>
      </c>
      <c r="AC530" s="162" t="s">
        <v>2117</v>
      </c>
      <c r="AD530" s="146">
        <v>45392</v>
      </c>
      <c r="AE530" s="163">
        <v>16500000</v>
      </c>
      <c r="AF530" s="152">
        <f t="shared" si="51"/>
        <v>0</v>
      </c>
      <c r="AG530" s="167">
        <v>637</v>
      </c>
      <c r="AH530" s="146">
        <v>45394</v>
      </c>
      <c r="AI530" s="163">
        <v>16500000</v>
      </c>
      <c r="AJ530" s="152">
        <f t="shared" si="52"/>
        <v>0</v>
      </c>
      <c r="AK530" s="164">
        <v>1800</v>
      </c>
      <c r="AL530" s="146">
        <v>45405</v>
      </c>
      <c r="AM530" s="163">
        <v>16500000</v>
      </c>
      <c r="AN530" s="158">
        <f t="shared" si="53"/>
        <v>0</v>
      </c>
      <c r="AO530" s="157">
        <v>1100000</v>
      </c>
      <c r="AP530" s="157"/>
      <c r="AQ530" s="158">
        <f t="shared" si="55"/>
        <v>15400000</v>
      </c>
      <c r="AR530" s="158">
        <f t="shared" si="54"/>
        <v>0</v>
      </c>
      <c r="AS530" s="159" t="s">
        <v>170</v>
      </c>
      <c r="AT530" s="164">
        <v>394</v>
      </c>
      <c r="AU530" s="165" t="s">
        <v>2118</v>
      </c>
      <c r="AV530" s="148"/>
    </row>
    <row r="531" spans="1:48" s="118" customFormat="1" ht="18.75" customHeight="1">
      <c r="A531" s="140">
        <v>230</v>
      </c>
      <c r="B531" s="141" t="s">
        <v>2119</v>
      </c>
      <c r="C531" s="142" t="s">
        <v>64</v>
      </c>
      <c r="D531" s="168" t="s">
        <v>31</v>
      </c>
      <c r="E531" s="168" t="s">
        <v>13</v>
      </c>
      <c r="F531" s="142" t="s">
        <v>36</v>
      </c>
      <c r="G531" s="141" t="s">
        <v>200</v>
      </c>
      <c r="H531" s="142" t="s">
        <v>1</v>
      </c>
      <c r="I531" s="142" t="s">
        <v>40</v>
      </c>
      <c r="J531" s="168" t="s">
        <v>2120</v>
      </c>
      <c r="K531" s="141" t="s">
        <v>218</v>
      </c>
      <c r="L531" s="141">
        <v>80131803</v>
      </c>
      <c r="M531" s="143">
        <v>8500000</v>
      </c>
      <c r="N531" s="144">
        <v>3</v>
      </c>
      <c r="O531" s="143">
        <v>25500000</v>
      </c>
      <c r="P531" s="144" t="s">
        <v>239</v>
      </c>
      <c r="Q531" s="144" t="s">
        <v>239</v>
      </c>
      <c r="R531" s="144" t="s">
        <v>239</v>
      </c>
      <c r="S531" s="141" t="s">
        <v>158</v>
      </c>
      <c r="T531" s="141" t="s">
        <v>1400</v>
      </c>
      <c r="U531" s="141" t="s">
        <v>1390</v>
      </c>
      <c r="V531" s="145" t="s">
        <v>1391</v>
      </c>
      <c r="W531" s="141" t="s">
        <v>4012</v>
      </c>
      <c r="X531" s="146">
        <v>45390</v>
      </c>
      <c r="Y531" s="147">
        <v>202412000036953</v>
      </c>
      <c r="Z531" s="147" t="s">
        <v>38</v>
      </c>
      <c r="AA531" s="141" t="s">
        <v>2121</v>
      </c>
      <c r="AB531" s="146">
        <v>45392</v>
      </c>
      <c r="AC531" s="162" t="s">
        <v>2122</v>
      </c>
      <c r="AD531" s="146">
        <v>45392</v>
      </c>
      <c r="AE531" s="163">
        <v>25500000</v>
      </c>
      <c r="AF531" s="152">
        <f t="shared" si="51"/>
        <v>0</v>
      </c>
      <c r="AG531" s="167">
        <v>636</v>
      </c>
      <c r="AH531" s="146">
        <v>45394</v>
      </c>
      <c r="AI531" s="163">
        <v>25500000</v>
      </c>
      <c r="AJ531" s="152">
        <f t="shared" si="52"/>
        <v>0</v>
      </c>
      <c r="AK531" s="164">
        <v>1833</v>
      </c>
      <c r="AL531" s="146">
        <v>45414</v>
      </c>
      <c r="AM531" s="163">
        <v>25500000</v>
      </c>
      <c r="AN531" s="158">
        <f t="shared" si="53"/>
        <v>0</v>
      </c>
      <c r="AO531" s="157">
        <v>0</v>
      </c>
      <c r="AP531" s="157"/>
      <c r="AQ531" s="158">
        <f t="shared" si="55"/>
        <v>25500000</v>
      </c>
      <c r="AR531" s="158">
        <f t="shared" si="54"/>
        <v>0</v>
      </c>
      <c r="AS531" s="159" t="s">
        <v>170</v>
      </c>
      <c r="AT531" s="164">
        <v>412</v>
      </c>
      <c r="AU531" s="165" t="s">
        <v>2123</v>
      </c>
      <c r="AV531" s="148"/>
    </row>
    <row r="532" spans="1:48" s="118" customFormat="1" ht="18.75" customHeight="1">
      <c r="A532" s="140">
        <v>231</v>
      </c>
      <c r="B532" s="141" t="s">
        <v>2124</v>
      </c>
      <c r="C532" s="142" t="s">
        <v>64</v>
      </c>
      <c r="D532" s="168" t="s">
        <v>31</v>
      </c>
      <c r="E532" s="168" t="s">
        <v>13</v>
      </c>
      <c r="F532" s="142" t="s">
        <v>36</v>
      </c>
      <c r="G532" s="141" t="s">
        <v>200</v>
      </c>
      <c r="H532" s="142" t="s">
        <v>6</v>
      </c>
      <c r="I532" s="142" t="s">
        <v>40</v>
      </c>
      <c r="J532" s="168" t="s">
        <v>2054</v>
      </c>
      <c r="K532" s="141" t="s">
        <v>218</v>
      </c>
      <c r="L532" s="141">
        <v>93141506</v>
      </c>
      <c r="M532" s="143">
        <v>5228095</v>
      </c>
      <c r="N532" s="144"/>
      <c r="O532" s="143">
        <v>15684285</v>
      </c>
      <c r="P532" s="144" t="s">
        <v>239</v>
      </c>
      <c r="Q532" s="144" t="s">
        <v>239</v>
      </c>
      <c r="R532" s="144" t="s">
        <v>239</v>
      </c>
      <c r="S532" s="141" t="s">
        <v>158</v>
      </c>
      <c r="T532" s="141" t="s">
        <v>1400</v>
      </c>
      <c r="U532" s="141" t="s">
        <v>1390</v>
      </c>
      <c r="V532" s="145" t="s">
        <v>1391</v>
      </c>
      <c r="W532" s="141" t="s">
        <v>4012</v>
      </c>
      <c r="X532" s="146">
        <v>45390</v>
      </c>
      <c r="Y532" s="147">
        <v>202412000036953</v>
      </c>
      <c r="Z532" s="147" t="s">
        <v>38</v>
      </c>
      <c r="AA532" s="141" t="s">
        <v>1709</v>
      </c>
      <c r="AB532" s="146">
        <v>45392</v>
      </c>
      <c r="AC532" s="162" t="s">
        <v>2125</v>
      </c>
      <c r="AD532" s="146">
        <v>45392</v>
      </c>
      <c r="AE532" s="163">
        <v>15684285</v>
      </c>
      <c r="AF532" s="152">
        <f t="shared" si="51"/>
        <v>0</v>
      </c>
      <c r="AG532" s="167">
        <v>635</v>
      </c>
      <c r="AH532" s="146">
        <v>45394</v>
      </c>
      <c r="AI532" s="163">
        <v>15684285</v>
      </c>
      <c r="AJ532" s="152">
        <f t="shared" si="52"/>
        <v>0</v>
      </c>
      <c r="AK532" s="164">
        <v>1771</v>
      </c>
      <c r="AL532" s="146">
        <v>45400</v>
      </c>
      <c r="AM532" s="163">
        <v>15684285</v>
      </c>
      <c r="AN532" s="158">
        <f t="shared" si="53"/>
        <v>0</v>
      </c>
      <c r="AO532" s="157">
        <v>1568429</v>
      </c>
      <c r="AP532" s="157"/>
      <c r="AQ532" s="158">
        <f t="shared" si="55"/>
        <v>14115856</v>
      </c>
      <c r="AR532" s="158">
        <f t="shared" si="54"/>
        <v>0</v>
      </c>
      <c r="AS532" s="159" t="s">
        <v>170</v>
      </c>
      <c r="AT532" s="164">
        <v>376</v>
      </c>
      <c r="AU532" s="165" t="s">
        <v>2126</v>
      </c>
      <c r="AV532" s="148"/>
    </row>
    <row r="533" spans="1:48" s="118" customFormat="1" ht="18.75" customHeight="1">
      <c r="A533" s="140">
        <v>232</v>
      </c>
      <c r="B533" s="141" t="s">
        <v>2127</v>
      </c>
      <c r="C533" s="142" t="s">
        <v>64</v>
      </c>
      <c r="D533" s="168" t="s">
        <v>31</v>
      </c>
      <c r="E533" s="168" t="s">
        <v>13</v>
      </c>
      <c r="F533" s="142" t="s">
        <v>36</v>
      </c>
      <c r="G533" s="141" t="s">
        <v>200</v>
      </c>
      <c r="H533" s="142" t="s">
        <v>1</v>
      </c>
      <c r="I533" s="142" t="s">
        <v>40</v>
      </c>
      <c r="J533" s="168" t="s">
        <v>2128</v>
      </c>
      <c r="K533" s="141" t="s">
        <v>218</v>
      </c>
      <c r="L533" s="141">
        <v>80131803</v>
      </c>
      <c r="M533" s="143">
        <v>8500000</v>
      </c>
      <c r="N533" s="144">
        <v>3</v>
      </c>
      <c r="O533" s="143">
        <v>25500000</v>
      </c>
      <c r="P533" s="144" t="s">
        <v>239</v>
      </c>
      <c r="Q533" s="144" t="s">
        <v>239</v>
      </c>
      <c r="R533" s="144" t="s">
        <v>239</v>
      </c>
      <c r="S533" s="141" t="s">
        <v>158</v>
      </c>
      <c r="T533" s="141" t="s">
        <v>1400</v>
      </c>
      <c r="U533" s="141" t="s">
        <v>1390</v>
      </c>
      <c r="V533" s="145" t="s">
        <v>1391</v>
      </c>
      <c r="W533" s="141" t="s">
        <v>4012</v>
      </c>
      <c r="X533" s="146">
        <v>45390</v>
      </c>
      <c r="Y533" s="147">
        <v>202412000036953</v>
      </c>
      <c r="Z533" s="147" t="s">
        <v>38</v>
      </c>
      <c r="AA533" s="141" t="s">
        <v>1714</v>
      </c>
      <c r="AB533" s="146">
        <v>45392</v>
      </c>
      <c r="AC533" s="162" t="s">
        <v>2129</v>
      </c>
      <c r="AD533" s="146">
        <v>45392</v>
      </c>
      <c r="AE533" s="163">
        <v>25500000</v>
      </c>
      <c r="AF533" s="152">
        <f t="shared" si="51"/>
        <v>0</v>
      </c>
      <c r="AG533" s="167">
        <v>638</v>
      </c>
      <c r="AH533" s="146">
        <v>45394</v>
      </c>
      <c r="AI533" s="163">
        <v>25500000</v>
      </c>
      <c r="AJ533" s="152">
        <f t="shared" si="52"/>
        <v>0</v>
      </c>
      <c r="AK533" s="164">
        <v>1792</v>
      </c>
      <c r="AL533" s="146">
        <v>45404</v>
      </c>
      <c r="AM533" s="163">
        <v>25500000</v>
      </c>
      <c r="AN533" s="158">
        <f t="shared" si="53"/>
        <v>0</v>
      </c>
      <c r="AO533" s="157">
        <v>1983333</v>
      </c>
      <c r="AP533" s="157"/>
      <c r="AQ533" s="158">
        <f t="shared" si="55"/>
        <v>23516667</v>
      </c>
      <c r="AR533" s="158">
        <f t="shared" si="54"/>
        <v>0</v>
      </c>
      <c r="AS533" s="159" t="s">
        <v>170</v>
      </c>
      <c r="AT533" s="164">
        <v>389</v>
      </c>
      <c r="AU533" s="165" t="s">
        <v>2130</v>
      </c>
      <c r="AV533" s="148"/>
    </row>
    <row r="534" spans="1:48" s="118" customFormat="1" ht="18.75" customHeight="1">
      <c r="A534" s="140">
        <v>233</v>
      </c>
      <c r="B534" s="141" t="s">
        <v>2131</v>
      </c>
      <c r="C534" s="142" t="s">
        <v>64</v>
      </c>
      <c r="D534" s="168" t="s">
        <v>31</v>
      </c>
      <c r="E534" s="168" t="s">
        <v>13</v>
      </c>
      <c r="F534" s="142" t="s">
        <v>36</v>
      </c>
      <c r="G534" s="141" t="s">
        <v>200</v>
      </c>
      <c r="H534" s="142" t="s">
        <v>2</v>
      </c>
      <c r="I534" s="142" t="s">
        <v>40</v>
      </c>
      <c r="J534" s="168" t="s">
        <v>1920</v>
      </c>
      <c r="K534" s="141" t="s">
        <v>218</v>
      </c>
      <c r="L534" s="141">
        <v>80121703</v>
      </c>
      <c r="M534" s="143">
        <v>7483980</v>
      </c>
      <c r="N534" s="144">
        <v>3</v>
      </c>
      <c r="O534" s="143">
        <v>22451940</v>
      </c>
      <c r="P534" s="144" t="s">
        <v>239</v>
      </c>
      <c r="Q534" s="144" t="s">
        <v>239</v>
      </c>
      <c r="R534" s="144" t="s">
        <v>239</v>
      </c>
      <c r="S534" s="141" t="s">
        <v>158</v>
      </c>
      <c r="T534" s="141" t="s">
        <v>1400</v>
      </c>
      <c r="U534" s="141" t="s">
        <v>1390</v>
      </c>
      <c r="V534" s="145" t="s">
        <v>1391</v>
      </c>
      <c r="W534" s="141" t="s">
        <v>4012</v>
      </c>
      <c r="X534" s="146">
        <v>45390</v>
      </c>
      <c r="Y534" s="147">
        <v>202412000036953</v>
      </c>
      <c r="Z534" s="147" t="s">
        <v>38</v>
      </c>
      <c r="AA534" s="141" t="s">
        <v>2132</v>
      </c>
      <c r="AB534" s="146">
        <v>45392</v>
      </c>
      <c r="AC534" s="162" t="s">
        <v>2133</v>
      </c>
      <c r="AD534" s="146">
        <v>45392</v>
      </c>
      <c r="AE534" s="163">
        <v>22451940</v>
      </c>
      <c r="AF534" s="152">
        <f t="shared" si="51"/>
        <v>0</v>
      </c>
      <c r="AG534" s="167">
        <v>639</v>
      </c>
      <c r="AH534" s="146">
        <v>45394</v>
      </c>
      <c r="AI534" s="163">
        <v>22451940</v>
      </c>
      <c r="AJ534" s="152">
        <f t="shared" si="52"/>
        <v>0</v>
      </c>
      <c r="AK534" s="164">
        <v>1934</v>
      </c>
      <c r="AL534" s="146">
        <v>45429</v>
      </c>
      <c r="AM534" s="163">
        <v>22451940</v>
      </c>
      <c r="AN534" s="158">
        <f t="shared" si="53"/>
        <v>0</v>
      </c>
      <c r="AO534" s="157">
        <v>0</v>
      </c>
      <c r="AP534" s="157"/>
      <c r="AQ534" s="158">
        <f t="shared" si="55"/>
        <v>22451940</v>
      </c>
      <c r="AR534" s="158">
        <f t="shared" si="54"/>
        <v>0</v>
      </c>
      <c r="AS534" s="159" t="s">
        <v>170</v>
      </c>
      <c r="AT534" s="164">
        <v>430</v>
      </c>
      <c r="AU534" s="165" t="s">
        <v>1635</v>
      </c>
      <c r="AV534" s="148"/>
    </row>
    <row r="535" spans="1:48" s="118" customFormat="1" ht="18.75" customHeight="1">
      <c r="A535" s="140">
        <v>234</v>
      </c>
      <c r="B535" s="141" t="s">
        <v>2134</v>
      </c>
      <c r="C535" s="142" t="s">
        <v>64</v>
      </c>
      <c r="D535" s="168" t="s">
        <v>31</v>
      </c>
      <c r="E535" s="168" t="s">
        <v>13</v>
      </c>
      <c r="F535" s="142" t="s">
        <v>36</v>
      </c>
      <c r="G535" s="141" t="s">
        <v>200</v>
      </c>
      <c r="H535" s="142" t="s">
        <v>6</v>
      </c>
      <c r="I535" s="142" t="s">
        <v>40</v>
      </c>
      <c r="J535" s="168" t="s">
        <v>2054</v>
      </c>
      <c r="K535" s="141" t="s">
        <v>218</v>
      </c>
      <c r="L535" s="141">
        <v>93141506</v>
      </c>
      <c r="M535" s="143">
        <v>6000000</v>
      </c>
      <c r="N535" s="144">
        <v>3</v>
      </c>
      <c r="O535" s="143">
        <v>18000000</v>
      </c>
      <c r="P535" s="144" t="s">
        <v>239</v>
      </c>
      <c r="Q535" s="144" t="s">
        <v>239</v>
      </c>
      <c r="R535" s="144" t="s">
        <v>239</v>
      </c>
      <c r="S535" s="141" t="s">
        <v>158</v>
      </c>
      <c r="T535" s="141" t="s">
        <v>1400</v>
      </c>
      <c r="U535" s="141" t="s">
        <v>1390</v>
      </c>
      <c r="V535" s="145" t="s">
        <v>1391</v>
      </c>
      <c r="W535" s="141" t="s">
        <v>4012</v>
      </c>
      <c r="X535" s="146">
        <v>45390</v>
      </c>
      <c r="Y535" s="147">
        <v>202412000036953</v>
      </c>
      <c r="Z535" s="147" t="s">
        <v>38</v>
      </c>
      <c r="AA535" s="141" t="s">
        <v>2135</v>
      </c>
      <c r="AB535" s="146">
        <v>45392</v>
      </c>
      <c r="AC535" s="162" t="s">
        <v>2136</v>
      </c>
      <c r="AD535" s="146">
        <v>45392</v>
      </c>
      <c r="AE535" s="163">
        <v>18000000</v>
      </c>
      <c r="AF535" s="152">
        <f t="shared" si="51"/>
        <v>0</v>
      </c>
      <c r="AG535" s="167">
        <v>641</v>
      </c>
      <c r="AH535" s="146">
        <v>45394</v>
      </c>
      <c r="AI535" s="163">
        <v>18000000</v>
      </c>
      <c r="AJ535" s="152">
        <f t="shared" si="52"/>
        <v>0</v>
      </c>
      <c r="AK535" s="164">
        <v>1847</v>
      </c>
      <c r="AL535" s="146">
        <v>45421</v>
      </c>
      <c r="AM535" s="163">
        <v>18000000</v>
      </c>
      <c r="AN535" s="158">
        <f t="shared" si="53"/>
        <v>0</v>
      </c>
      <c r="AO535" s="157">
        <v>0</v>
      </c>
      <c r="AP535" s="157"/>
      <c r="AQ535" s="158">
        <f t="shared" si="55"/>
        <v>18000000</v>
      </c>
      <c r="AR535" s="158">
        <f t="shared" si="54"/>
        <v>0</v>
      </c>
      <c r="AS535" s="159" t="s">
        <v>170</v>
      </c>
      <c r="AT535" s="164">
        <v>417</v>
      </c>
      <c r="AU535" s="165" t="s">
        <v>2137</v>
      </c>
      <c r="AV535" s="148"/>
    </row>
    <row r="536" spans="1:48" s="118" customFormat="1" ht="18.75" customHeight="1">
      <c r="A536" s="140">
        <v>235</v>
      </c>
      <c r="B536" s="141" t="s">
        <v>2138</v>
      </c>
      <c r="C536" s="142" t="s">
        <v>64</v>
      </c>
      <c r="D536" s="168" t="s">
        <v>31</v>
      </c>
      <c r="E536" s="168" t="s">
        <v>13</v>
      </c>
      <c r="F536" s="142" t="s">
        <v>36</v>
      </c>
      <c r="G536" s="141" t="s">
        <v>200</v>
      </c>
      <c r="H536" s="142" t="s">
        <v>1</v>
      </c>
      <c r="I536" s="142" t="s">
        <v>40</v>
      </c>
      <c r="J536" s="168" t="s">
        <v>2139</v>
      </c>
      <c r="K536" s="141" t="s">
        <v>226</v>
      </c>
      <c r="L536" s="141" t="s">
        <v>237</v>
      </c>
      <c r="M536" s="143">
        <v>0</v>
      </c>
      <c r="N536" s="144">
        <v>0</v>
      </c>
      <c r="O536" s="143">
        <f>85500000-85500000</f>
        <v>0</v>
      </c>
      <c r="P536" s="144" t="s">
        <v>361</v>
      </c>
      <c r="Q536" s="144" t="s">
        <v>361</v>
      </c>
      <c r="R536" s="144" t="s">
        <v>361</v>
      </c>
      <c r="S536" s="141" t="s">
        <v>158</v>
      </c>
      <c r="T536" s="141" t="s">
        <v>1400</v>
      </c>
      <c r="U536" s="141" t="s">
        <v>1390</v>
      </c>
      <c r="V536" s="145" t="s">
        <v>1391</v>
      </c>
      <c r="W536" s="141" t="s">
        <v>4010</v>
      </c>
      <c r="X536" s="146">
        <v>45390</v>
      </c>
      <c r="Y536" s="147">
        <v>202412000036953</v>
      </c>
      <c r="Z536" s="147" t="s">
        <v>180</v>
      </c>
      <c r="AA536" s="141" t="s">
        <v>1672</v>
      </c>
      <c r="AB536" s="146">
        <v>45392</v>
      </c>
      <c r="AC536" s="162" t="s">
        <v>2140</v>
      </c>
      <c r="AD536" s="146"/>
      <c r="AE536" s="163"/>
      <c r="AF536" s="152">
        <f t="shared" si="51"/>
        <v>0</v>
      </c>
      <c r="AG536" s="167"/>
      <c r="AH536" s="146"/>
      <c r="AI536" s="163"/>
      <c r="AJ536" s="152">
        <f t="shared" si="52"/>
        <v>0</v>
      </c>
      <c r="AK536" s="164"/>
      <c r="AL536" s="146"/>
      <c r="AM536" s="163"/>
      <c r="AN536" s="158">
        <f t="shared" si="53"/>
        <v>0</v>
      </c>
      <c r="AO536" s="157"/>
      <c r="AP536" s="157"/>
      <c r="AQ536" s="158">
        <f t="shared" si="55"/>
        <v>0</v>
      </c>
      <c r="AR536" s="158">
        <f t="shared" si="54"/>
        <v>0</v>
      </c>
      <c r="AS536" s="159"/>
      <c r="AT536" s="164"/>
      <c r="AU536" s="165"/>
      <c r="AV536" s="148"/>
    </row>
    <row r="537" spans="1:48" s="118" customFormat="1" ht="18.75" customHeight="1">
      <c r="A537" s="140">
        <v>236</v>
      </c>
      <c r="B537" s="141" t="s">
        <v>2141</v>
      </c>
      <c r="C537" s="142" t="s">
        <v>64</v>
      </c>
      <c r="D537" s="168" t="s">
        <v>31</v>
      </c>
      <c r="E537" s="168" t="s">
        <v>13</v>
      </c>
      <c r="F537" s="142" t="s">
        <v>36</v>
      </c>
      <c r="G537" s="141" t="s">
        <v>200</v>
      </c>
      <c r="H537" s="142" t="s">
        <v>6</v>
      </c>
      <c r="I537" s="142" t="s">
        <v>40</v>
      </c>
      <c r="J537" s="168" t="s">
        <v>1818</v>
      </c>
      <c r="K537" s="141" t="s">
        <v>218</v>
      </c>
      <c r="L537" s="141">
        <v>93141506</v>
      </c>
      <c r="M537" s="143">
        <v>5200000</v>
      </c>
      <c r="N537" s="144">
        <v>3</v>
      </c>
      <c r="O537" s="143">
        <v>15600000</v>
      </c>
      <c r="P537" s="144" t="s">
        <v>239</v>
      </c>
      <c r="Q537" s="144" t="s">
        <v>239</v>
      </c>
      <c r="R537" s="144" t="s">
        <v>239</v>
      </c>
      <c r="S537" s="141" t="s">
        <v>158</v>
      </c>
      <c r="T537" s="141" t="s">
        <v>1400</v>
      </c>
      <c r="U537" s="141" t="s">
        <v>1390</v>
      </c>
      <c r="V537" s="145" t="s">
        <v>1391</v>
      </c>
      <c r="W537" s="141" t="s">
        <v>4012</v>
      </c>
      <c r="X537" s="146">
        <v>45390</v>
      </c>
      <c r="Y537" s="147">
        <v>202412000036953</v>
      </c>
      <c r="Z537" s="147" t="s">
        <v>38</v>
      </c>
      <c r="AA537" s="141" t="s">
        <v>2135</v>
      </c>
      <c r="AB537" s="146">
        <v>45392</v>
      </c>
      <c r="AC537" s="162" t="s">
        <v>2142</v>
      </c>
      <c r="AD537" s="146">
        <v>45392</v>
      </c>
      <c r="AE537" s="163">
        <v>15600000</v>
      </c>
      <c r="AF537" s="152">
        <f t="shared" si="51"/>
        <v>0</v>
      </c>
      <c r="AG537" s="167">
        <v>640</v>
      </c>
      <c r="AH537" s="146">
        <v>45394</v>
      </c>
      <c r="AI537" s="163">
        <v>15600000</v>
      </c>
      <c r="AJ537" s="152">
        <f t="shared" si="52"/>
        <v>0</v>
      </c>
      <c r="AK537" s="164">
        <v>1751</v>
      </c>
      <c r="AL537" s="146">
        <v>45399</v>
      </c>
      <c r="AM537" s="163">
        <v>15600000</v>
      </c>
      <c r="AN537" s="158">
        <f t="shared" si="53"/>
        <v>0</v>
      </c>
      <c r="AO537" s="157">
        <v>1050000</v>
      </c>
      <c r="AP537" s="157"/>
      <c r="AQ537" s="158">
        <f t="shared" si="55"/>
        <v>14550000</v>
      </c>
      <c r="AR537" s="158">
        <f t="shared" si="54"/>
        <v>0</v>
      </c>
      <c r="AS537" s="159" t="s">
        <v>168</v>
      </c>
      <c r="AT537" s="164">
        <v>366</v>
      </c>
      <c r="AU537" s="165" t="s">
        <v>2143</v>
      </c>
      <c r="AV537" s="148"/>
    </row>
    <row r="538" spans="1:48" s="118" customFormat="1" ht="18.75" customHeight="1">
      <c r="A538" s="140">
        <v>237</v>
      </c>
      <c r="B538" s="141" t="s">
        <v>2144</v>
      </c>
      <c r="C538" s="142" t="s">
        <v>64</v>
      </c>
      <c r="D538" s="168" t="s">
        <v>31</v>
      </c>
      <c r="E538" s="168" t="s">
        <v>13</v>
      </c>
      <c r="F538" s="142" t="s">
        <v>36</v>
      </c>
      <c r="G538" s="141" t="s">
        <v>200</v>
      </c>
      <c r="H538" s="142" t="s">
        <v>1</v>
      </c>
      <c r="I538" s="142" t="s">
        <v>40</v>
      </c>
      <c r="J538" s="168" t="s">
        <v>2145</v>
      </c>
      <c r="K538" s="141" t="s">
        <v>218</v>
      </c>
      <c r="L538" s="141">
        <v>80131803</v>
      </c>
      <c r="M538" s="143">
        <v>10000000</v>
      </c>
      <c r="N538" s="144">
        <v>3</v>
      </c>
      <c r="O538" s="143">
        <v>30000000</v>
      </c>
      <c r="P538" s="144" t="s">
        <v>239</v>
      </c>
      <c r="Q538" s="144" t="s">
        <v>239</v>
      </c>
      <c r="R538" s="144" t="s">
        <v>239</v>
      </c>
      <c r="S538" s="141" t="s">
        <v>158</v>
      </c>
      <c r="T538" s="141" t="s">
        <v>1400</v>
      </c>
      <c r="U538" s="141" t="s">
        <v>1390</v>
      </c>
      <c r="V538" s="145" t="s">
        <v>1391</v>
      </c>
      <c r="W538" s="141" t="s">
        <v>4012</v>
      </c>
      <c r="X538" s="146">
        <v>45390</v>
      </c>
      <c r="Y538" s="147">
        <v>202412000036953</v>
      </c>
      <c r="Z538" s="147" t="s">
        <v>38</v>
      </c>
      <c r="AA538" s="141" t="s">
        <v>1698</v>
      </c>
      <c r="AB538" s="146">
        <v>45392</v>
      </c>
      <c r="AC538" s="162" t="s">
        <v>2146</v>
      </c>
      <c r="AD538" s="146">
        <v>45392</v>
      </c>
      <c r="AE538" s="163">
        <v>30000000</v>
      </c>
      <c r="AF538" s="152">
        <f t="shared" si="51"/>
        <v>0</v>
      </c>
      <c r="AG538" s="167">
        <v>644</v>
      </c>
      <c r="AH538" s="146">
        <v>45394</v>
      </c>
      <c r="AI538" s="163">
        <v>30000000</v>
      </c>
      <c r="AJ538" s="152">
        <f t="shared" si="52"/>
        <v>0</v>
      </c>
      <c r="AK538" s="164">
        <v>1695</v>
      </c>
      <c r="AL538" s="146">
        <v>45398</v>
      </c>
      <c r="AM538" s="163">
        <v>30000000</v>
      </c>
      <c r="AN538" s="158">
        <f t="shared" si="53"/>
        <v>0</v>
      </c>
      <c r="AO538" s="157">
        <v>5000000</v>
      </c>
      <c r="AP538" s="157"/>
      <c r="AQ538" s="158">
        <f t="shared" si="55"/>
        <v>25000000</v>
      </c>
      <c r="AR538" s="158">
        <f t="shared" si="54"/>
        <v>0</v>
      </c>
      <c r="AS538" s="159" t="s">
        <v>170</v>
      </c>
      <c r="AT538" s="164">
        <v>348</v>
      </c>
      <c r="AU538" s="165" t="s">
        <v>2147</v>
      </c>
      <c r="AV538" s="148"/>
    </row>
    <row r="539" spans="1:48" s="118" customFormat="1" ht="18.75" customHeight="1">
      <c r="A539" s="140">
        <v>238</v>
      </c>
      <c r="B539" s="141" t="s">
        <v>2148</v>
      </c>
      <c r="C539" s="142" t="s">
        <v>64</v>
      </c>
      <c r="D539" s="168" t="s">
        <v>31</v>
      </c>
      <c r="E539" s="168" t="s">
        <v>13</v>
      </c>
      <c r="F539" s="142" t="s">
        <v>36</v>
      </c>
      <c r="G539" s="141" t="s">
        <v>200</v>
      </c>
      <c r="H539" s="142" t="s">
        <v>6</v>
      </c>
      <c r="I539" s="142" t="s">
        <v>40</v>
      </c>
      <c r="J539" s="168" t="s">
        <v>1804</v>
      </c>
      <c r="K539" s="141" t="s">
        <v>218</v>
      </c>
      <c r="L539" s="141">
        <v>93141506</v>
      </c>
      <c r="M539" s="143">
        <v>3500000</v>
      </c>
      <c r="N539" s="144">
        <v>3</v>
      </c>
      <c r="O539" s="143">
        <v>10500000</v>
      </c>
      <c r="P539" s="144" t="s">
        <v>239</v>
      </c>
      <c r="Q539" s="144" t="s">
        <v>239</v>
      </c>
      <c r="R539" s="144" t="s">
        <v>239</v>
      </c>
      <c r="S539" s="141" t="s">
        <v>158</v>
      </c>
      <c r="T539" s="141" t="s">
        <v>1400</v>
      </c>
      <c r="U539" s="141" t="s">
        <v>1390</v>
      </c>
      <c r="V539" s="145" t="s">
        <v>1391</v>
      </c>
      <c r="W539" s="141" t="s">
        <v>4012</v>
      </c>
      <c r="X539" s="146">
        <v>45390</v>
      </c>
      <c r="Y539" s="147">
        <v>202412000036953</v>
      </c>
      <c r="Z539" s="147" t="s">
        <v>38</v>
      </c>
      <c r="AA539" s="141" t="s">
        <v>2149</v>
      </c>
      <c r="AB539" s="146">
        <v>45392</v>
      </c>
      <c r="AC539" s="162" t="s">
        <v>2150</v>
      </c>
      <c r="AD539" s="146">
        <v>45392</v>
      </c>
      <c r="AE539" s="163">
        <v>10500000</v>
      </c>
      <c r="AF539" s="152">
        <f t="shared" si="51"/>
        <v>0</v>
      </c>
      <c r="AG539" s="167">
        <v>643</v>
      </c>
      <c r="AH539" s="146">
        <v>45394</v>
      </c>
      <c r="AI539" s="163">
        <v>10500000</v>
      </c>
      <c r="AJ539" s="152">
        <f t="shared" si="52"/>
        <v>0</v>
      </c>
      <c r="AK539" s="164">
        <v>1817</v>
      </c>
      <c r="AL539" s="146">
        <v>45412</v>
      </c>
      <c r="AM539" s="163">
        <v>10500000</v>
      </c>
      <c r="AN539" s="158">
        <f t="shared" si="53"/>
        <v>0</v>
      </c>
      <c r="AO539" s="157">
        <v>0</v>
      </c>
      <c r="AP539" s="157"/>
      <c r="AQ539" s="158">
        <f t="shared" si="55"/>
        <v>10500000</v>
      </c>
      <c r="AR539" s="158">
        <f t="shared" si="54"/>
        <v>0</v>
      </c>
      <c r="AS539" s="159" t="s">
        <v>170</v>
      </c>
      <c r="AT539" s="164">
        <v>407</v>
      </c>
      <c r="AU539" s="165" t="s">
        <v>2151</v>
      </c>
      <c r="AV539" s="148"/>
    </row>
    <row r="540" spans="1:48" s="118" customFormat="1" ht="18.75" customHeight="1">
      <c r="A540" s="140">
        <v>239</v>
      </c>
      <c r="B540" s="141" t="s">
        <v>2152</v>
      </c>
      <c r="C540" s="142" t="s">
        <v>64</v>
      </c>
      <c r="D540" s="168" t="s">
        <v>31</v>
      </c>
      <c r="E540" s="168" t="s">
        <v>13</v>
      </c>
      <c r="F540" s="142" t="s">
        <v>36</v>
      </c>
      <c r="G540" s="141" t="s">
        <v>200</v>
      </c>
      <c r="H540" s="142" t="s">
        <v>2</v>
      </c>
      <c r="I540" s="142" t="s">
        <v>40</v>
      </c>
      <c r="J540" s="168" t="s">
        <v>1991</v>
      </c>
      <c r="K540" s="141" t="s">
        <v>218</v>
      </c>
      <c r="L540" s="141">
        <v>80121703</v>
      </c>
      <c r="M540" s="143">
        <v>2900000</v>
      </c>
      <c r="N540" s="144">
        <v>3</v>
      </c>
      <c r="O540" s="143">
        <v>8700000</v>
      </c>
      <c r="P540" s="144" t="s">
        <v>239</v>
      </c>
      <c r="Q540" s="144" t="s">
        <v>239</v>
      </c>
      <c r="R540" s="144" t="s">
        <v>239</v>
      </c>
      <c r="S540" s="141" t="s">
        <v>158</v>
      </c>
      <c r="T540" s="141" t="s">
        <v>1400</v>
      </c>
      <c r="U540" s="141" t="s">
        <v>1390</v>
      </c>
      <c r="V540" s="145" t="s">
        <v>1391</v>
      </c>
      <c r="W540" s="141" t="s">
        <v>4012</v>
      </c>
      <c r="X540" s="146">
        <v>45390</v>
      </c>
      <c r="Y540" s="147">
        <v>202412000036953</v>
      </c>
      <c r="Z540" s="147" t="s">
        <v>38</v>
      </c>
      <c r="AA540" s="141" t="s">
        <v>2132</v>
      </c>
      <c r="AB540" s="146">
        <v>45392</v>
      </c>
      <c r="AC540" s="162" t="s">
        <v>2153</v>
      </c>
      <c r="AD540" s="146">
        <v>45392</v>
      </c>
      <c r="AE540" s="163">
        <v>8700000</v>
      </c>
      <c r="AF540" s="152">
        <f t="shared" si="51"/>
        <v>0</v>
      </c>
      <c r="AG540" s="167">
        <v>645</v>
      </c>
      <c r="AH540" s="146">
        <v>45394</v>
      </c>
      <c r="AI540" s="163">
        <v>8700000</v>
      </c>
      <c r="AJ540" s="152">
        <f t="shared" si="52"/>
        <v>0</v>
      </c>
      <c r="AK540" s="164">
        <v>1807</v>
      </c>
      <c r="AL540" s="146">
        <v>45407</v>
      </c>
      <c r="AM540" s="163">
        <v>8700000</v>
      </c>
      <c r="AN540" s="158">
        <f t="shared" si="53"/>
        <v>0</v>
      </c>
      <c r="AO540" s="157">
        <v>580000</v>
      </c>
      <c r="AP540" s="157"/>
      <c r="AQ540" s="158">
        <f t="shared" si="55"/>
        <v>8120000</v>
      </c>
      <c r="AR540" s="158">
        <f t="shared" si="54"/>
        <v>0</v>
      </c>
      <c r="AS540" s="159" t="s">
        <v>168</v>
      </c>
      <c r="AT540" s="164">
        <v>396</v>
      </c>
      <c r="AU540" s="165" t="s">
        <v>2154</v>
      </c>
      <c r="AV540" s="148"/>
    </row>
    <row r="541" spans="1:48" s="118" customFormat="1" ht="18.75" customHeight="1">
      <c r="A541" s="140">
        <v>240</v>
      </c>
      <c r="B541" s="141" t="s">
        <v>2155</v>
      </c>
      <c r="C541" s="142" t="s">
        <v>64</v>
      </c>
      <c r="D541" s="168" t="s">
        <v>31</v>
      </c>
      <c r="E541" s="168" t="s">
        <v>13</v>
      </c>
      <c r="F541" s="142" t="s">
        <v>36</v>
      </c>
      <c r="G541" s="141" t="s">
        <v>200</v>
      </c>
      <c r="H541" s="142" t="s">
        <v>6</v>
      </c>
      <c r="I541" s="142" t="s">
        <v>40</v>
      </c>
      <c r="J541" s="168" t="s">
        <v>1920</v>
      </c>
      <c r="K541" s="141" t="s">
        <v>218</v>
      </c>
      <c r="L541" s="141">
        <v>93141506</v>
      </c>
      <c r="M541" s="143">
        <v>7500000</v>
      </c>
      <c r="N541" s="144">
        <v>3</v>
      </c>
      <c r="O541" s="143">
        <v>22500000</v>
      </c>
      <c r="P541" s="144" t="s">
        <v>239</v>
      </c>
      <c r="Q541" s="144" t="s">
        <v>239</v>
      </c>
      <c r="R541" s="144" t="s">
        <v>239</v>
      </c>
      <c r="S541" s="141" t="s">
        <v>158</v>
      </c>
      <c r="T541" s="141" t="s">
        <v>1400</v>
      </c>
      <c r="U541" s="141" t="s">
        <v>1390</v>
      </c>
      <c r="V541" s="145" t="s">
        <v>1391</v>
      </c>
      <c r="W541" s="141" t="s">
        <v>4012</v>
      </c>
      <c r="X541" s="146">
        <v>45390</v>
      </c>
      <c r="Y541" s="147">
        <v>202412000036953</v>
      </c>
      <c r="Z541" s="147" t="s">
        <v>38</v>
      </c>
      <c r="AA541" s="141" t="s">
        <v>2149</v>
      </c>
      <c r="AB541" s="146">
        <v>45392</v>
      </c>
      <c r="AC541" s="162" t="s">
        <v>2156</v>
      </c>
      <c r="AD541" s="146">
        <v>45392</v>
      </c>
      <c r="AE541" s="163">
        <v>22500000</v>
      </c>
      <c r="AF541" s="152">
        <f t="shared" si="51"/>
        <v>0</v>
      </c>
      <c r="AG541" s="167">
        <v>646</v>
      </c>
      <c r="AH541" s="146">
        <v>45394</v>
      </c>
      <c r="AI541" s="163">
        <v>15000000</v>
      </c>
      <c r="AJ541" s="152">
        <f t="shared" si="52"/>
        <v>7500000</v>
      </c>
      <c r="AK541" s="164">
        <v>1896</v>
      </c>
      <c r="AL541" s="146">
        <v>45427</v>
      </c>
      <c r="AM541" s="163">
        <v>15000000</v>
      </c>
      <c r="AN541" s="158">
        <f t="shared" si="53"/>
        <v>0</v>
      </c>
      <c r="AO541" s="157">
        <v>0</v>
      </c>
      <c r="AP541" s="157"/>
      <c r="AQ541" s="158">
        <f t="shared" si="55"/>
        <v>15000000</v>
      </c>
      <c r="AR541" s="158">
        <f t="shared" si="54"/>
        <v>7500000</v>
      </c>
      <c r="AS541" s="159" t="s">
        <v>170</v>
      </c>
      <c r="AT541" s="164">
        <v>427</v>
      </c>
      <c r="AU541" s="165" t="s">
        <v>2157</v>
      </c>
      <c r="AV541" s="148"/>
    </row>
    <row r="542" spans="1:48" s="118" customFormat="1" ht="18.75" customHeight="1">
      <c r="A542" s="140">
        <v>241</v>
      </c>
      <c r="B542" s="141" t="s">
        <v>2158</v>
      </c>
      <c r="C542" s="142" t="s">
        <v>64</v>
      </c>
      <c r="D542" s="168" t="s">
        <v>31</v>
      </c>
      <c r="E542" s="168" t="s">
        <v>13</v>
      </c>
      <c r="F542" s="142" t="s">
        <v>36</v>
      </c>
      <c r="G542" s="141" t="s">
        <v>200</v>
      </c>
      <c r="H542" s="142" t="s">
        <v>1</v>
      </c>
      <c r="I542" s="142" t="s">
        <v>40</v>
      </c>
      <c r="J542" s="168" t="s">
        <v>2054</v>
      </c>
      <c r="K542" s="141" t="s">
        <v>218</v>
      </c>
      <c r="L542" s="141">
        <v>80131803</v>
      </c>
      <c r="M542" s="143">
        <v>5500000</v>
      </c>
      <c r="N542" s="144">
        <v>3</v>
      </c>
      <c r="O542" s="143">
        <v>16500000</v>
      </c>
      <c r="P542" s="144" t="s">
        <v>239</v>
      </c>
      <c r="Q542" s="144" t="s">
        <v>239</v>
      </c>
      <c r="R542" s="144" t="s">
        <v>239</v>
      </c>
      <c r="S542" s="141" t="s">
        <v>158</v>
      </c>
      <c r="T542" s="141" t="s">
        <v>1400</v>
      </c>
      <c r="U542" s="141" t="s">
        <v>1390</v>
      </c>
      <c r="V542" s="145" t="s">
        <v>1391</v>
      </c>
      <c r="W542" s="141" t="s">
        <v>4012</v>
      </c>
      <c r="X542" s="146">
        <v>45390</v>
      </c>
      <c r="Y542" s="147">
        <v>202412000036953</v>
      </c>
      <c r="Z542" s="147" t="s">
        <v>38</v>
      </c>
      <c r="AA542" s="141" t="s">
        <v>1672</v>
      </c>
      <c r="AB542" s="146">
        <v>45392</v>
      </c>
      <c r="AC542" s="162" t="s">
        <v>2159</v>
      </c>
      <c r="AD542" s="146">
        <v>45392</v>
      </c>
      <c r="AE542" s="163">
        <v>16500000</v>
      </c>
      <c r="AF542" s="152">
        <f t="shared" si="51"/>
        <v>0</v>
      </c>
      <c r="AG542" s="167">
        <v>647</v>
      </c>
      <c r="AH542" s="146">
        <v>45393</v>
      </c>
      <c r="AI542" s="163">
        <v>16500000</v>
      </c>
      <c r="AJ542" s="152">
        <f t="shared" si="52"/>
        <v>0</v>
      </c>
      <c r="AK542" s="164">
        <v>1758</v>
      </c>
      <c r="AL542" s="146">
        <v>45399</v>
      </c>
      <c r="AM542" s="163">
        <v>16500000</v>
      </c>
      <c r="AN542" s="158">
        <f t="shared" si="53"/>
        <v>0</v>
      </c>
      <c r="AO542" s="157">
        <v>2200000</v>
      </c>
      <c r="AP542" s="157"/>
      <c r="AQ542" s="158">
        <f t="shared" si="55"/>
        <v>14300000</v>
      </c>
      <c r="AR542" s="158">
        <f t="shared" si="54"/>
        <v>0</v>
      </c>
      <c r="AS542" s="159" t="s">
        <v>170</v>
      </c>
      <c r="AT542" s="164">
        <v>362</v>
      </c>
      <c r="AU542" s="165" t="s">
        <v>2160</v>
      </c>
      <c r="AV542" s="148"/>
    </row>
    <row r="543" spans="1:48" s="118" customFormat="1" ht="18.75" customHeight="1">
      <c r="A543" s="140">
        <v>242</v>
      </c>
      <c r="B543" s="141" t="s">
        <v>2161</v>
      </c>
      <c r="C543" s="142" t="s">
        <v>64</v>
      </c>
      <c r="D543" s="168" t="s">
        <v>31</v>
      </c>
      <c r="E543" s="168" t="s">
        <v>13</v>
      </c>
      <c r="F543" s="142" t="s">
        <v>36</v>
      </c>
      <c r="G543" s="141" t="s">
        <v>200</v>
      </c>
      <c r="H543" s="142" t="s">
        <v>6</v>
      </c>
      <c r="I543" s="142" t="s">
        <v>40</v>
      </c>
      <c r="J543" s="168" t="s">
        <v>2078</v>
      </c>
      <c r="K543" s="141" t="s">
        <v>218</v>
      </c>
      <c r="L543" s="141">
        <v>93141506</v>
      </c>
      <c r="M543" s="143">
        <v>6000000</v>
      </c>
      <c r="N543" s="144">
        <v>3</v>
      </c>
      <c r="O543" s="143">
        <v>18000000</v>
      </c>
      <c r="P543" s="144" t="s">
        <v>239</v>
      </c>
      <c r="Q543" s="144" t="s">
        <v>239</v>
      </c>
      <c r="R543" s="144" t="s">
        <v>239</v>
      </c>
      <c r="S543" s="141" t="s">
        <v>158</v>
      </c>
      <c r="T543" s="141" t="s">
        <v>1400</v>
      </c>
      <c r="U543" s="141" t="s">
        <v>1390</v>
      </c>
      <c r="V543" s="145" t="s">
        <v>1391</v>
      </c>
      <c r="W543" s="141" t="s">
        <v>4012</v>
      </c>
      <c r="X543" s="146">
        <v>45390</v>
      </c>
      <c r="Y543" s="147">
        <v>202412000036953</v>
      </c>
      <c r="Z543" s="147" t="s">
        <v>38</v>
      </c>
      <c r="AA543" s="141" t="s">
        <v>685</v>
      </c>
      <c r="AB543" s="146">
        <v>45392</v>
      </c>
      <c r="AC543" s="162" t="s">
        <v>2162</v>
      </c>
      <c r="AD543" s="146">
        <v>45392</v>
      </c>
      <c r="AE543" s="163">
        <v>18000000</v>
      </c>
      <c r="AF543" s="152">
        <f t="shared" si="51"/>
        <v>0</v>
      </c>
      <c r="AG543" s="167">
        <v>648</v>
      </c>
      <c r="AH543" s="146">
        <v>45394</v>
      </c>
      <c r="AI543" s="163">
        <v>18000000</v>
      </c>
      <c r="AJ543" s="152">
        <f t="shared" si="52"/>
        <v>0</v>
      </c>
      <c r="AK543" s="164">
        <v>1813</v>
      </c>
      <c r="AL543" s="146">
        <v>45411</v>
      </c>
      <c r="AM543" s="163">
        <v>18000000</v>
      </c>
      <c r="AN543" s="158">
        <f t="shared" si="53"/>
        <v>0</v>
      </c>
      <c r="AO543" s="157">
        <v>0</v>
      </c>
      <c r="AP543" s="157"/>
      <c r="AQ543" s="158">
        <f t="shared" si="55"/>
        <v>18000000</v>
      </c>
      <c r="AR543" s="158">
        <f t="shared" si="54"/>
        <v>0</v>
      </c>
      <c r="AS543" s="159" t="s">
        <v>170</v>
      </c>
      <c r="AT543" s="164">
        <v>405</v>
      </c>
      <c r="AU543" s="165" t="s">
        <v>2163</v>
      </c>
      <c r="AV543" s="148"/>
    </row>
    <row r="544" spans="1:48" s="118" customFormat="1" ht="18.75" customHeight="1">
      <c r="A544" s="140">
        <v>243</v>
      </c>
      <c r="B544" s="141" t="s">
        <v>2164</v>
      </c>
      <c r="C544" s="142" t="s">
        <v>64</v>
      </c>
      <c r="D544" s="168" t="s">
        <v>31</v>
      </c>
      <c r="E544" s="168" t="s">
        <v>13</v>
      </c>
      <c r="F544" s="142" t="s">
        <v>36</v>
      </c>
      <c r="G544" s="141" t="s">
        <v>200</v>
      </c>
      <c r="H544" s="142" t="s">
        <v>6</v>
      </c>
      <c r="I544" s="142" t="s">
        <v>40</v>
      </c>
      <c r="J544" s="168" t="s">
        <v>1818</v>
      </c>
      <c r="K544" s="141" t="s">
        <v>218</v>
      </c>
      <c r="L544" s="141">
        <v>93141506</v>
      </c>
      <c r="M544" s="143">
        <v>3500000</v>
      </c>
      <c r="N544" s="144">
        <v>3</v>
      </c>
      <c r="O544" s="143">
        <v>10500000</v>
      </c>
      <c r="P544" s="144" t="s">
        <v>239</v>
      </c>
      <c r="Q544" s="144" t="s">
        <v>239</v>
      </c>
      <c r="R544" s="144" t="s">
        <v>239</v>
      </c>
      <c r="S544" s="141" t="s">
        <v>158</v>
      </c>
      <c r="T544" s="141" t="s">
        <v>1400</v>
      </c>
      <c r="U544" s="141" t="s">
        <v>1390</v>
      </c>
      <c r="V544" s="145" t="s">
        <v>1391</v>
      </c>
      <c r="W544" s="141" t="s">
        <v>4012</v>
      </c>
      <c r="X544" s="146">
        <v>45390</v>
      </c>
      <c r="Y544" s="147">
        <v>202412000036953</v>
      </c>
      <c r="Z544" s="147" t="s">
        <v>38</v>
      </c>
      <c r="AA544" s="141" t="s">
        <v>685</v>
      </c>
      <c r="AB544" s="146">
        <v>45392</v>
      </c>
      <c r="AC544" s="162" t="s">
        <v>2165</v>
      </c>
      <c r="AD544" s="146">
        <v>45392</v>
      </c>
      <c r="AE544" s="163">
        <v>10500000</v>
      </c>
      <c r="AF544" s="152">
        <f t="shared" si="51"/>
        <v>0</v>
      </c>
      <c r="AG544" s="167">
        <v>649</v>
      </c>
      <c r="AH544" s="146">
        <v>45394</v>
      </c>
      <c r="AI544" s="163">
        <v>10500000</v>
      </c>
      <c r="AJ544" s="152">
        <f t="shared" si="52"/>
        <v>0</v>
      </c>
      <c r="AK544" s="164">
        <v>1899</v>
      </c>
      <c r="AL544" s="146">
        <v>45427</v>
      </c>
      <c r="AM544" s="163">
        <v>10500000</v>
      </c>
      <c r="AN544" s="158">
        <f t="shared" si="53"/>
        <v>0</v>
      </c>
      <c r="AO544" s="157">
        <v>0</v>
      </c>
      <c r="AP544" s="157"/>
      <c r="AQ544" s="158">
        <f t="shared" si="55"/>
        <v>10500000</v>
      </c>
      <c r="AR544" s="158">
        <f t="shared" si="54"/>
        <v>0</v>
      </c>
      <c r="AS544" s="159" t="s">
        <v>168</v>
      </c>
      <c r="AT544" s="164">
        <v>426</v>
      </c>
      <c r="AU544" s="165" t="s">
        <v>2166</v>
      </c>
      <c r="AV544" s="148"/>
    </row>
    <row r="545" spans="1:48" s="118" customFormat="1" ht="18.75" customHeight="1">
      <c r="A545" s="140">
        <v>244</v>
      </c>
      <c r="B545" s="141" t="s">
        <v>2167</v>
      </c>
      <c r="C545" s="142" t="s">
        <v>64</v>
      </c>
      <c r="D545" s="168" t="s">
        <v>31</v>
      </c>
      <c r="E545" s="168" t="s">
        <v>13</v>
      </c>
      <c r="F545" s="142" t="s">
        <v>36</v>
      </c>
      <c r="G545" s="141" t="s">
        <v>200</v>
      </c>
      <c r="H545" s="142" t="s">
        <v>1</v>
      </c>
      <c r="I545" s="142" t="s">
        <v>40</v>
      </c>
      <c r="J545" s="168" t="s">
        <v>1804</v>
      </c>
      <c r="K545" s="141" t="s">
        <v>218</v>
      </c>
      <c r="L545" s="141">
        <v>80131803</v>
      </c>
      <c r="M545" s="143">
        <v>5000000</v>
      </c>
      <c r="N545" s="144">
        <v>3</v>
      </c>
      <c r="O545" s="143">
        <v>15000000</v>
      </c>
      <c r="P545" s="144" t="s">
        <v>239</v>
      </c>
      <c r="Q545" s="144" t="s">
        <v>239</v>
      </c>
      <c r="R545" s="144" t="s">
        <v>239</v>
      </c>
      <c r="S545" s="141" t="s">
        <v>158</v>
      </c>
      <c r="T545" s="141" t="s">
        <v>1400</v>
      </c>
      <c r="U545" s="141" t="s">
        <v>1390</v>
      </c>
      <c r="V545" s="145" t="s">
        <v>1391</v>
      </c>
      <c r="W545" s="141" t="s">
        <v>4012</v>
      </c>
      <c r="X545" s="146">
        <v>45390</v>
      </c>
      <c r="Y545" s="147">
        <v>202412000036953</v>
      </c>
      <c r="Z545" s="147" t="s">
        <v>38</v>
      </c>
      <c r="AA545" s="141" t="s">
        <v>1698</v>
      </c>
      <c r="AB545" s="146">
        <v>45392</v>
      </c>
      <c r="AC545" s="162" t="s">
        <v>2168</v>
      </c>
      <c r="AD545" s="146">
        <v>45392</v>
      </c>
      <c r="AE545" s="163">
        <v>15000000</v>
      </c>
      <c r="AF545" s="152">
        <f t="shared" si="51"/>
        <v>0</v>
      </c>
      <c r="AG545" s="167">
        <v>650</v>
      </c>
      <c r="AH545" s="146">
        <v>45394</v>
      </c>
      <c r="AI545" s="163">
        <v>15000000</v>
      </c>
      <c r="AJ545" s="152">
        <f t="shared" si="52"/>
        <v>0</v>
      </c>
      <c r="AK545" s="164">
        <v>1782</v>
      </c>
      <c r="AL545" s="146">
        <v>45401</v>
      </c>
      <c r="AM545" s="163">
        <v>15000000</v>
      </c>
      <c r="AN545" s="158">
        <f t="shared" si="53"/>
        <v>0</v>
      </c>
      <c r="AO545" s="157">
        <v>1333333</v>
      </c>
      <c r="AP545" s="157"/>
      <c r="AQ545" s="158">
        <f t="shared" si="55"/>
        <v>13666667</v>
      </c>
      <c r="AR545" s="158">
        <f t="shared" si="54"/>
        <v>0</v>
      </c>
      <c r="AS545" s="159" t="s">
        <v>170</v>
      </c>
      <c r="AT545" s="164">
        <v>383</v>
      </c>
      <c r="AU545" s="165" t="s">
        <v>2169</v>
      </c>
      <c r="AV545" s="148"/>
    </row>
    <row r="546" spans="1:48" s="118" customFormat="1" ht="18.75" customHeight="1">
      <c r="A546" s="140">
        <v>245</v>
      </c>
      <c r="B546" s="141" t="s">
        <v>2170</v>
      </c>
      <c r="C546" s="142" t="s">
        <v>64</v>
      </c>
      <c r="D546" s="168" t="s">
        <v>31</v>
      </c>
      <c r="E546" s="168" t="s">
        <v>13</v>
      </c>
      <c r="F546" s="142" t="s">
        <v>36</v>
      </c>
      <c r="G546" s="141" t="s">
        <v>200</v>
      </c>
      <c r="H546" s="142" t="s">
        <v>1</v>
      </c>
      <c r="I546" s="142" t="s">
        <v>40</v>
      </c>
      <c r="J546" s="168" t="s">
        <v>2171</v>
      </c>
      <c r="K546" s="141" t="s">
        <v>218</v>
      </c>
      <c r="L546" s="141">
        <v>80131803</v>
      </c>
      <c r="M546" s="143">
        <v>3453300</v>
      </c>
      <c r="N546" s="144">
        <v>3</v>
      </c>
      <c r="O546" s="143">
        <v>10359900</v>
      </c>
      <c r="P546" s="144" t="s">
        <v>239</v>
      </c>
      <c r="Q546" s="144" t="s">
        <v>239</v>
      </c>
      <c r="R546" s="144" t="s">
        <v>239</v>
      </c>
      <c r="S546" s="141" t="s">
        <v>158</v>
      </c>
      <c r="T546" s="141" t="s">
        <v>1400</v>
      </c>
      <c r="U546" s="141" t="s">
        <v>1390</v>
      </c>
      <c r="V546" s="145" t="s">
        <v>1391</v>
      </c>
      <c r="W546" s="141" t="s">
        <v>4012</v>
      </c>
      <c r="X546" s="146">
        <v>45400</v>
      </c>
      <c r="Y546" s="147">
        <v>202412000039883</v>
      </c>
      <c r="Z546" s="147" t="s">
        <v>178</v>
      </c>
      <c r="AA546" s="141" t="s">
        <v>2172</v>
      </c>
      <c r="AB546" s="146">
        <v>45404</v>
      </c>
      <c r="AC546" s="162" t="s">
        <v>2173</v>
      </c>
      <c r="AD546" s="146">
        <v>45404</v>
      </c>
      <c r="AE546" s="163">
        <v>10359900</v>
      </c>
      <c r="AF546" s="152">
        <f t="shared" si="51"/>
        <v>0</v>
      </c>
      <c r="AG546" s="167">
        <v>672</v>
      </c>
      <c r="AH546" s="146">
        <v>45404</v>
      </c>
      <c r="AI546" s="163">
        <v>10359900</v>
      </c>
      <c r="AJ546" s="152">
        <f t="shared" si="52"/>
        <v>0</v>
      </c>
      <c r="AK546" s="164">
        <v>1834</v>
      </c>
      <c r="AL546" s="146">
        <v>45414</v>
      </c>
      <c r="AM546" s="163">
        <v>10359900</v>
      </c>
      <c r="AN546" s="158">
        <f t="shared" si="53"/>
        <v>0</v>
      </c>
      <c r="AO546" s="157">
        <v>0</v>
      </c>
      <c r="AP546" s="157"/>
      <c r="AQ546" s="158">
        <f t="shared" si="55"/>
        <v>10359900</v>
      </c>
      <c r="AR546" s="158">
        <f t="shared" si="54"/>
        <v>0</v>
      </c>
      <c r="AS546" s="159" t="s">
        <v>168</v>
      </c>
      <c r="AT546" s="164">
        <v>409</v>
      </c>
      <c r="AU546" s="165" t="s">
        <v>1725</v>
      </c>
      <c r="AV546" s="148"/>
    </row>
    <row r="547" spans="1:48" s="118" customFormat="1" ht="18.75" customHeight="1">
      <c r="A547" s="140">
        <v>246</v>
      </c>
      <c r="B547" s="141" t="s">
        <v>2174</v>
      </c>
      <c r="C547" s="142" t="s">
        <v>64</v>
      </c>
      <c r="D547" s="168" t="s">
        <v>31</v>
      </c>
      <c r="E547" s="168" t="s">
        <v>13</v>
      </c>
      <c r="F547" s="142" t="s">
        <v>36</v>
      </c>
      <c r="G547" s="141" t="s">
        <v>200</v>
      </c>
      <c r="H547" s="142" t="s">
        <v>1</v>
      </c>
      <c r="I547" s="142" t="s">
        <v>40</v>
      </c>
      <c r="J547" s="168" t="s">
        <v>2175</v>
      </c>
      <c r="K547" s="141" t="s">
        <v>218</v>
      </c>
      <c r="L547" s="141">
        <v>80131803</v>
      </c>
      <c r="M547" s="143">
        <v>4276560</v>
      </c>
      <c r="N547" s="144">
        <v>3</v>
      </c>
      <c r="O547" s="143">
        <v>12829680</v>
      </c>
      <c r="P547" s="144" t="s">
        <v>239</v>
      </c>
      <c r="Q547" s="144" t="s">
        <v>239</v>
      </c>
      <c r="R547" s="144" t="s">
        <v>239</v>
      </c>
      <c r="S547" s="141" t="s">
        <v>158</v>
      </c>
      <c r="T547" s="141" t="s">
        <v>1400</v>
      </c>
      <c r="U547" s="141" t="s">
        <v>1390</v>
      </c>
      <c r="V547" s="145" t="s">
        <v>1391</v>
      </c>
      <c r="W547" s="141" t="s">
        <v>4012</v>
      </c>
      <c r="X547" s="146">
        <v>45400</v>
      </c>
      <c r="Y547" s="147">
        <v>202412000039883</v>
      </c>
      <c r="Z547" s="147" t="s">
        <v>178</v>
      </c>
      <c r="AA547" s="141" t="s">
        <v>2116</v>
      </c>
      <c r="AB547" s="146">
        <v>45404</v>
      </c>
      <c r="AC547" s="162" t="s">
        <v>2176</v>
      </c>
      <c r="AD547" s="146">
        <v>45404</v>
      </c>
      <c r="AE547" s="163">
        <v>12829680</v>
      </c>
      <c r="AF547" s="152">
        <f t="shared" si="51"/>
        <v>0</v>
      </c>
      <c r="AG547" s="167">
        <v>673</v>
      </c>
      <c r="AH547" s="146">
        <v>45404</v>
      </c>
      <c r="AI547" s="163">
        <v>12829680</v>
      </c>
      <c r="AJ547" s="152">
        <f t="shared" si="52"/>
        <v>0</v>
      </c>
      <c r="AK547" s="164">
        <v>1835</v>
      </c>
      <c r="AL547" s="146">
        <v>45414</v>
      </c>
      <c r="AM547" s="163">
        <v>12829680</v>
      </c>
      <c r="AN547" s="158">
        <f t="shared" si="53"/>
        <v>0</v>
      </c>
      <c r="AO547" s="157">
        <v>0</v>
      </c>
      <c r="AP547" s="157"/>
      <c r="AQ547" s="158">
        <f t="shared" si="55"/>
        <v>12829680</v>
      </c>
      <c r="AR547" s="158">
        <f t="shared" si="54"/>
        <v>0</v>
      </c>
      <c r="AS547" s="159" t="s">
        <v>170</v>
      </c>
      <c r="AT547" s="164">
        <v>408</v>
      </c>
      <c r="AU547" s="165" t="s">
        <v>1700</v>
      </c>
      <c r="AV547" s="148"/>
    </row>
    <row r="548" spans="1:48" s="118" customFormat="1" ht="18.75" customHeight="1">
      <c r="A548" s="140">
        <v>247</v>
      </c>
      <c r="B548" s="141" t="s">
        <v>2177</v>
      </c>
      <c r="C548" s="142" t="s">
        <v>64</v>
      </c>
      <c r="D548" s="168" t="s">
        <v>31</v>
      </c>
      <c r="E548" s="168" t="s">
        <v>13</v>
      </c>
      <c r="F548" s="142" t="s">
        <v>36</v>
      </c>
      <c r="G548" s="141" t="s">
        <v>200</v>
      </c>
      <c r="H548" s="142" t="s">
        <v>42</v>
      </c>
      <c r="I548" s="142" t="s">
        <v>40</v>
      </c>
      <c r="J548" s="168" t="s">
        <v>1799</v>
      </c>
      <c r="K548" s="141" t="s">
        <v>218</v>
      </c>
      <c r="L548" s="141">
        <v>80131803</v>
      </c>
      <c r="M548" s="143">
        <v>6400000</v>
      </c>
      <c r="N548" s="144" t="s">
        <v>2178</v>
      </c>
      <c r="O548" s="143">
        <v>16000000</v>
      </c>
      <c r="P548" s="144" t="s">
        <v>239</v>
      </c>
      <c r="Q548" s="144" t="s">
        <v>239</v>
      </c>
      <c r="R548" s="144" t="s">
        <v>344</v>
      </c>
      <c r="S548" s="141" t="s">
        <v>158</v>
      </c>
      <c r="T548" s="141" t="s">
        <v>1400</v>
      </c>
      <c r="U548" s="141" t="s">
        <v>1390</v>
      </c>
      <c r="V548" s="145" t="s">
        <v>1391</v>
      </c>
      <c r="W548" s="141" t="s">
        <v>4012</v>
      </c>
      <c r="X548" s="146">
        <v>45405</v>
      </c>
      <c r="Y548" s="147">
        <v>202412000040523</v>
      </c>
      <c r="Z548" s="147" t="s">
        <v>178</v>
      </c>
      <c r="AA548" s="141" t="s">
        <v>2179</v>
      </c>
      <c r="AB548" s="146">
        <v>45411</v>
      </c>
      <c r="AC548" s="162" t="s">
        <v>2180</v>
      </c>
      <c r="AD548" s="146">
        <v>45411</v>
      </c>
      <c r="AE548" s="163">
        <v>16000000</v>
      </c>
      <c r="AF548" s="152">
        <f t="shared" si="51"/>
        <v>0</v>
      </c>
      <c r="AG548" s="167">
        <v>687</v>
      </c>
      <c r="AH548" s="146">
        <v>45419</v>
      </c>
      <c r="AI548" s="163">
        <v>16000000</v>
      </c>
      <c r="AJ548" s="152">
        <f t="shared" si="52"/>
        <v>0</v>
      </c>
      <c r="AK548" s="164">
        <v>1946</v>
      </c>
      <c r="AL548" s="146">
        <v>45429</v>
      </c>
      <c r="AM548" s="163">
        <v>16000000</v>
      </c>
      <c r="AN548" s="158">
        <f t="shared" si="53"/>
        <v>0</v>
      </c>
      <c r="AO548" s="157">
        <v>0</v>
      </c>
      <c r="AP548" s="157"/>
      <c r="AQ548" s="158">
        <f t="shared" si="55"/>
        <v>16000000</v>
      </c>
      <c r="AR548" s="158">
        <f t="shared" si="54"/>
        <v>0</v>
      </c>
      <c r="AS548" s="159" t="s">
        <v>170</v>
      </c>
      <c r="AT548" s="164">
        <v>433</v>
      </c>
      <c r="AU548" s="165" t="s">
        <v>2181</v>
      </c>
      <c r="AV548" s="148"/>
    </row>
    <row r="549" spans="1:48" s="118" customFormat="1" ht="18.75" customHeight="1">
      <c r="A549" s="140">
        <v>248</v>
      </c>
      <c r="B549" s="141" t="s">
        <v>2182</v>
      </c>
      <c r="C549" s="142" t="s">
        <v>64</v>
      </c>
      <c r="D549" s="168" t="s">
        <v>31</v>
      </c>
      <c r="E549" s="168" t="s">
        <v>13</v>
      </c>
      <c r="F549" s="142" t="s">
        <v>32</v>
      </c>
      <c r="G549" s="141" t="s">
        <v>200</v>
      </c>
      <c r="H549" s="142" t="s">
        <v>15</v>
      </c>
      <c r="I549" s="142" t="s">
        <v>41</v>
      </c>
      <c r="J549" s="168" t="s">
        <v>1389</v>
      </c>
      <c r="K549" s="141" t="s">
        <v>226</v>
      </c>
      <c r="L549" s="141" t="s">
        <v>237</v>
      </c>
      <c r="M549" s="143">
        <v>200000000</v>
      </c>
      <c r="N549" s="144">
        <v>4</v>
      </c>
      <c r="O549" s="143">
        <v>800000000</v>
      </c>
      <c r="P549" s="144" t="s">
        <v>237</v>
      </c>
      <c r="Q549" s="144" t="s">
        <v>237</v>
      </c>
      <c r="R549" s="144" t="s">
        <v>344</v>
      </c>
      <c r="S549" s="141" t="s">
        <v>158</v>
      </c>
      <c r="T549" s="141" t="s">
        <v>1400</v>
      </c>
      <c r="U549" s="141" t="s">
        <v>1390</v>
      </c>
      <c r="V549" s="145" t="s">
        <v>1391</v>
      </c>
      <c r="W549" s="141" t="s">
        <v>4010</v>
      </c>
      <c r="X549" s="146">
        <v>45419</v>
      </c>
      <c r="Y549" s="147">
        <v>202412000043453</v>
      </c>
      <c r="Z549" s="147" t="s">
        <v>38</v>
      </c>
      <c r="AA549" s="141" t="s">
        <v>2183</v>
      </c>
      <c r="AB549" s="146">
        <v>45420</v>
      </c>
      <c r="AC549" s="162" t="s">
        <v>2184</v>
      </c>
      <c r="AD549" s="146">
        <v>45420</v>
      </c>
      <c r="AE549" s="163">
        <v>800000000</v>
      </c>
      <c r="AF549" s="152">
        <f t="shared" si="51"/>
        <v>0</v>
      </c>
      <c r="AG549" s="167">
        <v>692</v>
      </c>
      <c r="AH549" s="146">
        <v>45420</v>
      </c>
      <c r="AI549" s="163">
        <v>784162903</v>
      </c>
      <c r="AJ549" s="152">
        <f t="shared" si="52"/>
        <v>15837097</v>
      </c>
      <c r="AK549" s="164" t="s">
        <v>1393</v>
      </c>
      <c r="AL549" s="146" t="s">
        <v>1394</v>
      </c>
      <c r="AM549" s="163">
        <v>784162903</v>
      </c>
      <c r="AN549" s="158">
        <f t="shared" si="53"/>
        <v>0</v>
      </c>
      <c r="AO549" s="157">
        <v>0</v>
      </c>
      <c r="AP549" s="157"/>
      <c r="AQ549" s="158">
        <f t="shared" si="55"/>
        <v>784162903</v>
      </c>
      <c r="AR549" s="158">
        <f t="shared" si="54"/>
        <v>15837097</v>
      </c>
      <c r="AS549" s="159" t="s">
        <v>177</v>
      </c>
      <c r="AT549" s="164" t="s">
        <v>1395</v>
      </c>
      <c r="AU549" s="165" t="s">
        <v>1396</v>
      </c>
      <c r="AV549" s="148"/>
    </row>
    <row r="550" spans="1:48" s="118" customFormat="1" ht="18.75" customHeight="1">
      <c r="A550" s="140">
        <v>249</v>
      </c>
      <c r="B550" s="141" t="s">
        <v>2185</v>
      </c>
      <c r="C550" s="142" t="s">
        <v>64</v>
      </c>
      <c r="D550" s="168" t="s">
        <v>31</v>
      </c>
      <c r="E550" s="168" t="s">
        <v>13</v>
      </c>
      <c r="F550" s="142" t="s">
        <v>204</v>
      </c>
      <c r="G550" s="141" t="s">
        <v>200</v>
      </c>
      <c r="H550" s="142" t="s">
        <v>15</v>
      </c>
      <c r="I550" s="142" t="s">
        <v>40</v>
      </c>
      <c r="J550" s="168" t="s">
        <v>1403</v>
      </c>
      <c r="K550" s="141" t="s">
        <v>226</v>
      </c>
      <c r="L550" s="141" t="s">
        <v>237</v>
      </c>
      <c r="M550" s="143">
        <v>197500000</v>
      </c>
      <c r="N550" s="144">
        <v>4</v>
      </c>
      <c r="O550" s="143">
        <v>790000000</v>
      </c>
      <c r="P550" s="144" t="s">
        <v>237</v>
      </c>
      <c r="Q550" s="144" t="s">
        <v>237</v>
      </c>
      <c r="R550" s="144" t="s">
        <v>344</v>
      </c>
      <c r="S550" s="141" t="s">
        <v>158</v>
      </c>
      <c r="T550" s="141" t="s">
        <v>1400</v>
      </c>
      <c r="U550" s="141" t="s">
        <v>1390</v>
      </c>
      <c r="V550" s="145" t="s">
        <v>1391</v>
      </c>
      <c r="W550" s="141" t="s">
        <v>4010</v>
      </c>
      <c r="X550" s="146">
        <v>45419</v>
      </c>
      <c r="Y550" s="147">
        <v>202412000043453</v>
      </c>
      <c r="Z550" s="147" t="s">
        <v>38</v>
      </c>
      <c r="AA550" s="141" t="s">
        <v>2186</v>
      </c>
      <c r="AB550" s="146">
        <v>45420</v>
      </c>
      <c r="AC550" s="162" t="s">
        <v>2187</v>
      </c>
      <c r="AD550" s="146">
        <v>45420</v>
      </c>
      <c r="AE550" s="163">
        <v>790000000</v>
      </c>
      <c r="AF550" s="152">
        <f t="shared" si="51"/>
        <v>0</v>
      </c>
      <c r="AG550" s="167">
        <v>691</v>
      </c>
      <c r="AH550" s="146">
        <v>45420</v>
      </c>
      <c r="AI550" s="163">
        <v>784415337</v>
      </c>
      <c r="AJ550" s="152">
        <f t="shared" si="52"/>
        <v>5584663</v>
      </c>
      <c r="AK550" s="164" t="s">
        <v>1393</v>
      </c>
      <c r="AL550" s="146" t="s">
        <v>1394</v>
      </c>
      <c r="AM550" s="163">
        <v>784415337</v>
      </c>
      <c r="AN550" s="158">
        <f t="shared" si="53"/>
        <v>0</v>
      </c>
      <c r="AO550" s="157">
        <v>527193640</v>
      </c>
      <c r="AP550" s="157"/>
      <c r="AQ550" s="158">
        <f t="shared" si="55"/>
        <v>257221697</v>
      </c>
      <c r="AR550" s="158">
        <f t="shared" si="54"/>
        <v>5584663</v>
      </c>
      <c r="AS550" s="159" t="s">
        <v>177</v>
      </c>
      <c r="AT550" s="164" t="s">
        <v>1395</v>
      </c>
      <c r="AU550" s="165" t="s">
        <v>1396</v>
      </c>
      <c r="AV550" s="148"/>
    </row>
    <row r="551" spans="1:48" s="118" customFormat="1" ht="18.75" customHeight="1">
      <c r="A551" s="140">
        <v>250</v>
      </c>
      <c r="B551" s="141" t="s">
        <v>2188</v>
      </c>
      <c r="C551" s="142" t="s">
        <v>64</v>
      </c>
      <c r="D551" s="168" t="s">
        <v>31</v>
      </c>
      <c r="E551" s="168" t="s">
        <v>13</v>
      </c>
      <c r="F551" s="142" t="s">
        <v>36</v>
      </c>
      <c r="G551" s="141" t="s">
        <v>200</v>
      </c>
      <c r="H551" s="142" t="s">
        <v>1</v>
      </c>
      <c r="I551" s="142" t="s">
        <v>40</v>
      </c>
      <c r="J551" s="168" t="s">
        <v>2189</v>
      </c>
      <c r="K551" s="141" t="s">
        <v>218</v>
      </c>
      <c r="L551" s="141">
        <v>80131803</v>
      </c>
      <c r="M551" s="143">
        <v>3000000</v>
      </c>
      <c r="N551" s="144">
        <v>2</v>
      </c>
      <c r="O551" s="143">
        <v>6000000</v>
      </c>
      <c r="P551" s="144" t="s">
        <v>344</v>
      </c>
      <c r="Q551" s="144" t="s">
        <v>344</v>
      </c>
      <c r="R551" s="144" t="s">
        <v>344</v>
      </c>
      <c r="S551" s="141" t="s">
        <v>158</v>
      </c>
      <c r="T551" s="141" t="s">
        <v>1400</v>
      </c>
      <c r="U551" s="141" t="s">
        <v>1390</v>
      </c>
      <c r="V551" s="145" t="s">
        <v>1391</v>
      </c>
      <c r="W551" s="141" t="s">
        <v>4012</v>
      </c>
      <c r="X551" s="146">
        <v>45426</v>
      </c>
      <c r="Y551" s="147">
        <v>202412000044503</v>
      </c>
      <c r="Z551" s="147" t="s">
        <v>178</v>
      </c>
      <c r="AA551" s="141" t="s">
        <v>603</v>
      </c>
      <c r="AB551" s="146">
        <v>45432</v>
      </c>
      <c r="AC551" s="162" t="s">
        <v>2190</v>
      </c>
      <c r="AD551" s="146">
        <v>45434</v>
      </c>
      <c r="AE551" s="163">
        <v>6000000</v>
      </c>
      <c r="AF551" s="152">
        <f t="shared" si="51"/>
        <v>0</v>
      </c>
      <c r="AG551" s="167">
        <v>833</v>
      </c>
      <c r="AH551" s="146">
        <v>45435</v>
      </c>
      <c r="AI551" s="163">
        <v>5817384</v>
      </c>
      <c r="AJ551" s="152">
        <f t="shared" si="52"/>
        <v>182616</v>
      </c>
      <c r="AK551" s="164">
        <v>3021</v>
      </c>
      <c r="AL551" s="146">
        <v>45442</v>
      </c>
      <c r="AM551" s="163">
        <v>5817384</v>
      </c>
      <c r="AN551" s="158">
        <f t="shared" si="53"/>
        <v>0</v>
      </c>
      <c r="AO551" s="157">
        <v>0</v>
      </c>
      <c r="AP551" s="157"/>
      <c r="AQ551" s="158">
        <f t="shared" si="55"/>
        <v>5817384</v>
      </c>
      <c r="AR551" s="158">
        <f t="shared" si="54"/>
        <v>182616</v>
      </c>
      <c r="AS551" s="159" t="s">
        <v>168</v>
      </c>
      <c r="AT551" s="164">
        <v>459</v>
      </c>
      <c r="AU551" s="165" t="s">
        <v>2191</v>
      </c>
      <c r="AV551" s="148"/>
    </row>
    <row r="552" spans="1:48" s="118" customFormat="1" ht="18.75" customHeight="1">
      <c r="A552" s="140">
        <v>251</v>
      </c>
      <c r="B552" s="141" t="s">
        <v>2192</v>
      </c>
      <c r="C552" s="142" t="s">
        <v>64</v>
      </c>
      <c r="D552" s="168" t="s">
        <v>31</v>
      </c>
      <c r="E552" s="168" t="s">
        <v>13</v>
      </c>
      <c r="F552" s="142" t="s">
        <v>36</v>
      </c>
      <c r="G552" s="141" t="s">
        <v>200</v>
      </c>
      <c r="H552" s="142" t="s">
        <v>1</v>
      </c>
      <c r="I552" s="142" t="s">
        <v>40</v>
      </c>
      <c r="J552" s="168" t="s">
        <v>2193</v>
      </c>
      <c r="K552" s="141" t="s">
        <v>218</v>
      </c>
      <c r="L552" s="141">
        <v>80131803</v>
      </c>
      <c r="M552" s="143">
        <v>3000000</v>
      </c>
      <c r="N552" s="144">
        <v>2</v>
      </c>
      <c r="O552" s="143">
        <v>6000000</v>
      </c>
      <c r="P552" s="144" t="s">
        <v>344</v>
      </c>
      <c r="Q552" s="144" t="s">
        <v>344</v>
      </c>
      <c r="R552" s="144" t="s">
        <v>344</v>
      </c>
      <c r="S552" s="141" t="s">
        <v>158</v>
      </c>
      <c r="T552" s="141" t="s">
        <v>1400</v>
      </c>
      <c r="U552" s="141" t="s">
        <v>1390</v>
      </c>
      <c r="V552" s="145" t="s">
        <v>1391</v>
      </c>
      <c r="W552" s="141" t="s">
        <v>4012</v>
      </c>
      <c r="X552" s="146">
        <v>45426</v>
      </c>
      <c r="Y552" s="147">
        <v>202412000044503</v>
      </c>
      <c r="Z552" s="147" t="s">
        <v>178</v>
      </c>
      <c r="AA552" s="141" t="s">
        <v>1698</v>
      </c>
      <c r="AB552" s="146">
        <v>45432</v>
      </c>
      <c r="AC552" s="162" t="s">
        <v>2194</v>
      </c>
      <c r="AD552" s="146">
        <v>45434</v>
      </c>
      <c r="AE552" s="163">
        <v>6000000</v>
      </c>
      <c r="AF552" s="152">
        <f t="shared" si="51"/>
        <v>0</v>
      </c>
      <c r="AG552" s="167">
        <v>834</v>
      </c>
      <c r="AH552" s="146">
        <v>45435</v>
      </c>
      <c r="AI552" s="163">
        <v>5817384</v>
      </c>
      <c r="AJ552" s="152">
        <f t="shared" si="52"/>
        <v>182616</v>
      </c>
      <c r="AK552" s="164">
        <v>3022</v>
      </c>
      <c r="AL552" s="146">
        <v>45442</v>
      </c>
      <c r="AM552" s="163">
        <v>5817384</v>
      </c>
      <c r="AN552" s="158">
        <f t="shared" si="53"/>
        <v>0</v>
      </c>
      <c r="AO552" s="157">
        <v>0</v>
      </c>
      <c r="AP552" s="157"/>
      <c r="AQ552" s="158">
        <f t="shared" si="55"/>
        <v>5817384</v>
      </c>
      <c r="AR552" s="158">
        <f t="shared" si="54"/>
        <v>182616</v>
      </c>
      <c r="AS552" s="159" t="s">
        <v>168</v>
      </c>
      <c r="AT552" s="164">
        <v>458</v>
      </c>
      <c r="AU552" s="165" t="s">
        <v>2195</v>
      </c>
      <c r="AV552" s="148"/>
    </row>
    <row r="553" spans="1:48" s="118" customFormat="1" ht="18.75" customHeight="1">
      <c r="A553" s="140">
        <v>252</v>
      </c>
      <c r="B553" s="141" t="s">
        <v>2196</v>
      </c>
      <c r="C553" s="142" t="s">
        <v>64</v>
      </c>
      <c r="D553" s="168" t="s">
        <v>31</v>
      </c>
      <c r="E553" s="168" t="s">
        <v>13</v>
      </c>
      <c r="F553" s="142" t="s">
        <v>204</v>
      </c>
      <c r="G553" s="141" t="s">
        <v>202</v>
      </c>
      <c r="H553" s="142" t="s">
        <v>15</v>
      </c>
      <c r="I553" s="142" t="s">
        <v>40</v>
      </c>
      <c r="J553" s="168" t="s">
        <v>1403</v>
      </c>
      <c r="K553" s="141" t="s">
        <v>226</v>
      </c>
      <c r="L553" s="141" t="s">
        <v>237</v>
      </c>
      <c r="M553" s="143">
        <v>14100000</v>
      </c>
      <c r="N553" s="144">
        <v>10</v>
      </c>
      <c r="O553" s="143">
        <v>141000000</v>
      </c>
      <c r="P553" s="144" t="s">
        <v>237</v>
      </c>
      <c r="Q553" s="144" t="s">
        <v>237</v>
      </c>
      <c r="R553" s="144" t="s">
        <v>344</v>
      </c>
      <c r="S553" s="141" t="s">
        <v>158</v>
      </c>
      <c r="T553" s="141" t="s">
        <v>1400</v>
      </c>
      <c r="U553" s="141" t="s">
        <v>1390</v>
      </c>
      <c r="V553" s="145" t="s">
        <v>1391</v>
      </c>
      <c r="W553" s="141" t="s">
        <v>4010</v>
      </c>
      <c r="X553" s="146">
        <v>45458</v>
      </c>
      <c r="Y553" s="147">
        <v>202412000046483</v>
      </c>
      <c r="Z553" s="147" t="s">
        <v>38</v>
      </c>
      <c r="AA553" s="141" t="s">
        <v>2197</v>
      </c>
      <c r="AB553" s="146">
        <v>45428</v>
      </c>
      <c r="AC553" s="162" t="s">
        <v>2198</v>
      </c>
      <c r="AD553" s="146">
        <v>45428</v>
      </c>
      <c r="AE553" s="163">
        <v>141000000</v>
      </c>
      <c r="AF553" s="152">
        <f t="shared" si="51"/>
        <v>0</v>
      </c>
      <c r="AG553" s="167">
        <v>701</v>
      </c>
      <c r="AH553" s="146">
        <v>45432</v>
      </c>
      <c r="AI553" s="163">
        <v>140102422</v>
      </c>
      <c r="AJ553" s="152">
        <f t="shared" si="52"/>
        <v>897578</v>
      </c>
      <c r="AK553" s="164" t="s">
        <v>1393</v>
      </c>
      <c r="AL553" s="146" t="s">
        <v>1394</v>
      </c>
      <c r="AM553" s="163">
        <v>140102422</v>
      </c>
      <c r="AN553" s="158">
        <f t="shared" si="53"/>
        <v>0</v>
      </c>
      <c r="AO553" s="157">
        <v>0</v>
      </c>
      <c r="AP553" s="157"/>
      <c r="AQ553" s="158">
        <f t="shared" si="55"/>
        <v>140102422</v>
      </c>
      <c r="AR553" s="158">
        <f t="shared" si="54"/>
        <v>897578</v>
      </c>
      <c r="AS553" s="159" t="s">
        <v>177</v>
      </c>
      <c r="AT553" s="164" t="s">
        <v>1395</v>
      </c>
      <c r="AU553" s="165" t="s">
        <v>1396</v>
      </c>
      <c r="AV553" s="148"/>
    </row>
    <row r="554" spans="1:48" s="118" customFormat="1" ht="18.75" customHeight="1">
      <c r="A554" s="140">
        <v>253</v>
      </c>
      <c r="B554" s="141" t="s">
        <v>2199</v>
      </c>
      <c r="C554" s="142" t="s">
        <v>64</v>
      </c>
      <c r="D554" s="168" t="s">
        <v>31</v>
      </c>
      <c r="E554" s="168" t="s">
        <v>13</v>
      </c>
      <c r="F554" s="142" t="s">
        <v>36</v>
      </c>
      <c r="G554" s="141" t="s">
        <v>200</v>
      </c>
      <c r="H554" s="142" t="s">
        <v>6</v>
      </c>
      <c r="I554" s="142" t="s">
        <v>40</v>
      </c>
      <c r="J554" s="168" t="s">
        <v>2200</v>
      </c>
      <c r="K554" s="141" t="s">
        <v>225</v>
      </c>
      <c r="L554" s="141">
        <v>93141506</v>
      </c>
      <c r="M554" s="143">
        <v>10744814</v>
      </c>
      <c r="N554" s="144">
        <v>1</v>
      </c>
      <c r="O554" s="143">
        <v>10744814</v>
      </c>
      <c r="P554" s="144" t="s">
        <v>344</v>
      </c>
      <c r="Q554" s="144" t="s">
        <v>344</v>
      </c>
      <c r="R554" s="144" t="s">
        <v>344</v>
      </c>
      <c r="S554" s="141" t="s">
        <v>158</v>
      </c>
      <c r="T554" s="141" t="s">
        <v>1400</v>
      </c>
      <c r="U554" s="141" t="s">
        <v>1390</v>
      </c>
      <c r="V554" s="145" t="s">
        <v>1391</v>
      </c>
      <c r="W554" s="141" t="s">
        <v>4012</v>
      </c>
      <c r="X554" s="146">
        <v>45429</v>
      </c>
      <c r="Y554" s="147">
        <v>202412000047883</v>
      </c>
      <c r="Z554" s="147" t="s">
        <v>178</v>
      </c>
      <c r="AA554" s="141" t="s">
        <v>2201</v>
      </c>
      <c r="AB554" s="146">
        <v>45432</v>
      </c>
      <c r="AC554" s="162" t="s">
        <v>2202</v>
      </c>
      <c r="AD554" s="146">
        <v>45433</v>
      </c>
      <c r="AE554" s="163">
        <v>10744814</v>
      </c>
      <c r="AF554" s="152">
        <f t="shared" si="51"/>
        <v>0</v>
      </c>
      <c r="AG554" s="167">
        <v>816</v>
      </c>
      <c r="AH554" s="146">
        <v>45434</v>
      </c>
      <c r="AI554" s="163">
        <v>10744814</v>
      </c>
      <c r="AJ554" s="152">
        <f t="shared" si="52"/>
        <v>0</v>
      </c>
      <c r="AK554" s="164">
        <v>2709</v>
      </c>
      <c r="AL554" s="146">
        <v>45439</v>
      </c>
      <c r="AM554" s="163">
        <v>10744814</v>
      </c>
      <c r="AN554" s="158">
        <f t="shared" si="53"/>
        <v>0</v>
      </c>
      <c r="AO554" s="157">
        <v>0</v>
      </c>
      <c r="AP554" s="157"/>
      <c r="AQ554" s="158">
        <f t="shared" si="55"/>
        <v>10744814</v>
      </c>
      <c r="AR554" s="158">
        <f t="shared" si="54"/>
        <v>0</v>
      </c>
      <c r="AS554" s="159" t="s">
        <v>170</v>
      </c>
      <c r="AT554" s="164">
        <v>159</v>
      </c>
      <c r="AU554" s="165" t="s">
        <v>1795</v>
      </c>
      <c r="AV554" s="148"/>
    </row>
    <row r="555" spans="1:48" s="118" customFormat="1" ht="18.75" customHeight="1">
      <c r="A555" s="140">
        <v>254</v>
      </c>
      <c r="B555" s="141" t="s">
        <v>2203</v>
      </c>
      <c r="C555" s="142" t="s">
        <v>64</v>
      </c>
      <c r="D555" s="168" t="s">
        <v>31</v>
      </c>
      <c r="E555" s="168" t="s">
        <v>13</v>
      </c>
      <c r="F555" s="142" t="s">
        <v>36</v>
      </c>
      <c r="G555" s="141" t="s">
        <v>200</v>
      </c>
      <c r="H555" s="142" t="s">
        <v>2</v>
      </c>
      <c r="I555" s="142" t="s">
        <v>40</v>
      </c>
      <c r="J555" s="168" t="s">
        <v>2204</v>
      </c>
      <c r="K555" s="141" t="s">
        <v>225</v>
      </c>
      <c r="L555" s="141">
        <v>80121703</v>
      </c>
      <c r="M555" s="143">
        <v>6000000</v>
      </c>
      <c r="N555" s="144">
        <v>1</v>
      </c>
      <c r="O555" s="143">
        <v>6000000</v>
      </c>
      <c r="P555" s="144" t="s">
        <v>344</v>
      </c>
      <c r="Q555" s="144" t="s">
        <v>344</v>
      </c>
      <c r="R555" s="144" t="s">
        <v>344</v>
      </c>
      <c r="S555" s="141" t="s">
        <v>158</v>
      </c>
      <c r="T555" s="141" t="s">
        <v>1400</v>
      </c>
      <c r="U555" s="141" t="s">
        <v>1390</v>
      </c>
      <c r="V555" s="145" t="s">
        <v>1391</v>
      </c>
      <c r="W555" s="141" t="s">
        <v>4012</v>
      </c>
      <c r="X555" s="146">
        <v>45429</v>
      </c>
      <c r="Y555" s="147">
        <v>202412000047883</v>
      </c>
      <c r="Z555" s="147" t="s">
        <v>178</v>
      </c>
      <c r="AA555" s="141" t="s">
        <v>2205</v>
      </c>
      <c r="AB555" s="146">
        <v>45432</v>
      </c>
      <c r="AC555" s="162" t="s">
        <v>2206</v>
      </c>
      <c r="AD555" s="146">
        <v>45433</v>
      </c>
      <c r="AE555" s="163">
        <v>6000000</v>
      </c>
      <c r="AF555" s="152">
        <f t="shared" si="51"/>
        <v>0</v>
      </c>
      <c r="AG555" s="167">
        <v>817</v>
      </c>
      <c r="AH555" s="146">
        <v>45434</v>
      </c>
      <c r="AI555" s="163">
        <v>6000000</v>
      </c>
      <c r="AJ555" s="152">
        <f t="shared" si="52"/>
        <v>0</v>
      </c>
      <c r="AK555" s="164">
        <v>2741</v>
      </c>
      <c r="AL555" s="146">
        <v>45439</v>
      </c>
      <c r="AM555" s="163">
        <v>6000000</v>
      </c>
      <c r="AN555" s="158">
        <f t="shared" si="53"/>
        <v>0</v>
      </c>
      <c r="AO555" s="157">
        <v>0</v>
      </c>
      <c r="AP555" s="157"/>
      <c r="AQ555" s="158">
        <f t="shared" si="55"/>
        <v>6000000</v>
      </c>
      <c r="AR555" s="158">
        <f t="shared" si="54"/>
        <v>0</v>
      </c>
      <c r="AS555" s="159" t="s">
        <v>170</v>
      </c>
      <c r="AT555" s="164">
        <v>161</v>
      </c>
      <c r="AU555" s="165" t="s">
        <v>1777</v>
      </c>
      <c r="AV555" s="148"/>
    </row>
    <row r="556" spans="1:48" s="118" customFormat="1" ht="18.75" customHeight="1">
      <c r="A556" s="140">
        <v>255</v>
      </c>
      <c r="B556" s="141" t="s">
        <v>2207</v>
      </c>
      <c r="C556" s="142" t="s">
        <v>64</v>
      </c>
      <c r="D556" s="168" t="s">
        <v>31</v>
      </c>
      <c r="E556" s="168" t="s">
        <v>13</v>
      </c>
      <c r="F556" s="142" t="s">
        <v>36</v>
      </c>
      <c r="G556" s="141" t="s">
        <v>200</v>
      </c>
      <c r="H556" s="142" t="s">
        <v>2</v>
      </c>
      <c r="I556" s="142" t="s">
        <v>40</v>
      </c>
      <c r="J556" s="168" t="s">
        <v>2208</v>
      </c>
      <c r="K556" s="141" t="s">
        <v>225</v>
      </c>
      <c r="L556" s="141">
        <v>80121703</v>
      </c>
      <c r="M556" s="143">
        <v>10744814</v>
      </c>
      <c r="N556" s="144">
        <v>1</v>
      </c>
      <c r="O556" s="143">
        <v>10744814</v>
      </c>
      <c r="P556" s="144" t="s">
        <v>344</v>
      </c>
      <c r="Q556" s="144" t="s">
        <v>344</v>
      </c>
      <c r="R556" s="144" t="s">
        <v>344</v>
      </c>
      <c r="S556" s="141" t="s">
        <v>158</v>
      </c>
      <c r="T556" s="141" t="s">
        <v>1400</v>
      </c>
      <c r="U556" s="141" t="s">
        <v>1390</v>
      </c>
      <c r="V556" s="145" t="s">
        <v>1391</v>
      </c>
      <c r="W556" s="141" t="s">
        <v>4012</v>
      </c>
      <c r="X556" s="146">
        <v>45429</v>
      </c>
      <c r="Y556" s="147">
        <v>202412000047883</v>
      </c>
      <c r="Z556" s="147" t="s">
        <v>178</v>
      </c>
      <c r="AA556" s="141" t="s">
        <v>2209</v>
      </c>
      <c r="AB556" s="146">
        <v>45432</v>
      </c>
      <c r="AC556" s="162" t="s">
        <v>2210</v>
      </c>
      <c r="AD556" s="146">
        <v>45433</v>
      </c>
      <c r="AE556" s="163">
        <v>10744814</v>
      </c>
      <c r="AF556" s="152">
        <f t="shared" si="51"/>
        <v>0</v>
      </c>
      <c r="AG556" s="167">
        <v>818</v>
      </c>
      <c r="AH556" s="146">
        <v>45434</v>
      </c>
      <c r="AI556" s="163">
        <v>10744814</v>
      </c>
      <c r="AJ556" s="152">
        <f t="shared" si="52"/>
        <v>0</v>
      </c>
      <c r="AK556" s="164">
        <v>2704</v>
      </c>
      <c r="AL556" s="146">
        <v>45439</v>
      </c>
      <c r="AM556" s="163">
        <v>10744814</v>
      </c>
      <c r="AN556" s="158">
        <f t="shared" si="53"/>
        <v>0</v>
      </c>
      <c r="AO556" s="157">
        <v>0</v>
      </c>
      <c r="AP556" s="157"/>
      <c r="AQ556" s="158">
        <f t="shared" si="55"/>
        <v>10744814</v>
      </c>
      <c r="AR556" s="158">
        <f t="shared" si="54"/>
        <v>0</v>
      </c>
      <c r="AS556" s="159" t="s">
        <v>170</v>
      </c>
      <c r="AT556" s="164">
        <v>172</v>
      </c>
      <c r="AU556" s="165" t="s">
        <v>1764</v>
      </c>
      <c r="AV556" s="148"/>
    </row>
    <row r="557" spans="1:48" s="118" customFormat="1" ht="18.75" customHeight="1">
      <c r="A557" s="140">
        <v>256</v>
      </c>
      <c r="B557" s="141" t="s">
        <v>2211</v>
      </c>
      <c r="C557" s="142" t="s">
        <v>64</v>
      </c>
      <c r="D557" s="168" t="s">
        <v>31</v>
      </c>
      <c r="E557" s="168" t="s">
        <v>13</v>
      </c>
      <c r="F557" s="142" t="s">
        <v>36</v>
      </c>
      <c r="G557" s="141" t="s">
        <v>200</v>
      </c>
      <c r="H557" s="142" t="s">
        <v>8</v>
      </c>
      <c r="I557" s="142" t="s">
        <v>40</v>
      </c>
      <c r="J557" s="168" t="s">
        <v>2212</v>
      </c>
      <c r="K557" s="141" t="s">
        <v>225</v>
      </c>
      <c r="L557" s="141">
        <v>84111700</v>
      </c>
      <c r="M557" s="143">
        <v>4200000</v>
      </c>
      <c r="N557" s="144">
        <v>1</v>
      </c>
      <c r="O557" s="143">
        <v>4200000</v>
      </c>
      <c r="P557" s="144" t="s">
        <v>344</v>
      </c>
      <c r="Q557" s="144" t="s">
        <v>344</v>
      </c>
      <c r="R557" s="144" t="s">
        <v>344</v>
      </c>
      <c r="S557" s="141" t="s">
        <v>158</v>
      </c>
      <c r="T557" s="141" t="s">
        <v>1400</v>
      </c>
      <c r="U557" s="141" t="s">
        <v>1390</v>
      </c>
      <c r="V557" s="145" t="s">
        <v>1391</v>
      </c>
      <c r="W557" s="141" t="s">
        <v>4012</v>
      </c>
      <c r="X557" s="146">
        <v>45429</v>
      </c>
      <c r="Y557" s="147">
        <v>202412000047883</v>
      </c>
      <c r="Z557" s="147" t="s">
        <v>178</v>
      </c>
      <c r="AA557" s="141" t="s">
        <v>2213</v>
      </c>
      <c r="AB557" s="146">
        <v>45432</v>
      </c>
      <c r="AC557" s="162" t="s">
        <v>2214</v>
      </c>
      <c r="AD557" s="146">
        <v>45433</v>
      </c>
      <c r="AE557" s="163">
        <v>4200000</v>
      </c>
      <c r="AF557" s="152">
        <f t="shared" si="51"/>
        <v>0</v>
      </c>
      <c r="AG557" s="167">
        <v>819</v>
      </c>
      <c r="AH557" s="146">
        <v>45434</v>
      </c>
      <c r="AI557" s="163">
        <v>4200000</v>
      </c>
      <c r="AJ557" s="152">
        <f t="shared" si="52"/>
        <v>0</v>
      </c>
      <c r="AK557" s="164">
        <v>2702</v>
      </c>
      <c r="AL557" s="146">
        <v>45439</v>
      </c>
      <c r="AM557" s="163">
        <v>4200000</v>
      </c>
      <c r="AN557" s="158">
        <f t="shared" si="53"/>
        <v>0</v>
      </c>
      <c r="AO557" s="157">
        <v>0</v>
      </c>
      <c r="AP557" s="157"/>
      <c r="AQ557" s="158">
        <f t="shared" si="55"/>
        <v>4200000</v>
      </c>
      <c r="AR557" s="158">
        <f t="shared" si="54"/>
        <v>0</v>
      </c>
      <c r="AS557" s="159" t="s">
        <v>170</v>
      </c>
      <c r="AT557" s="164">
        <v>178</v>
      </c>
      <c r="AU557" s="165" t="s">
        <v>1790</v>
      </c>
      <c r="AV557" s="148"/>
    </row>
    <row r="558" spans="1:48" s="118" customFormat="1" ht="18.75" customHeight="1">
      <c r="A558" s="140">
        <v>257</v>
      </c>
      <c r="B558" s="141" t="s">
        <v>2215</v>
      </c>
      <c r="C558" s="142" t="s">
        <v>64</v>
      </c>
      <c r="D558" s="168" t="s">
        <v>31</v>
      </c>
      <c r="E558" s="168" t="s">
        <v>13</v>
      </c>
      <c r="F558" s="142" t="s">
        <v>36</v>
      </c>
      <c r="G558" s="141" t="s">
        <v>200</v>
      </c>
      <c r="H558" s="142" t="s">
        <v>7</v>
      </c>
      <c r="I558" s="142" t="s">
        <v>40</v>
      </c>
      <c r="J558" s="168" t="s">
        <v>2216</v>
      </c>
      <c r="K558" s="141" t="s">
        <v>225</v>
      </c>
      <c r="L558" s="141">
        <v>80111600</v>
      </c>
      <c r="M558" s="143">
        <v>6731437</v>
      </c>
      <c r="N558" s="144">
        <v>1</v>
      </c>
      <c r="O558" s="143">
        <v>6731437</v>
      </c>
      <c r="P558" s="144" t="s">
        <v>344</v>
      </c>
      <c r="Q558" s="144" t="s">
        <v>344</v>
      </c>
      <c r="R558" s="144" t="s">
        <v>344</v>
      </c>
      <c r="S558" s="141" t="s">
        <v>158</v>
      </c>
      <c r="T558" s="141" t="s">
        <v>1400</v>
      </c>
      <c r="U558" s="141" t="s">
        <v>1390</v>
      </c>
      <c r="V558" s="145" t="s">
        <v>1391</v>
      </c>
      <c r="W558" s="141" t="s">
        <v>4012</v>
      </c>
      <c r="X558" s="146">
        <v>45429</v>
      </c>
      <c r="Y558" s="147">
        <v>202412000047883</v>
      </c>
      <c r="Z558" s="147" t="s">
        <v>178</v>
      </c>
      <c r="AA558" s="141" t="s">
        <v>2217</v>
      </c>
      <c r="AB558" s="146">
        <v>45432</v>
      </c>
      <c r="AC558" s="162" t="s">
        <v>2218</v>
      </c>
      <c r="AD558" s="146">
        <v>45433</v>
      </c>
      <c r="AE558" s="163">
        <v>6731437</v>
      </c>
      <c r="AF558" s="152">
        <f t="shared" si="51"/>
        <v>0</v>
      </c>
      <c r="AG558" s="167">
        <v>820</v>
      </c>
      <c r="AH558" s="146">
        <v>45434</v>
      </c>
      <c r="AI558" s="163">
        <v>6731437</v>
      </c>
      <c r="AJ558" s="152">
        <f t="shared" si="52"/>
        <v>0</v>
      </c>
      <c r="AK558" s="164">
        <v>2695</v>
      </c>
      <c r="AL558" s="146">
        <v>45439</v>
      </c>
      <c r="AM558" s="163">
        <v>6731437</v>
      </c>
      <c r="AN558" s="158">
        <f t="shared" si="53"/>
        <v>0</v>
      </c>
      <c r="AO558" s="157">
        <v>0</v>
      </c>
      <c r="AP558" s="157"/>
      <c r="AQ558" s="158">
        <f t="shared" si="55"/>
        <v>6731437</v>
      </c>
      <c r="AR558" s="158">
        <f t="shared" si="54"/>
        <v>0</v>
      </c>
      <c r="AS558" s="159" t="s">
        <v>170</v>
      </c>
      <c r="AT558" s="164">
        <v>202</v>
      </c>
      <c r="AU558" s="165" t="s">
        <v>1752</v>
      </c>
      <c r="AV558" s="148"/>
    </row>
    <row r="559" spans="1:48" s="118" customFormat="1" ht="18.75" customHeight="1">
      <c r="A559" s="140">
        <v>258</v>
      </c>
      <c r="B559" s="141" t="s">
        <v>2219</v>
      </c>
      <c r="C559" s="142" t="s">
        <v>64</v>
      </c>
      <c r="D559" s="168" t="s">
        <v>31</v>
      </c>
      <c r="E559" s="168" t="s">
        <v>13</v>
      </c>
      <c r="F559" s="142" t="s">
        <v>36</v>
      </c>
      <c r="G559" s="141" t="s">
        <v>200</v>
      </c>
      <c r="H559" s="142" t="s">
        <v>14</v>
      </c>
      <c r="I559" s="142" t="s">
        <v>40</v>
      </c>
      <c r="J559" s="168" t="s">
        <v>2220</v>
      </c>
      <c r="K559" s="141" t="s">
        <v>225</v>
      </c>
      <c r="L559" s="141">
        <v>81101508</v>
      </c>
      <c r="M559" s="143">
        <v>9709224</v>
      </c>
      <c r="N559" s="144">
        <v>1</v>
      </c>
      <c r="O559" s="143">
        <v>9709224</v>
      </c>
      <c r="P559" s="144" t="s">
        <v>344</v>
      </c>
      <c r="Q559" s="144" t="s">
        <v>344</v>
      </c>
      <c r="R559" s="144" t="s">
        <v>344</v>
      </c>
      <c r="S559" s="141" t="s">
        <v>158</v>
      </c>
      <c r="T559" s="141" t="s">
        <v>1400</v>
      </c>
      <c r="U559" s="141" t="s">
        <v>1390</v>
      </c>
      <c r="V559" s="145" t="s">
        <v>1391</v>
      </c>
      <c r="W559" s="141" t="s">
        <v>4012</v>
      </c>
      <c r="X559" s="146">
        <v>45429</v>
      </c>
      <c r="Y559" s="147">
        <v>202412000047883</v>
      </c>
      <c r="Z559" s="147" t="s">
        <v>178</v>
      </c>
      <c r="AA559" s="141" t="s">
        <v>2221</v>
      </c>
      <c r="AB559" s="146">
        <v>45432</v>
      </c>
      <c r="AC559" s="162" t="s">
        <v>2222</v>
      </c>
      <c r="AD559" s="146">
        <v>45433</v>
      </c>
      <c r="AE559" s="163">
        <v>9709224</v>
      </c>
      <c r="AF559" s="152">
        <f t="shared" si="51"/>
        <v>0</v>
      </c>
      <c r="AG559" s="167">
        <v>821</v>
      </c>
      <c r="AH559" s="146">
        <v>45434</v>
      </c>
      <c r="AI559" s="163">
        <v>9709224</v>
      </c>
      <c r="AJ559" s="152">
        <f t="shared" si="52"/>
        <v>0</v>
      </c>
      <c r="AK559" s="164">
        <v>2705</v>
      </c>
      <c r="AL559" s="146">
        <v>45439</v>
      </c>
      <c r="AM559" s="163">
        <v>9709224</v>
      </c>
      <c r="AN559" s="158">
        <f t="shared" si="53"/>
        <v>0</v>
      </c>
      <c r="AO559" s="157">
        <v>0</v>
      </c>
      <c r="AP559" s="157"/>
      <c r="AQ559" s="158">
        <f t="shared" si="55"/>
        <v>9709224</v>
      </c>
      <c r="AR559" s="158">
        <f t="shared" si="54"/>
        <v>0</v>
      </c>
      <c r="AS559" s="159" t="s">
        <v>170</v>
      </c>
      <c r="AT559" s="164">
        <v>169</v>
      </c>
      <c r="AU559" s="165" t="s">
        <v>1747</v>
      </c>
      <c r="AV559" s="148"/>
    </row>
    <row r="560" spans="1:48" s="118" customFormat="1" ht="18.75" customHeight="1">
      <c r="A560" s="140">
        <v>259</v>
      </c>
      <c r="B560" s="141" t="s">
        <v>2223</v>
      </c>
      <c r="C560" s="142" t="s">
        <v>64</v>
      </c>
      <c r="D560" s="168" t="s">
        <v>31</v>
      </c>
      <c r="E560" s="168" t="s">
        <v>13</v>
      </c>
      <c r="F560" s="142" t="s">
        <v>36</v>
      </c>
      <c r="G560" s="141" t="s">
        <v>200</v>
      </c>
      <c r="H560" s="142" t="s">
        <v>2</v>
      </c>
      <c r="I560" s="142" t="s">
        <v>40</v>
      </c>
      <c r="J560" s="168" t="s">
        <v>1920</v>
      </c>
      <c r="K560" s="141" t="s">
        <v>218</v>
      </c>
      <c r="L560" s="141">
        <v>80121703</v>
      </c>
      <c r="M560" s="143">
        <v>16000000</v>
      </c>
      <c r="N560" s="144">
        <v>1</v>
      </c>
      <c r="O560" s="143">
        <v>16000000</v>
      </c>
      <c r="P560" s="144" t="s">
        <v>344</v>
      </c>
      <c r="Q560" s="144" t="s">
        <v>344</v>
      </c>
      <c r="R560" s="144" t="s">
        <v>344</v>
      </c>
      <c r="S560" s="141" t="s">
        <v>158</v>
      </c>
      <c r="T560" s="141" t="s">
        <v>1400</v>
      </c>
      <c r="U560" s="141" t="s">
        <v>1390</v>
      </c>
      <c r="V560" s="145" t="s">
        <v>1391</v>
      </c>
      <c r="W560" s="141" t="s">
        <v>4012</v>
      </c>
      <c r="X560" s="146">
        <v>45429</v>
      </c>
      <c r="Y560" s="147">
        <v>202412000047883</v>
      </c>
      <c r="Z560" s="147" t="s">
        <v>178</v>
      </c>
      <c r="AA560" s="141" t="s">
        <v>2209</v>
      </c>
      <c r="AB560" s="146">
        <v>45432</v>
      </c>
      <c r="AC560" s="162" t="s">
        <v>2224</v>
      </c>
      <c r="AD560" s="146">
        <v>45434</v>
      </c>
      <c r="AE560" s="163">
        <v>16000000</v>
      </c>
      <c r="AF560" s="152">
        <f t="shared" si="51"/>
        <v>0</v>
      </c>
      <c r="AG560" s="167">
        <v>835</v>
      </c>
      <c r="AH560" s="146">
        <v>45435</v>
      </c>
      <c r="AI560" s="163">
        <v>16000000</v>
      </c>
      <c r="AJ560" s="152">
        <f t="shared" si="52"/>
        <v>0</v>
      </c>
      <c r="AK560" s="164">
        <v>2780</v>
      </c>
      <c r="AL560" s="146">
        <v>45440</v>
      </c>
      <c r="AM560" s="163">
        <v>16000000</v>
      </c>
      <c r="AN560" s="158">
        <f t="shared" si="53"/>
        <v>0</v>
      </c>
      <c r="AO560" s="157">
        <v>0</v>
      </c>
      <c r="AP560" s="157"/>
      <c r="AQ560" s="158">
        <f t="shared" si="55"/>
        <v>16000000</v>
      </c>
      <c r="AR560" s="158">
        <f t="shared" si="54"/>
        <v>0</v>
      </c>
      <c r="AS560" s="159" t="s">
        <v>170</v>
      </c>
      <c r="AT560" s="164">
        <v>446</v>
      </c>
      <c r="AU560" s="165" t="s">
        <v>2225</v>
      </c>
      <c r="AV560" s="148"/>
    </row>
    <row r="561" spans="1:48" s="118" customFormat="1" ht="18.75" customHeight="1">
      <c r="A561" s="140">
        <v>260</v>
      </c>
      <c r="B561" s="141" t="s">
        <v>2226</v>
      </c>
      <c r="C561" s="142" t="s">
        <v>64</v>
      </c>
      <c r="D561" s="168" t="s">
        <v>31</v>
      </c>
      <c r="E561" s="168" t="s">
        <v>13</v>
      </c>
      <c r="F561" s="142" t="s">
        <v>36</v>
      </c>
      <c r="G561" s="141" t="s">
        <v>200</v>
      </c>
      <c r="H561" s="142" t="s">
        <v>14</v>
      </c>
      <c r="I561" s="142" t="s">
        <v>40</v>
      </c>
      <c r="J561" s="168" t="s">
        <v>2227</v>
      </c>
      <c r="K561" s="141" t="s">
        <v>218</v>
      </c>
      <c r="L561" s="141">
        <v>81101508</v>
      </c>
      <c r="M561" s="143">
        <v>13800000</v>
      </c>
      <c r="N561" s="144">
        <v>1</v>
      </c>
      <c r="O561" s="143">
        <v>13800000</v>
      </c>
      <c r="P561" s="144" t="s">
        <v>344</v>
      </c>
      <c r="Q561" s="144" t="s">
        <v>344</v>
      </c>
      <c r="R561" s="144" t="s">
        <v>344</v>
      </c>
      <c r="S561" s="141" t="s">
        <v>158</v>
      </c>
      <c r="T561" s="141" t="s">
        <v>1400</v>
      </c>
      <c r="U561" s="141" t="s">
        <v>1390</v>
      </c>
      <c r="V561" s="145" t="s">
        <v>1391</v>
      </c>
      <c r="W561" s="141" t="s">
        <v>4012</v>
      </c>
      <c r="X561" s="146">
        <v>45429</v>
      </c>
      <c r="Y561" s="147">
        <v>202412000047883</v>
      </c>
      <c r="Z561" s="147" t="s">
        <v>178</v>
      </c>
      <c r="AA561" s="141" t="s">
        <v>2221</v>
      </c>
      <c r="AB561" s="146">
        <v>45432</v>
      </c>
      <c r="AC561" s="162" t="s">
        <v>2228</v>
      </c>
      <c r="AD561" s="146">
        <v>45434</v>
      </c>
      <c r="AE561" s="163">
        <v>13800000</v>
      </c>
      <c r="AF561" s="152">
        <f t="shared" si="51"/>
        <v>0</v>
      </c>
      <c r="AG561" s="167">
        <v>836</v>
      </c>
      <c r="AH561" s="146">
        <v>45435</v>
      </c>
      <c r="AI561" s="163">
        <v>13800000</v>
      </c>
      <c r="AJ561" s="152">
        <f t="shared" si="52"/>
        <v>0</v>
      </c>
      <c r="AK561" s="164">
        <v>2717</v>
      </c>
      <c r="AL561" s="146">
        <v>45439</v>
      </c>
      <c r="AM561" s="163">
        <v>13800000</v>
      </c>
      <c r="AN561" s="158">
        <f t="shared" si="53"/>
        <v>0</v>
      </c>
      <c r="AO561" s="157">
        <v>0</v>
      </c>
      <c r="AP561" s="157"/>
      <c r="AQ561" s="158">
        <f t="shared" si="55"/>
        <v>13800000</v>
      </c>
      <c r="AR561" s="158">
        <f t="shared" si="54"/>
        <v>0</v>
      </c>
      <c r="AS561" s="159" t="s">
        <v>170</v>
      </c>
      <c r="AT561" s="164">
        <v>441</v>
      </c>
      <c r="AU561" s="165" t="s">
        <v>2229</v>
      </c>
      <c r="AV561" s="148"/>
    </row>
    <row r="562" spans="1:48" s="118" customFormat="1" ht="18.75" customHeight="1">
      <c r="A562" s="140">
        <v>261</v>
      </c>
      <c r="B562" s="141" t="s">
        <v>2230</v>
      </c>
      <c r="C562" s="142" t="s">
        <v>64</v>
      </c>
      <c r="D562" s="168" t="s">
        <v>31</v>
      </c>
      <c r="E562" s="168" t="s">
        <v>13</v>
      </c>
      <c r="F562" s="142" t="s">
        <v>36</v>
      </c>
      <c r="G562" s="141" t="s">
        <v>200</v>
      </c>
      <c r="H562" s="142" t="s">
        <v>7</v>
      </c>
      <c r="I562" s="142" t="s">
        <v>40</v>
      </c>
      <c r="J562" s="168" t="s">
        <v>2231</v>
      </c>
      <c r="K562" s="141" t="s">
        <v>225</v>
      </c>
      <c r="L562" s="141">
        <v>80111600</v>
      </c>
      <c r="M562" s="143">
        <v>7249240</v>
      </c>
      <c r="N562" s="144">
        <v>1</v>
      </c>
      <c r="O562" s="143">
        <v>7249240</v>
      </c>
      <c r="P562" s="144" t="s">
        <v>344</v>
      </c>
      <c r="Q562" s="144" t="s">
        <v>344</v>
      </c>
      <c r="R562" s="144" t="s">
        <v>344</v>
      </c>
      <c r="S562" s="141" t="s">
        <v>158</v>
      </c>
      <c r="T562" s="141" t="s">
        <v>1400</v>
      </c>
      <c r="U562" s="141" t="s">
        <v>1390</v>
      </c>
      <c r="V562" s="145" t="s">
        <v>1391</v>
      </c>
      <c r="W562" s="141" t="s">
        <v>4012</v>
      </c>
      <c r="X562" s="146">
        <v>45429</v>
      </c>
      <c r="Y562" s="147">
        <v>202412000047953</v>
      </c>
      <c r="Z562" s="147" t="s">
        <v>178</v>
      </c>
      <c r="AA562" s="141" t="s">
        <v>2232</v>
      </c>
      <c r="AB562" s="146">
        <v>45432</v>
      </c>
      <c r="AC562" s="162" t="s">
        <v>2233</v>
      </c>
      <c r="AD562" s="146">
        <v>45434</v>
      </c>
      <c r="AE562" s="163">
        <v>7249240</v>
      </c>
      <c r="AF562" s="152">
        <f t="shared" si="51"/>
        <v>0</v>
      </c>
      <c r="AG562" s="167">
        <v>838</v>
      </c>
      <c r="AH562" s="146">
        <v>45435</v>
      </c>
      <c r="AI562" s="163">
        <v>7249240</v>
      </c>
      <c r="AJ562" s="152">
        <f t="shared" si="52"/>
        <v>0</v>
      </c>
      <c r="AK562" s="164">
        <v>2719</v>
      </c>
      <c r="AL562" s="146">
        <v>45439</v>
      </c>
      <c r="AM562" s="163">
        <v>7249240</v>
      </c>
      <c r="AN562" s="158">
        <f t="shared" si="53"/>
        <v>0</v>
      </c>
      <c r="AO562" s="157">
        <v>0</v>
      </c>
      <c r="AP562" s="157"/>
      <c r="AQ562" s="158">
        <f t="shared" si="55"/>
        <v>7249240</v>
      </c>
      <c r="AR562" s="158">
        <f t="shared" si="54"/>
        <v>0</v>
      </c>
      <c r="AS562" s="159" t="s">
        <v>170</v>
      </c>
      <c r="AT562" s="164">
        <v>167</v>
      </c>
      <c r="AU562" s="165" t="s">
        <v>1769</v>
      </c>
      <c r="AV562" s="148"/>
    </row>
    <row r="563" spans="1:48" s="118" customFormat="1" ht="18.75" customHeight="1">
      <c r="A563" s="140">
        <v>262</v>
      </c>
      <c r="B563" s="141" t="s">
        <v>2234</v>
      </c>
      <c r="C563" s="142" t="s">
        <v>64</v>
      </c>
      <c r="D563" s="168" t="s">
        <v>31</v>
      </c>
      <c r="E563" s="168" t="s">
        <v>13</v>
      </c>
      <c r="F563" s="142" t="s">
        <v>32</v>
      </c>
      <c r="G563" s="141" t="s">
        <v>200</v>
      </c>
      <c r="H563" s="142" t="s">
        <v>15</v>
      </c>
      <c r="I563" s="142" t="s">
        <v>40</v>
      </c>
      <c r="J563" s="168" t="s">
        <v>1389</v>
      </c>
      <c r="K563" s="141" t="s">
        <v>226</v>
      </c>
      <c r="L563" s="141" t="s">
        <v>237</v>
      </c>
      <c r="M563" s="143">
        <v>22678625</v>
      </c>
      <c r="N563" s="144">
        <v>8</v>
      </c>
      <c r="O563" s="143">
        <v>181429000</v>
      </c>
      <c r="P563" s="144" t="s">
        <v>237</v>
      </c>
      <c r="Q563" s="144" t="s">
        <v>237</v>
      </c>
      <c r="R563" s="144" t="s">
        <v>344</v>
      </c>
      <c r="S563" s="141" t="s">
        <v>158</v>
      </c>
      <c r="T563" s="141" t="s">
        <v>1400</v>
      </c>
      <c r="U563" s="141" t="s">
        <v>1390</v>
      </c>
      <c r="V563" s="145" t="s">
        <v>1391</v>
      </c>
      <c r="W563" s="141" t="s">
        <v>4010</v>
      </c>
      <c r="X563" s="146">
        <v>45429</v>
      </c>
      <c r="Y563" s="147">
        <v>202412000048003</v>
      </c>
      <c r="Z563" s="147" t="s">
        <v>38</v>
      </c>
      <c r="AA563" s="141" t="s">
        <v>2235</v>
      </c>
      <c r="AB563" s="146">
        <v>45432</v>
      </c>
      <c r="AC563" s="162" t="s">
        <v>2236</v>
      </c>
      <c r="AD563" s="146">
        <v>45432</v>
      </c>
      <c r="AE563" s="163">
        <v>181429000</v>
      </c>
      <c r="AF563" s="152">
        <f t="shared" si="51"/>
        <v>0</v>
      </c>
      <c r="AG563" s="167">
        <v>707</v>
      </c>
      <c r="AH563" s="146">
        <v>45432</v>
      </c>
      <c r="AI563" s="163">
        <v>0</v>
      </c>
      <c r="AJ563" s="152">
        <f t="shared" si="52"/>
        <v>181429000</v>
      </c>
      <c r="AK563" s="164"/>
      <c r="AL563" s="146"/>
      <c r="AM563" s="163"/>
      <c r="AN563" s="158">
        <f t="shared" si="53"/>
        <v>0</v>
      </c>
      <c r="AO563" s="157"/>
      <c r="AP563" s="157"/>
      <c r="AQ563" s="158">
        <f t="shared" si="55"/>
        <v>0</v>
      </c>
      <c r="AR563" s="158">
        <f t="shared" si="54"/>
        <v>181429000</v>
      </c>
      <c r="AS563" s="159"/>
      <c r="AT563" s="164"/>
      <c r="AU563" s="165"/>
      <c r="AV563" s="148"/>
    </row>
    <row r="564" spans="1:48" s="118" customFormat="1" ht="18.75" customHeight="1">
      <c r="A564" s="140">
        <v>263</v>
      </c>
      <c r="B564" s="141" t="s">
        <v>2237</v>
      </c>
      <c r="C564" s="142" t="s">
        <v>64</v>
      </c>
      <c r="D564" s="168" t="s">
        <v>31</v>
      </c>
      <c r="E564" s="168" t="s">
        <v>13</v>
      </c>
      <c r="F564" s="142" t="s">
        <v>32</v>
      </c>
      <c r="G564" s="141" t="s">
        <v>200</v>
      </c>
      <c r="H564" s="142" t="s">
        <v>15</v>
      </c>
      <c r="I564" s="142" t="s">
        <v>41</v>
      </c>
      <c r="J564" s="168" t="s">
        <v>1389</v>
      </c>
      <c r="K564" s="141" t="s">
        <v>226</v>
      </c>
      <c r="L564" s="141" t="s">
        <v>237</v>
      </c>
      <c r="M564" s="143">
        <v>39821375</v>
      </c>
      <c r="N564" s="144">
        <v>8</v>
      </c>
      <c r="O564" s="143">
        <v>318571000</v>
      </c>
      <c r="P564" s="144" t="s">
        <v>237</v>
      </c>
      <c r="Q564" s="144" t="s">
        <v>237</v>
      </c>
      <c r="R564" s="144" t="s">
        <v>344</v>
      </c>
      <c r="S564" s="141" t="s">
        <v>158</v>
      </c>
      <c r="T564" s="141" t="s">
        <v>1400</v>
      </c>
      <c r="U564" s="141" t="s">
        <v>1390</v>
      </c>
      <c r="V564" s="145" t="s">
        <v>1391</v>
      </c>
      <c r="W564" s="141" t="s">
        <v>4010</v>
      </c>
      <c r="X564" s="146">
        <v>45432</v>
      </c>
      <c r="Y564" s="147">
        <v>202412000048263</v>
      </c>
      <c r="Z564" s="147" t="s">
        <v>38</v>
      </c>
      <c r="AA564" s="141" t="s">
        <v>663</v>
      </c>
      <c r="AB564" s="146">
        <v>45432</v>
      </c>
      <c r="AC564" s="162" t="s">
        <v>2238</v>
      </c>
      <c r="AD564" s="146">
        <v>45432</v>
      </c>
      <c r="AE564" s="163">
        <v>318571000</v>
      </c>
      <c r="AF564" s="152">
        <f t="shared" si="51"/>
        <v>0</v>
      </c>
      <c r="AG564" s="167">
        <v>722</v>
      </c>
      <c r="AH564" s="146">
        <v>45432</v>
      </c>
      <c r="AI564" s="163">
        <v>185401444</v>
      </c>
      <c r="AJ564" s="152">
        <f t="shared" si="52"/>
        <v>133169556</v>
      </c>
      <c r="AK564" s="164" t="s">
        <v>1393</v>
      </c>
      <c r="AL564" s="146" t="s">
        <v>1394</v>
      </c>
      <c r="AM564" s="163">
        <v>185401444</v>
      </c>
      <c r="AN564" s="158">
        <f t="shared" si="53"/>
        <v>0</v>
      </c>
      <c r="AO564" s="157">
        <v>0</v>
      </c>
      <c r="AP564" s="157"/>
      <c r="AQ564" s="158">
        <f t="shared" si="55"/>
        <v>185401444</v>
      </c>
      <c r="AR564" s="158">
        <f t="shared" si="54"/>
        <v>133169556</v>
      </c>
      <c r="AS564" s="159" t="s">
        <v>177</v>
      </c>
      <c r="AT564" s="164" t="s">
        <v>1395</v>
      </c>
      <c r="AU564" s="165" t="s">
        <v>1396</v>
      </c>
      <c r="AV564" s="148"/>
    </row>
    <row r="565" spans="1:48" s="118" customFormat="1" ht="18.75" customHeight="1">
      <c r="A565" s="140">
        <v>264</v>
      </c>
      <c r="B565" s="141" t="s">
        <v>2239</v>
      </c>
      <c r="C565" s="142" t="s">
        <v>64</v>
      </c>
      <c r="D565" s="168" t="s">
        <v>31</v>
      </c>
      <c r="E565" s="168" t="s">
        <v>13</v>
      </c>
      <c r="F565" s="142" t="s">
        <v>36</v>
      </c>
      <c r="G565" s="141" t="s">
        <v>200</v>
      </c>
      <c r="H565" s="142" t="s">
        <v>209</v>
      </c>
      <c r="I565" s="142" t="s">
        <v>40</v>
      </c>
      <c r="J565" s="168" t="s">
        <v>2240</v>
      </c>
      <c r="K565" s="141" t="s">
        <v>222</v>
      </c>
      <c r="L565" s="141" t="s">
        <v>2241</v>
      </c>
      <c r="M565" s="143">
        <v>14285714.285714285</v>
      </c>
      <c r="N565" s="144">
        <v>7</v>
      </c>
      <c r="O565" s="143">
        <v>100000000</v>
      </c>
      <c r="P565" s="144" t="s">
        <v>344</v>
      </c>
      <c r="Q565" s="144" t="s">
        <v>344</v>
      </c>
      <c r="R565" s="144" t="s">
        <v>344</v>
      </c>
      <c r="S565" s="141" t="s">
        <v>158</v>
      </c>
      <c r="T565" s="141" t="s">
        <v>1400</v>
      </c>
      <c r="U565" s="141" t="s">
        <v>1390</v>
      </c>
      <c r="V565" s="145" t="s">
        <v>1391</v>
      </c>
      <c r="W565" s="141" t="s">
        <v>4012</v>
      </c>
      <c r="X565" s="146">
        <v>45432</v>
      </c>
      <c r="Y565" s="147">
        <v>202412000048333</v>
      </c>
      <c r="Z565" s="147" t="s">
        <v>178</v>
      </c>
      <c r="AA565" s="141" t="s">
        <v>2242</v>
      </c>
      <c r="AB565" s="146">
        <v>45433</v>
      </c>
      <c r="AC565" s="162" t="s">
        <v>2243</v>
      </c>
      <c r="AD565" s="146">
        <v>45434</v>
      </c>
      <c r="AE565" s="163">
        <v>100000000</v>
      </c>
      <c r="AF565" s="152">
        <f t="shared" si="51"/>
        <v>0</v>
      </c>
      <c r="AG565" s="167">
        <v>837</v>
      </c>
      <c r="AH565" s="146">
        <v>45435</v>
      </c>
      <c r="AI565" s="163">
        <v>0</v>
      </c>
      <c r="AJ565" s="152">
        <f t="shared" si="52"/>
        <v>100000000</v>
      </c>
      <c r="AK565" s="164"/>
      <c r="AL565" s="146"/>
      <c r="AM565" s="163"/>
      <c r="AN565" s="158">
        <f t="shared" si="53"/>
        <v>0</v>
      </c>
      <c r="AO565" s="157"/>
      <c r="AP565" s="157"/>
      <c r="AQ565" s="158">
        <f t="shared" si="55"/>
        <v>0</v>
      </c>
      <c r="AR565" s="158">
        <f t="shared" si="54"/>
        <v>100000000</v>
      </c>
      <c r="AS565" s="159"/>
      <c r="AT565" s="164"/>
      <c r="AU565" s="165"/>
      <c r="AV565" s="148"/>
    </row>
    <row r="566" spans="1:48" s="118" customFormat="1" ht="18.75" customHeight="1">
      <c r="A566" s="140">
        <v>265</v>
      </c>
      <c r="B566" s="141" t="s">
        <v>2244</v>
      </c>
      <c r="C566" s="142" t="s">
        <v>64</v>
      </c>
      <c r="D566" s="168" t="s">
        <v>31</v>
      </c>
      <c r="E566" s="168" t="s">
        <v>13</v>
      </c>
      <c r="F566" s="142" t="s">
        <v>36</v>
      </c>
      <c r="G566" s="141" t="s">
        <v>200</v>
      </c>
      <c r="H566" s="142" t="s">
        <v>15</v>
      </c>
      <c r="I566" s="142" t="s">
        <v>2245</v>
      </c>
      <c r="J566" s="168" t="s">
        <v>2246</v>
      </c>
      <c r="K566" s="141" t="s">
        <v>226</v>
      </c>
      <c r="L566" s="141" t="s">
        <v>237</v>
      </c>
      <c r="M566" s="143">
        <v>95807000</v>
      </c>
      <c r="N566" s="144"/>
      <c r="O566" s="143">
        <v>95807000</v>
      </c>
      <c r="P566" s="144" t="s">
        <v>237</v>
      </c>
      <c r="Q566" s="144" t="s">
        <v>237</v>
      </c>
      <c r="R566" s="144" t="s">
        <v>344</v>
      </c>
      <c r="S566" s="141" t="s">
        <v>158</v>
      </c>
      <c r="T566" s="141" t="s">
        <v>1400</v>
      </c>
      <c r="U566" s="141" t="s">
        <v>1390</v>
      </c>
      <c r="V566" s="145" t="s">
        <v>1391</v>
      </c>
      <c r="W566" s="141" t="s">
        <v>4010</v>
      </c>
      <c r="X566" s="146"/>
      <c r="Y566" s="147"/>
      <c r="Z566" s="147"/>
      <c r="AA566" s="141" t="s">
        <v>2247</v>
      </c>
      <c r="AB566" s="146"/>
      <c r="AC566" s="162"/>
      <c r="AD566" s="146"/>
      <c r="AE566" s="163"/>
      <c r="AF566" s="152">
        <f t="shared" si="51"/>
        <v>95807000</v>
      </c>
      <c r="AG566" s="167"/>
      <c r="AH566" s="146"/>
      <c r="AI566" s="163"/>
      <c r="AJ566" s="152">
        <f t="shared" si="52"/>
        <v>0</v>
      </c>
      <c r="AK566" s="164"/>
      <c r="AL566" s="146"/>
      <c r="AM566" s="163"/>
      <c r="AN566" s="158">
        <f t="shared" si="53"/>
        <v>0</v>
      </c>
      <c r="AO566" s="157"/>
      <c r="AP566" s="157"/>
      <c r="AQ566" s="158">
        <f t="shared" si="55"/>
        <v>0</v>
      </c>
      <c r="AR566" s="158">
        <f t="shared" si="54"/>
        <v>95807000</v>
      </c>
      <c r="AS566" s="159"/>
      <c r="AT566" s="164"/>
      <c r="AU566" s="165"/>
      <c r="AV566" s="148"/>
    </row>
    <row r="567" spans="1:48" s="118" customFormat="1" ht="18.75" customHeight="1">
      <c r="A567" s="140">
        <v>1</v>
      </c>
      <c r="B567" s="141" t="s">
        <v>2248</v>
      </c>
      <c r="C567" s="142" t="s">
        <v>153</v>
      </c>
      <c r="D567" s="168" t="s">
        <v>114</v>
      </c>
      <c r="E567" s="168" t="s">
        <v>119</v>
      </c>
      <c r="F567" s="142" t="s">
        <v>2249</v>
      </c>
      <c r="G567" s="141" t="s">
        <v>208</v>
      </c>
      <c r="H567" s="142" t="s">
        <v>3</v>
      </c>
      <c r="I567" s="142" t="s">
        <v>40</v>
      </c>
      <c r="J567" s="168" t="s">
        <v>698</v>
      </c>
      <c r="K567" s="141" t="s">
        <v>226</v>
      </c>
      <c r="L567" s="141">
        <v>72141000</v>
      </c>
      <c r="M567" s="143">
        <v>6697166.666666667</v>
      </c>
      <c r="N567" s="144">
        <v>12</v>
      </c>
      <c r="O567" s="143">
        <v>80366000</v>
      </c>
      <c r="P567" s="144" t="s">
        <v>700</v>
      </c>
      <c r="Q567" s="144" t="s">
        <v>700</v>
      </c>
      <c r="R567" s="144" t="s">
        <v>700</v>
      </c>
      <c r="S567" s="141" t="s">
        <v>156</v>
      </c>
      <c r="T567" s="141" t="s">
        <v>155</v>
      </c>
      <c r="U567" s="141" t="s">
        <v>2250</v>
      </c>
      <c r="V567" s="145" t="s">
        <v>2251</v>
      </c>
      <c r="W567" s="141" t="s">
        <v>4010</v>
      </c>
      <c r="X567" s="146">
        <v>45301</v>
      </c>
      <c r="Y567" s="147" t="s">
        <v>2252</v>
      </c>
      <c r="Z567" s="147" t="s">
        <v>38</v>
      </c>
      <c r="AA567" s="141" t="s">
        <v>237</v>
      </c>
      <c r="AB567" s="146">
        <v>45301</v>
      </c>
      <c r="AC567" s="162" t="s">
        <v>2253</v>
      </c>
      <c r="AD567" s="146">
        <v>45301</v>
      </c>
      <c r="AE567" s="163">
        <v>80366000</v>
      </c>
      <c r="AF567" s="152">
        <f t="shared" si="51"/>
        <v>0</v>
      </c>
      <c r="AG567" s="167">
        <v>19</v>
      </c>
      <c r="AH567" s="146">
        <v>45301</v>
      </c>
      <c r="AI567" s="163">
        <v>40364200</v>
      </c>
      <c r="AJ567" s="152">
        <f t="shared" si="52"/>
        <v>40001800</v>
      </c>
      <c r="AK567" s="164" t="s">
        <v>2254</v>
      </c>
      <c r="AL567" s="146">
        <v>45306</v>
      </c>
      <c r="AM567" s="163">
        <v>40364200</v>
      </c>
      <c r="AN567" s="158">
        <f t="shared" si="53"/>
        <v>0</v>
      </c>
      <c r="AO567" s="157">
        <v>32649900</v>
      </c>
      <c r="AP567" s="157"/>
      <c r="AQ567" s="158">
        <f t="shared" si="55"/>
        <v>7714300</v>
      </c>
      <c r="AR567" s="158">
        <f t="shared" si="54"/>
        <v>40001800</v>
      </c>
      <c r="AS567" s="159" t="s">
        <v>175</v>
      </c>
      <c r="AT567" s="164">
        <v>18</v>
      </c>
      <c r="AU567" s="165" t="s">
        <v>517</v>
      </c>
      <c r="AV567" s="148"/>
    </row>
    <row r="568" spans="1:48" s="118" customFormat="1" ht="18.75" customHeight="1">
      <c r="A568" s="140">
        <v>2</v>
      </c>
      <c r="B568" s="141" t="s">
        <v>2255</v>
      </c>
      <c r="C568" s="142" t="s">
        <v>153</v>
      </c>
      <c r="D568" s="168" t="s">
        <v>114</v>
      </c>
      <c r="E568" s="168" t="s">
        <v>119</v>
      </c>
      <c r="F568" s="142" t="s">
        <v>207</v>
      </c>
      <c r="G568" s="141" t="s">
        <v>208</v>
      </c>
      <c r="H568" s="142" t="s">
        <v>73</v>
      </c>
      <c r="I568" s="142" t="s">
        <v>40</v>
      </c>
      <c r="J568" s="168" t="s">
        <v>2256</v>
      </c>
      <c r="K568" s="141" t="s">
        <v>225</v>
      </c>
      <c r="L568" s="141" t="s">
        <v>2257</v>
      </c>
      <c r="M568" s="143">
        <v>45000000</v>
      </c>
      <c r="N568" s="144">
        <v>12</v>
      </c>
      <c r="O568" s="143">
        <v>540000000</v>
      </c>
      <c r="P568" s="144" t="s">
        <v>622</v>
      </c>
      <c r="Q568" s="144" t="s">
        <v>622</v>
      </c>
      <c r="R568" s="144" t="s">
        <v>622</v>
      </c>
      <c r="S568" s="141" t="s">
        <v>156</v>
      </c>
      <c r="T568" s="141" t="s">
        <v>155</v>
      </c>
      <c r="U568" s="141" t="s">
        <v>2250</v>
      </c>
      <c r="V568" s="145" t="s">
        <v>2251</v>
      </c>
      <c r="W568" s="141" t="s">
        <v>4011</v>
      </c>
      <c r="X568" s="146"/>
      <c r="Y568" s="147"/>
      <c r="Z568" s="147"/>
      <c r="AA568" s="141"/>
      <c r="AB568" s="146"/>
      <c r="AC568" s="162"/>
      <c r="AD568" s="146"/>
      <c r="AE568" s="163"/>
      <c r="AF568" s="152">
        <f t="shared" si="51"/>
        <v>540000000</v>
      </c>
      <c r="AG568" s="167"/>
      <c r="AH568" s="146"/>
      <c r="AI568" s="163"/>
      <c r="AJ568" s="152">
        <f t="shared" si="52"/>
        <v>0</v>
      </c>
      <c r="AK568" s="164"/>
      <c r="AL568" s="146"/>
      <c r="AM568" s="163"/>
      <c r="AN568" s="158">
        <f t="shared" si="53"/>
        <v>0</v>
      </c>
      <c r="AO568" s="157"/>
      <c r="AP568" s="157"/>
      <c r="AQ568" s="158">
        <f t="shared" si="55"/>
        <v>0</v>
      </c>
      <c r="AR568" s="158">
        <f t="shared" si="54"/>
        <v>540000000</v>
      </c>
      <c r="AS568" s="159"/>
      <c r="AT568" s="164"/>
      <c r="AU568" s="165"/>
      <c r="AV568" s="148"/>
    </row>
    <row r="569" spans="1:48" s="118" customFormat="1" ht="18.75" customHeight="1">
      <c r="A569" s="140">
        <v>3</v>
      </c>
      <c r="B569" s="141" t="s">
        <v>2258</v>
      </c>
      <c r="C569" s="142" t="s">
        <v>153</v>
      </c>
      <c r="D569" s="168" t="s">
        <v>114</v>
      </c>
      <c r="E569" s="168" t="s">
        <v>119</v>
      </c>
      <c r="F569" s="142" t="s">
        <v>207</v>
      </c>
      <c r="G569" s="141" t="s">
        <v>208</v>
      </c>
      <c r="H569" s="142" t="s">
        <v>73</v>
      </c>
      <c r="I569" s="142" t="s">
        <v>40</v>
      </c>
      <c r="J569" s="168" t="s">
        <v>2259</v>
      </c>
      <c r="K569" s="141" t="s">
        <v>225</v>
      </c>
      <c r="L569" s="141" t="s">
        <v>2260</v>
      </c>
      <c r="M569" s="143">
        <v>5000000</v>
      </c>
      <c r="N569" s="144">
        <v>12</v>
      </c>
      <c r="O569" s="143">
        <v>60000000</v>
      </c>
      <c r="P569" s="144" t="s">
        <v>622</v>
      </c>
      <c r="Q569" s="144" t="s">
        <v>622</v>
      </c>
      <c r="R569" s="144" t="s">
        <v>622</v>
      </c>
      <c r="S569" s="141" t="s">
        <v>156</v>
      </c>
      <c r="T569" s="141" t="s">
        <v>155</v>
      </c>
      <c r="U569" s="141" t="s">
        <v>2250</v>
      </c>
      <c r="V569" s="145" t="s">
        <v>2251</v>
      </c>
      <c r="W569" s="141" t="s">
        <v>4011</v>
      </c>
      <c r="X569" s="146"/>
      <c r="Y569" s="147"/>
      <c r="Z569" s="147"/>
      <c r="AA569" s="141"/>
      <c r="AB569" s="146"/>
      <c r="AC569" s="162"/>
      <c r="AD569" s="146"/>
      <c r="AE569" s="163"/>
      <c r="AF569" s="152">
        <f t="shared" si="51"/>
        <v>60000000</v>
      </c>
      <c r="AG569" s="167"/>
      <c r="AH569" s="146"/>
      <c r="AI569" s="163"/>
      <c r="AJ569" s="152">
        <f t="shared" si="52"/>
        <v>0</v>
      </c>
      <c r="AK569" s="164"/>
      <c r="AL569" s="146"/>
      <c r="AM569" s="163"/>
      <c r="AN569" s="158">
        <f t="shared" si="53"/>
        <v>0</v>
      </c>
      <c r="AO569" s="157"/>
      <c r="AP569" s="157"/>
      <c r="AQ569" s="158">
        <f t="shared" si="55"/>
        <v>0</v>
      </c>
      <c r="AR569" s="158">
        <f t="shared" si="54"/>
        <v>60000000</v>
      </c>
      <c r="AS569" s="159"/>
      <c r="AT569" s="164"/>
      <c r="AU569" s="165"/>
      <c r="AV569" s="148"/>
    </row>
    <row r="570" spans="1:48" s="118" customFormat="1" ht="18.75" customHeight="1">
      <c r="A570" s="140">
        <v>4</v>
      </c>
      <c r="B570" s="141" t="s">
        <v>2261</v>
      </c>
      <c r="C570" s="142" t="s">
        <v>153</v>
      </c>
      <c r="D570" s="168" t="s">
        <v>114</v>
      </c>
      <c r="E570" s="168" t="s">
        <v>119</v>
      </c>
      <c r="F570" s="142" t="s">
        <v>207</v>
      </c>
      <c r="G570" s="141" t="s">
        <v>208</v>
      </c>
      <c r="H570" s="142" t="s">
        <v>73</v>
      </c>
      <c r="I570" s="142" t="s">
        <v>40</v>
      </c>
      <c r="J570" s="168" t="s">
        <v>2262</v>
      </c>
      <c r="K570" s="141" t="s">
        <v>219</v>
      </c>
      <c r="L570" s="141" t="s">
        <v>2257</v>
      </c>
      <c r="M570" s="143">
        <v>262500000</v>
      </c>
      <c r="N570" s="144">
        <v>12</v>
      </c>
      <c r="O570" s="143">
        <v>2935538831</v>
      </c>
      <c r="P570" s="144" t="s">
        <v>622</v>
      </c>
      <c r="Q570" s="144" t="s">
        <v>622</v>
      </c>
      <c r="R570" s="144" t="s">
        <v>622</v>
      </c>
      <c r="S570" s="141" t="s">
        <v>156</v>
      </c>
      <c r="T570" s="141" t="s">
        <v>155</v>
      </c>
      <c r="U570" s="141" t="s">
        <v>2250</v>
      </c>
      <c r="V570" s="145" t="s">
        <v>2251</v>
      </c>
      <c r="W570" s="141" t="s">
        <v>4011</v>
      </c>
      <c r="X570" s="146"/>
      <c r="Y570" s="147"/>
      <c r="Z570" s="147"/>
      <c r="AA570" s="141"/>
      <c r="AB570" s="146"/>
      <c r="AC570" s="162"/>
      <c r="AD570" s="146"/>
      <c r="AE570" s="163"/>
      <c r="AF570" s="152">
        <f t="shared" si="51"/>
        <v>2935538831</v>
      </c>
      <c r="AG570" s="167"/>
      <c r="AH570" s="146"/>
      <c r="AI570" s="163"/>
      <c r="AJ570" s="152">
        <f t="shared" si="52"/>
        <v>0</v>
      </c>
      <c r="AK570" s="164"/>
      <c r="AL570" s="146"/>
      <c r="AM570" s="163"/>
      <c r="AN570" s="158">
        <f t="shared" si="53"/>
        <v>0</v>
      </c>
      <c r="AO570" s="157"/>
      <c r="AP570" s="157"/>
      <c r="AQ570" s="158">
        <f t="shared" si="55"/>
        <v>0</v>
      </c>
      <c r="AR570" s="158">
        <f t="shared" si="54"/>
        <v>2935538831</v>
      </c>
      <c r="AS570" s="159"/>
      <c r="AT570" s="164"/>
      <c r="AU570" s="165"/>
      <c r="AV570" s="148"/>
    </row>
    <row r="571" spans="1:48" s="118" customFormat="1" ht="18.75" customHeight="1">
      <c r="A571" s="140">
        <v>5</v>
      </c>
      <c r="B571" s="141" t="s">
        <v>2263</v>
      </c>
      <c r="C571" s="142" t="s">
        <v>153</v>
      </c>
      <c r="D571" s="168" t="s">
        <v>114</v>
      </c>
      <c r="E571" s="168" t="s">
        <v>119</v>
      </c>
      <c r="F571" s="142" t="s">
        <v>207</v>
      </c>
      <c r="G571" s="141" t="s">
        <v>208</v>
      </c>
      <c r="H571" s="142" t="s">
        <v>73</v>
      </c>
      <c r="I571" s="142" t="s">
        <v>40</v>
      </c>
      <c r="J571" s="168" t="s">
        <v>2264</v>
      </c>
      <c r="K571" s="141" t="s">
        <v>220</v>
      </c>
      <c r="L571" s="141" t="s">
        <v>2260</v>
      </c>
      <c r="M571" s="143">
        <v>29166666.666666668</v>
      </c>
      <c r="N571" s="144">
        <v>12</v>
      </c>
      <c r="O571" s="143">
        <v>190878852</v>
      </c>
      <c r="P571" s="144" t="s">
        <v>622</v>
      </c>
      <c r="Q571" s="144" t="s">
        <v>622</v>
      </c>
      <c r="R571" s="144" t="s">
        <v>622</v>
      </c>
      <c r="S571" s="141" t="s">
        <v>156</v>
      </c>
      <c r="T571" s="141" t="s">
        <v>155</v>
      </c>
      <c r="U571" s="141" t="s">
        <v>2250</v>
      </c>
      <c r="V571" s="145" t="s">
        <v>2251</v>
      </c>
      <c r="W571" s="141" t="s">
        <v>4011</v>
      </c>
      <c r="X571" s="146"/>
      <c r="Y571" s="147"/>
      <c r="Z571" s="147"/>
      <c r="AA571" s="141"/>
      <c r="AB571" s="146"/>
      <c r="AC571" s="162"/>
      <c r="AD571" s="146"/>
      <c r="AE571" s="163"/>
      <c r="AF571" s="152">
        <f t="shared" si="51"/>
        <v>190878852</v>
      </c>
      <c r="AG571" s="167"/>
      <c r="AH571" s="146"/>
      <c r="AI571" s="163"/>
      <c r="AJ571" s="152">
        <f t="shared" si="52"/>
        <v>0</v>
      </c>
      <c r="AK571" s="164"/>
      <c r="AL571" s="146"/>
      <c r="AM571" s="163"/>
      <c r="AN571" s="158">
        <f t="shared" si="53"/>
        <v>0</v>
      </c>
      <c r="AO571" s="157"/>
      <c r="AP571" s="157"/>
      <c r="AQ571" s="158">
        <f t="shared" si="55"/>
        <v>0</v>
      </c>
      <c r="AR571" s="158">
        <f t="shared" si="54"/>
        <v>190878852</v>
      </c>
      <c r="AS571" s="159"/>
      <c r="AT571" s="164"/>
      <c r="AU571" s="165"/>
      <c r="AV571" s="148"/>
    </row>
    <row r="572" spans="1:48" s="118" customFormat="1" ht="18.75" customHeight="1">
      <c r="A572" s="140">
        <v>6</v>
      </c>
      <c r="B572" s="141" t="s">
        <v>2265</v>
      </c>
      <c r="C572" s="142" t="s">
        <v>153</v>
      </c>
      <c r="D572" s="168" t="s">
        <v>114</v>
      </c>
      <c r="E572" s="168" t="s">
        <v>119</v>
      </c>
      <c r="F572" s="142" t="s">
        <v>2249</v>
      </c>
      <c r="G572" s="141" t="s">
        <v>208</v>
      </c>
      <c r="H572" s="142" t="s">
        <v>75</v>
      </c>
      <c r="I572" s="142" t="s">
        <v>40</v>
      </c>
      <c r="J572" s="168" t="s">
        <v>790</v>
      </c>
      <c r="K572" s="141" t="s">
        <v>224</v>
      </c>
      <c r="L572" s="141">
        <v>78111800</v>
      </c>
      <c r="M572" s="143">
        <v>10526315.789473685</v>
      </c>
      <c r="N572" s="144">
        <v>9</v>
      </c>
      <c r="O572" s="143">
        <v>100000000</v>
      </c>
      <c r="P572" s="144" t="s">
        <v>238</v>
      </c>
      <c r="Q572" s="144" t="s">
        <v>238</v>
      </c>
      <c r="R572" s="144" t="s">
        <v>239</v>
      </c>
      <c r="S572" s="141" t="s">
        <v>156</v>
      </c>
      <c r="T572" s="141" t="s">
        <v>155</v>
      </c>
      <c r="U572" s="141" t="s">
        <v>2250</v>
      </c>
      <c r="V572" s="145" t="s">
        <v>2251</v>
      </c>
      <c r="W572" s="141" t="s">
        <v>4011</v>
      </c>
      <c r="X572" s="146"/>
      <c r="Y572" s="147"/>
      <c r="Z572" s="147"/>
      <c r="AA572" s="141"/>
      <c r="AB572" s="146"/>
      <c r="AC572" s="162"/>
      <c r="AD572" s="146"/>
      <c r="AE572" s="163"/>
      <c r="AF572" s="152">
        <f t="shared" si="51"/>
        <v>100000000</v>
      </c>
      <c r="AG572" s="167"/>
      <c r="AH572" s="146"/>
      <c r="AI572" s="163"/>
      <c r="AJ572" s="152">
        <f t="shared" si="52"/>
        <v>0</v>
      </c>
      <c r="AK572" s="164"/>
      <c r="AL572" s="146"/>
      <c r="AM572" s="163"/>
      <c r="AN572" s="158">
        <f t="shared" si="53"/>
        <v>0</v>
      </c>
      <c r="AO572" s="157"/>
      <c r="AP572" s="157"/>
      <c r="AQ572" s="158">
        <f t="shared" si="55"/>
        <v>0</v>
      </c>
      <c r="AR572" s="158">
        <f t="shared" si="54"/>
        <v>100000000</v>
      </c>
      <c r="AS572" s="159"/>
      <c r="AT572" s="164"/>
      <c r="AU572" s="165"/>
      <c r="AV572" s="148"/>
    </row>
    <row r="573" spans="1:48" s="118" customFormat="1" ht="18.75" customHeight="1">
      <c r="A573" s="140">
        <v>7</v>
      </c>
      <c r="B573" s="141" t="s">
        <v>2266</v>
      </c>
      <c r="C573" s="142" t="s">
        <v>153</v>
      </c>
      <c r="D573" s="168" t="s">
        <v>114</v>
      </c>
      <c r="E573" s="168" t="s">
        <v>119</v>
      </c>
      <c r="F573" s="142" t="s">
        <v>2249</v>
      </c>
      <c r="G573" s="141" t="s">
        <v>208</v>
      </c>
      <c r="H573" s="142" t="s">
        <v>210</v>
      </c>
      <c r="I573" s="142" t="s">
        <v>40</v>
      </c>
      <c r="J573" s="168" t="s">
        <v>2267</v>
      </c>
      <c r="K573" s="141" t="s">
        <v>226</v>
      </c>
      <c r="L573" s="141" t="s">
        <v>237</v>
      </c>
      <c r="M573" s="143">
        <v>0</v>
      </c>
      <c r="N573" s="144">
        <v>0</v>
      </c>
      <c r="O573" s="143">
        <f>85500000-85500000</f>
        <v>0</v>
      </c>
      <c r="P573" s="144" t="s">
        <v>361</v>
      </c>
      <c r="Q573" s="144" t="s">
        <v>361</v>
      </c>
      <c r="R573" s="144" t="s">
        <v>361</v>
      </c>
      <c r="S573" s="141" t="s">
        <v>156</v>
      </c>
      <c r="T573" s="141" t="s">
        <v>155</v>
      </c>
      <c r="U573" s="141" t="s">
        <v>2250</v>
      </c>
      <c r="V573" s="145" t="s">
        <v>2251</v>
      </c>
      <c r="W573" s="141" t="s">
        <v>4010</v>
      </c>
      <c r="X573" s="146"/>
      <c r="Y573" s="147"/>
      <c r="Z573" s="147"/>
      <c r="AA573" s="141"/>
      <c r="AB573" s="146"/>
      <c r="AC573" s="162"/>
      <c r="AD573" s="146"/>
      <c r="AE573" s="163"/>
      <c r="AF573" s="152">
        <f t="shared" si="51"/>
        <v>0</v>
      </c>
      <c r="AG573" s="167"/>
      <c r="AH573" s="146"/>
      <c r="AI573" s="163"/>
      <c r="AJ573" s="152">
        <f t="shared" si="52"/>
        <v>0</v>
      </c>
      <c r="AK573" s="164"/>
      <c r="AL573" s="146"/>
      <c r="AM573" s="163"/>
      <c r="AN573" s="158">
        <f t="shared" si="53"/>
        <v>0</v>
      </c>
      <c r="AO573" s="157"/>
      <c r="AP573" s="157"/>
      <c r="AQ573" s="158">
        <f t="shared" si="55"/>
        <v>0</v>
      </c>
      <c r="AR573" s="158">
        <f t="shared" si="54"/>
        <v>0</v>
      </c>
      <c r="AS573" s="159"/>
      <c r="AT573" s="164"/>
      <c r="AU573" s="165"/>
      <c r="AV573" s="148"/>
    </row>
    <row r="574" spans="1:48" s="118" customFormat="1" ht="18.75" customHeight="1">
      <c r="A574" s="140">
        <v>8</v>
      </c>
      <c r="B574" s="141" t="s">
        <v>2268</v>
      </c>
      <c r="C574" s="142" t="s">
        <v>153</v>
      </c>
      <c r="D574" s="168" t="s">
        <v>114</v>
      </c>
      <c r="E574" s="168" t="s">
        <v>119</v>
      </c>
      <c r="F574" s="142" t="s">
        <v>2249</v>
      </c>
      <c r="G574" s="141" t="s">
        <v>208</v>
      </c>
      <c r="H574" s="142" t="s">
        <v>210</v>
      </c>
      <c r="I574" s="142" t="s">
        <v>40</v>
      </c>
      <c r="J574" s="168" t="s">
        <v>2269</v>
      </c>
      <c r="K574" s="141" t="s">
        <v>218</v>
      </c>
      <c r="L574" s="141">
        <v>80111600</v>
      </c>
      <c r="M574" s="143">
        <v>3253963</v>
      </c>
      <c r="N574" s="144">
        <v>9</v>
      </c>
      <c r="O574" s="143">
        <v>22462746</v>
      </c>
      <c r="P574" s="144" t="s">
        <v>238</v>
      </c>
      <c r="Q574" s="144" t="s">
        <v>238</v>
      </c>
      <c r="R574" s="144" t="s">
        <v>238</v>
      </c>
      <c r="S574" s="141" t="s">
        <v>156</v>
      </c>
      <c r="T574" s="141" t="s">
        <v>155</v>
      </c>
      <c r="U574" s="141" t="s">
        <v>2250</v>
      </c>
      <c r="V574" s="145" t="s">
        <v>2251</v>
      </c>
      <c r="W574" s="141" t="s">
        <v>4011</v>
      </c>
      <c r="X574" s="146"/>
      <c r="Y574" s="147"/>
      <c r="Z574" s="147"/>
      <c r="AA574" s="141"/>
      <c r="AB574" s="146"/>
      <c r="AC574" s="162"/>
      <c r="AD574" s="146"/>
      <c r="AE574" s="163"/>
      <c r="AF574" s="152">
        <f t="shared" si="51"/>
        <v>22462746</v>
      </c>
      <c r="AG574" s="167"/>
      <c r="AH574" s="146"/>
      <c r="AI574" s="163"/>
      <c r="AJ574" s="152">
        <f t="shared" si="52"/>
        <v>0</v>
      </c>
      <c r="AK574" s="164"/>
      <c r="AL574" s="146"/>
      <c r="AM574" s="163"/>
      <c r="AN574" s="158">
        <f t="shared" si="53"/>
        <v>0</v>
      </c>
      <c r="AO574" s="157"/>
      <c r="AP574" s="157"/>
      <c r="AQ574" s="158">
        <f t="shared" si="55"/>
        <v>0</v>
      </c>
      <c r="AR574" s="158">
        <f t="shared" si="54"/>
        <v>22462746</v>
      </c>
      <c r="AS574" s="159"/>
      <c r="AT574" s="164"/>
      <c r="AU574" s="165"/>
      <c r="AV574" s="148"/>
    </row>
    <row r="575" spans="1:48" s="118" customFormat="1" ht="18.75" customHeight="1">
      <c r="A575" s="140">
        <v>9</v>
      </c>
      <c r="B575" s="141" t="s">
        <v>2270</v>
      </c>
      <c r="C575" s="142" t="s">
        <v>153</v>
      </c>
      <c r="D575" s="168" t="s">
        <v>114</v>
      </c>
      <c r="E575" s="168" t="s">
        <v>119</v>
      </c>
      <c r="F575" s="142" t="s">
        <v>2249</v>
      </c>
      <c r="G575" s="141" t="s">
        <v>208</v>
      </c>
      <c r="H575" s="142" t="s">
        <v>210</v>
      </c>
      <c r="I575" s="142" t="s">
        <v>40</v>
      </c>
      <c r="J575" s="168" t="s">
        <v>2271</v>
      </c>
      <c r="K575" s="141" t="s">
        <v>218</v>
      </c>
      <c r="L575" s="141">
        <v>80111600</v>
      </c>
      <c r="M575" s="143">
        <v>3153963</v>
      </c>
      <c r="N575" s="144">
        <v>10</v>
      </c>
      <c r="O575" s="143">
        <v>29963000</v>
      </c>
      <c r="P575" s="144" t="s">
        <v>238</v>
      </c>
      <c r="Q575" s="144" t="s">
        <v>238</v>
      </c>
      <c r="R575" s="144" t="s">
        <v>238</v>
      </c>
      <c r="S575" s="141" t="s">
        <v>156</v>
      </c>
      <c r="T575" s="141" t="s">
        <v>155</v>
      </c>
      <c r="U575" s="141" t="s">
        <v>2250</v>
      </c>
      <c r="V575" s="145" t="s">
        <v>2251</v>
      </c>
      <c r="W575" s="141" t="s">
        <v>4011</v>
      </c>
      <c r="X575" s="146"/>
      <c r="Y575" s="147"/>
      <c r="Z575" s="147"/>
      <c r="AA575" s="141"/>
      <c r="AB575" s="146"/>
      <c r="AC575" s="162"/>
      <c r="AD575" s="146"/>
      <c r="AE575" s="163"/>
      <c r="AF575" s="152">
        <f t="shared" si="51"/>
        <v>29963000</v>
      </c>
      <c r="AG575" s="167"/>
      <c r="AH575" s="146"/>
      <c r="AI575" s="163"/>
      <c r="AJ575" s="152">
        <f t="shared" si="52"/>
        <v>0</v>
      </c>
      <c r="AK575" s="164"/>
      <c r="AL575" s="146"/>
      <c r="AM575" s="163"/>
      <c r="AN575" s="158">
        <f t="shared" si="53"/>
        <v>0</v>
      </c>
      <c r="AO575" s="157"/>
      <c r="AP575" s="157"/>
      <c r="AQ575" s="158">
        <f t="shared" si="55"/>
        <v>0</v>
      </c>
      <c r="AR575" s="158">
        <f t="shared" si="54"/>
        <v>29963000</v>
      </c>
      <c r="AS575" s="159"/>
      <c r="AT575" s="164"/>
      <c r="AU575" s="165"/>
      <c r="AV575" s="148"/>
    </row>
    <row r="576" spans="1:48" s="118" customFormat="1" ht="18.75" customHeight="1">
      <c r="A576" s="140">
        <v>10</v>
      </c>
      <c r="B576" s="141" t="s">
        <v>2272</v>
      </c>
      <c r="C576" s="142" t="s">
        <v>153</v>
      </c>
      <c r="D576" s="168" t="s">
        <v>114</v>
      </c>
      <c r="E576" s="168" t="s">
        <v>119</v>
      </c>
      <c r="F576" s="142" t="s">
        <v>2249</v>
      </c>
      <c r="G576" s="141" t="s">
        <v>208</v>
      </c>
      <c r="H576" s="142" t="s">
        <v>73</v>
      </c>
      <c r="I576" s="142" t="s">
        <v>228</v>
      </c>
      <c r="J576" s="168" t="s">
        <v>2273</v>
      </c>
      <c r="K576" s="141" t="s">
        <v>226</v>
      </c>
      <c r="L576" s="141" t="s">
        <v>237</v>
      </c>
      <c r="M576" s="143">
        <v>161404657</v>
      </c>
      <c r="N576" s="144">
        <v>1</v>
      </c>
      <c r="O576" s="143">
        <v>107664007</v>
      </c>
      <c r="P576" s="144" t="s">
        <v>239</v>
      </c>
      <c r="Q576" s="144" t="s">
        <v>239</v>
      </c>
      <c r="R576" s="144" t="s">
        <v>239</v>
      </c>
      <c r="S576" s="141" t="s">
        <v>156</v>
      </c>
      <c r="T576" s="141" t="s">
        <v>155</v>
      </c>
      <c r="U576" s="141" t="s">
        <v>2250</v>
      </c>
      <c r="V576" s="145" t="s">
        <v>2251</v>
      </c>
      <c r="W576" s="141" t="s">
        <v>4010</v>
      </c>
      <c r="X576" s="146"/>
      <c r="Y576" s="147"/>
      <c r="Z576" s="147"/>
      <c r="AA576" s="141"/>
      <c r="AB576" s="146"/>
      <c r="AC576" s="162"/>
      <c r="AD576" s="146"/>
      <c r="AE576" s="163"/>
      <c r="AF576" s="152">
        <f t="shared" si="51"/>
        <v>107664007</v>
      </c>
      <c r="AG576" s="167"/>
      <c r="AH576" s="146"/>
      <c r="AI576" s="163"/>
      <c r="AJ576" s="152">
        <f t="shared" si="52"/>
        <v>0</v>
      </c>
      <c r="AK576" s="164"/>
      <c r="AL576" s="146"/>
      <c r="AM576" s="163"/>
      <c r="AN576" s="158">
        <f t="shared" si="53"/>
        <v>0</v>
      </c>
      <c r="AO576" s="157"/>
      <c r="AP576" s="157"/>
      <c r="AQ576" s="158">
        <f t="shared" si="55"/>
        <v>0</v>
      </c>
      <c r="AR576" s="158">
        <f t="shared" si="54"/>
        <v>107664007</v>
      </c>
      <c r="AS576" s="159"/>
      <c r="AT576" s="164"/>
      <c r="AU576" s="165"/>
      <c r="AV576" s="148"/>
    </row>
    <row r="577" spans="1:48" s="118" customFormat="1" ht="18.75" customHeight="1">
      <c r="A577" s="140">
        <v>11</v>
      </c>
      <c r="B577" s="141" t="s">
        <v>2274</v>
      </c>
      <c r="C577" s="142" t="s">
        <v>153</v>
      </c>
      <c r="D577" s="168" t="s">
        <v>114</v>
      </c>
      <c r="E577" s="168" t="s">
        <v>119</v>
      </c>
      <c r="F577" s="142" t="s">
        <v>2249</v>
      </c>
      <c r="G577" s="141" t="s">
        <v>208</v>
      </c>
      <c r="H577" s="142" t="s">
        <v>73</v>
      </c>
      <c r="I577" s="142" t="s">
        <v>228</v>
      </c>
      <c r="J577" s="168" t="s">
        <v>2275</v>
      </c>
      <c r="K577" s="141" t="s">
        <v>226</v>
      </c>
      <c r="L577" s="141" t="s">
        <v>237</v>
      </c>
      <c r="M577" s="143">
        <v>1304520245</v>
      </c>
      <c r="N577" s="144">
        <v>1</v>
      </c>
      <c r="O577" s="143">
        <v>328115208</v>
      </c>
      <c r="P577" s="144" t="s">
        <v>239</v>
      </c>
      <c r="Q577" s="144" t="s">
        <v>239</v>
      </c>
      <c r="R577" s="144" t="s">
        <v>239</v>
      </c>
      <c r="S577" s="141" t="s">
        <v>156</v>
      </c>
      <c r="T577" s="141" t="s">
        <v>155</v>
      </c>
      <c r="U577" s="141" t="s">
        <v>2250</v>
      </c>
      <c r="V577" s="145" t="s">
        <v>2251</v>
      </c>
      <c r="W577" s="141" t="s">
        <v>4010</v>
      </c>
      <c r="X577" s="146"/>
      <c r="Y577" s="147"/>
      <c r="Z577" s="147"/>
      <c r="AA577" s="141"/>
      <c r="AB577" s="146"/>
      <c r="AC577" s="162"/>
      <c r="AD577" s="146"/>
      <c r="AE577" s="163"/>
      <c r="AF577" s="152">
        <f t="shared" si="51"/>
        <v>328115208</v>
      </c>
      <c r="AG577" s="167"/>
      <c r="AH577" s="146"/>
      <c r="AI577" s="163"/>
      <c r="AJ577" s="152">
        <f t="shared" si="52"/>
        <v>0</v>
      </c>
      <c r="AK577" s="164"/>
      <c r="AL577" s="146"/>
      <c r="AM577" s="163"/>
      <c r="AN577" s="158">
        <f t="shared" si="53"/>
        <v>0</v>
      </c>
      <c r="AO577" s="157"/>
      <c r="AP577" s="157"/>
      <c r="AQ577" s="158">
        <f t="shared" si="55"/>
        <v>0</v>
      </c>
      <c r="AR577" s="158">
        <f t="shared" si="54"/>
        <v>328115208</v>
      </c>
      <c r="AS577" s="159"/>
      <c r="AT577" s="164"/>
      <c r="AU577" s="165"/>
      <c r="AV577" s="148"/>
    </row>
    <row r="578" spans="1:48" s="118" customFormat="1" ht="18.75" customHeight="1">
      <c r="A578" s="140">
        <v>12</v>
      </c>
      <c r="B578" s="141" t="s">
        <v>2276</v>
      </c>
      <c r="C578" s="142" t="s">
        <v>153</v>
      </c>
      <c r="D578" s="168" t="s">
        <v>114</v>
      </c>
      <c r="E578" s="168" t="s">
        <v>119</v>
      </c>
      <c r="F578" s="142" t="s">
        <v>2249</v>
      </c>
      <c r="G578" s="141" t="s">
        <v>208</v>
      </c>
      <c r="H578" s="142" t="s">
        <v>73</v>
      </c>
      <c r="I578" s="142" t="s">
        <v>228</v>
      </c>
      <c r="J578" s="168" t="s">
        <v>2277</v>
      </c>
      <c r="K578" s="141" t="s">
        <v>226</v>
      </c>
      <c r="L578" s="141" t="s">
        <v>237</v>
      </c>
      <c r="M578" s="143">
        <v>649291815</v>
      </c>
      <c r="N578" s="144">
        <v>1</v>
      </c>
      <c r="O578" s="143">
        <v>649292000</v>
      </c>
      <c r="P578" s="144" t="s">
        <v>239</v>
      </c>
      <c r="Q578" s="144" t="s">
        <v>239</v>
      </c>
      <c r="R578" s="144" t="s">
        <v>239</v>
      </c>
      <c r="S578" s="141" t="s">
        <v>156</v>
      </c>
      <c r="T578" s="141" t="s">
        <v>155</v>
      </c>
      <c r="U578" s="141" t="s">
        <v>2250</v>
      </c>
      <c r="V578" s="145" t="s">
        <v>2251</v>
      </c>
      <c r="W578" s="141" t="s">
        <v>4010</v>
      </c>
      <c r="X578" s="146"/>
      <c r="Y578" s="147"/>
      <c r="Z578" s="147"/>
      <c r="AA578" s="141"/>
      <c r="AB578" s="146"/>
      <c r="AC578" s="162"/>
      <c r="AD578" s="146"/>
      <c r="AE578" s="163"/>
      <c r="AF578" s="152">
        <f t="shared" si="51"/>
        <v>649292000</v>
      </c>
      <c r="AG578" s="167"/>
      <c r="AH578" s="146"/>
      <c r="AI578" s="163"/>
      <c r="AJ578" s="152">
        <f t="shared" si="52"/>
        <v>0</v>
      </c>
      <c r="AK578" s="164"/>
      <c r="AL578" s="146"/>
      <c r="AM578" s="163"/>
      <c r="AN578" s="158">
        <f t="shared" si="53"/>
        <v>0</v>
      </c>
      <c r="AO578" s="157"/>
      <c r="AP578" s="157"/>
      <c r="AQ578" s="158">
        <f t="shared" si="55"/>
        <v>0</v>
      </c>
      <c r="AR578" s="158">
        <f t="shared" si="54"/>
        <v>649292000</v>
      </c>
      <c r="AS578" s="159"/>
      <c r="AT578" s="164"/>
      <c r="AU578" s="165"/>
      <c r="AV578" s="148"/>
    </row>
    <row r="579" spans="1:48" s="118" customFormat="1" ht="18.75" customHeight="1">
      <c r="A579" s="140">
        <v>13</v>
      </c>
      <c r="B579" s="141" t="s">
        <v>2278</v>
      </c>
      <c r="C579" s="142" t="s">
        <v>153</v>
      </c>
      <c r="D579" s="168" t="s">
        <v>114</v>
      </c>
      <c r="E579" s="168" t="s">
        <v>119</v>
      </c>
      <c r="F579" s="142" t="s">
        <v>2249</v>
      </c>
      <c r="G579" s="141" t="s">
        <v>208</v>
      </c>
      <c r="H579" s="142" t="s">
        <v>73</v>
      </c>
      <c r="I579" s="142" t="s">
        <v>228</v>
      </c>
      <c r="J579" s="168" t="s">
        <v>2279</v>
      </c>
      <c r="K579" s="141" t="s">
        <v>226</v>
      </c>
      <c r="L579" s="141" t="s">
        <v>237</v>
      </c>
      <c r="M579" s="143">
        <v>88862412</v>
      </c>
      <c r="N579" s="144">
        <v>1</v>
      </c>
      <c r="O579" s="143">
        <v>88860000</v>
      </c>
      <c r="P579" s="144" t="s">
        <v>239</v>
      </c>
      <c r="Q579" s="144" t="s">
        <v>239</v>
      </c>
      <c r="R579" s="144" t="s">
        <v>239</v>
      </c>
      <c r="S579" s="141" t="s">
        <v>156</v>
      </c>
      <c r="T579" s="141" t="s">
        <v>155</v>
      </c>
      <c r="U579" s="141" t="s">
        <v>2250</v>
      </c>
      <c r="V579" s="145" t="s">
        <v>2251</v>
      </c>
      <c r="W579" s="141" t="s">
        <v>4010</v>
      </c>
      <c r="X579" s="146"/>
      <c r="Y579" s="147"/>
      <c r="Z579" s="147"/>
      <c r="AA579" s="141"/>
      <c r="AB579" s="146"/>
      <c r="AC579" s="162"/>
      <c r="AD579" s="146"/>
      <c r="AE579" s="163"/>
      <c r="AF579" s="152">
        <f t="shared" si="51"/>
        <v>88860000</v>
      </c>
      <c r="AG579" s="167"/>
      <c r="AH579" s="146"/>
      <c r="AI579" s="163"/>
      <c r="AJ579" s="152">
        <f t="shared" si="52"/>
        <v>0</v>
      </c>
      <c r="AK579" s="164"/>
      <c r="AL579" s="146"/>
      <c r="AM579" s="163"/>
      <c r="AN579" s="158">
        <f t="shared" si="53"/>
        <v>0</v>
      </c>
      <c r="AO579" s="157"/>
      <c r="AP579" s="157"/>
      <c r="AQ579" s="158">
        <f t="shared" si="55"/>
        <v>0</v>
      </c>
      <c r="AR579" s="158">
        <f t="shared" si="54"/>
        <v>88860000</v>
      </c>
      <c r="AS579" s="159"/>
      <c r="AT579" s="164"/>
      <c r="AU579" s="165"/>
      <c r="AV579" s="148"/>
    </row>
    <row r="580" spans="1:48" s="118" customFormat="1" ht="18.75" customHeight="1">
      <c r="A580" s="140">
        <v>14</v>
      </c>
      <c r="B580" s="141" t="s">
        <v>2280</v>
      </c>
      <c r="C580" s="142" t="s">
        <v>153</v>
      </c>
      <c r="D580" s="168" t="s">
        <v>114</v>
      </c>
      <c r="E580" s="168" t="s">
        <v>119</v>
      </c>
      <c r="F580" s="142" t="s">
        <v>2249</v>
      </c>
      <c r="G580" s="141" t="s">
        <v>208</v>
      </c>
      <c r="H580" s="142" t="s">
        <v>73</v>
      </c>
      <c r="I580" s="142" t="s">
        <v>228</v>
      </c>
      <c r="J580" s="168" t="s">
        <v>2281</v>
      </c>
      <c r="K580" s="141" t="s">
        <v>226</v>
      </c>
      <c r="L580" s="141" t="s">
        <v>237</v>
      </c>
      <c r="M580" s="143">
        <v>469271953</v>
      </c>
      <c r="N580" s="144">
        <v>1</v>
      </c>
      <c r="O580" s="143">
        <v>469272000</v>
      </c>
      <c r="P580" s="144" t="s">
        <v>239</v>
      </c>
      <c r="Q580" s="144" t="s">
        <v>239</v>
      </c>
      <c r="R580" s="144" t="s">
        <v>239</v>
      </c>
      <c r="S580" s="141" t="s">
        <v>156</v>
      </c>
      <c r="T580" s="141" t="s">
        <v>155</v>
      </c>
      <c r="U580" s="141" t="s">
        <v>2250</v>
      </c>
      <c r="V580" s="145" t="s">
        <v>2251</v>
      </c>
      <c r="W580" s="141" t="s">
        <v>4010</v>
      </c>
      <c r="X580" s="146"/>
      <c r="Y580" s="147"/>
      <c r="Z580" s="147"/>
      <c r="AA580" s="141"/>
      <c r="AB580" s="146"/>
      <c r="AC580" s="162"/>
      <c r="AD580" s="146"/>
      <c r="AE580" s="163"/>
      <c r="AF580" s="152">
        <f t="shared" si="51"/>
        <v>469272000</v>
      </c>
      <c r="AG580" s="167"/>
      <c r="AH580" s="146"/>
      <c r="AI580" s="163"/>
      <c r="AJ580" s="152">
        <f t="shared" si="52"/>
        <v>0</v>
      </c>
      <c r="AK580" s="164"/>
      <c r="AL580" s="146"/>
      <c r="AM580" s="163"/>
      <c r="AN580" s="158">
        <f t="shared" si="53"/>
        <v>0</v>
      </c>
      <c r="AO580" s="157"/>
      <c r="AP580" s="157"/>
      <c r="AQ580" s="158">
        <f t="shared" si="55"/>
        <v>0</v>
      </c>
      <c r="AR580" s="158">
        <f t="shared" si="54"/>
        <v>469272000</v>
      </c>
      <c r="AS580" s="159"/>
      <c r="AT580" s="164"/>
      <c r="AU580" s="165"/>
      <c r="AV580" s="148"/>
    </row>
    <row r="581" spans="1:48" s="118" customFormat="1" ht="18.75" customHeight="1">
      <c r="A581" s="140">
        <v>15</v>
      </c>
      <c r="B581" s="141" t="s">
        <v>2282</v>
      </c>
      <c r="C581" s="142" t="s">
        <v>153</v>
      </c>
      <c r="D581" s="168" t="s">
        <v>114</v>
      </c>
      <c r="E581" s="168" t="s">
        <v>119</v>
      </c>
      <c r="F581" s="142" t="s">
        <v>2249</v>
      </c>
      <c r="G581" s="141" t="s">
        <v>208</v>
      </c>
      <c r="H581" s="142" t="s">
        <v>73</v>
      </c>
      <c r="I581" s="142" t="s">
        <v>228</v>
      </c>
      <c r="J581" s="168" t="s">
        <v>2283</v>
      </c>
      <c r="K581" s="141" t="s">
        <v>226</v>
      </c>
      <c r="L581" s="141" t="s">
        <v>237</v>
      </c>
      <c r="M581" s="143">
        <v>5986001680.3000002</v>
      </c>
      <c r="N581" s="144">
        <v>1</v>
      </c>
      <c r="O581" s="143">
        <v>4127901137</v>
      </c>
      <c r="P581" s="144" t="s">
        <v>239</v>
      </c>
      <c r="Q581" s="144" t="s">
        <v>239</v>
      </c>
      <c r="R581" s="144" t="s">
        <v>239</v>
      </c>
      <c r="S581" s="141" t="s">
        <v>156</v>
      </c>
      <c r="T581" s="141" t="s">
        <v>155</v>
      </c>
      <c r="U581" s="141" t="s">
        <v>2250</v>
      </c>
      <c r="V581" s="145" t="s">
        <v>2251</v>
      </c>
      <c r="W581" s="141" t="s">
        <v>4010</v>
      </c>
      <c r="X581" s="146"/>
      <c r="Y581" s="147"/>
      <c r="Z581" s="147"/>
      <c r="AA581" s="141"/>
      <c r="AB581" s="146"/>
      <c r="AC581" s="162"/>
      <c r="AD581" s="146"/>
      <c r="AE581" s="163"/>
      <c r="AF581" s="152">
        <f t="shared" si="51"/>
        <v>4127901137</v>
      </c>
      <c r="AG581" s="167"/>
      <c r="AH581" s="146"/>
      <c r="AI581" s="163"/>
      <c r="AJ581" s="152">
        <f t="shared" si="52"/>
        <v>0</v>
      </c>
      <c r="AK581" s="164"/>
      <c r="AL581" s="146"/>
      <c r="AM581" s="163"/>
      <c r="AN581" s="158">
        <f t="shared" si="53"/>
        <v>0</v>
      </c>
      <c r="AO581" s="157"/>
      <c r="AP581" s="157"/>
      <c r="AQ581" s="158">
        <f t="shared" si="55"/>
        <v>0</v>
      </c>
      <c r="AR581" s="158">
        <f t="shared" si="54"/>
        <v>4127901137</v>
      </c>
      <c r="AS581" s="159"/>
      <c r="AT581" s="164"/>
      <c r="AU581" s="165"/>
      <c r="AV581" s="148"/>
    </row>
    <row r="582" spans="1:48" s="118" customFormat="1" ht="18.75" customHeight="1">
      <c r="A582" s="140">
        <v>16</v>
      </c>
      <c r="B582" s="141" t="s">
        <v>2284</v>
      </c>
      <c r="C582" s="142" t="s">
        <v>153</v>
      </c>
      <c r="D582" s="168" t="s">
        <v>114</v>
      </c>
      <c r="E582" s="168" t="s">
        <v>119</v>
      </c>
      <c r="F582" s="142" t="s">
        <v>2249</v>
      </c>
      <c r="G582" s="141" t="s">
        <v>208</v>
      </c>
      <c r="H582" s="142" t="s">
        <v>73</v>
      </c>
      <c r="I582" s="142" t="s">
        <v>228</v>
      </c>
      <c r="J582" s="168" t="s">
        <v>2285</v>
      </c>
      <c r="K582" s="141" t="s">
        <v>226</v>
      </c>
      <c r="L582" s="141" t="s">
        <v>237</v>
      </c>
      <c r="M582" s="143">
        <v>1056353237.6999999</v>
      </c>
      <c r="N582" s="144">
        <v>1</v>
      </c>
      <c r="O582" s="143">
        <v>712665317</v>
      </c>
      <c r="P582" s="144" t="s">
        <v>239</v>
      </c>
      <c r="Q582" s="144" t="s">
        <v>239</v>
      </c>
      <c r="R582" s="144" t="s">
        <v>239</v>
      </c>
      <c r="S582" s="141" t="s">
        <v>156</v>
      </c>
      <c r="T582" s="141" t="s">
        <v>155</v>
      </c>
      <c r="U582" s="141" t="s">
        <v>2250</v>
      </c>
      <c r="V582" s="145" t="s">
        <v>2251</v>
      </c>
      <c r="W582" s="141" t="s">
        <v>4010</v>
      </c>
      <c r="X582" s="146"/>
      <c r="Y582" s="147"/>
      <c r="Z582" s="147"/>
      <c r="AA582" s="141"/>
      <c r="AB582" s="146"/>
      <c r="AC582" s="162"/>
      <c r="AD582" s="146"/>
      <c r="AE582" s="163"/>
      <c r="AF582" s="152">
        <f t="shared" si="51"/>
        <v>712665317</v>
      </c>
      <c r="AG582" s="167"/>
      <c r="AH582" s="146"/>
      <c r="AI582" s="163"/>
      <c r="AJ582" s="152">
        <f t="shared" si="52"/>
        <v>0</v>
      </c>
      <c r="AK582" s="164"/>
      <c r="AL582" s="146"/>
      <c r="AM582" s="163"/>
      <c r="AN582" s="158">
        <f t="shared" si="53"/>
        <v>0</v>
      </c>
      <c r="AO582" s="157"/>
      <c r="AP582" s="157"/>
      <c r="AQ582" s="158">
        <f t="shared" si="55"/>
        <v>0</v>
      </c>
      <c r="AR582" s="158">
        <f t="shared" si="54"/>
        <v>712665317</v>
      </c>
      <c r="AS582" s="159"/>
      <c r="AT582" s="164"/>
      <c r="AU582" s="165"/>
      <c r="AV582" s="148"/>
    </row>
    <row r="583" spans="1:48" s="118" customFormat="1" ht="18.75" customHeight="1">
      <c r="A583" s="140">
        <v>17</v>
      </c>
      <c r="B583" s="141" t="s">
        <v>2286</v>
      </c>
      <c r="C583" s="142" t="s">
        <v>153</v>
      </c>
      <c r="D583" s="168" t="s">
        <v>114</v>
      </c>
      <c r="E583" s="168" t="s">
        <v>119</v>
      </c>
      <c r="F583" s="142" t="s">
        <v>2249</v>
      </c>
      <c r="G583" s="141" t="s">
        <v>208</v>
      </c>
      <c r="H583" s="142" t="s">
        <v>85</v>
      </c>
      <c r="I583" s="142" t="s">
        <v>228</v>
      </c>
      <c r="J583" s="168" t="s">
        <v>2287</v>
      </c>
      <c r="K583" s="141" t="s">
        <v>226</v>
      </c>
      <c r="L583" s="141" t="s">
        <v>237</v>
      </c>
      <c r="M583" s="143">
        <v>1561000</v>
      </c>
      <c r="N583" s="144">
        <v>1</v>
      </c>
      <c r="O583" s="143">
        <v>1561000</v>
      </c>
      <c r="P583" s="144" t="s">
        <v>239</v>
      </c>
      <c r="Q583" s="144" t="s">
        <v>239</v>
      </c>
      <c r="R583" s="144" t="s">
        <v>239</v>
      </c>
      <c r="S583" s="141" t="s">
        <v>156</v>
      </c>
      <c r="T583" s="141" t="s">
        <v>2288</v>
      </c>
      <c r="U583" s="141" t="s">
        <v>2250</v>
      </c>
      <c r="V583" s="145" t="s">
        <v>2251</v>
      </c>
      <c r="W583" s="141" t="s">
        <v>4010</v>
      </c>
      <c r="X583" s="146">
        <v>45392</v>
      </c>
      <c r="Y583" s="147" t="s">
        <v>2289</v>
      </c>
      <c r="Z583" s="147" t="s">
        <v>38</v>
      </c>
      <c r="AA583" s="141" t="s">
        <v>237</v>
      </c>
      <c r="AB583" s="146">
        <v>45426</v>
      </c>
      <c r="AC583" s="162" t="s">
        <v>2290</v>
      </c>
      <c r="AD583" s="146">
        <v>45426</v>
      </c>
      <c r="AE583" s="163">
        <v>1069140</v>
      </c>
      <c r="AF583" s="152">
        <f t="shared" si="51"/>
        <v>491860</v>
      </c>
      <c r="AG583" s="167">
        <v>696</v>
      </c>
      <c r="AH583" s="146">
        <v>45427</v>
      </c>
      <c r="AI583" s="163">
        <v>0</v>
      </c>
      <c r="AJ583" s="152">
        <f t="shared" si="52"/>
        <v>1069140</v>
      </c>
      <c r="AK583" s="164"/>
      <c r="AL583" s="146"/>
      <c r="AM583" s="163"/>
      <c r="AN583" s="158">
        <f t="shared" si="53"/>
        <v>0</v>
      </c>
      <c r="AO583" s="157"/>
      <c r="AP583" s="157"/>
      <c r="AQ583" s="158">
        <f t="shared" si="55"/>
        <v>0</v>
      </c>
      <c r="AR583" s="158">
        <f t="shared" si="54"/>
        <v>1561000</v>
      </c>
      <c r="AS583" s="159"/>
      <c r="AT583" s="164"/>
      <c r="AU583" s="165"/>
      <c r="AV583" s="148"/>
    </row>
    <row r="584" spans="1:48" s="118" customFormat="1" ht="18.75" customHeight="1">
      <c r="A584" s="140">
        <v>18</v>
      </c>
      <c r="B584" s="141" t="s">
        <v>2291</v>
      </c>
      <c r="C584" s="142" t="s">
        <v>153</v>
      </c>
      <c r="D584" s="168" t="s">
        <v>114</v>
      </c>
      <c r="E584" s="168" t="s">
        <v>119</v>
      </c>
      <c r="F584" s="142" t="s">
        <v>2249</v>
      </c>
      <c r="G584" s="141" t="s">
        <v>208</v>
      </c>
      <c r="H584" s="142" t="s">
        <v>86</v>
      </c>
      <c r="I584" s="142" t="s">
        <v>40</v>
      </c>
      <c r="J584" s="168" t="s">
        <v>2292</v>
      </c>
      <c r="K584" s="141" t="s">
        <v>226</v>
      </c>
      <c r="L584" s="141" t="s">
        <v>237</v>
      </c>
      <c r="M584" s="143">
        <v>0</v>
      </c>
      <c r="N584" s="144">
        <v>0</v>
      </c>
      <c r="O584" s="143">
        <f t="shared" ref="O584:O590" si="56">85500000-85500000</f>
        <v>0</v>
      </c>
      <c r="P584" s="144" t="s">
        <v>361</v>
      </c>
      <c r="Q584" s="144" t="s">
        <v>361</v>
      </c>
      <c r="R584" s="144" t="s">
        <v>361</v>
      </c>
      <c r="S584" s="141" t="s">
        <v>156</v>
      </c>
      <c r="T584" s="141" t="s">
        <v>155</v>
      </c>
      <c r="U584" s="141" t="s">
        <v>2250</v>
      </c>
      <c r="V584" s="145" t="s">
        <v>2251</v>
      </c>
      <c r="W584" s="141" t="s">
        <v>4010</v>
      </c>
      <c r="X584" s="146"/>
      <c r="Y584" s="147"/>
      <c r="Z584" s="147"/>
      <c r="AA584" s="141"/>
      <c r="AB584" s="146"/>
      <c r="AC584" s="162"/>
      <c r="AD584" s="146"/>
      <c r="AE584" s="163"/>
      <c r="AF584" s="152">
        <f t="shared" ref="AF584:AF647" si="57">O584-AE584</f>
        <v>0</v>
      </c>
      <c r="AG584" s="167"/>
      <c r="AH584" s="146"/>
      <c r="AI584" s="163"/>
      <c r="AJ584" s="152">
        <f t="shared" ref="AJ584:AJ647" si="58">AE584-AI584</f>
        <v>0</v>
      </c>
      <c r="AK584" s="164"/>
      <c r="AL584" s="146"/>
      <c r="AM584" s="163"/>
      <c r="AN584" s="158">
        <f t="shared" ref="AN584:AN647" si="59">AI584-AM584</f>
        <v>0</v>
      </c>
      <c r="AO584" s="157"/>
      <c r="AP584" s="157"/>
      <c r="AQ584" s="158">
        <f t="shared" si="55"/>
        <v>0</v>
      </c>
      <c r="AR584" s="158">
        <f t="shared" ref="AR584:AR647" si="60">O584-AM584</f>
        <v>0</v>
      </c>
      <c r="AS584" s="159"/>
      <c r="AT584" s="164"/>
      <c r="AU584" s="165"/>
      <c r="AV584" s="148"/>
    </row>
    <row r="585" spans="1:48" s="118" customFormat="1" ht="18.75" customHeight="1">
      <c r="A585" s="140">
        <v>19</v>
      </c>
      <c r="B585" s="141" t="s">
        <v>2293</v>
      </c>
      <c r="C585" s="142" t="s">
        <v>153</v>
      </c>
      <c r="D585" s="168" t="s">
        <v>114</v>
      </c>
      <c r="E585" s="168" t="s">
        <v>119</v>
      </c>
      <c r="F585" s="142" t="s">
        <v>2249</v>
      </c>
      <c r="G585" s="141" t="s">
        <v>208</v>
      </c>
      <c r="H585" s="142" t="s">
        <v>86</v>
      </c>
      <c r="I585" s="142" t="s">
        <v>40</v>
      </c>
      <c r="J585" s="168" t="s">
        <v>2294</v>
      </c>
      <c r="K585" s="141" t="s">
        <v>226</v>
      </c>
      <c r="L585" s="141" t="s">
        <v>237</v>
      </c>
      <c r="M585" s="143">
        <v>0</v>
      </c>
      <c r="N585" s="144">
        <v>0</v>
      </c>
      <c r="O585" s="143">
        <f t="shared" si="56"/>
        <v>0</v>
      </c>
      <c r="P585" s="144" t="s">
        <v>361</v>
      </c>
      <c r="Q585" s="144" t="s">
        <v>361</v>
      </c>
      <c r="R585" s="144" t="s">
        <v>361</v>
      </c>
      <c r="S585" s="141" t="s">
        <v>156</v>
      </c>
      <c r="T585" s="141" t="s">
        <v>155</v>
      </c>
      <c r="U585" s="141" t="s">
        <v>2250</v>
      </c>
      <c r="V585" s="145" t="s">
        <v>2251</v>
      </c>
      <c r="W585" s="141" t="s">
        <v>4010</v>
      </c>
      <c r="X585" s="146"/>
      <c r="Y585" s="147"/>
      <c r="Z585" s="147"/>
      <c r="AA585" s="141"/>
      <c r="AB585" s="146"/>
      <c r="AC585" s="162"/>
      <c r="AD585" s="146"/>
      <c r="AE585" s="163"/>
      <c r="AF585" s="152">
        <f t="shared" si="57"/>
        <v>0</v>
      </c>
      <c r="AG585" s="167"/>
      <c r="AH585" s="146"/>
      <c r="AI585" s="163"/>
      <c r="AJ585" s="152">
        <f t="shared" si="58"/>
        <v>0</v>
      </c>
      <c r="AK585" s="164"/>
      <c r="AL585" s="146"/>
      <c r="AM585" s="163"/>
      <c r="AN585" s="158">
        <f t="shared" si="59"/>
        <v>0</v>
      </c>
      <c r="AO585" s="157"/>
      <c r="AP585" s="157"/>
      <c r="AQ585" s="158">
        <f t="shared" ref="AQ585:AQ648" si="61">AM585-AO585</f>
        <v>0</v>
      </c>
      <c r="AR585" s="158">
        <f t="shared" si="60"/>
        <v>0</v>
      </c>
      <c r="AS585" s="159"/>
      <c r="AT585" s="164"/>
      <c r="AU585" s="165"/>
      <c r="AV585" s="148"/>
    </row>
    <row r="586" spans="1:48" s="118" customFormat="1" ht="18.75" customHeight="1">
      <c r="A586" s="140">
        <v>20</v>
      </c>
      <c r="B586" s="141" t="s">
        <v>2295</v>
      </c>
      <c r="C586" s="142" t="s">
        <v>153</v>
      </c>
      <c r="D586" s="168" t="s">
        <v>114</v>
      </c>
      <c r="E586" s="168" t="s">
        <v>119</v>
      </c>
      <c r="F586" s="142" t="s">
        <v>2249</v>
      </c>
      <c r="G586" s="141" t="s">
        <v>208</v>
      </c>
      <c r="H586" s="142" t="s">
        <v>6</v>
      </c>
      <c r="I586" s="142" t="s">
        <v>40</v>
      </c>
      <c r="J586" s="168" t="s">
        <v>2296</v>
      </c>
      <c r="K586" s="141" t="s">
        <v>226</v>
      </c>
      <c r="L586" s="141" t="s">
        <v>237</v>
      </c>
      <c r="M586" s="143">
        <v>0</v>
      </c>
      <c r="N586" s="144">
        <v>0</v>
      </c>
      <c r="O586" s="143">
        <f t="shared" si="56"/>
        <v>0</v>
      </c>
      <c r="P586" s="144" t="s">
        <v>361</v>
      </c>
      <c r="Q586" s="144" t="s">
        <v>361</v>
      </c>
      <c r="R586" s="144" t="s">
        <v>361</v>
      </c>
      <c r="S586" s="141" t="s">
        <v>156</v>
      </c>
      <c r="T586" s="141" t="s">
        <v>155</v>
      </c>
      <c r="U586" s="141" t="s">
        <v>2250</v>
      </c>
      <c r="V586" s="145" t="s">
        <v>2251</v>
      </c>
      <c r="W586" s="141" t="s">
        <v>4010</v>
      </c>
      <c r="X586" s="146"/>
      <c r="Y586" s="147"/>
      <c r="Z586" s="147"/>
      <c r="AA586" s="141"/>
      <c r="AB586" s="146"/>
      <c r="AC586" s="162"/>
      <c r="AD586" s="146"/>
      <c r="AE586" s="163"/>
      <c r="AF586" s="152">
        <f t="shared" si="57"/>
        <v>0</v>
      </c>
      <c r="AG586" s="167"/>
      <c r="AH586" s="146"/>
      <c r="AI586" s="163"/>
      <c r="AJ586" s="152">
        <f t="shared" si="58"/>
        <v>0</v>
      </c>
      <c r="AK586" s="164"/>
      <c r="AL586" s="146"/>
      <c r="AM586" s="163"/>
      <c r="AN586" s="158">
        <f t="shared" si="59"/>
        <v>0</v>
      </c>
      <c r="AO586" s="157"/>
      <c r="AP586" s="157"/>
      <c r="AQ586" s="158">
        <f t="shared" si="61"/>
        <v>0</v>
      </c>
      <c r="AR586" s="158">
        <f t="shared" si="60"/>
        <v>0</v>
      </c>
      <c r="AS586" s="159"/>
      <c r="AT586" s="164"/>
      <c r="AU586" s="165"/>
      <c r="AV586" s="148"/>
    </row>
    <row r="587" spans="1:48" s="118" customFormat="1" ht="18.75" customHeight="1">
      <c r="A587" s="140">
        <v>21</v>
      </c>
      <c r="B587" s="141" t="s">
        <v>2297</v>
      </c>
      <c r="C587" s="142" t="s">
        <v>153</v>
      </c>
      <c r="D587" s="168" t="s">
        <v>114</v>
      </c>
      <c r="E587" s="168" t="s">
        <v>119</v>
      </c>
      <c r="F587" s="142" t="s">
        <v>2249</v>
      </c>
      <c r="G587" s="141" t="s">
        <v>208</v>
      </c>
      <c r="H587" s="142" t="s">
        <v>6</v>
      </c>
      <c r="I587" s="142" t="s">
        <v>40</v>
      </c>
      <c r="J587" s="168" t="s">
        <v>2298</v>
      </c>
      <c r="K587" s="141" t="s">
        <v>226</v>
      </c>
      <c r="L587" s="141" t="s">
        <v>237</v>
      </c>
      <c r="M587" s="143">
        <v>0</v>
      </c>
      <c r="N587" s="144">
        <v>0</v>
      </c>
      <c r="O587" s="143">
        <f t="shared" si="56"/>
        <v>0</v>
      </c>
      <c r="P587" s="144" t="s">
        <v>361</v>
      </c>
      <c r="Q587" s="144" t="s">
        <v>361</v>
      </c>
      <c r="R587" s="144" t="s">
        <v>361</v>
      </c>
      <c r="S587" s="141" t="s">
        <v>156</v>
      </c>
      <c r="T587" s="141" t="s">
        <v>155</v>
      </c>
      <c r="U587" s="141" t="s">
        <v>2250</v>
      </c>
      <c r="V587" s="145" t="s">
        <v>2251</v>
      </c>
      <c r="W587" s="141" t="s">
        <v>4010</v>
      </c>
      <c r="X587" s="146"/>
      <c r="Y587" s="147"/>
      <c r="Z587" s="147"/>
      <c r="AA587" s="141"/>
      <c r="AB587" s="146"/>
      <c r="AC587" s="162"/>
      <c r="AD587" s="146"/>
      <c r="AE587" s="163"/>
      <c r="AF587" s="152">
        <f t="shared" si="57"/>
        <v>0</v>
      </c>
      <c r="AG587" s="167"/>
      <c r="AH587" s="146"/>
      <c r="AI587" s="163"/>
      <c r="AJ587" s="152">
        <f t="shared" si="58"/>
        <v>0</v>
      </c>
      <c r="AK587" s="164"/>
      <c r="AL587" s="146"/>
      <c r="AM587" s="163"/>
      <c r="AN587" s="158">
        <f t="shared" si="59"/>
        <v>0</v>
      </c>
      <c r="AO587" s="157"/>
      <c r="AP587" s="157"/>
      <c r="AQ587" s="158">
        <f t="shared" si="61"/>
        <v>0</v>
      </c>
      <c r="AR587" s="158">
        <f t="shared" si="60"/>
        <v>0</v>
      </c>
      <c r="AS587" s="159"/>
      <c r="AT587" s="164"/>
      <c r="AU587" s="165"/>
      <c r="AV587" s="148"/>
    </row>
    <row r="588" spans="1:48" s="118" customFormat="1" ht="18.75" customHeight="1">
      <c r="A588" s="140">
        <v>22</v>
      </c>
      <c r="B588" s="141" t="s">
        <v>2299</v>
      </c>
      <c r="C588" s="142" t="s">
        <v>153</v>
      </c>
      <c r="D588" s="168" t="s">
        <v>114</v>
      </c>
      <c r="E588" s="168" t="s">
        <v>119</v>
      </c>
      <c r="F588" s="142" t="s">
        <v>2249</v>
      </c>
      <c r="G588" s="141" t="s">
        <v>208</v>
      </c>
      <c r="H588" s="142" t="s">
        <v>6</v>
      </c>
      <c r="I588" s="142" t="s">
        <v>40</v>
      </c>
      <c r="J588" s="168" t="s">
        <v>2300</v>
      </c>
      <c r="K588" s="141" t="s">
        <v>226</v>
      </c>
      <c r="L588" s="141" t="s">
        <v>237</v>
      </c>
      <c r="M588" s="143">
        <v>0</v>
      </c>
      <c r="N588" s="144">
        <v>0</v>
      </c>
      <c r="O588" s="143">
        <f t="shared" si="56"/>
        <v>0</v>
      </c>
      <c r="P588" s="144" t="s">
        <v>361</v>
      </c>
      <c r="Q588" s="144" t="s">
        <v>361</v>
      </c>
      <c r="R588" s="144" t="s">
        <v>361</v>
      </c>
      <c r="S588" s="141" t="s">
        <v>156</v>
      </c>
      <c r="T588" s="141" t="s">
        <v>155</v>
      </c>
      <c r="U588" s="141" t="s">
        <v>2250</v>
      </c>
      <c r="V588" s="145" t="s">
        <v>2251</v>
      </c>
      <c r="W588" s="141" t="s">
        <v>4010</v>
      </c>
      <c r="X588" s="146"/>
      <c r="Y588" s="147"/>
      <c r="Z588" s="147"/>
      <c r="AA588" s="141"/>
      <c r="AB588" s="146"/>
      <c r="AC588" s="162"/>
      <c r="AD588" s="146"/>
      <c r="AE588" s="163"/>
      <c r="AF588" s="152">
        <f t="shared" si="57"/>
        <v>0</v>
      </c>
      <c r="AG588" s="167"/>
      <c r="AH588" s="146"/>
      <c r="AI588" s="163"/>
      <c r="AJ588" s="152">
        <f t="shared" si="58"/>
        <v>0</v>
      </c>
      <c r="AK588" s="164"/>
      <c r="AL588" s="146"/>
      <c r="AM588" s="163"/>
      <c r="AN588" s="158">
        <f t="shared" si="59"/>
        <v>0</v>
      </c>
      <c r="AO588" s="157"/>
      <c r="AP588" s="157"/>
      <c r="AQ588" s="158">
        <f t="shared" si="61"/>
        <v>0</v>
      </c>
      <c r="AR588" s="158">
        <f t="shared" si="60"/>
        <v>0</v>
      </c>
      <c r="AS588" s="159"/>
      <c r="AT588" s="164"/>
      <c r="AU588" s="165"/>
      <c r="AV588" s="148"/>
    </row>
    <row r="589" spans="1:48" s="118" customFormat="1" ht="18.75" customHeight="1">
      <c r="A589" s="140">
        <v>23</v>
      </c>
      <c r="B589" s="141" t="s">
        <v>2301</v>
      </c>
      <c r="C589" s="142" t="s">
        <v>153</v>
      </c>
      <c r="D589" s="168" t="s">
        <v>114</v>
      </c>
      <c r="E589" s="168" t="s">
        <v>119</v>
      </c>
      <c r="F589" s="142" t="s">
        <v>2249</v>
      </c>
      <c r="G589" s="141" t="s">
        <v>208</v>
      </c>
      <c r="H589" s="142" t="s">
        <v>6</v>
      </c>
      <c r="I589" s="142" t="s">
        <v>40</v>
      </c>
      <c r="J589" s="168" t="s">
        <v>2302</v>
      </c>
      <c r="K589" s="141" t="s">
        <v>226</v>
      </c>
      <c r="L589" s="141" t="s">
        <v>237</v>
      </c>
      <c r="M589" s="143">
        <v>0</v>
      </c>
      <c r="N589" s="144">
        <v>0</v>
      </c>
      <c r="O589" s="143">
        <f t="shared" si="56"/>
        <v>0</v>
      </c>
      <c r="P589" s="144" t="s">
        <v>361</v>
      </c>
      <c r="Q589" s="144" t="s">
        <v>361</v>
      </c>
      <c r="R589" s="144" t="s">
        <v>361</v>
      </c>
      <c r="S589" s="141" t="s">
        <v>156</v>
      </c>
      <c r="T589" s="141" t="s">
        <v>155</v>
      </c>
      <c r="U589" s="141" t="s">
        <v>2250</v>
      </c>
      <c r="V589" s="145" t="s">
        <v>2251</v>
      </c>
      <c r="W589" s="141" t="s">
        <v>4010</v>
      </c>
      <c r="X589" s="146"/>
      <c r="Y589" s="147"/>
      <c r="Z589" s="147"/>
      <c r="AA589" s="141"/>
      <c r="AB589" s="146"/>
      <c r="AC589" s="162"/>
      <c r="AD589" s="146"/>
      <c r="AE589" s="163"/>
      <c r="AF589" s="152">
        <f t="shared" si="57"/>
        <v>0</v>
      </c>
      <c r="AG589" s="167"/>
      <c r="AH589" s="146"/>
      <c r="AI589" s="163"/>
      <c r="AJ589" s="152">
        <f t="shared" si="58"/>
        <v>0</v>
      </c>
      <c r="AK589" s="164"/>
      <c r="AL589" s="146"/>
      <c r="AM589" s="163"/>
      <c r="AN589" s="158">
        <f t="shared" si="59"/>
        <v>0</v>
      </c>
      <c r="AO589" s="157"/>
      <c r="AP589" s="157"/>
      <c r="AQ589" s="158">
        <f t="shared" si="61"/>
        <v>0</v>
      </c>
      <c r="AR589" s="158">
        <f t="shared" si="60"/>
        <v>0</v>
      </c>
      <c r="AS589" s="159"/>
      <c r="AT589" s="164"/>
      <c r="AU589" s="165"/>
      <c r="AV589" s="148"/>
    </row>
    <row r="590" spans="1:48" s="118" customFormat="1" ht="18.75" customHeight="1">
      <c r="A590" s="140">
        <v>24</v>
      </c>
      <c r="B590" s="141" t="s">
        <v>2303</v>
      </c>
      <c r="C590" s="142" t="s">
        <v>153</v>
      </c>
      <c r="D590" s="168" t="s">
        <v>114</v>
      </c>
      <c r="E590" s="168" t="s">
        <v>119</v>
      </c>
      <c r="F590" s="142" t="s">
        <v>2249</v>
      </c>
      <c r="G590" s="141" t="s">
        <v>208</v>
      </c>
      <c r="H590" s="142" t="s">
        <v>6</v>
      </c>
      <c r="I590" s="142" t="s">
        <v>40</v>
      </c>
      <c r="J590" s="168" t="s">
        <v>2304</v>
      </c>
      <c r="K590" s="141" t="s">
        <v>226</v>
      </c>
      <c r="L590" s="141" t="s">
        <v>237</v>
      </c>
      <c r="M590" s="143">
        <v>0</v>
      </c>
      <c r="N590" s="144">
        <v>0</v>
      </c>
      <c r="O590" s="143">
        <f t="shared" si="56"/>
        <v>0</v>
      </c>
      <c r="P590" s="144" t="s">
        <v>361</v>
      </c>
      <c r="Q590" s="144" t="s">
        <v>361</v>
      </c>
      <c r="R590" s="144" t="s">
        <v>361</v>
      </c>
      <c r="S590" s="141" t="s">
        <v>156</v>
      </c>
      <c r="T590" s="141" t="s">
        <v>155</v>
      </c>
      <c r="U590" s="141" t="s">
        <v>2250</v>
      </c>
      <c r="V590" s="145" t="s">
        <v>2251</v>
      </c>
      <c r="W590" s="141" t="s">
        <v>4011</v>
      </c>
      <c r="X590" s="146"/>
      <c r="Y590" s="147"/>
      <c r="Z590" s="147"/>
      <c r="AA590" s="141"/>
      <c r="AB590" s="146"/>
      <c r="AC590" s="162"/>
      <c r="AD590" s="146"/>
      <c r="AE590" s="163"/>
      <c r="AF590" s="152">
        <f t="shared" si="57"/>
        <v>0</v>
      </c>
      <c r="AG590" s="167"/>
      <c r="AH590" s="146"/>
      <c r="AI590" s="163"/>
      <c r="AJ590" s="152">
        <f t="shared" si="58"/>
        <v>0</v>
      </c>
      <c r="AK590" s="164"/>
      <c r="AL590" s="146"/>
      <c r="AM590" s="163"/>
      <c r="AN590" s="158">
        <f t="shared" si="59"/>
        <v>0</v>
      </c>
      <c r="AO590" s="157"/>
      <c r="AP590" s="157"/>
      <c r="AQ590" s="158">
        <f t="shared" si="61"/>
        <v>0</v>
      </c>
      <c r="AR590" s="158">
        <f t="shared" si="60"/>
        <v>0</v>
      </c>
      <c r="AS590" s="159"/>
      <c r="AT590" s="164"/>
      <c r="AU590" s="165"/>
      <c r="AV590" s="148"/>
    </row>
    <row r="591" spans="1:48" s="118" customFormat="1" ht="18.75" customHeight="1">
      <c r="A591" s="140">
        <v>25</v>
      </c>
      <c r="B591" s="141" t="s">
        <v>2305</v>
      </c>
      <c r="C591" s="142" t="s">
        <v>153</v>
      </c>
      <c r="D591" s="168" t="s">
        <v>114</v>
      </c>
      <c r="E591" s="168" t="s">
        <v>119</v>
      </c>
      <c r="F591" s="142" t="s">
        <v>2249</v>
      </c>
      <c r="G591" s="141" t="s">
        <v>208</v>
      </c>
      <c r="H591" s="142" t="s">
        <v>2</v>
      </c>
      <c r="I591" s="142" t="s">
        <v>228</v>
      </c>
      <c r="J591" s="168" t="s">
        <v>2306</v>
      </c>
      <c r="K591" s="141" t="s">
        <v>226</v>
      </c>
      <c r="L591" s="141" t="s">
        <v>237</v>
      </c>
      <c r="M591" s="143">
        <v>1036000</v>
      </c>
      <c r="N591" s="144">
        <v>1</v>
      </c>
      <c r="O591" s="143">
        <v>1036000</v>
      </c>
      <c r="P591" s="144" t="s">
        <v>239</v>
      </c>
      <c r="Q591" s="144" t="s">
        <v>239</v>
      </c>
      <c r="R591" s="144" t="s">
        <v>239</v>
      </c>
      <c r="S591" s="141" t="s">
        <v>156</v>
      </c>
      <c r="T591" s="141" t="s">
        <v>155</v>
      </c>
      <c r="U591" s="141" t="s">
        <v>2250</v>
      </c>
      <c r="V591" s="145" t="s">
        <v>2251</v>
      </c>
      <c r="W591" s="141" t="s">
        <v>4010</v>
      </c>
      <c r="X591" s="146"/>
      <c r="Y591" s="147"/>
      <c r="Z591" s="147"/>
      <c r="AA591" s="141"/>
      <c r="AB591" s="146"/>
      <c r="AC591" s="162"/>
      <c r="AD591" s="146"/>
      <c r="AE591" s="163"/>
      <c r="AF591" s="152">
        <f t="shared" si="57"/>
        <v>1036000</v>
      </c>
      <c r="AG591" s="167"/>
      <c r="AH591" s="146"/>
      <c r="AI591" s="163"/>
      <c r="AJ591" s="152">
        <f t="shared" si="58"/>
        <v>0</v>
      </c>
      <c r="AK591" s="164"/>
      <c r="AL591" s="146"/>
      <c r="AM591" s="163"/>
      <c r="AN591" s="158">
        <f t="shared" si="59"/>
        <v>0</v>
      </c>
      <c r="AO591" s="157"/>
      <c r="AP591" s="157"/>
      <c r="AQ591" s="158">
        <f t="shared" si="61"/>
        <v>0</v>
      </c>
      <c r="AR591" s="158">
        <f t="shared" si="60"/>
        <v>1036000</v>
      </c>
      <c r="AS591" s="159"/>
      <c r="AT591" s="164"/>
      <c r="AU591" s="165"/>
      <c r="AV591" s="148"/>
    </row>
    <row r="592" spans="1:48" s="118" customFormat="1" ht="18.75" customHeight="1">
      <c r="A592" s="140">
        <v>26</v>
      </c>
      <c r="B592" s="141" t="s">
        <v>2307</v>
      </c>
      <c r="C592" s="142" t="s">
        <v>153</v>
      </c>
      <c r="D592" s="168" t="s">
        <v>114</v>
      </c>
      <c r="E592" s="168" t="s">
        <v>119</v>
      </c>
      <c r="F592" s="142" t="s">
        <v>2249</v>
      </c>
      <c r="G592" s="141" t="s">
        <v>208</v>
      </c>
      <c r="H592" s="142" t="s">
        <v>2</v>
      </c>
      <c r="I592" s="142" t="s">
        <v>40</v>
      </c>
      <c r="J592" s="168" t="s">
        <v>2308</v>
      </c>
      <c r="K592" s="141" t="s">
        <v>226</v>
      </c>
      <c r="L592" s="141" t="s">
        <v>237</v>
      </c>
      <c r="M592" s="143">
        <v>0</v>
      </c>
      <c r="N592" s="144">
        <v>0</v>
      </c>
      <c r="O592" s="143">
        <f>85500000-85500000</f>
        <v>0</v>
      </c>
      <c r="P592" s="144" t="s">
        <v>361</v>
      </c>
      <c r="Q592" s="144" t="s">
        <v>361</v>
      </c>
      <c r="R592" s="144" t="s">
        <v>361</v>
      </c>
      <c r="S592" s="141" t="s">
        <v>156</v>
      </c>
      <c r="T592" s="141" t="s">
        <v>155</v>
      </c>
      <c r="U592" s="141" t="s">
        <v>2250</v>
      </c>
      <c r="V592" s="145" t="s">
        <v>2251</v>
      </c>
      <c r="W592" s="141" t="s">
        <v>4010</v>
      </c>
      <c r="X592" s="146"/>
      <c r="Y592" s="147"/>
      <c r="Z592" s="147"/>
      <c r="AA592" s="141"/>
      <c r="AB592" s="146"/>
      <c r="AC592" s="162"/>
      <c r="AD592" s="146"/>
      <c r="AE592" s="163"/>
      <c r="AF592" s="152">
        <f t="shared" si="57"/>
        <v>0</v>
      </c>
      <c r="AG592" s="167"/>
      <c r="AH592" s="146"/>
      <c r="AI592" s="163"/>
      <c r="AJ592" s="152">
        <f t="shared" si="58"/>
        <v>0</v>
      </c>
      <c r="AK592" s="164"/>
      <c r="AL592" s="146"/>
      <c r="AM592" s="163"/>
      <c r="AN592" s="158">
        <f t="shared" si="59"/>
        <v>0</v>
      </c>
      <c r="AO592" s="157"/>
      <c r="AP592" s="157"/>
      <c r="AQ592" s="158">
        <f t="shared" si="61"/>
        <v>0</v>
      </c>
      <c r="AR592" s="158">
        <f t="shared" si="60"/>
        <v>0</v>
      </c>
      <c r="AS592" s="159"/>
      <c r="AT592" s="164"/>
      <c r="AU592" s="165"/>
      <c r="AV592" s="148"/>
    </row>
    <row r="593" spans="1:48" s="118" customFormat="1" ht="18.75" customHeight="1">
      <c r="A593" s="140">
        <v>27</v>
      </c>
      <c r="B593" s="141" t="s">
        <v>2309</v>
      </c>
      <c r="C593" s="142" t="s">
        <v>153</v>
      </c>
      <c r="D593" s="168" t="s">
        <v>114</v>
      </c>
      <c r="E593" s="168" t="s">
        <v>119</v>
      </c>
      <c r="F593" s="142" t="s">
        <v>2249</v>
      </c>
      <c r="G593" s="141" t="s">
        <v>208</v>
      </c>
      <c r="H593" s="142" t="s">
        <v>2</v>
      </c>
      <c r="I593" s="142" t="s">
        <v>40</v>
      </c>
      <c r="J593" s="168" t="s">
        <v>2310</v>
      </c>
      <c r="K593" s="141" t="s">
        <v>218</v>
      </c>
      <c r="L593" s="141">
        <v>80121700</v>
      </c>
      <c r="M593" s="143">
        <v>8553120</v>
      </c>
      <c r="N593" s="144">
        <v>9</v>
      </c>
      <c r="O593" s="143">
        <v>2383520</v>
      </c>
      <c r="P593" s="144" t="s">
        <v>238</v>
      </c>
      <c r="Q593" s="144" t="s">
        <v>238</v>
      </c>
      <c r="R593" s="144" t="s">
        <v>238</v>
      </c>
      <c r="S593" s="141" t="s">
        <v>156</v>
      </c>
      <c r="T593" s="141" t="s">
        <v>155</v>
      </c>
      <c r="U593" s="141" t="s">
        <v>2250</v>
      </c>
      <c r="V593" s="145" t="s">
        <v>2251</v>
      </c>
      <c r="W593" s="141" t="s">
        <v>4011</v>
      </c>
      <c r="X593" s="146"/>
      <c r="Y593" s="147"/>
      <c r="Z593" s="147"/>
      <c r="AA593" s="141"/>
      <c r="AB593" s="146"/>
      <c r="AC593" s="162"/>
      <c r="AD593" s="146"/>
      <c r="AE593" s="163"/>
      <c r="AF593" s="152">
        <f t="shared" si="57"/>
        <v>2383520</v>
      </c>
      <c r="AG593" s="167"/>
      <c r="AH593" s="146"/>
      <c r="AI593" s="163"/>
      <c r="AJ593" s="152">
        <f t="shared" si="58"/>
        <v>0</v>
      </c>
      <c r="AK593" s="164"/>
      <c r="AL593" s="146"/>
      <c r="AM593" s="163"/>
      <c r="AN593" s="158">
        <f t="shared" si="59"/>
        <v>0</v>
      </c>
      <c r="AO593" s="157"/>
      <c r="AP593" s="157"/>
      <c r="AQ593" s="158">
        <f t="shared" si="61"/>
        <v>0</v>
      </c>
      <c r="AR593" s="158">
        <f t="shared" si="60"/>
        <v>2383520</v>
      </c>
      <c r="AS593" s="159"/>
      <c r="AT593" s="164"/>
      <c r="AU593" s="165"/>
      <c r="AV593" s="148"/>
    </row>
    <row r="594" spans="1:48" s="118" customFormat="1" ht="18.75" customHeight="1">
      <c r="A594" s="140">
        <v>28</v>
      </c>
      <c r="B594" s="141" t="s">
        <v>2311</v>
      </c>
      <c r="C594" s="142" t="s">
        <v>153</v>
      </c>
      <c r="D594" s="168" t="s">
        <v>114</v>
      </c>
      <c r="E594" s="168" t="s">
        <v>119</v>
      </c>
      <c r="F594" s="142" t="s">
        <v>2249</v>
      </c>
      <c r="G594" s="141" t="s">
        <v>208</v>
      </c>
      <c r="H594" s="142" t="s">
        <v>2</v>
      </c>
      <c r="I594" s="142" t="s">
        <v>40</v>
      </c>
      <c r="J594" s="168" t="s">
        <v>2312</v>
      </c>
      <c r="K594" s="141" t="s">
        <v>218</v>
      </c>
      <c r="L594" s="141">
        <v>80121700</v>
      </c>
      <c r="M594" s="143">
        <v>8553120</v>
      </c>
      <c r="N594" s="144">
        <v>9</v>
      </c>
      <c r="O594" s="143">
        <v>12794272</v>
      </c>
      <c r="P594" s="144" t="s">
        <v>238</v>
      </c>
      <c r="Q594" s="144" t="s">
        <v>238</v>
      </c>
      <c r="R594" s="144" t="s">
        <v>238</v>
      </c>
      <c r="S594" s="141" t="s">
        <v>156</v>
      </c>
      <c r="T594" s="141" t="s">
        <v>155</v>
      </c>
      <c r="U594" s="141" t="s">
        <v>2250</v>
      </c>
      <c r="V594" s="145" t="s">
        <v>2251</v>
      </c>
      <c r="W594" s="141" t="s">
        <v>4011</v>
      </c>
      <c r="X594" s="146"/>
      <c r="Y594" s="147"/>
      <c r="Z594" s="147"/>
      <c r="AA594" s="141"/>
      <c r="AB594" s="146"/>
      <c r="AC594" s="162"/>
      <c r="AD594" s="146"/>
      <c r="AE594" s="163"/>
      <c r="AF594" s="152">
        <f t="shared" si="57"/>
        <v>12794272</v>
      </c>
      <c r="AG594" s="167"/>
      <c r="AH594" s="146"/>
      <c r="AI594" s="163"/>
      <c r="AJ594" s="152">
        <f t="shared" si="58"/>
        <v>0</v>
      </c>
      <c r="AK594" s="164"/>
      <c r="AL594" s="146"/>
      <c r="AM594" s="163"/>
      <c r="AN594" s="158">
        <f t="shared" si="59"/>
        <v>0</v>
      </c>
      <c r="AO594" s="157"/>
      <c r="AP594" s="157"/>
      <c r="AQ594" s="158">
        <f t="shared" si="61"/>
        <v>0</v>
      </c>
      <c r="AR594" s="158">
        <f t="shared" si="60"/>
        <v>12794272</v>
      </c>
      <c r="AS594" s="159"/>
      <c r="AT594" s="164"/>
      <c r="AU594" s="165"/>
      <c r="AV594" s="148"/>
    </row>
    <row r="595" spans="1:48" s="118" customFormat="1" ht="18.75" customHeight="1">
      <c r="A595" s="140">
        <v>29</v>
      </c>
      <c r="B595" s="141" t="s">
        <v>2313</v>
      </c>
      <c r="C595" s="142" t="s">
        <v>153</v>
      </c>
      <c r="D595" s="168" t="s">
        <v>114</v>
      </c>
      <c r="E595" s="168" t="s">
        <v>119</v>
      </c>
      <c r="F595" s="142" t="s">
        <v>2249</v>
      </c>
      <c r="G595" s="141" t="s">
        <v>208</v>
      </c>
      <c r="H595" s="142" t="s">
        <v>2</v>
      </c>
      <c r="I595" s="142" t="s">
        <v>40</v>
      </c>
      <c r="J595" s="168" t="s">
        <v>2314</v>
      </c>
      <c r="K595" s="141" t="s">
        <v>218</v>
      </c>
      <c r="L595" s="141">
        <v>80121700</v>
      </c>
      <c r="M595" s="143">
        <v>8553120</v>
      </c>
      <c r="N595" s="144">
        <v>9</v>
      </c>
      <c r="O595" s="143">
        <v>9254885</v>
      </c>
      <c r="P595" s="144" t="s">
        <v>238</v>
      </c>
      <c r="Q595" s="144" t="s">
        <v>238</v>
      </c>
      <c r="R595" s="144" t="s">
        <v>238</v>
      </c>
      <c r="S595" s="141" t="s">
        <v>156</v>
      </c>
      <c r="T595" s="141" t="s">
        <v>155</v>
      </c>
      <c r="U595" s="141" t="s">
        <v>2250</v>
      </c>
      <c r="V595" s="145" t="s">
        <v>2251</v>
      </c>
      <c r="W595" s="141" t="s">
        <v>4011</v>
      </c>
      <c r="X595" s="146"/>
      <c r="Y595" s="147"/>
      <c r="Z595" s="147"/>
      <c r="AA595" s="141"/>
      <c r="AB595" s="146"/>
      <c r="AC595" s="162"/>
      <c r="AD595" s="146"/>
      <c r="AE595" s="163"/>
      <c r="AF595" s="152">
        <f t="shared" si="57"/>
        <v>9254885</v>
      </c>
      <c r="AG595" s="167"/>
      <c r="AH595" s="146"/>
      <c r="AI595" s="163"/>
      <c r="AJ595" s="152">
        <f t="shared" si="58"/>
        <v>0</v>
      </c>
      <c r="AK595" s="164"/>
      <c r="AL595" s="146"/>
      <c r="AM595" s="163"/>
      <c r="AN595" s="158">
        <f t="shared" si="59"/>
        <v>0</v>
      </c>
      <c r="AO595" s="157"/>
      <c r="AP595" s="157"/>
      <c r="AQ595" s="158">
        <f t="shared" si="61"/>
        <v>0</v>
      </c>
      <c r="AR595" s="158">
        <f t="shared" si="60"/>
        <v>9254885</v>
      </c>
      <c r="AS595" s="159"/>
      <c r="AT595" s="164"/>
      <c r="AU595" s="165"/>
      <c r="AV595" s="148"/>
    </row>
    <row r="596" spans="1:48" s="118" customFormat="1" ht="18.75" customHeight="1">
      <c r="A596" s="140">
        <v>30</v>
      </c>
      <c r="B596" s="141" t="s">
        <v>2315</v>
      </c>
      <c r="C596" s="142" t="s">
        <v>153</v>
      </c>
      <c r="D596" s="168" t="s">
        <v>114</v>
      </c>
      <c r="E596" s="168" t="s">
        <v>119</v>
      </c>
      <c r="F596" s="142" t="s">
        <v>2249</v>
      </c>
      <c r="G596" s="141" t="s">
        <v>208</v>
      </c>
      <c r="H596" s="142" t="s">
        <v>211</v>
      </c>
      <c r="I596" s="142" t="s">
        <v>40</v>
      </c>
      <c r="J596" s="168" t="s">
        <v>2316</v>
      </c>
      <c r="K596" s="141" t="s">
        <v>226</v>
      </c>
      <c r="L596" s="141" t="s">
        <v>237</v>
      </c>
      <c r="M596" s="143">
        <v>0</v>
      </c>
      <c r="N596" s="144">
        <v>0</v>
      </c>
      <c r="O596" s="143">
        <f>85500000-85500000</f>
        <v>0</v>
      </c>
      <c r="P596" s="144" t="s">
        <v>361</v>
      </c>
      <c r="Q596" s="144" t="s">
        <v>361</v>
      </c>
      <c r="R596" s="144" t="s">
        <v>361</v>
      </c>
      <c r="S596" s="141" t="s">
        <v>156</v>
      </c>
      <c r="T596" s="141" t="s">
        <v>155</v>
      </c>
      <c r="U596" s="141" t="s">
        <v>2250</v>
      </c>
      <c r="V596" s="145" t="s">
        <v>2251</v>
      </c>
      <c r="W596" s="141" t="s">
        <v>4010</v>
      </c>
      <c r="X596" s="146"/>
      <c r="Y596" s="147"/>
      <c r="Z596" s="147"/>
      <c r="AA596" s="141"/>
      <c r="AB596" s="146"/>
      <c r="AC596" s="162"/>
      <c r="AD596" s="146"/>
      <c r="AE596" s="163"/>
      <c r="AF596" s="152">
        <f t="shared" si="57"/>
        <v>0</v>
      </c>
      <c r="AG596" s="167"/>
      <c r="AH596" s="146"/>
      <c r="AI596" s="163"/>
      <c r="AJ596" s="152">
        <f t="shared" si="58"/>
        <v>0</v>
      </c>
      <c r="AK596" s="164"/>
      <c r="AL596" s="146"/>
      <c r="AM596" s="163"/>
      <c r="AN596" s="158">
        <f t="shared" si="59"/>
        <v>0</v>
      </c>
      <c r="AO596" s="157"/>
      <c r="AP596" s="157"/>
      <c r="AQ596" s="158">
        <f t="shared" si="61"/>
        <v>0</v>
      </c>
      <c r="AR596" s="158">
        <f t="shared" si="60"/>
        <v>0</v>
      </c>
      <c r="AS596" s="159"/>
      <c r="AT596" s="164"/>
      <c r="AU596" s="165"/>
      <c r="AV596" s="148"/>
    </row>
    <row r="597" spans="1:48" s="118" customFormat="1" ht="18.75" customHeight="1">
      <c r="A597" s="140">
        <v>31</v>
      </c>
      <c r="B597" s="141" t="s">
        <v>2317</v>
      </c>
      <c r="C597" s="142" t="s">
        <v>153</v>
      </c>
      <c r="D597" s="168" t="s">
        <v>114</v>
      </c>
      <c r="E597" s="168" t="s">
        <v>119</v>
      </c>
      <c r="F597" s="142" t="s">
        <v>2249</v>
      </c>
      <c r="G597" s="141" t="s">
        <v>208</v>
      </c>
      <c r="H597" s="142" t="s">
        <v>8</v>
      </c>
      <c r="I597" s="142" t="s">
        <v>40</v>
      </c>
      <c r="J597" s="168" t="s">
        <v>2318</v>
      </c>
      <c r="K597" s="141" t="s">
        <v>218</v>
      </c>
      <c r="L597" s="141">
        <v>80111600</v>
      </c>
      <c r="M597" s="143">
        <v>4276560</v>
      </c>
      <c r="N597" s="144">
        <v>12</v>
      </c>
      <c r="O597" s="143">
        <v>13185667</v>
      </c>
      <c r="P597" s="144" t="s">
        <v>238</v>
      </c>
      <c r="Q597" s="144" t="s">
        <v>238</v>
      </c>
      <c r="R597" s="144" t="s">
        <v>238</v>
      </c>
      <c r="S597" s="141" t="s">
        <v>156</v>
      </c>
      <c r="T597" s="141" t="s">
        <v>155</v>
      </c>
      <c r="U597" s="141" t="s">
        <v>2250</v>
      </c>
      <c r="V597" s="145" t="s">
        <v>2251</v>
      </c>
      <c r="W597" s="141" t="s">
        <v>4011</v>
      </c>
      <c r="X597" s="146"/>
      <c r="Y597" s="147"/>
      <c r="Z597" s="147"/>
      <c r="AA597" s="141"/>
      <c r="AB597" s="146"/>
      <c r="AC597" s="162"/>
      <c r="AD597" s="146"/>
      <c r="AE597" s="163"/>
      <c r="AF597" s="152">
        <f t="shared" si="57"/>
        <v>13185667</v>
      </c>
      <c r="AG597" s="167"/>
      <c r="AH597" s="146"/>
      <c r="AI597" s="163"/>
      <c r="AJ597" s="152">
        <f t="shared" si="58"/>
        <v>0</v>
      </c>
      <c r="AK597" s="164"/>
      <c r="AL597" s="146"/>
      <c r="AM597" s="163"/>
      <c r="AN597" s="158">
        <f t="shared" si="59"/>
        <v>0</v>
      </c>
      <c r="AO597" s="157"/>
      <c r="AP597" s="157"/>
      <c r="AQ597" s="158">
        <f t="shared" si="61"/>
        <v>0</v>
      </c>
      <c r="AR597" s="158">
        <f t="shared" si="60"/>
        <v>13185667</v>
      </c>
      <c r="AS597" s="159"/>
      <c r="AT597" s="164"/>
      <c r="AU597" s="165"/>
      <c r="AV597" s="148"/>
    </row>
    <row r="598" spans="1:48" s="118" customFormat="1" ht="18.75" customHeight="1">
      <c r="A598" s="140">
        <v>32</v>
      </c>
      <c r="B598" s="141" t="s">
        <v>2319</v>
      </c>
      <c r="C598" s="142" t="s">
        <v>153</v>
      </c>
      <c r="D598" s="168" t="s">
        <v>114</v>
      </c>
      <c r="E598" s="168" t="s">
        <v>119</v>
      </c>
      <c r="F598" s="142" t="s">
        <v>2249</v>
      </c>
      <c r="G598" s="141" t="s">
        <v>208</v>
      </c>
      <c r="H598" s="142" t="s">
        <v>7</v>
      </c>
      <c r="I598" s="142" t="s">
        <v>40</v>
      </c>
      <c r="J598" s="168" t="s">
        <v>2320</v>
      </c>
      <c r="K598" s="141" t="s">
        <v>218</v>
      </c>
      <c r="L598" s="141">
        <v>80111600</v>
      </c>
      <c r="M598" s="143">
        <v>4276560</v>
      </c>
      <c r="N598" s="144">
        <v>9</v>
      </c>
      <c r="O598" s="143">
        <v>4092760</v>
      </c>
      <c r="P598" s="144" t="s">
        <v>238</v>
      </c>
      <c r="Q598" s="144" t="s">
        <v>238</v>
      </c>
      <c r="R598" s="144" t="s">
        <v>238</v>
      </c>
      <c r="S598" s="141" t="s">
        <v>156</v>
      </c>
      <c r="T598" s="141" t="s">
        <v>155</v>
      </c>
      <c r="U598" s="141" t="s">
        <v>2250</v>
      </c>
      <c r="V598" s="145" t="s">
        <v>2251</v>
      </c>
      <c r="W598" s="141" t="s">
        <v>4011</v>
      </c>
      <c r="X598" s="146"/>
      <c r="Y598" s="147"/>
      <c r="Z598" s="147"/>
      <c r="AA598" s="141"/>
      <c r="AB598" s="146"/>
      <c r="AC598" s="162"/>
      <c r="AD598" s="146"/>
      <c r="AE598" s="163"/>
      <c r="AF598" s="152">
        <f t="shared" si="57"/>
        <v>4092760</v>
      </c>
      <c r="AG598" s="167"/>
      <c r="AH598" s="146"/>
      <c r="AI598" s="163"/>
      <c r="AJ598" s="152">
        <f t="shared" si="58"/>
        <v>0</v>
      </c>
      <c r="AK598" s="164"/>
      <c r="AL598" s="146"/>
      <c r="AM598" s="163"/>
      <c r="AN598" s="158">
        <f t="shared" si="59"/>
        <v>0</v>
      </c>
      <c r="AO598" s="157"/>
      <c r="AP598" s="157"/>
      <c r="AQ598" s="158">
        <f t="shared" si="61"/>
        <v>0</v>
      </c>
      <c r="AR598" s="158">
        <f t="shared" si="60"/>
        <v>4092760</v>
      </c>
      <c r="AS598" s="159"/>
      <c r="AT598" s="164"/>
      <c r="AU598" s="165"/>
      <c r="AV598" s="148"/>
    </row>
    <row r="599" spans="1:48" s="118" customFormat="1" ht="18.75" customHeight="1">
      <c r="A599" s="140">
        <v>33</v>
      </c>
      <c r="B599" s="141" t="s">
        <v>2321</v>
      </c>
      <c r="C599" s="142" t="s">
        <v>153</v>
      </c>
      <c r="D599" s="168" t="s">
        <v>114</v>
      </c>
      <c r="E599" s="168" t="s">
        <v>119</v>
      </c>
      <c r="F599" s="142" t="s">
        <v>2249</v>
      </c>
      <c r="G599" s="141" t="s">
        <v>208</v>
      </c>
      <c r="H599" s="142" t="s">
        <v>7</v>
      </c>
      <c r="I599" s="142" t="s">
        <v>40</v>
      </c>
      <c r="J599" s="168" t="s">
        <v>2322</v>
      </c>
      <c r="K599" s="141" t="s">
        <v>218</v>
      </c>
      <c r="L599" s="141">
        <v>80111600</v>
      </c>
      <c r="M599" s="143">
        <v>9000000</v>
      </c>
      <c r="N599" s="144">
        <v>9</v>
      </c>
      <c r="O599" s="143">
        <v>2787520</v>
      </c>
      <c r="P599" s="144" t="s">
        <v>238</v>
      </c>
      <c r="Q599" s="144" t="s">
        <v>238</v>
      </c>
      <c r="R599" s="144" t="s">
        <v>238</v>
      </c>
      <c r="S599" s="141" t="s">
        <v>156</v>
      </c>
      <c r="T599" s="141" t="s">
        <v>155</v>
      </c>
      <c r="U599" s="141" t="s">
        <v>2250</v>
      </c>
      <c r="V599" s="145" t="s">
        <v>2251</v>
      </c>
      <c r="W599" s="141" t="s">
        <v>4011</v>
      </c>
      <c r="X599" s="146"/>
      <c r="Y599" s="147"/>
      <c r="Z599" s="147"/>
      <c r="AA599" s="141"/>
      <c r="AB599" s="146"/>
      <c r="AC599" s="162"/>
      <c r="AD599" s="146"/>
      <c r="AE599" s="163"/>
      <c r="AF599" s="152">
        <f t="shared" si="57"/>
        <v>2787520</v>
      </c>
      <c r="AG599" s="167"/>
      <c r="AH599" s="146"/>
      <c r="AI599" s="163"/>
      <c r="AJ599" s="152">
        <f t="shared" si="58"/>
        <v>0</v>
      </c>
      <c r="AK599" s="164"/>
      <c r="AL599" s="146"/>
      <c r="AM599" s="163"/>
      <c r="AN599" s="158">
        <f t="shared" si="59"/>
        <v>0</v>
      </c>
      <c r="AO599" s="157"/>
      <c r="AP599" s="157"/>
      <c r="AQ599" s="158">
        <f t="shared" si="61"/>
        <v>0</v>
      </c>
      <c r="AR599" s="158">
        <f t="shared" si="60"/>
        <v>2787520</v>
      </c>
      <c r="AS599" s="159"/>
      <c r="AT599" s="164"/>
      <c r="AU599" s="165"/>
      <c r="AV599" s="148"/>
    </row>
    <row r="600" spans="1:48" s="118" customFormat="1" ht="18.75" customHeight="1">
      <c r="A600" s="140">
        <v>34</v>
      </c>
      <c r="B600" s="141" t="s">
        <v>2323</v>
      </c>
      <c r="C600" s="142" t="s">
        <v>153</v>
      </c>
      <c r="D600" s="168" t="s">
        <v>114</v>
      </c>
      <c r="E600" s="168" t="s">
        <v>119</v>
      </c>
      <c r="F600" s="142" t="s">
        <v>2249</v>
      </c>
      <c r="G600" s="141" t="s">
        <v>208</v>
      </c>
      <c r="H600" s="142" t="s">
        <v>7</v>
      </c>
      <c r="I600" s="142" t="s">
        <v>40</v>
      </c>
      <c r="J600" s="168" t="s">
        <v>2324</v>
      </c>
      <c r="K600" s="141" t="s">
        <v>218</v>
      </c>
      <c r="L600" s="141">
        <v>80111600</v>
      </c>
      <c r="M600" s="143">
        <v>3788000</v>
      </c>
      <c r="N600" s="144">
        <v>8</v>
      </c>
      <c r="O600" s="143">
        <v>17825514</v>
      </c>
      <c r="P600" s="144" t="s">
        <v>238</v>
      </c>
      <c r="Q600" s="144" t="s">
        <v>238</v>
      </c>
      <c r="R600" s="144" t="s">
        <v>238</v>
      </c>
      <c r="S600" s="141" t="s">
        <v>156</v>
      </c>
      <c r="T600" s="141" t="s">
        <v>155</v>
      </c>
      <c r="U600" s="141" t="s">
        <v>2250</v>
      </c>
      <c r="V600" s="145" t="s">
        <v>2251</v>
      </c>
      <c r="W600" s="141" t="s">
        <v>4011</v>
      </c>
      <c r="X600" s="146"/>
      <c r="Y600" s="147"/>
      <c r="Z600" s="147"/>
      <c r="AA600" s="141"/>
      <c r="AB600" s="146"/>
      <c r="AC600" s="162"/>
      <c r="AD600" s="146"/>
      <c r="AE600" s="163"/>
      <c r="AF600" s="152">
        <f t="shared" si="57"/>
        <v>17825514</v>
      </c>
      <c r="AG600" s="167"/>
      <c r="AH600" s="146"/>
      <c r="AI600" s="163"/>
      <c r="AJ600" s="152">
        <f t="shared" si="58"/>
        <v>0</v>
      </c>
      <c r="AK600" s="164"/>
      <c r="AL600" s="146"/>
      <c r="AM600" s="163"/>
      <c r="AN600" s="158">
        <f t="shared" si="59"/>
        <v>0</v>
      </c>
      <c r="AO600" s="157"/>
      <c r="AP600" s="157"/>
      <c r="AQ600" s="158">
        <f t="shared" si="61"/>
        <v>0</v>
      </c>
      <c r="AR600" s="158">
        <f t="shared" si="60"/>
        <v>17825514</v>
      </c>
      <c r="AS600" s="159"/>
      <c r="AT600" s="164"/>
      <c r="AU600" s="165"/>
      <c r="AV600" s="148"/>
    </row>
    <row r="601" spans="1:48" s="118" customFormat="1" ht="18.75" customHeight="1">
      <c r="A601" s="140">
        <v>35</v>
      </c>
      <c r="B601" s="141" t="s">
        <v>2325</v>
      </c>
      <c r="C601" s="142" t="s">
        <v>153</v>
      </c>
      <c r="D601" s="168" t="s">
        <v>114</v>
      </c>
      <c r="E601" s="168" t="s">
        <v>119</v>
      </c>
      <c r="F601" s="142" t="s">
        <v>2249</v>
      </c>
      <c r="G601" s="141" t="s">
        <v>208</v>
      </c>
      <c r="H601" s="142" t="s">
        <v>209</v>
      </c>
      <c r="I601" s="142" t="s">
        <v>40</v>
      </c>
      <c r="J601" s="168" t="s">
        <v>955</v>
      </c>
      <c r="K601" s="141" t="s">
        <v>222</v>
      </c>
      <c r="L601" s="141">
        <v>81141601</v>
      </c>
      <c r="M601" s="143">
        <v>6250000</v>
      </c>
      <c r="N601" s="144">
        <v>10</v>
      </c>
      <c r="O601" s="143">
        <v>42500000</v>
      </c>
      <c r="P601" s="144" t="s">
        <v>238</v>
      </c>
      <c r="Q601" s="144" t="s">
        <v>238</v>
      </c>
      <c r="R601" s="144" t="s">
        <v>238</v>
      </c>
      <c r="S601" s="141" t="s">
        <v>156</v>
      </c>
      <c r="T601" s="141" t="s">
        <v>155</v>
      </c>
      <c r="U601" s="141" t="s">
        <v>2250</v>
      </c>
      <c r="V601" s="145" t="s">
        <v>2251</v>
      </c>
      <c r="W601" s="141" t="s">
        <v>4011</v>
      </c>
      <c r="X601" s="146">
        <v>45429</v>
      </c>
      <c r="Y601" s="147">
        <v>202415000047903</v>
      </c>
      <c r="Z601" s="147" t="s">
        <v>38</v>
      </c>
      <c r="AA601" s="141" t="s">
        <v>237</v>
      </c>
      <c r="AB601" s="146">
        <v>45432</v>
      </c>
      <c r="AC601" s="162" t="s">
        <v>2326</v>
      </c>
      <c r="AD601" s="146">
        <v>45432</v>
      </c>
      <c r="AE601" s="163">
        <v>20000000</v>
      </c>
      <c r="AF601" s="152">
        <f t="shared" si="57"/>
        <v>22500000</v>
      </c>
      <c r="AG601" s="167">
        <v>756</v>
      </c>
      <c r="AH601" s="146">
        <v>45433</v>
      </c>
      <c r="AI601" s="163">
        <v>0</v>
      </c>
      <c r="AJ601" s="152">
        <f t="shared" si="58"/>
        <v>20000000</v>
      </c>
      <c r="AK601" s="164"/>
      <c r="AL601" s="146"/>
      <c r="AM601" s="163"/>
      <c r="AN601" s="158">
        <f t="shared" si="59"/>
        <v>0</v>
      </c>
      <c r="AO601" s="157"/>
      <c r="AP601" s="157"/>
      <c r="AQ601" s="158">
        <f t="shared" si="61"/>
        <v>0</v>
      </c>
      <c r="AR601" s="158">
        <f t="shared" si="60"/>
        <v>42500000</v>
      </c>
      <c r="AS601" s="159"/>
      <c r="AT601" s="164"/>
      <c r="AU601" s="165"/>
      <c r="AV601" s="148"/>
    </row>
    <row r="602" spans="1:48" s="118" customFormat="1" ht="18.75" customHeight="1">
      <c r="A602" s="140">
        <v>36</v>
      </c>
      <c r="B602" s="141" t="s">
        <v>2327</v>
      </c>
      <c r="C602" s="142" t="s">
        <v>153</v>
      </c>
      <c r="D602" s="168" t="s">
        <v>114</v>
      </c>
      <c r="E602" s="168" t="s">
        <v>119</v>
      </c>
      <c r="F602" s="142" t="s">
        <v>2249</v>
      </c>
      <c r="G602" s="141" t="s">
        <v>208</v>
      </c>
      <c r="H602" s="142" t="s">
        <v>209</v>
      </c>
      <c r="I602" s="142" t="s">
        <v>40</v>
      </c>
      <c r="J602" s="168" t="s">
        <v>2328</v>
      </c>
      <c r="K602" s="141" t="s">
        <v>218</v>
      </c>
      <c r="L602" s="141">
        <v>80111600</v>
      </c>
      <c r="M602" s="143">
        <v>8553120</v>
      </c>
      <c r="N602" s="144">
        <v>10</v>
      </c>
      <c r="O602" s="143">
        <v>31255000</v>
      </c>
      <c r="P602" s="144" t="s">
        <v>238</v>
      </c>
      <c r="Q602" s="144" t="s">
        <v>238</v>
      </c>
      <c r="R602" s="144" t="s">
        <v>238</v>
      </c>
      <c r="S602" s="141" t="s">
        <v>156</v>
      </c>
      <c r="T602" s="141" t="s">
        <v>155</v>
      </c>
      <c r="U602" s="141" t="s">
        <v>2250</v>
      </c>
      <c r="V602" s="145" t="s">
        <v>2251</v>
      </c>
      <c r="W602" s="141" t="s">
        <v>4011</v>
      </c>
      <c r="X602" s="146"/>
      <c r="Y602" s="147"/>
      <c r="Z602" s="147"/>
      <c r="AA602" s="141"/>
      <c r="AB602" s="146"/>
      <c r="AC602" s="162"/>
      <c r="AD602" s="146"/>
      <c r="AE602" s="163"/>
      <c r="AF602" s="152">
        <f t="shared" si="57"/>
        <v>31255000</v>
      </c>
      <c r="AG602" s="167"/>
      <c r="AH602" s="146"/>
      <c r="AI602" s="163"/>
      <c r="AJ602" s="152">
        <f t="shared" si="58"/>
        <v>0</v>
      </c>
      <c r="AK602" s="164"/>
      <c r="AL602" s="146"/>
      <c r="AM602" s="163"/>
      <c r="AN602" s="158">
        <f t="shared" si="59"/>
        <v>0</v>
      </c>
      <c r="AO602" s="157"/>
      <c r="AP602" s="157"/>
      <c r="AQ602" s="158">
        <f t="shared" si="61"/>
        <v>0</v>
      </c>
      <c r="AR602" s="158">
        <f t="shared" si="60"/>
        <v>31255000</v>
      </c>
      <c r="AS602" s="159"/>
      <c r="AT602" s="164"/>
      <c r="AU602" s="165"/>
      <c r="AV602" s="148"/>
    </row>
    <row r="603" spans="1:48" s="118" customFormat="1" ht="18.75" customHeight="1">
      <c r="A603" s="140">
        <v>37</v>
      </c>
      <c r="B603" s="141" t="s">
        <v>2329</v>
      </c>
      <c r="C603" s="142" t="s">
        <v>153</v>
      </c>
      <c r="D603" s="168" t="s">
        <v>114</v>
      </c>
      <c r="E603" s="168" t="s">
        <v>119</v>
      </c>
      <c r="F603" s="142" t="s">
        <v>2249</v>
      </c>
      <c r="G603" s="141" t="s">
        <v>208</v>
      </c>
      <c r="H603" s="142" t="s">
        <v>86</v>
      </c>
      <c r="I603" s="142" t="s">
        <v>40</v>
      </c>
      <c r="J603" s="168" t="s">
        <v>2330</v>
      </c>
      <c r="K603" s="141" t="s">
        <v>226</v>
      </c>
      <c r="L603" s="141" t="s">
        <v>237</v>
      </c>
      <c r="M603" s="143">
        <v>0</v>
      </c>
      <c r="N603" s="144">
        <v>0</v>
      </c>
      <c r="O603" s="143">
        <f t="shared" ref="O603:O616" si="62">85500000-85500000</f>
        <v>0</v>
      </c>
      <c r="P603" s="144" t="s">
        <v>361</v>
      </c>
      <c r="Q603" s="144" t="s">
        <v>361</v>
      </c>
      <c r="R603" s="144" t="s">
        <v>361</v>
      </c>
      <c r="S603" s="141" t="s">
        <v>156</v>
      </c>
      <c r="T603" s="141" t="s">
        <v>155</v>
      </c>
      <c r="U603" s="141" t="s">
        <v>2250</v>
      </c>
      <c r="V603" s="145" t="s">
        <v>2251</v>
      </c>
      <c r="W603" s="141" t="s">
        <v>4010</v>
      </c>
      <c r="X603" s="146"/>
      <c r="Y603" s="147"/>
      <c r="Z603" s="147"/>
      <c r="AA603" s="141"/>
      <c r="AB603" s="146"/>
      <c r="AC603" s="162"/>
      <c r="AD603" s="146"/>
      <c r="AE603" s="163"/>
      <c r="AF603" s="152">
        <f t="shared" si="57"/>
        <v>0</v>
      </c>
      <c r="AG603" s="167"/>
      <c r="AH603" s="146"/>
      <c r="AI603" s="163"/>
      <c r="AJ603" s="152">
        <f t="shared" si="58"/>
        <v>0</v>
      </c>
      <c r="AK603" s="164"/>
      <c r="AL603" s="146"/>
      <c r="AM603" s="163"/>
      <c r="AN603" s="158">
        <f t="shared" si="59"/>
        <v>0</v>
      </c>
      <c r="AO603" s="157"/>
      <c r="AP603" s="157"/>
      <c r="AQ603" s="158">
        <f t="shared" si="61"/>
        <v>0</v>
      </c>
      <c r="AR603" s="158">
        <f t="shared" si="60"/>
        <v>0</v>
      </c>
      <c r="AS603" s="159"/>
      <c r="AT603" s="164"/>
      <c r="AU603" s="165"/>
      <c r="AV603" s="148"/>
    </row>
    <row r="604" spans="1:48" s="118" customFormat="1" ht="18.75" customHeight="1">
      <c r="A604" s="140">
        <v>38</v>
      </c>
      <c r="B604" s="141" t="s">
        <v>2331</v>
      </c>
      <c r="C604" s="142" t="s">
        <v>153</v>
      </c>
      <c r="D604" s="168" t="s">
        <v>114</v>
      </c>
      <c r="E604" s="168" t="s">
        <v>119</v>
      </c>
      <c r="F604" s="142" t="s">
        <v>2249</v>
      </c>
      <c r="G604" s="141" t="s">
        <v>208</v>
      </c>
      <c r="H604" s="142" t="s">
        <v>86</v>
      </c>
      <c r="I604" s="142" t="s">
        <v>40</v>
      </c>
      <c r="J604" s="168" t="s">
        <v>2332</v>
      </c>
      <c r="K604" s="141" t="s">
        <v>226</v>
      </c>
      <c r="L604" s="141" t="s">
        <v>237</v>
      </c>
      <c r="M604" s="143">
        <v>0</v>
      </c>
      <c r="N604" s="144">
        <v>0</v>
      </c>
      <c r="O604" s="143">
        <f t="shared" si="62"/>
        <v>0</v>
      </c>
      <c r="P604" s="144" t="s">
        <v>361</v>
      </c>
      <c r="Q604" s="144" t="s">
        <v>361</v>
      </c>
      <c r="R604" s="144" t="s">
        <v>361</v>
      </c>
      <c r="S604" s="141" t="s">
        <v>156</v>
      </c>
      <c r="T604" s="141" t="s">
        <v>155</v>
      </c>
      <c r="U604" s="141" t="s">
        <v>2250</v>
      </c>
      <c r="V604" s="145" t="s">
        <v>2251</v>
      </c>
      <c r="W604" s="141" t="s">
        <v>4010</v>
      </c>
      <c r="X604" s="146"/>
      <c r="Y604" s="147"/>
      <c r="Z604" s="147"/>
      <c r="AA604" s="141"/>
      <c r="AB604" s="146"/>
      <c r="AC604" s="162"/>
      <c r="AD604" s="146"/>
      <c r="AE604" s="163"/>
      <c r="AF604" s="152">
        <f t="shared" si="57"/>
        <v>0</v>
      </c>
      <c r="AG604" s="167"/>
      <c r="AH604" s="146"/>
      <c r="AI604" s="163"/>
      <c r="AJ604" s="152">
        <f t="shared" si="58"/>
        <v>0</v>
      </c>
      <c r="AK604" s="164"/>
      <c r="AL604" s="146"/>
      <c r="AM604" s="163"/>
      <c r="AN604" s="158">
        <f t="shared" si="59"/>
        <v>0</v>
      </c>
      <c r="AO604" s="157"/>
      <c r="AP604" s="157"/>
      <c r="AQ604" s="158">
        <f t="shared" si="61"/>
        <v>0</v>
      </c>
      <c r="AR604" s="158">
        <f t="shared" si="60"/>
        <v>0</v>
      </c>
      <c r="AS604" s="159"/>
      <c r="AT604" s="164"/>
      <c r="AU604" s="165"/>
      <c r="AV604" s="148"/>
    </row>
    <row r="605" spans="1:48" s="118" customFormat="1" ht="18.75" customHeight="1">
      <c r="A605" s="140">
        <v>39</v>
      </c>
      <c r="B605" s="141" t="s">
        <v>2333</v>
      </c>
      <c r="C605" s="142" t="s">
        <v>153</v>
      </c>
      <c r="D605" s="168" t="s">
        <v>114</v>
      </c>
      <c r="E605" s="168" t="s">
        <v>119</v>
      </c>
      <c r="F605" s="142" t="s">
        <v>2249</v>
      </c>
      <c r="G605" s="141" t="s">
        <v>208</v>
      </c>
      <c r="H605" s="142" t="s">
        <v>86</v>
      </c>
      <c r="I605" s="142" t="s">
        <v>40</v>
      </c>
      <c r="J605" s="168" t="s">
        <v>2334</v>
      </c>
      <c r="K605" s="141" t="s">
        <v>226</v>
      </c>
      <c r="L605" s="141" t="s">
        <v>237</v>
      </c>
      <c r="M605" s="143">
        <v>0</v>
      </c>
      <c r="N605" s="144">
        <v>0</v>
      </c>
      <c r="O605" s="143">
        <f t="shared" si="62"/>
        <v>0</v>
      </c>
      <c r="P605" s="144" t="s">
        <v>361</v>
      </c>
      <c r="Q605" s="144" t="s">
        <v>361</v>
      </c>
      <c r="R605" s="144" t="s">
        <v>361</v>
      </c>
      <c r="S605" s="141" t="s">
        <v>156</v>
      </c>
      <c r="T605" s="141" t="s">
        <v>155</v>
      </c>
      <c r="U605" s="141" t="s">
        <v>2250</v>
      </c>
      <c r="V605" s="145" t="s">
        <v>2251</v>
      </c>
      <c r="W605" s="141" t="s">
        <v>4010</v>
      </c>
      <c r="X605" s="146"/>
      <c r="Y605" s="147"/>
      <c r="Z605" s="147"/>
      <c r="AA605" s="141"/>
      <c r="AB605" s="146"/>
      <c r="AC605" s="162"/>
      <c r="AD605" s="146"/>
      <c r="AE605" s="163"/>
      <c r="AF605" s="152">
        <f t="shared" si="57"/>
        <v>0</v>
      </c>
      <c r="AG605" s="167"/>
      <c r="AH605" s="146"/>
      <c r="AI605" s="163"/>
      <c r="AJ605" s="152">
        <f t="shared" si="58"/>
        <v>0</v>
      </c>
      <c r="AK605" s="164"/>
      <c r="AL605" s="146"/>
      <c r="AM605" s="163"/>
      <c r="AN605" s="158">
        <f t="shared" si="59"/>
        <v>0</v>
      </c>
      <c r="AO605" s="157"/>
      <c r="AP605" s="157"/>
      <c r="AQ605" s="158">
        <f t="shared" si="61"/>
        <v>0</v>
      </c>
      <c r="AR605" s="158">
        <f t="shared" si="60"/>
        <v>0</v>
      </c>
      <c r="AS605" s="159"/>
      <c r="AT605" s="164"/>
      <c r="AU605" s="165"/>
      <c r="AV605" s="148"/>
    </row>
    <row r="606" spans="1:48" s="118" customFormat="1" ht="18.75" customHeight="1">
      <c r="A606" s="140">
        <v>40</v>
      </c>
      <c r="B606" s="141" t="s">
        <v>2335</v>
      </c>
      <c r="C606" s="142" t="s">
        <v>153</v>
      </c>
      <c r="D606" s="168" t="s">
        <v>114</v>
      </c>
      <c r="E606" s="168" t="s">
        <v>119</v>
      </c>
      <c r="F606" s="142" t="s">
        <v>2249</v>
      </c>
      <c r="G606" s="141" t="s">
        <v>208</v>
      </c>
      <c r="H606" s="142" t="s">
        <v>212</v>
      </c>
      <c r="I606" s="142" t="s">
        <v>40</v>
      </c>
      <c r="J606" s="168" t="s">
        <v>2336</v>
      </c>
      <c r="K606" s="141" t="s">
        <v>226</v>
      </c>
      <c r="L606" s="141" t="s">
        <v>237</v>
      </c>
      <c r="M606" s="143">
        <v>0</v>
      </c>
      <c r="N606" s="144">
        <v>0</v>
      </c>
      <c r="O606" s="143">
        <f t="shared" si="62"/>
        <v>0</v>
      </c>
      <c r="P606" s="144" t="s">
        <v>361</v>
      </c>
      <c r="Q606" s="144" t="s">
        <v>361</v>
      </c>
      <c r="R606" s="144" t="s">
        <v>361</v>
      </c>
      <c r="S606" s="141" t="s">
        <v>156</v>
      </c>
      <c r="T606" s="141" t="s">
        <v>155</v>
      </c>
      <c r="U606" s="141" t="s">
        <v>2250</v>
      </c>
      <c r="V606" s="145" t="s">
        <v>2251</v>
      </c>
      <c r="W606" s="141" t="s">
        <v>4010</v>
      </c>
      <c r="X606" s="146"/>
      <c r="Y606" s="147"/>
      <c r="Z606" s="147"/>
      <c r="AA606" s="141"/>
      <c r="AB606" s="146"/>
      <c r="AC606" s="162"/>
      <c r="AD606" s="146"/>
      <c r="AE606" s="163"/>
      <c r="AF606" s="152">
        <f t="shared" si="57"/>
        <v>0</v>
      </c>
      <c r="AG606" s="167"/>
      <c r="AH606" s="146"/>
      <c r="AI606" s="163"/>
      <c r="AJ606" s="152">
        <f t="shared" si="58"/>
        <v>0</v>
      </c>
      <c r="AK606" s="164"/>
      <c r="AL606" s="146"/>
      <c r="AM606" s="163"/>
      <c r="AN606" s="158">
        <f t="shared" si="59"/>
        <v>0</v>
      </c>
      <c r="AO606" s="157"/>
      <c r="AP606" s="157"/>
      <c r="AQ606" s="158">
        <f t="shared" si="61"/>
        <v>0</v>
      </c>
      <c r="AR606" s="158">
        <f t="shared" si="60"/>
        <v>0</v>
      </c>
      <c r="AS606" s="159"/>
      <c r="AT606" s="164"/>
      <c r="AU606" s="165"/>
      <c r="AV606" s="148"/>
    </row>
    <row r="607" spans="1:48" s="118" customFormat="1" ht="18.75" customHeight="1">
      <c r="A607" s="140">
        <v>41</v>
      </c>
      <c r="B607" s="141" t="s">
        <v>2337</v>
      </c>
      <c r="C607" s="142" t="s">
        <v>153</v>
      </c>
      <c r="D607" s="168" t="s">
        <v>114</v>
      </c>
      <c r="E607" s="168" t="s">
        <v>119</v>
      </c>
      <c r="F607" s="142" t="s">
        <v>2249</v>
      </c>
      <c r="G607" s="141" t="s">
        <v>208</v>
      </c>
      <c r="H607" s="142" t="s">
        <v>86</v>
      </c>
      <c r="I607" s="142" t="s">
        <v>40</v>
      </c>
      <c r="J607" s="168" t="s">
        <v>2338</v>
      </c>
      <c r="K607" s="141" t="s">
        <v>226</v>
      </c>
      <c r="L607" s="141" t="s">
        <v>237</v>
      </c>
      <c r="M607" s="143">
        <v>0</v>
      </c>
      <c r="N607" s="144">
        <v>0</v>
      </c>
      <c r="O607" s="143">
        <f t="shared" si="62"/>
        <v>0</v>
      </c>
      <c r="P607" s="144" t="s">
        <v>361</v>
      </c>
      <c r="Q607" s="144" t="s">
        <v>361</v>
      </c>
      <c r="R607" s="144" t="s">
        <v>361</v>
      </c>
      <c r="S607" s="141" t="s">
        <v>156</v>
      </c>
      <c r="T607" s="141" t="s">
        <v>155</v>
      </c>
      <c r="U607" s="141" t="s">
        <v>2250</v>
      </c>
      <c r="V607" s="145" t="s">
        <v>2251</v>
      </c>
      <c r="W607" s="141" t="s">
        <v>4010</v>
      </c>
      <c r="X607" s="146"/>
      <c r="Y607" s="147"/>
      <c r="Z607" s="147"/>
      <c r="AA607" s="141"/>
      <c r="AB607" s="146"/>
      <c r="AC607" s="162"/>
      <c r="AD607" s="146"/>
      <c r="AE607" s="163"/>
      <c r="AF607" s="152">
        <f t="shared" si="57"/>
        <v>0</v>
      </c>
      <c r="AG607" s="167"/>
      <c r="AH607" s="146"/>
      <c r="AI607" s="163"/>
      <c r="AJ607" s="152">
        <f t="shared" si="58"/>
        <v>0</v>
      </c>
      <c r="AK607" s="164"/>
      <c r="AL607" s="146"/>
      <c r="AM607" s="163"/>
      <c r="AN607" s="158">
        <f t="shared" si="59"/>
        <v>0</v>
      </c>
      <c r="AO607" s="157"/>
      <c r="AP607" s="157"/>
      <c r="AQ607" s="158">
        <f t="shared" si="61"/>
        <v>0</v>
      </c>
      <c r="AR607" s="158">
        <f t="shared" si="60"/>
        <v>0</v>
      </c>
      <c r="AS607" s="159"/>
      <c r="AT607" s="164"/>
      <c r="AU607" s="165"/>
      <c r="AV607" s="148"/>
    </row>
    <row r="608" spans="1:48" s="118" customFormat="1" ht="18.75" customHeight="1">
      <c r="A608" s="140">
        <v>42</v>
      </c>
      <c r="B608" s="141" t="s">
        <v>2339</v>
      </c>
      <c r="C608" s="142" t="s">
        <v>153</v>
      </c>
      <c r="D608" s="168" t="s">
        <v>114</v>
      </c>
      <c r="E608" s="168" t="s">
        <v>119</v>
      </c>
      <c r="F608" s="142" t="s">
        <v>2249</v>
      </c>
      <c r="G608" s="141" t="s">
        <v>208</v>
      </c>
      <c r="H608" s="142" t="s">
        <v>86</v>
      </c>
      <c r="I608" s="142" t="s">
        <v>40</v>
      </c>
      <c r="J608" s="168" t="s">
        <v>2340</v>
      </c>
      <c r="K608" s="141" t="s">
        <v>226</v>
      </c>
      <c r="L608" s="141" t="s">
        <v>237</v>
      </c>
      <c r="M608" s="143">
        <v>0</v>
      </c>
      <c r="N608" s="144">
        <v>0</v>
      </c>
      <c r="O608" s="143">
        <f t="shared" si="62"/>
        <v>0</v>
      </c>
      <c r="P608" s="144" t="s">
        <v>361</v>
      </c>
      <c r="Q608" s="144" t="s">
        <v>361</v>
      </c>
      <c r="R608" s="144" t="s">
        <v>361</v>
      </c>
      <c r="S608" s="141" t="s">
        <v>156</v>
      </c>
      <c r="T608" s="141" t="s">
        <v>155</v>
      </c>
      <c r="U608" s="141" t="s">
        <v>2250</v>
      </c>
      <c r="V608" s="145" t="s">
        <v>2251</v>
      </c>
      <c r="W608" s="141" t="s">
        <v>4010</v>
      </c>
      <c r="X608" s="146"/>
      <c r="Y608" s="147"/>
      <c r="Z608" s="147"/>
      <c r="AA608" s="141"/>
      <c r="AB608" s="146"/>
      <c r="AC608" s="162"/>
      <c r="AD608" s="146"/>
      <c r="AE608" s="163"/>
      <c r="AF608" s="152">
        <f t="shared" si="57"/>
        <v>0</v>
      </c>
      <c r="AG608" s="167"/>
      <c r="AH608" s="146"/>
      <c r="AI608" s="163"/>
      <c r="AJ608" s="152">
        <f t="shared" si="58"/>
        <v>0</v>
      </c>
      <c r="AK608" s="164"/>
      <c r="AL608" s="146"/>
      <c r="AM608" s="163"/>
      <c r="AN608" s="158">
        <f t="shared" si="59"/>
        <v>0</v>
      </c>
      <c r="AO608" s="157"/>
      <c r="AP608" s="157"/>
      <c r="AQ608" s="158">
        <f t="shared" si="61"/>
        <v>0</v>
      </c>
      <c r="AR608" s="158">
        <f t="shared" si="60"/>
        <v>0</v>
      </c>
      <c r="AS608" s="159"/>
      <c r="AT608" s="164"/>
      <c r="AU608" s="165"/>
      <c r="AV608" s="148"/>
    </row>
    <row r="609" spans="1:48" s="118" customFormat="1" ht="18.75" customHeight="1">
      <c r="A609" s="140">
        <v>43</v>
      </c>
      <c r="B609" s="141" t="s">
        <v>2341</v>
      </c>
      <c r="C609" s="142" t="s">
        <v>153</v>
      </c>
      <c r="D609" s="168" t="s">
        <v>114</v>
      </c>
      <c r="E609" s="168" t="s">
        <v>119</v>
      </c>
      <c r="F609" s="142" t="s">
        <v>2249</v>
      </c>
      <c r="G609" s="141" t="s">
        <v>208</v>
      </c>
      <c r="H609" s="142" t="s">
        <v>86</v>
      </c>
      <c r="I609" s="142" t="s">
        <v>40</v>
      </c>
      <c r="J609" s="168" t="s">
        <v>2342</v>
      </c>
      <c r="K609" s="141" t="s">
        <v>226</v>
      </c>
      <c r="L609" s="141" t="s">
        <v>237</v>
      </c>
      <c r="M609" s="143">
        <v>0</v>
      </c>
      <c r="N609" s="144">
        <v>0</v>
      </c>
      <c r="O609" s="143">
        <f t="shared" si="62"/>
        <v>0</v>
      </c>
      <c r="P609" s="144" t="s">
        <v>361</v>
      </c>
      <c r="Q609" s="144" t="s">
        <v>361</v>
      </c>
      <c r="R609" s="144" t="s">
        <v>361</v>
      </c>
      <c r="S609" s="141" t="s">
        <v>156</v>
      </c>
      <c r="T609" s="141" t="s">
        <v>155</v>
      </c>
      <c r="U609" s="141" t="s">
        <v>2250</v>
      </c>
      <c r="V609" s="145" t="s">
        <v>2251</v>
      </c>
      <c r="W609" s="141" t="s">
        <v>4010</v>
      </c>
      <c r="X609" s="146"/>
      <c r="Y609" s="147"/>
      <c r="Z609" s="147"/>
      <c r="AA609" s="141"/>
      <c r="AB609" s="146"/>
      <c r="AC609" s="162"/>
      <c r="AD609" s="146"/>
      <c r="AE609" s="163"/>
      <c r="AF609" s="152">
        <f t="shared" si="57"/>
        <v>0</v>
      </c>
      <c r="AG609" s="167"/>
      <c r="AH609" s="146"/>
      <c r="AI609" s="163"/>
      <c r="AJ609" s="152">
        <f t="shared" si="58"/>
        <v>0</v>
      </c>
      <c r="AK609" s="164"/>
      <c r="AL609" s="146"/>
      <c r="AM609" s="163"/>
      <c r="AN609" s="158">
        <f t="shared" si="59"/>
        <v>0</v>
      </c>
      <c r="AO609" s="157"/>
      <c r="AP609" s="157"/>
      <c r="AQ609" s="158">
        <f t="shared" si="61"/>
        <v>0</v>
      </c>
      <c r="AR609" s="158">
        <f t="shared" si="60"/>
        <v>0</v>
      </c>
      <c r="AS609" s="159"/>
      <c r="AT609" s="164"/>
      <c r="AU609" s="165"/>
      <c r="AV609" s="148"/>
    </row>
    <row r="610" spans="1:48" s="118" customFormat="1" ht="18.75" customHeight="1">
      <c r="A610" s="140">
        <v>44</v>
      </c>
      <c r="B610" s="141" t="s">
        <v>2343</v>
      </c>
      <c r="C610" s="142" t="s">
        <v>153</v>
      </c>
      <c r="D610" s="168" t="s">
        <v>114</v>
      </c>
      <c r="E610" s="168" t="s">
        <v>119</v>
      </c>
      <c r="F610" s="142" t="s">
        <v>2249</v>
      </c>
      <c r="G610" s="141" t="s">
        <v>208</v>
      </c>
      <c r="H610" s="142" t="s">
        <v>86</v>
      </c>
      <c r="I610" s="142" t="s">
        <v>40</v>
      </c>
      <c r="J610" s="168" t="s">
        <v>2344</v>
      </c>
      <c r="K610" s="141" t="s">
        <v>226</v>
      </c>
      <c r="L610" s="141" t="s">
        <v>237</v>
      </c>
      <c r="M610" s="143">
        <v>0</v>
      </c>
      <c r="N610" s="144">
        <v>0</v>
      </c>
      <c r="O610" s="143">
        <f t="shared" si="62"/>
        <v>0</v>
      </c>
      <c r="P610" s="144" t="s">
        <v>361</v>
      </c>
      <c r="Q610" s="144" t="s">
        <v>361</v>
      </c>
      <c r="R610" s="144" t="s">
        <v>361</v>
      </c>
      <c r="S610" s="141" t="s">
        <v>156</v>
      </c>
      <c r="T610" s="141" t="s">
        <v>155</v>
      </c>
      <c r="U610" s="141" t="s">
        <v>2250</v>
      </c>
      <c r="V610" s="145" t="s">
        <v>2251</v>
      </c>
      <c r="W610" s="141" t="s">
        <v>4010</v>
      </c>
      <c r="X610" s="146"/>
      <c r="Y610" s="147"/>
      <c r="Z610" s="147"/>
      <c r="AA610" s="141"/>
      <c r="AB610" s="146"/>
      <c r="AC610" s="162"/>
      <c r="AD610" s="146"/>
      <c r="AE610" s="163"/>
      <c r="AF610" s="152">
        <f t="shared" si="57"/>
        <v>0</v>
      </c>
      <c r="AG610" s="167"/>
      <c r="AH610" s="146"/>
      <c r="AI610" s="163"/>
      <c r="AJ610" s="152">
        <f t="shared" si="58"/>
        <v>0</v>
      </c>
      <c r="AK610" s="164"/>
      <c r="AL610" s="146"/>
      <c r="AM610" s="163"/>
      <c r="AN610" s="158">
        <f t="shared" si="59"/>
        <v>0</v>
      </c>
      <c r="AO610" s="157"/>
      <c r="AP610" s="157"/>
      <c r="AQ610" s="158">
        <f t="shared" si="61"/>
        <v>0</v>
      </c>
      <c r="AR610" s="158">
        <f t="shared" si="60"/>
        <v>0</v>
      </c>
      <c r="AS610" s="159"/>
      <c r="AT610" s="164"/>
      <c r="AU610" s="165"/>
      <c r="AV610" s="148"/>
    </row>
    <row r="611" spans="1:48" s="118" customFormat="1" ht="18.75" customHeight="1">
      <c r="A611" s="140">
        <v>45</v>
      </c>
      <c r="B611" s="141" t="s">
        <v>2345</v>
      </c>
      <c r="C611" s="142" t="s">
        <v>153</v>
      </c>
      <c r="D611" s="168" t="s">
        <v>114</v>
      </c>
      <c r="E611" s="168" t="s">
        <v>119</v>
      </c>
      <c r="F611" s="142" t="s">
        <v>2249</v>
      </c>
      <c r="G611" s="141" t="s">
        <v>208</v>
      </c>
      <c r="H611" s="142" t="s">
        <v>86</v>
      </c>
      <c r="I611" s="142" t="s">
        <v>40</v>
      </c>
      <c r="J611" s="168" t="s">
        <v>2346</v>
      </c>
      <c r="K611" s="141" t="s">
        <v>226</v>
      </c>
      <c r="L611" s="141" t="s">
        <v>237</v>
      </c>
      <c r="M611" s="143">
        <v>0</v>
      </c>
      <c r="N611" s="144">
        <v>0</v>
      </c>
      <c r="O611" s="143">
        <f t="shared" si="62"/>
        <v>0</v>
      </c>
      <c r="P611" s="144" t="s">
        <v>361</v>
      </c>
      <c r="Q611" s="144" t="s">
        <v>361</v>
      </c>
      <c r="R611" s="144" t="s">
        <v>361</v>
      </c>
      <c r="S611" s="141" t="s">
        <v>156</v>
      </c>
      <c r="T611" s="141" t="s">
        <v>155</v>
      </c>
      <c r="U611" s="141" t="s">
        <v>2250</v>
      </c>
      <c r="V611" s="145" t="s">
        <v>2251</v>
      </c>
      <c r="W611" s="141" t="s">
        <v>4010</v>
      </c>
      <c r="X611" s="146"/>
      <c r="Y611" s="147"/>
      <c r="Z611" s="147"/>
      <c r="AA611" s="141"/>
      <c r="AB611" s="146"/>
      <c r="AC611" s="162"/>
      <c r="AD611" s="146"/>
      <c r="AE611" s="163"/>
      <c r="AF611" s="152">
        <f t="shared" si="57"/>
        <v>0</v>
      </c>
      <c r="AG611" s="167"/>
      <c r="AH611" s="146"/>
      <c r="AI611" s="163"/>
      <c r="AJ611" s="152">
        <f t="shared" si="58"/>
        <v>0</v>
      </c>
      <c r="AK611" s="164"/>
      <c r="AL611" s="146"/>
      <c r="AM611" s="163"/>
      <c r="AN611" s="158">
        <f t="shared" si="59"/>
        <v>0</v>
      </c>
      <c r="AO611" s="157"/>
      <c r="AP611" s="157"/>
      <c r="AQ611" s="158">
        <f t="shared" si="61"/>
        <v>0</v>
      </c>
      <c r="AR611" s="158">
        <f t="shared" si="60"/>
        <v>0</v>
      </c>
      <c r="AS611" s="159"/>
      <c r="AT611" s="164"/>
      <c r="AU611" s="165"/>
      <c r="AV611" s="148"/>
    </row>
    <row r="612" spans="1:48" s="118" customFormat="1" ht="18.75" customHeight="1">
      <c r="A612" s="140">
        <v>46</v>
      </c>
      <c r="B612" s="141" t="s">
        <v>2347</v>
      </c>
      <c r="C612" s="142" t="s">
        <v>153</v>
      </c>
      <c r="D612" s="168" t="s">
        <v>114</v>
      </c>
      <c r="E612" s="168" t="s">
        <v>119</v>
      </c>
      <c r="F612" s="142" t="s">
        <v>2249</v>
      </c>
      <c r="G612" s="141" t="s">
        <v>208</v>
      </c>
      <c r="H612" s="142" t="s">
        <v>212</v>
      </c>
      <c r="I612" s="142" t="s">
        <v>40</v>
      </c>
      <c r="J612" s="168" t="s">
        <v>2348</v>
      </c>
      <c r="K612" s="141" t="s">
        <v>226</v>
      </c>
      <c r="L612" s="141" t="s">
        <v>237</v>
      </c>
      <c r="M612" s="143">
        <v>0</v>
      </c>
      <c r="N612" s="144">
        <v>0</v>
      </c>
      <c r="O612" s="143">
        <f t="shared" si="62"/>
        <v>0</v>
      </c>
      <c r="P612" s="144" t="s">
        <v>361</v>
      </c>
      <c r="Q612" s="144" t="s">
        <v>361</v>
      </c>
      <c r="R612" s="144" t="s">
        <v>361</v>
      </c>
      <c r="S612" s="141" t="s">
        <v>156</v>
      </c>
      <c r="T612" s="141" t="s">
        <v>155</v>
      </c>
      <c r="U612" s="141" t="s">
        <v>2250</v>
      </c>
      <c r="V612" s="145" t="s">
        <v>2251</v>
      </c>
      <c r="W612" s="141" t="s">
        <v>4010</v>
      </c>
      <c r="X612" s="146"/>
      <c r="Y612" s="147"/>
      <c r="Z612" s="147"/>
      <c r="AA612" s="141"/>
      <c r="AB612" s="146"/>
      <c r="AC612" s="162"/>
      <c r="AD612" s="146"/>
      <c r="AE612" s="163"/>
      <c r="AF612" s="152">
        <f t="shared" si="57"/>
        <v>0</v>
      </c>
      <c r="AG612" s="167"/>
      <c r="AH612" s="146"/>
      <c r="AI612" s="163"/>
      <c r="AJ612" s="152">
        <f t="shared" si="58"/>
        <v>0</v>
      </c>
      <c r="AK612" s="164"/>
      <c r="AL612" s="146"/>
      <c r="AM612" s="163"/>
      <c r="AN612" s="158">
        <f t="shared" si="59"/>
        <v>0</v>
      </c>
      <c r="AO612" s="157"/>
      <c r="AP612" s="157"/>
      <c r="AQ612" s="158">
        <f t="shared" si="61"/>
        <v>0</v>
      </c>
      <c r="AR612" s="158">
        <f t="shared" si="60"/>
        <v>0</v>
      </c>
      <c r="AS612" s="159"/>
      <c r="AT612" s="164"/>
      <c r="AU612" s="165"/>
      <c r="AV612" s="148"/>
    </row>
    <row r="613" spans="1:48" s="118" customFormat="1" ht="18.75" customHeight="1">
      <c r="A613" s="140">
        <v>47</v>
      </c>
      <c r="B613" s="141" t="s">
        <v>2349</v>
      </c>
      <c r="C613" s="142" t="s">
        <v>153</v>
      </c>
      <c r="D613" s="168" t="s">
        <v>114</v>
      </c>
      <c r="E613" s="168" t="s">
        <v>119</v>
      </c>
      <c r="F613" s="142" t="s">
        <v>2249</v>
      </c>
      <c r="G613" s="141" t="s">
        <v>208</v>
      </c>
      <c r="H613" s="142" t="s">
        <v>86</v>
      </c>
      <c r="I613" s="142" t="s">
        <v>40</v>
      </c>
      <c r="J613" s="168" t="s">
        <v>2350</v>
      </c>
      <c r="K613" s="141" t="s">
        <v>226</v>
      </c>
      <c r="L613" s="141" t="s">
        <v>237</v>
      </c>
      <c r="M613" s="143">
        <v>0</v>
      </c>
      <c r="N613" s="144">
        <v>0</v>
      </c>
      <c r="O613" s="143">
        <f t="shared" si="62"/>
        <v>0</v>
      </c>
      <c r="P613" s="144" t="s">
        <v>361</v>
      </c>
      <c r="Q613" s="144" t="s">
        <v>361</v>
      </c>
      <c r="R613" s="144" t="s">
        <v>361</v>
      </c>
      <c r="S613" s="141" t="s">
        <v>156</v>
      </c>
      <c r="T613" s="141" t="s">
        <v>155</v>
      </c>
      <c r="U613" s="141" t="s">
        <v>2250</v>
      </c>
      <c r="V613" s="145" t="s">
        <v>2251</v>
      </c>
      <c r="W613" s="141" t="s">
        <v>4010</v>
      </c>
      <c r="X613" s="146"/>
      <c r="Y613" s="147"/>
      <c r="Z613" s="147"/>
      <c r="AA613" s="141"/>
      <c r="AB613" s="146"/>
      <c r="AC613" s="162"/>
      <c r="AD613" s="146"/>
      <c r="AE613" s="163"/>
      <c r="AF613" s="152">
        <f t="shared" si="57"/>
        <v>0</v>
      </c>
      <c r="AG613" s="167"/>
      <c r="AH613" s="146"/>
      <c r="AI613" s="163"/>
      <c r="AJ613" s="152">
        <f t="shared" si="58"/>
        <v>0</v>
      </c>
      <c r="AK613" s="164"/>
      <c r="AL613" s="146"/>
      <c r="AM613" s="163"/>
      <c r="AN613" s="158">
        <f t="shared" si="59"/>
        <v>0</v>
      </c>
      <c r="AO613" s="157"/>
      <c r="AP613" s="157"/>
      <c r="AQ613" s="158">
        <f t="shared" si="61"/>
        <v>0</v>
      </c>
      <c r="AR613" s="158">
        <f t="shared" si="60"/>
        <v>0</v>
      </c>
      <c r="AS613" s="159"/>
      <c r="AT613" s="164"/>
      <c r="AU613" s="165"/>
      <c r="AV613" s="148"/>
    </row>
    <row r="614" spans="1:48" s="118" customFormat="1" ht="18.75" customHeight="1">
      <c r="A614" s="140">
        <v>48</v>
      </c>
      <c r="B614" s="141" t="s">
        <v>2351</v>
      </c>
      <c r="C614" s="142" t="s">
        <v>153</v>
      </c>
      <c r="D614" s="168" t="s">
        <v>114</v>
      </c>
      <c r="E614" s="168" t="s">
        <v>119</v>
      </c>
      <c r="F614" s="142" t="s">
        <v>2249</v>
      </c>
      <c r="G614" s="141" t="s">
        <v>208</v>
      </c>
      <c r="H614" s="142" t="s">
        <v>86</v>
      </c>
      <c r="I614" s="142" t="s">
        <v>40</v>
      </c>
      <c r="J614" s="168" t="s">
        <v>2352</v>
      </c>
      <c r="K614" s="141" t="s">
        <v>226</v>
      </c>
      <c r="L614" s="141" t="s">
        <v>237</v>
      </c>
      <c r="M614" s="143">
        <v>0</v>
      </c>
      <c r="N614" s="144">
        <v>0</v>
      </c>
      <c r="O614" s="143">
        <f t="shared" si="62"/>
        <v>0</v>
      </c>
      <c r="P614" s="144" t="s">
        <v>361</v>
      </c>
      <c r="Q614" s="144" t="s">
        <v>361</v>
      </c>
      <c r="R614" s="144" t="s">
        <v>361</v>
      </c>
      <c r="S614" s="141" t="s">
        <v>156</v>
      </c>
      <c r="T614" s="141" t="s">
        <v>155</v>
      </c>
      <c r="U614" s="141" t="s">
        <v>2250</v>
      </c>
      <c r="V614" s="145" t="s">
        <v>2251</v>
      </c>
      <c r="W614" s="141" t="s">
        <v>4010</v>
      </c>
      <c r="X614" s="146"/>
      <c r="Y614" s="147"/>
      <c r="Z614" s="147"/>
      <c r="AA614" s="141"/>
      <c r="AB614" s="146"/>
      <c r="AC614" s="162"/>
      <c r="AD614" s="146"/>
      <c r="AE614" s="163"/>
      <c r="AF614" s="152">
        <f t="shared" si="57"/>
        <v>0</v>
      </c>
      <c r="AG614" s="167"/>
      <c r="AH614" s="146"/>
      <c r="AI614" s="163"/>
      <c r="AJ614" s="152">
        <f t="shared" si="58"/>
        <v>0</v>
      </c>
      <c r="AK614" s="164"/>
      <c r="AL614" s="146"/>
      <c r="AM614" s="163"/>
      <c r="AN614" s="158">
        <f t="shared" si="59"/>
        <v>0</v>
      </c>
      <c r="AO614" s="157"/>
      <c r="AP614" s="157"/>
      <c r="AQ614" s="158">
        <f t="shared" si="61"/>
        <v>0</v>
      </c>
      <c r="AR614" s="158">
        <f t="shared" si="60"/>
        <v>0</v>
      </c>
      <c r="AS614" s="159"/>
      <c r="AT614" s="164"/>
      <c r="AU614" s="165"/>
      <c r="AV614" s="148"/>
    </row>
    <row r="615" spans="1:48" s="118" customFormat="1" ht="18.75" customHeight="1">
      <c r="A615" s="140">
        <v>49</v>
      </c>
      <c r="B615" s="141" t="s">
        <v>2353</v>
      </c>
      <c r="C615" s="142" t="s">
        <v>153</v>
      </c>
      <c r="D615" s="168" t="s">
        <v>114</v>
      </c>
      <c r="E615" s="168" t="s">
        <v>119</v>
      </c>
      <c r="F615" s="142" t="s">
        <v>2249</v>
      </c>
      <c r="G615" s="141" t="s">
        <v>208</v>
      </c>
      <c r="H615" s="142" t="s">
        <v>212</v>
      </c>
      <c r="I615" s="142" t="s">
        <v>40</v>
      </c>
      <c r="J615" s="168" t="s">
        <v>2354</v>
      </c>
      <c r="K615" s="141" t="s">
        <v>226</v>
      </c>
      <c r="L615" s="141" t="s">
        <v>237</v>
      </c>
      <c r="M615" s="143">
        <v>0</v>
      </c>
      <c r="N615" s="144">
        <v>0</v>
      </c>
      <c r="O615" s="143">
        <f t="shared" si="62"/>
        <v>0</v>
      </c>
      <c r="P615" s="144" t="s">
        <v>361</v>
      </c>
      <c r="Q615" s="144" t="s">
        <v>361</v>
      </c>
      <c r="R615" s="144" t="s">
        <v>361</v>
      </c>
      <c r="S615" s="141" t="s">
        <v>156</v>
      </c>
      <c r="T615" s="141" t="s">
        <v>155</v>
      </c>
      <c r="U615" s="141" t="s">
        <v>2250</v>
      </c>
      <c r="V615" s="145" t="s">
        <v>2251</v>
      </c>
      <c r="W615" s="141" t="s">
        <v>4010</v>
      </c>
      <c r="X615" s="146"/>
      <c r="Y615" s="147"/>
      <c r="Z615" s="147"/>
      <c r="AA615" s="141"/>
      <c r="AB615" s="146"/>
      <c r="AC615" s="162"/>
      <c r="AD615" s="146"/>
      <c r="AE615" s="163"/>
      <c r="AF615" s="152">
        <f t="shared" si="57"/>
        <v>0</v>
      </c>
      <c r="AG615" s="167"/>
      <c r="AH615" s="146"/>
      <c r="AI615" s="163"/>
      <c r="AJ615" s="152">
        <f t="shared" si="58"/>
        <v>0</v>
      </c>
      <c r="AK615" s="164"/>
      <c r="AL615" s="146"/>
      <c r="AM615" s="163"/>
      <c r="AN615" s="158">
        <f t="shared" si="59"/>
        <v>0</v>
      </c>
      <c r="AO615" s="157"/>
      <c r="AP615" s="157"/>
      <c r="AQ615" s="158">
        <f t="shared" si="61"/>
        <v>0</v>
      </c>
      <c r="AR615" s="158">
        <f t="shared" si="60"/>
        <v>0</v>
      </c>
      <c r="AS615" s="159"/>
      <c r="AT615" s="164"/>
      <c r="AU615" s="165"/>
      <c r="AV615" s="148"/>
    </row>
    <row r="616" spans="1:48" s="118" customFormat="1" ht="18.75" customHeight="1">
      <c r="A616" s="140">
        <v>50</v>
      </c>
      <c r="B616" s="141" t="s">
        <v>2355</v>
      </c>
      <c r="C616" s="142" t="s">
        <v>153</v>
      </c>
      <c r="D616" s="168" t="s">
        <v>114</v>
      </c>
      <c r="E616" s="168" t="s">
        <v>119</v>
      </c>
      <c r="F616" s="142" t="s">
        <v>2249</v>
      </c>
      <c r="G616" s="141" t="s">
        <v>208</v>
      </c>
      <c r="H616" s="142" t="s">
        <v>86</v>
      </c>
      <c r="I616" s="142" t="s">
        <v>40</v>
      </c>
      <c r="J616" s="168" t="s">
        <v>2356</v>
      </c>
      <c r="K616" s="141" t="s">
        <v>226</v>
      </c>
      <c r="L616" s="141" t="s">
        <v>237</v>
      </c>
      <c r="M616" s="143">
        <v>0</v>
      </c>
      <c r="N616" s="144">
        <v>0</v>
      </c>
      <c r="O616" s="143">
        <f t="shared" si="62"/>
        <v>0</v>
      </c>
      <c r="P616" s="144" t="s">
        <v>361</v>
      </c>
      <c r="Q616" s="144" t="s">
        <v>361</v>
      </c>
      <c r="R616" s="144" t="s">
        <v>361</v>
      </c>
      <c r="S616" s="141" t="s">
        <v>156</v>
      </c>
      <c r="T616" s="141" t="s">
        <v>155</v>
      </c>
      <c r="U616" s="141" t="s">
        <v>2250</v>
      </c>
      <c r="V616" s="145" t="s">
        <v>2251</v>
      </c>
      <c r="W616" s="141" t="s">
        <v>4010</v>
      </c>
      <c r="X616" s="146"/>
      <c r="Y616" s="147"/>
      <c r="Z616" s="147"/>
      <c r="AA616" s="141"/>
      <c r="AB616" s="146"/>
      <c r="AC616" s="162"/>
      <c r="AD616" s="146"/>
      <c r="AE616" s="163"/>
      <c r="AF616" s="152">
        <f t="shared" si="57"/>
        <v>0</v>
      </c>
      <c r="AG616" s="167"/>
      <c r="AH616" s="146"/>
      <c r="AI616" s="163"/>
      <c r="AJ616" s="152">
        <f t="shared" si="58"/>
        <v>0</v>
      </c>
      <c r="AK616" s="164"/>
      <c r="AL616" s="146"/>
      <c r="AM616" s="163"/>
      <c r="AN616" s="158">
        <f t="shared" si="59"/>
        <v>0</v>
      </c>
      <c r="AO616" s="157"/>
      <c r="AP616" s="157"/>
      <c r="AQ616" s="158">
        <f t="shared" si="61"/>
        <v>0</v>
      </c>
      <c r="AR616" s="158">
        <f t="shared" si="60"/>
        <v>0</v>
      </c>
      <c r="AS616" s="159"/>
      <c r="AT616" s="164"/>
      <c r="AU616" s="165"/>
      <c r="AV616" s="148"/>
    </row>
    <row r="617" spans="1:48" s="118" customFormat="1" ht="18.75" customHeight="1">
      <c r="A617" s="140">
        <v>51</v>
      </c>
      <c r="B617" s="141" t="s">
        <v>2357</v>
      </c>
      <c r="C617" s="142" t="s">
        <v>153</v>
      </c>
      <c r="D617" s="168" t="s">
        <v>114</v>
      </c>
      <c r="E617" s="168" t="s">
        <v>119</v>
      </c>
      <c r="F617" s="142" t="s">
        <v>2249</v>
      </c>
      <c r="G617" s="141" t="s">
        <v>208</v>
      </c>
      <c r="H617" s="142" t="s">
        <v>86</v>
      </c>
      <c r="I617" s="142" t="s">
        <v>40</v>
      </c>
      <c r="J617" s="168" t="s">
        <v>2358</v>
      </c>
      <c r="K617" s="141" t="s">
        <v>218</v>
      </c>
      <c r="L617" s="141">
        <v>81101500</v>
      </c>
      <c r="M617" s="143">
        <v>6514840</v>
      </c>
      <c r="N617" s="144">
        <v>10</v>
      </c>
      <c r="O617" s="143">
        <v>11956431</v>
      </c>
      <c r="P617" s="144" t="s">
        <v>238</v>
      </c>
      <c r="Q617" s="144" t="s">
        <v>238</v>
      </c>
      <c r="R617" s="144" t="s">
        <v>238</v>
      </c>
      <c r="S617" s="141" t="s">
        <v>156</v>
      </c>
      <c r="T617" s="141" t="s">
        <v>155</v>
      </c>
      <c r="U617" s="141" t="s">
        <v>2250</v>
      </c>
      <c r="V617" s="145" t="s">
        <v>2251</v>
      </c>
      <c r="W617" s="141" t="s">
        <v>4011</v>
      </c>
      <c r="X617" s="146"/>
      <c r="Y617" s="147"/>
      <c r="Z617" s="147"/>
      <c r="AA617" s="141"/>
      <c r="AB617" s="146"/>
      <c r="AC617" s="162"/>
      <c r="AD617" s="146"/>
      <c r="AE617" s="163"/>
      <c r="AF617" s="152">
        <f t="shared" si="57"/>
        <v>11956431</v>
      </c>
      <c r="AG617" s="167"/>
      <c r="AH617" s="146"/>
      <c r="AI617" s="163"/>
      <c r="AJ617" s="152">
        <f t="shared" si="58"/>
        <v>0</v>
      </c>
      <c r="AK617" s="164"/>
      <c r="AL617" s="146"/>
      <c r="AM617" s="163"/>
      <c r="AN617" s="158">
        <f t="shared" si="59"/>
        <v>0</v>
      </c>
      <c r="AO617" s="157"/>
      <c r="AP617" s="157"/>
      <c r="AQ617" s="158">
        <f t="shared" si="61"/>
        <v>0</v>
      </c>
      <c r="AR617" s="158">
        <f t="shared" si="60"/>
        <v>11956431</v>
      </c>
      <c r="AS617" s="159"/>
      <c r="AT617" s="164"/>
      <c r="AU617" s="165"/>
      <c r="AV617" s="148"/>
    </row>
    <row r="618" spans="1:48" s="118" customFormat="1" ht="18.75" customHeight="1">
      <c r="A618" s="140">
        <v>52</v>
      </c>
      <c r="B618" s="141" t="s">
        <v>2359</v>
      </c>
      <c r="C618" s="142" t="s">
        <v>153</v>
      </c>
      <c r="D618" s="168" t="s">
        <v>114</v>
      </c>
      <c r="E618" s="168" t="s">
        <v>119</v>
      </c>
      <c r="F618" s="142" t="s">
        <v>2249</v>
      </c>
      <c r="G618" s="141" t="s">
        <v>208</v>
      </c>
      <c r="H618" s="142" t="s">
        <v>212</v>
      </c>
      <c r="I618" s="142" t="s">
        <v>40</v>
      </c>
      <c r="J618" s="168" t="s">
        <v>2360</v>
      </c>
      <c r="K618" s="141" t="s">
        <v>226</v>
      </c>
      <c r="L618" s="141" t="s">
        <v>237</v>
      </c>
      <c r="M618" s="143">
        <v>0</v>
      </c>
      <c r="N618" s="144">
        <v>0</v>
      </c>
      <c r="O618" s="143">
        <f t="shared" ref="O618:O619" si="63">85500000-85500000</f>
        <v>0</v>
      </c>
      <c r="P618" s="144" t="s">
        <v>361</v>
      </c>
      <c r="Q618" s="144" t="s">
        <v>361</v>
      </c>
      <c r="R618" s="144" t="s">
        <v>361</v>
      </c>
      <c r="S618" s="141" t="s">
        <v>156</v>
      </c>
      <c r="T618" s="141" t="s">
        <v>155</v>
      </c>
      <c r="U618" s="141" t="s">
        <v>2250</v>
      </c>
      <c r="V618" s="145" t="s">
        <v>2251</v>
      </c>
      <c r="W618" s="141" t="s">
        <v>4010</v>
      </c>
      <c r="X618" s="146"/>
      <c r="Y618" s="147"/>
      <c r="Z618" s="147"/>
      <c r="AA618" s="141"/>
      <c r="AB618" s="146"/>
      <c r="AC618" s="162"/>
      <c r="AD618" s="146"/>
      <c r="AE618" s="163"/>
      <c r="AF618" s="152">
        <f t="shared" si="57"/>
        <v>0</v>
      </c>
      <c r="AG618" s="167"/>
      <c r="AH618" s="146"/>
      <c r="AI618" s="163"/>
      <c r="AJ618" s="152">
        <f t="shared" si="58"/>
        <v>0</v>
      </c>
      <c r="AK618" s="164"/>
      <c r="AL618" s="146"/>
      <c r="AM618" s="163"/>
      <c r="AN618" s="158">
        <f t="shared" si="59"/>
        <v>0</v>
      </c>
      <c r="AO618" s="157"/>
      <c r="AP618" s="157"/>
      <c r="AQ618" s="158">
        <f t="shared" si="61"/>
        <v>0</v>
      </c>
      <c r="AR618" s="158">
        <f t="shared" si="60"/>
        <v>0</v>
      </c>
      <c r="AS618" s="159"/>
      <c r="AT618" s="164"/>
      <c r="AU618" s="165"/>
      <c r="AV618" s="148"/>
    </row>
    <row r="619" spans="1:48" s="118" customFormat="1" ht="18.75" customHeight="1">
      <c r="A619" s="140">
        <v>53</v>
      </c>
      <c r="B619" s="141" t="s">
        <v>2361</v>
      </c>
      <c r="C619" s="142" t="s">
        <v>153</v>
      </c>
      <c r="D619" s="168" t="s">
        <v>114</v>
      </c>
      <c r="E619" s="168" t="s">
        <v>119</v>
      </c>
      <c r="F619" s="142" t="s">
        <v>2249</v>
      </c>
      <c r="G619" s="141" t="s">
        <v>208</v>
      </c>
      <c r="H619" s="142" t="s">
        <v>212</v>
      </c>
      <c r="I619" s="142" t="s">
        <v>40</v>
      </c>
      <c r="J619" s="168" t="s">
        <v>2362</v>
      </c>
      <c r="K619" s="141" t="s">
        <v>226</v>
      </c>
      <c r="L619" s="141" t="s">
        <v>237</v>
      </c>
      <c r="M619" s="143">
        <v>0</v>
      </c>
      <c r="N619" s="144">
        <v>0</v>
      </c>
      <c r="O619" s="143">
        <f t="shared" si="63"/>
        <v>0</v>
      </c>
      <c r="P619" s="144" t="s">
        <v>361</v>
      </c>
      <c r="Q619" s="144" t="s">
        <v>361</v>
      </c>
      <c r="R619" s="144" t="s">
        <v>361</v>
      </c>
      <c r="S619" s="141" t="s">
        <v>156</v>
      </c>
      <c r="T619" s="141" t="s">
        <v>155</v>
      </c>
      <c r="U619" s="141" t="s">
        <v>2250</v>
      </c>
      <c r="V619" s="145" t="s">
        <v>2251</v>
      </c>
      <c r="W619" s="141" t="s">
        <v>4011</v>
      </c>
      <c r="X619" s="146"/>
      <c r="Y619" s="147"/>
      <c r="Z619" s="147"/>
      <c r="AA619" s="141"/>
      <c r="AB619" s="146"/>
      <c r="AC619" s="162"/>
      <c r="AD619" s="146"/>
      <c r="AE619" s="163"/>
      <c r="AF619" s="152">
        <f t="shared" si="57"/>
        <v>0</v>
      </c>
      <c r="AG619" s="167"/>
      <c r="AH619" s="146"/>
      <c r="AI619" s="163"/>
      <c r="AJ619" s="152">
        <f t="shared" si="58"/>
        <v>0</v>
      </c>
      <c r="AK619" s="164"/>
      <c r="AL619" s="146"/>
      <c r="AM619" s="163"/>
      <c r="AN619" s="158">
        <f t="shared" si="59"/>
        <v>0</v>
      </c>
      <c r="AO619" s="157"/>
      <c r="AP619" s="157"/>
      <c r="AQ619" s="158">
        <f t="shared" si="61"/>
        <v>0</v>
      </c>
      <c r="AR619" s="158">
        <f t="shared" si="60"/>
        <v>0</v>
      </c>
      <c r="AS619" s="159"/>
      <c r="AT619" s="164"/>
      <c r="AU619" s="165"/>
      <c r="AV619" s="148"/>
    </row>
    <row r="620" spans="1:48" s="118" customFormat="1" ht="18.75" customHeight="1">
      <c r="A620" s="140">
        <v>54</v>
      </c>
      <c r="B620" s="141" t="s">
        <v>2363</v>
      </c>
      <c r="C620" s="142" t="s">
        <v>153</v>
      </c>
      <c r="D620" s="168" t="s">
        <v>114</v>
      </c>
      <c r="E620" s="168" t="s">
        <v>119</v>
      </c>
      <c r="F620" s="142" t="s">
        <v>2249</v>
      </c>
      <c r="G620" s="141" t="s">
        <v>208</v>
      </c>
      <c r="H620" s="142" t="s">
        <v>86</v>
      </c>
      <c r="I620" s="142" t="s">
        <v>40</v>
      </c>
      <c r="J620" s="168" t="s">
        <v>2364</v>
      </c>
      <c r="K620" s="141" t="s">
        <v>218</v>
      </c>
      <c r="L620" s="141">
        <v>81101500</v>
      </c>
      <c r="M620" s="143">
        <v>5000000</v>
      </c>
      <c r="N620" s="144">
        <v>10</v>
      </c>
      <c r="O620" s="143">
        <v>19059694</v>
      </c>
      <c r="P620" s="144" t="s">
        <v>238</v>
      </c>
      <c r="Q620" s="144" t="s">
        <v>238</v>
      </c>
      <c r="R620" s="144" t="s">
        <v>238</v>
      </c>
      <c r="S620" s="141" t="s">
        <v>156</v>
      </c>
      <c r="T620" s="141" t="s">
        <v>2365</v>
      </c>
      <c r="U620" s="141" t="s">
        <v>2250</v>
      </c>
      <c r="V620" s="145" t="s">
        <v>2251</v>
      </c>
      <c r="W620" s="141" t="s">
        <v>4011</v>
      </c>
      <c r="X620" s="146"/>
      <c r="Y620" s="147"/>
      <c r="Z620" s="147"/>
      <c r="AA620" s="141"/>
      <c r="AB620" s="146"/>
      <c r="AC620" s="162"/>
      <c r="AD620" s="146"/>
      <c r="AE620" s="163"/>
      <c r="AF620" s="152">
        <f t="shared" si="57"/>
        <v>19059694</v>
      </c>
      <c r="AG620" s="167"/>
      <c r="AH620" s="146"/>
      <c r="AI620" s="163"/>
      <c r="AJ620" s="152">
        <f t="shared" si="58"/>
        <v>0</v>
      </c>
      <c r="AK620" s="164"/>
      <c r="AL620" s="146"/>
      <c r="AM620" s="163"/>
      <c r="AN620" s="158">
        <f t="shared" si="59"/>
        <v>0</v>
      </c>
      <c r="AO620" s="157"/>
      <c r="AP620" s="157"/>
      <c r="AQ620" s="158">
        <f t="shared" si="61"/>
        <v>0</v>
      </c>
      <c r="AR620" s="158">
        <f t="shared" si="60"/>
        <v>19059694</v>
      </c>
      <c r="AS620" s="159"/>
      <c r="AT620" s="164"/>
      <c r="AU620" s="165"/>
      <c r="AV620" s="148"/>
    </row>
    <row r="621" spans="1:48" s="118" customFormat="1" ht="18.75" customHeight="1">
      <c r="A621" s="140">
        <v>55</v>
      </c>
      <c r="B621" s="141" t="s">
        <v>2366</v>
      </c>
      <c r="C621" s="142" t="s">
        <v>153</v>
      </c>
      <c r="D621" s="168" t="s">
        <v>114</v>
      </c>
      <c r="E621" s="168" t="s">
        <v>119</v>
      </c>
      <c r="F621" s="142" t="s">
        <v>2249</v>
      </c>
      <c r="G621" s="141" t="s">
        <v>208</v>
      </c>
      <c r="H621" s="142" t="s">
        <v>212</v>
      </c>
      <c r="I621" s="142" t="s">
        <v>40</v>
      </c>
      <c r="J621" s="168" t="s">
        <v>2367</v>
      </c>
      <c r="K621" s="141" t="s">
        <v>226</v>
      </c>
      <c r="L621" s="141" t="s">
        <v>237</v>
      </c>
      <c r="M621" s="143">
        <v>0</v>
      </c>
      <c r="N621" s="144">
        <v>0</v>
      </c>
      <c r="O621" s="143">
        <f>85500000-85500000</f>
        <v>0</v>
      </c>
      <c r="P621" s="144" t="s">
        <v>361</v>
      </c>
      <c r="Q621" s="144" t="s">
        <v>361</v>
      </c>
      <c r="R621" s="144" t="s">
        <v>361</v>
      </c>
      <c r="S621" s="141" t="s">
        <v>156</v>
      </c>
      <c r="T621" s="141" t="s">
        <v>155</v>
      </c>
      <c r="U621" s="141" t="s">
        <v>2250</v>
      </c>
      <c r="V621" s="145" t="s">
        <v>2251</v>
      </c>
      <c r="W621" s="141" t="s">
        <v>4011</v>
      </c>
      <c r="X621" s="146"/>
      <c r="Y621" s="147"/>
      <c r="Z621" s="147"/>
      <c r="AA621" s="141"/>
      <c r="AB621" s="146"/>
      <c r="AC621" s="162"/>
      <c r="AD621" s="146"/>
      <c r="AE621" s="163"/>
      <c r="AF621" s="152">
        <f t="shared" si="57"/>
        <v>0</v>
      </c>
      <c r="AG621" s="167"/>
      <c r="AH621" s="146"/>
      <c r="AI621" s="163"/>
      <c r="AJ621" s="152">
        <f t="shared" si="58"/>
        <v>0</v>
      </c>
      <c r="AK621" s="164"/>
      <c r="AL621" s="146"/>
      <c r="AM621" s="163"/>
      <c r="AN621" s="158">
        <f t="shared" si="59"/>
        <v>0</v>
      </c>
      <c r="AO621" s="157"/>
      <c r="AP621" s="157"/>
      <c r="AQ621" s="158">
        <f t="shared" si="61"/>
        <v>0</v>
      </c>
      <c r="AR621" s="158">
        <f t="shared" si="60"/>
        <v>0</v>
      </c>
      <c r="AS621" s="159"/>
      <c r="AT621" s="164"/>
      <c r="AU621" s="165"/>
      <c r="AV621" s="148"/>
    </row>
    <row r="622" spans="1:48" s="118" customFormat="1" ht="18.75" customHeight="1">
      <c r="A622" s="140">
        <v>56</v>
      </c>
      <c r="B622" s="141" t="s">
        <v>2368</v>
      </c>
      <c r="C622" s="142" t="s">
        <v>153</v>
      </c>
      <c r="D622" s="168" t="s">
        <v>114</v>
      </c>
      <c r="E622" s="168" t="s">
        <v>119</v>
      </c>
      <c r="F622" s="142" t="s">
        <v>2249</v>
      </c>
      <c r="G622" s="141" t="s">
        <v>208</v>
      </c>
      <c r="H622" s="142" t="s">
        <v>87</v>
      </c>
      <c r="I622" s="142" t="s">
        <v>40</v>
      </c>
      <c r="J622" s="168" t="s">
        <v>2369</v>
      </c>
      <c r="K622" s="141" t="s">
        <v>218</v>
      </c>
      <c r="L622" s="141">
        <v>81151604</v>
      </c>
      <c r="M622" s="143">
        <v>6500000</v>
      </c>
      <c r="N622" s="144">
        <v>10</v>
      </c>
      <c r="O622" s="143">
        <v>65000000</v>
      </c>
      <c r="P622" s="144" t="s">
        <v>238</v>
      </c>
      <c r="Q622" s="144" t="s">
        <v>238</v>
      </c>
      <c r="R622" s="144" t="s">
        <v>238</v>
      </c>
      <c r="S622" s="141" t="s">
        <v>156</v>
      </c>
      <c r="T622" s="141" t="s">
        <v>155</v>
      </c>
      <c r="U622" s="141" t="s">
        <v>2250</v>
      </c>
      <c r="V622" s="145" t="s">
        <v>2251</v>
      </c>
      <c r="W622" s="141" t="s">
        <v>4011</v>
      </c>
      <c r="X622" s="146"/>
      <c r="Y622" s="147"/>
      <c r="Z622" s="147"/>
      <c r="AA622" s="141"/>
      <c r="AB622" s="146"/>
      <c r="AC622" s="162"/>
      <c r="AD622" s="146"/>
      <c r="AE622" s="163"/>
      <c r="AF622" s="152">
        <f t="shared" si="57"/>
        <v>65000000</v>
      </c>
      <c r="AG622" s="167"/>
      <c r="AH622" s="146"/>
      <c r="AI622" s="163"/>
      <c r="AJ622" s="152">
        <f t="shared" si="58"/>
        <v>0</v>
      </c>
      <c r="AK622" s="164"/>
      <c r="AL622" s="146"/>
      <c r="AM622" s="163"/>
      <c r="AN622" s="158">
        <f t="shared" si="59"/>
        <v>0</v>
      </c>
      <c r="AO622" s="157"/>
      <c r="AP622" s="157"/>
      <c r="AQ622" s="158">
        <f t="shared" si="61"/>
        <v>0</v>
      </c>
      <c r="AR622" s="158">
        <f t="shared" si="60"/>
        <v>65000000</v>
      </c>
      <c r="AS622" s="159"/>
      <c r="AT622" s="164"/>
      <c r="AU622" s="165"/>
      <c r="AV622" s="148"/>
    </row>
    <row r="623" spans="1:48" s="118" customFormat="1" ht="18.75" customHeight="1">
      <c r="A623" s="140">
        <v>57</v>
      </c>
      <c r="B623" s="141" t="s">
        <v>2370</v>
      </c>
      <c r="C623" s="142" t="s">
        <v>153</v>
      </c>
      <c r="D623" s="168" t="s">
        <v>114</v>
      </c>
      <c r="E623" s="168" t="s">
        <v>119</v>
      </c>
      <c r="F623" s="142" t="s">
        <v>2249</v>
      </c>
      <c r="G623" s="141" t="s">
        <v>208</v>
      </c>
      <c r="H623" s="142" t="s">
        <v>88</v>
      </c>
      <c r="I623" s="142" t="s">
        <v>40</v>
      </c>
      <c r="J623" s="168" t="s">
        <v>2371</v>
      </c>
      <c r="K623" s="141" t="s">
        <v>218</v>
      </c>
      <c r="L623" s="141">
        <v>77101700</v>
      </c>
      <c r="M623" s="143">
        <v>6414840</v>
      </c>
      <c r="N623" s="144">
        <v>10</v>
      </c>
      <c r="O623" s="143">
        <v>427376</v>
      </c>
      <c r="P623" s="144" t="s">
        <v>238</v>
      </c>
      <c r="Q623" s="144" t="s">
        <v>238</v>
      </c>
      <c r="R623" s="144" t="s">
        <v>238</v>
      </c>
      <c r="S623" s="141" t="s">
        <v>156</v>
      </c>
      <c r="T623" s="141" t="s">
        <v>155</v>
      </c>
      <c r="U623" s="141" t="s">
        <v>2250</v>
      </c>
      <c r="V623" s="145" t="s">
        <v>2251</v>
      </c>
      <c r="W623" s="141" t="s">
        <v>4011</v>
      </c>
      <c r="X623" s="146"/>
      <c r="Y623" s="147"/>
      <c r="Z623" s="147"/>
      <c r="AA623" s="141"/>
      <c r="AB623" s="146"/>
      <c r="AC623" s="162"/>
      <c r="AD623" s="146"/>
      <c r="AE623" s="163"/>
      <c r="AF623" s="152">
        <f t="shared" si="57"/>
        <v>427376</v>
      </c>
      <c r="AG623" s="167"/>
      <c r="AH623" s="146"/>
      <c r="AI623" s="163"/>
      <c r="AJ623" s="152">
        <f t="shared" si="58"/>
        <v>0</v>
      </c>
      <c r="AK623" s="164"/>
      <c r="AL623" s="146"/>
      <c r="AM623" s="163"/>
      <c r="AN623" s="158">
        <f t="shared" si="59"/>
        <v>0</v>
      </c>
      <c r="AO623" s="157"/>
      <c r="AP623" s="157"/>
      <c r="AQ623" s="158">
        <f t="shared" si="61"/>
        <v>0</v>
      </c>
      <c r="AR623" s="158">
        <f t="shared" si="60"/>
        <v>427376</v>
      </c>
      <c r="AS623" s="159"/>
      <c r="AT623" s="164"/>
      <c r="AU623" s="165"/>
      <c r="AV623" s="148"/>
    </row>
    <row r="624" spans="1:48" s="118" customFormat="1" ht="18.75" customHeight="1">
      <c r="A624" s="140">
        <v>58</v>
      </c>
      <c r="B624" s="141" t="s">
        <v>2372</v>
      </c>
      <c r="C624" s="142" t="s">
        <v>153</v>
      </c>
      <c r="D624" s="168" t="s">
        <v>114</v>
      </c>
      <c r="E624" s="168" t="s">
        <v>119</v>
      </c>
      <c r="F624" s="142" t="s">
        <v>2249</v>
      </c>
      <c r="G624" s="141" t="s">
        <v>208</v>
      </c>
      <c r="H624" s="142" t="s">
        <v>88</v>
      </c>
      <c r="I624" s="142" t="s">
        <v>40</v>
      </c>
      <c r="J624" s="168" t="s">
        <v>2373</v>
      </c>
      <c r="K624" s="141" t="s">
        <v>218</v>
      </c>
      <c r="L624" s="141">
        <v>77101700</v>
      </c>
      <c r="M624" s="143">
        <v>6414840</v>
      </c>
      <c r="N624" s="144">
        <v>10</v>
      </c>
      <c r="O624" s="143">
        <v>720</v>
      </c>
      <c r="P624" s="144" t="s">
        <v>238</v>
      </c>
      <c r="Q624" s="144" t="s">
        <v>238</v>
      </c>
      <c r="R624" s="144" t="s">
        <v>238</v>
      </c>
      <c r="S624" s="141" t="s">
        <v>156</v>
      </c>
      <c r="T624" s="141" t="s">
        <v>155</v>
      </c>
      <c r="U624" s="141" t="s">
        <v>2250</v>
      </c>
      <c r="V624" s="145" t="s">
        <v>2251</v>
      </c>
      <c r="W624" s="141" t="s">
        <v>4011</v>
      </c>
      <c r="X624" s="146"/>
      <c r="Y624" s="147"/>
      <c r="Z624" s="147"/>
      <c r="AA624" s="141"/>
      <c r="AB624" s="146"/>
      <c r="AC624" s="162"/>
      <c r="AD624" s="146"/>
      <c r="AE624" s="163"/>
      <c r="AF624" s="152">
        <f t="shared" si="57"/>
        <v>720</v>
      </c>
      <c r="AG624" s="167"/>
      <c r="AH624" s="146"/>
      <c r="AI624" s="163"/>
      <c r="AJ624" s="152">
        <f t="shared" si="58"/>
        <v>0</v>
      </c>
      <c r="AK624" s="164"/>
      <c r="AL624" s="146"/>
      <c r="AM624" s="163"/>
      <c r="AN624" s="158">
        <f t="shared" si="59"/>
        <v>0</v>
      </c>
      <c r="AO624" s="157"/>
      <c r="AP624" s="157"/>
      <c r="AQ624" s="158">
        <f t="shared" si="61"/>
        <v>0</v>
      </c>
      <c r="AR624" s="158">
        <f t="shared" si="60"/>
        <v>720</v>
      </c>
      <c r="AS624" s="159"/>
      <c r="AT624" s="164"/>
      <c r="AU624" s="165"/>
      <c r="AV624" s="148"/>
    </row>
    <row r="625" spans="1:48" s="118" customFormat="1" ht="18.75" customHeight="1">
      <c r="A625" s="140">
        <v>59</v>
      </c>
      <c r="B625" s="141" t="s">
        <v>2374</v>
      </c>
      <c r="C625" s="142" t="s">
        <v>153</v>
      </c>
      <c r="D625" s="168" t="s">
        <v>114</v>
      </c>
      <c r="E625" s="168" t="s">
        <v>119</v>
      </c>
      <c r="F625" s="142" t="s">
        <v>2249</v>
      </c>
      <c r="G625" s="141" t="s">
        <v>208</v>
      </c>
      <c r="H625" s="142" t="s">
        <v>5</v>
      </c>
      <c r="I625" s="142" t="s">
        <v>40</v>
      </c>
      <c r="J625" s="168" t="s">
        <v>2375</v>
      </c>
      <c r="K625" s="141" t="s">
        <v>218</v>
      </c>
      <c r="L625" s="141">
        <v>80111600</v>
      </c>
      <c r="M625" s="143">
        <v>3688533</v>
      </c>
      <c r="N625" s="144">
        <v>9</v>
      </c>
      <c r="O625" s="143">
        <v>13197000</v>
      </c>
      <c r="P625" s="144" t="s">
        <v>238</v>
      </c>
      <c r="Q625" s="144" t="s">
        <v>238</v>
      </c>
      <c r="R625" s="144" t="s">
        <v>238</v>
      </c>
      <c r="S625" s="141" t="s">
        <v>156</v>
      </c>
      <c r="T625" s="141" t="s">
        <v>155</v>
      </c>
      <c r="U625" s="141" t="s">
        <v>2250</v>
      </c>
      <c r="V625" s="145" t="s">
        <v>2251</v>
      </c>
      <c r="W625" s="141" t="s">
        <v>4011</v>
      </c>
      <c r="X625" s="146"/>
      <c r="Y625" s="147"/>
      <c r="Z625" s="147"/>
      <c r="AA625" s="141"/>
      <c r="AB625" s="146"/>
      <c r="AC625" s="162"/>
      <c r="AD625" s="146"/>
      <c r="AE625" s="163"/>
      <c r="AF625" s="152">
        <f t="shared" si="57"/>
        <v>13197000</v>
      </c>
      <c r="AG625" s="167"/>
      <c r="AH625" s="146"/>
      <c r="AI625" s="163"/>
      <c r="AJ625" s="152">
        <f t="shared" si="58"/>
        <v>0</v>
      </c>
      <c r="AK625" s="164"/>
      <c r="AL625" s="146"/>
      <c r="AM625" s="163"/>
      <c r="AN625" s="158">
        <f t="shared" si="59"/>
        <v>0</v>
      </c>
      <c r="AO625" s="157"/>
      <c r="AP625" s="157"/>
      <c r="AQ625" s="158">
        <f t="shared" si="61"/>
        <v>0</v>
      </c>
      <c r="AR625" s="158">
        <f t="shared" si="60"/>
        <v>13197000</v>
      </c>
      <c r="AS625" s="159"/>
      <c r="AT625" s="164"/>
      <c r="AU625" s="165"/>
      <c r="AV625" s="148"/>
    </row>
    <row r="626" spans="1:48" s="118" customFormat="1" ht="18.75" customHeight="1">
      <c r="A626" s="140">
        <v>60</v>
      </c>
      <c r="B626" s="141" t="s">
        <v>2376</v>
      </c>
      <c r="C626" s="142" t="s">
        <v>153</v>
      </c>
      <c r="D626" s="168" t="s">
        <v>114</v>
      </c>
      <c r="E626" s="168" t="s">
        <v>119</v>
      </c>
      <c r="F626" s="142" t="s">
        <v>2249</v>
      </c>
      <c r="G626" s="141" t="s">
        <v>208</v>
      </c>
      <c r="H626" s="142" t="s">
        <v>73</v>
      </c>
      <c r="I626" s="142" t="s">
        <v>228</v>
      </c>
      <c r="J626" s="168" t="s">
        <v>2377</v>
      </c>
      <c r="K626" s="141" t="s">
        <v>226</v>
      </c>
      <c r="L626" s="141" t="s">
        <v>237</v>
      </c>
      <c r="M626" s="143">
        <v>27000000</v>
      </c>
      <c r="N626" s="144">
        <v>1</v>
      </c>
      <c r="O626" s="143">
        <v>27000000</v>
      </c>
      <c r="P626" s="144" t="s">
        <v>37</v>
      </c>
      <c r="Q626" s="144" t="s">
        <v>37</v>
      </c>
      <c r="R626" s="144" t="s">
        <v>700</v>
      </c>
      <c r="S626" s="141" t="s">
        <v>156</v>
      </c>
      <c r="T626" s="141" t="s">
        <v>155</v>
      </c>
      <c r="U626" s="141" t="s">
        <v>2250</v>
      </c>
      <c r="V626" s="145" t="s">
        <v>2251</v>
      </c>
      <c r="W626" s="141" t="s">
        <v>4010</v>
      </c>
      <c r="X626" s="146">
        <v>45301</v>
      </c>
      <c r="Y626" s="147" t="s">
        <v>2378</v>
      </c>
      <c r="Z626" s="147" t="s">
        <v>38</v>
      </c>
      <c r="AA626" s="141" t="s">
        <v>1745</v>
      </c>
      <c r="AB626" s="146">
        <v>45302</v>
      </c>
      <c r="AC626" s="162" t="s">
        <v>2379</v>
      </c>
      <c r="AD626" s="146">
        <v>45302</v>
      </c>
      <c r="AE626" s="163">
        <v>27000000</v>
      </c>
      <c r="AF626" s="152">
        <f t="shared" si="57"/>
        <v>0</v>
      </c>
      <c r="AG626" s="167">
        <v>24</v>
      </c>
      <c r="AH626" s="146">
        <v>45306</v>
      </c>
      <c r="AI626" s="163">
        <v>27000000</v>
      </c>
      <c r="AJ626" s="152">
        <f t="shared" si="58"/>
        <v>0</v>
      </c>
      <c r="AK626" s="164">
        <v>738</v>
      </c>
      <c r="AL626" s="146">
        <v>45364</v>
      </c>
      <c r="AM626" s="163">
        <v>27000000</v>
      </c>
      <c r="AN626" s="158">
        <f t="shared" si="59"/>
        <v>0</v>
      </c>
      <c r="AO626" s="157">
        <v>27000000</v>
      </c>
      <c r="AP626" s="157"/>
      <c r="AQ626" s="158">
        <f t="shared" si="61"/>
        <v>0</v>
      </c>
      <c r="AR626" s="158">
        <f t="shared" si="60"/>
        <v>0</v>
      </c>
      <c r="AS626" s="159" t="s">
        <v>177</v>
      </c>
      <c r="AT626" s="164">
        <v>1843</v>
      </c>
      <c r="AU626" s="165" t="s">
        <v>2380</v>
      </c>
      <c r="AV626" s="148"/>
    </row>
    <row r="627" spans="1:48" s="118" customFormat="1" ht="18.75" customHeight="1">
      <c r="A627" s="140">
        <v>61</v>
      </c>
      <c r="B627" s="141" t="s">
        <v>2381</v>
      </c>
      <c r="C627" s="142" t="s">
        <v>153</v>
      </c>
      <c r="D627" s="168" t="s">
        <v>114</v>
      </c>
      <c r="E627" s="168" t="s">
        <v>119</v>
      </c>
      <c r="F627" s="142" t="s">
        <v>2249</v>
      </c>
      <c r="G627" s="141" t="s">
        <v>208</v>
      </c>
      <c r="H627" s="142" t="s">
        <v>73</v>
      </c>
      <c r="I627" s="142" t="s">
        <v>228</v>
      </c>
      <c r="J627" s="168" t="s">
        <v>2382</v>
      </c>
      <c r="K627" s="141" t="s">
        <v>226</v>
      </c>
      <c r="L627" s="141" t="s">
        <v>237</v>
      </c>
      <c r="M627" s="143">
        <v>94198531</v>
      </c>
      <c r="N627" s="144">
        <v>1</v>
      </c>
      <c r="O627" s="143">
        <v>94198531</v>
      </c>
      <c r="P627" s="144" t="s">
        <v>37</v>
      </c>
      <c r="Q627" s="144" t="s">
        <v>37</v>
      </c>
      <c r="R627" s="144" t="s">
        <v>700</v>
      </c>
      <c r="S627" s="141" t="s">
        <v>156</v>
      </c>
      <c r="T627" s="141" t="s">
        <v>155</v>
      </c>
      <c r="U627" s="141" t="s">
        <v>2250</v>
      </c>
      <c r="V627" s="145" t="s">
        <v>2251</v>
      </c>
      <c r="W627" s="141" t="s">
        <v>4010</v>
      </c>
      <c r="X627" s="146">
        <v>45301</v>
      </c>
      <c r="Y627" s="147" t="s">
        <v>2378</v>
      </c>
      <c r="Z627" s="147" t="s">
        <v>38</v>
      </c>
      <c r="AA627" s="141" t="s">
        <v>1745</v>
      </c>
      <c r="AB627" s="146">
        <v>45302</v>
      </c>
      <c r="AC627" s="162" t="s">
        <v>2383</v>
      </c>
      <c r="AD627" s="146">
        <v>45302</v>
      </c>
      <c r="AE627" s="163">
        <v>94198531</v>
      </c>
      <c r="AF627" s="152">
        <f t="shared" si="57"/>
        <v>0</v>
      </c>
      <c r="AG627" s="167">
        <v>25</v>
      </c>
      <c r="AH627" s="146">
        <v>45306</v>
      </c>
      <c r="AI627" s="163">
        <v>94198531</v>
      </c>
      <c r="AJ627" s="152">
        <f t="shared" si="58"/>
        <v>0</v>
      </c>
      <c r="AK627" s="164">
        <v>843</v>
      </c>
      <c r="AL627" s="146">
        <v>45366</v>
      </c>
      <c r="AM627" s="163">
        <v>94198531</v>
      </c>
      <c r="AN627" s="158">
        <f t="shared" si="59"/>
        <v>0</v>
      </c>
      <c r="AO627" s="157">
        <v>94198531</v>
      </c>
      <c r="AP627" s="157"/>
      <c r="AQ627" s="158">
        <f t="shared" si="61"/>
        <v>0</v>
      </c>
      <c r="AR627" s="158">
        <f t="shared" si="60"/>
        <v>0</v>
      </c>
      <c r="AS627" s="159" t="s">
        <v>177</v>
      </c>
      <c r="AT627" s="164">
        <v>211</v>
      </c>
      <c r="AU627" s="165" t="s">
        <v>2384</v>
      </c>
      <c r="AV627" s="148"/>
    </row>
    <row r="628" spans="1:48" s="118" customFormat="1" ht="18.75" customHeight="1">
      <c r="A628" s="140">
        <v>62</v>
      </c>
      <c r="B628" s="141" t="s">
        <v>2385</v>
      </c>
      <c r="C628" s="142" t="s">
        <v>153</v>
      </c>
      <c r="D628" s="168" t="s">
        <v>114</v>
      </c>
      <c r="E628" s="168" t="s">
        <v>119</v>
      </c>
      <c r="F628" s="142" t="s">
        <v>2249</v>
      </c>
      <c r="G628" s="141" t="s">
        <v>208</v>
      </c>
      <c r="H628" s="142" t="s">
        <v>73</v>
      </c>
      <c r="I628" s="142" t="s">
        <v>228</v>
      </c>
      <c r="J628" s="168" t="s">
        <v>2386</v>
      </c>
      <c r="K628" s="141" t="s">
        <v>226</v>
      </c>
      <c r="L628" s="141" t="s">
        <v>237</v>
      </c>
      <c r="M628" s="143">
        <v>94198531</v>
      </c>
      <c r="N628" s="144">
        <v>1</v>
      </c>
      <c r="O628" s="143">
        <v>1858100863</v>
      </c>
      <c r="P628" s="144" t="s">
        <v>37</v>
      </c>
      <c r="Q628" s="144" t="s">
        <v>37</v>
      </c>
      <c r="R628" s="144" t="s">
        <v>700</v>
      </c>
      <c r="S628" s="141" t="s">
        <v>156</v>
      </c>
      <c r="T628" s="141" t="s">
        <v>155</v>
      </c>
      <c r="U628" s="141" t="s">
        <v>2250</v>
      </c>
      <c r="V628" s="145" t="s">
        <v>2251</v>
      </c>
      <c r="W628" s="141" t="s">
        <v>4010</v>
      </c>
      <c r="X628" s="146">
        <v>45306</v>
      </c>
      <c r="Y628" s="147" t="s">
        <v>2387</v>
      </c>
      <c r="Z628" s="147" t="s">
        <v>38</v>
      </c>
      <c r="AA628" s="141" t="s">
        <v>2036</v>
      </c>
      <c r="AB628" s="146">
        <v>45307</v>
      </c>
      <c r="AC628" s="162" t="s">
        <v>2388</v>
      </c>
      <c r="AD628" s="146">
        <v>45307</v>
      </c>
      <c r="AE628" s="163">
        <v>1858100863</v>
      </c>
      <c r="AF628" s="152">
        <f t="shared" si="57"/>
        <v>0</v>
      </c>
      <c r="AG628" s="167">
        <v>29</v>
      </c>
      <c r="AH628" s="146">
        <v>45307</v>
      </c>
      <c r="AI628" s="163">
        <v>1858100862</v>
      </c>
      <c r="AJ628" s="152">
        <f t="shared" si="58"/>
        <v>1</v>
      </c>
      <c r="AK628" s="164">
        <v>99</v>
      </c>
      <c r="AL628" s="146">
        <v>45313</v>
      </c>
      <c r="AM628" s="163">
        <v>1858100862</v>
      </c>
      <c r="AN628" s="158">
        <f t="shared" si="59"/>
        <v>0</v>
      </c>
      <c r="AO628" s="157">
        <v>1858100862</v>
      </c>
      <c r="AP628" s="157"/>
      <c r="AQ628" s="158">
        <f t="shared" si="61"/>
        <v>0</v>
      </c>
      <c r="AR628" s="158">
        <f t="shared" si="60"/>
        <v>1</v>
      </c>
      <c r="AS628" s="159" t="s">
        <v>177</v>
      </c>
      <c r="AT628" s="164">
        <v>42</v>
      </c>
      <c r="AU628" s="165" t="s">
        <v>2389</v>
      </c>
      <c r="AV628" s="148"/>
    </row>
    <row r="629" spans="1:48" s="118" customFormat="1" ht="18.75" customHeight="1">
      <c r="A629" s="140">
        <v>63</v>
      </c>
      <c r="B629" s="141" t="s">
        <v>2390</v>
      </c>
      <c r="C629" s="142" t="s">
        <v>153</v>
      </c>
      <c r="D629" s="168" t="s">
        <v>114</v>
      </c>
      <c r="E629" s="168" t="s">
        <v>119</v>
      </c>
      <c r="F629" s="142" t="s">
        <v>2249</v>
      </c>
      <c r="G629" s="141" t="s">
        <v>208</v>
      </c>
      <c r="H629" s="142" t="s">
        <v>73</v>
      </c>
      <c r="I629" s="142" t="s">
        <v>228</v>
      </c>
      <c r="J629" s="168" t="s">
        <v>2391</v>
      </c>
      <c r="K629" s="141" t="s">
        <v>226</v>
      </c>
      <c r="L629" s="141" t="s">
        <v>237</v>
      </c>
      <c r="M629" s="143">
        <v>343688683</v>
      </c>
      <c r="N629" s="144">
        <v>1</v>
      </c>
      <c r="O629" s="143">
        <v>343688683</v>
      </c>
      <c r="P629" s="144" t="s">
        <v>37</v>
      </c>
      <c r="Q629" s="144" t="s">
        <v>37</v>
      </c>
      <c r="R629" s="144" t="s">
        <v>700</v>
      </c>
      <c r="S629" s="141" t="s">
        <v>156</v>
      </c>
      <c r="T629" s="141" t="s">
        <v>155</v>
      </c>
      <c r="U629" s="141" t="s">
        <v>2250</v>
      </c>
      <c r="V629" s="145" t="s">
        <v>2251</v>
      </c>
      <c r="W629" s="141" t="s">
        <v>4010</v>
      </c>
      <c r="X629" s="146">
        <v>45306</v>
      </c>
      <c r="Y629" s="147" t="s">
        <v>2387</v>
      </c>
      <c r="Z629" s="147" t="s">
        <v>38</v>
      </c>
      <c r="AA629" s="141" t="s">
        <v>2392</v>
      </c>
      <c r="AB629" s="146">
        <v>45307</v>
      </c>
      <c r="AC629" s="162" t="s">
        <v>2393</v>
      </c>
      <c r="AD629" s="146">
        <v>45307</v>
      </c>
      <c r="AE629" s="163">
        <v>343688683</v>
      </c>
      <c r="AF629" s="152">
        <f t="shared" si="57"/>
        <v>0</v>
      </c>
      <c r="AG629" s="167">
        <v>30</v>
      </c>
      <c r="AH629" s="146">
        <v>45307</v>
      </c>
      <c r="AI629" s="163">
        <v>343688683</v>
      </c>
      <c r="AJ629" s="152">
        <f t="shared" si="58"/>
        <v>0</v>
      </c>
      <c r="AK629" s="164">
        <v>100</v>
      </c>
      <c r="AL629" s="146">
        <v>45313</v>
      </c>
      <c r="AM629" s="163">
        <v>343688683</v>
      </c>
      <c r="AN629" s="158">
        <f t="shared" si="59"/>
        <v>0</v>
      </c>
      <c r="AO629" s="157">
        <v>343688683</v>
      </c>
      <c r="AP629" s="157"/>
      <c r="AQ629" s="158">
        <f t="shared" si="61"/>
        <v>0</v>
      </c>
      <c r="AR629" s="158">
        <f t="shared" si="60"/>
        <v>0</v>
      </c>
      <c r="AS629" s="159" t="s">
        <v>177</v>
      </c>
      <c r="AT629" s="164">
        <v>43</v>
      </c>
      <c r="AU629" s="165" t="s">
        <v>2394</v>
      </c>
      <c r="AV629" s="148"/>
    </row>
    <row r="630" spans="1:48" s="118" customFormat="1" ht="18.75" customHeight="1">
      <c r="A630" s="140">
        <v>64</v>
      </c>
      <c r="B630" s="141" t="s">
        <v>2395</v>
      </c>
      <c r="C630" s="142" t="s">
        <v>153</v>
      </c>
      <c r="D630" s="168" t="s">
        <v>114</v>
      </c>
      <c r="E630" s="168" t="s">
        <v>119</v>
      </c>
      <c r="F630" s="142" t="s">
        <v>2249</v>
      </c>
      <c r="G630" s="141" t="s">
        <v>208</v>
      </c>
      <c r="H630" s="142" t="s">
        <v>86</v>
      </c>
      <c r="I630" s="142" t="s">
        <v>40</v>
      </c>
      <c r="J630" s="168" t="s">
        <v>2396</v>
      </c>
      <c r="K630" s="141" t="s">
        <v>225</v>
      </c>
      <c r="L630" s="141">
        <v>81101500</v>
      </c>
      <c r="M630" s="143">
        <v>10000000</v>
      </c>
      <c r="N630" s="144" t="s">
        <v>2397</v>
      </c>
      <c r="O630" s="143">
        <v>20000000</v>
      </c>
      <c r="P630" s="144" t="s">
        <v>37</v>
      </c>
      <c r="Q630" s="144" t="s">
        <v>37</v>
      </c>
      <c r="R630" s="144" t="s">
        <v>700</v>
      </c>
      <c r="S630" s="141" t="s">
        <v>156</v>
      </c>
      <c r="T630" s="141" t="s">
        <v>155</v>
      </c>
      <c r="U630" s="141" t="s">
        <v>2250</v>
      </c>
      <c r="V630" s="145" t="s">
        <v>2251</v>
      </c>
      <c r="W630" s="141" t="s">
        <v>4011</v>
      </c>
      <c r="X630" s="146">
        <v>45310</v>
      </c>
      <c r="Y630" s="147" t="s">
        <v>2398</v>
      </c>
      <c r="Z630" s="147" t="s">
        <v>38</v>
      </c>
      <c r="AA630" s="141" t="s">
        <v>1703</v>
      </c>
      <c r="AB630" s="146">
        <v>45310</v>
      </c>
      <c r="AC630" s="162" t="s">
        <v>2399</v>
      </c>
      <c r="AD630" s="146">
        <v>45310</v>
      </c>
      <c r="AE630" s="163">
        <v>20000000</v>
      </c>
      <c r="AF630" s="152">
        <f t="shared" si="57"/>
        <v>0</v>
      </c>
      <c r="AG630" s="167">
        <v>35</v>
      </c>
      <c r="AH630" s="146">
        <v>45310</v>
      </c>
      <c r="AI630" s="163">
        <v>20000000</v>
      </c>
      <c r="AJ630" s="152">
        <f t="shared" si="58"/>
        <v>0</v>
      </c>
      <c r="AK630" s="164">
        <v>97</v>
      </c>
      <c r="AL630" s="146">
        <v>45310</v>
      </c>
      <c r="AM630" s="163">
        <v>20000000</v>
      </c>
      <c r="AN630" s="158">
        <f t="shared" si="59"/>
        <v>0</v>
      </c>
      <c r="AO630" s="157">
        <v>20000000</v>
      </c>
      <c r="AP630" s="157"/>
      <c r="AQ630" s="158">
        <f t="shared" si="61"/>
        <v>0</v>
      </c>
      <c r="AR630" s="158">
        <f t="shared" si="60"/>
        <v>0</v>
      </c>
      <c r="AS630" s="159" t="s">
        <v>170</v>
      </c>
      <c r="AT630" s="164">
        <v>379</v>
      </c>
      <c r="AU630" s="165" t="s">
        <v>2400</v>
      </c>
      <c r="AV630" s="148"/>
    </row>
    <row r="631" spans="1:48" s="118" customFormat="1" ht="18.75" customHeight="1">
      <c r="A631" s="140">
        <v>65</v>
      </c>
      <c r="B631" s="141" t="s">
        <v>2401</v>
      </c>
      <c r="C631" s="142" t="s">
        <v>153</v>
      </c>
      <c r="D631" s="168" t="s">
        <v>114</v>
      </c>
      <c r="E631" s="168" t="s">
        <v>119</v>
      </c>
      <c r="F631" s="142" t="s">
        <v>207</v>
      </c>
      <c r="G631" s="141" t="s">
        <v>208</v>
      </c>
      <c r="H631" s="142" t="s">
        <v>73</v>
      </c>
      <c r="I631" s="142" t="s">
        <v>40</v>
      </c>
      <c r="J631" s="168" t="s">
        <v>2402</v>
      </c>
      <c r="K631" s="141" t="s">
        <v>226</v>
      </c>
      <c r="L631" s="141" t="s">
        <v>237</v>
      </c>
      <c r="M631" s="143">
        <v>168420103</v>
      </c>
      <c r="N631" s="144">
        <v>1</v>
      </c>
      <c r="O631" s="143">
        <v>168420103</v>
      </c>
      <c r="P631" s="144" t="s">
        <v>452</v>
      </c>
      <c r="Q631" s="144" t="s">
        <v>452</v>
      </c>
      <c r="R631" s="144" t="s">
        <v>452</v>
      </c>
      <c r="S631" s="141" t="s">
        <v>156</v>
      </c>
      <c r="T631" s="141" t="s">
        <v>155</v>
      </c>
      <c r="U631" s="141" t="s">
        <v>2250</v>
      </c>
      <c r="V631" s="145" t="s">
        <v>2251</v>
      </c>
      <c r="W631" s="141" t="s">
        <v>4010</v>
      </c>
      <c r="X631" s="146">
        <v>45322</v>
      </c>
      <c r="Y631" s="147">
        <v>202415000009773</v>
      </c>
      <c r="Z631" s="147" t="s">
        <v>38</v>
      </c>
      <c r="AA631" s="141" t="s">
        <v>2403</v>
      </c>
      <c r="AB631" s="146">
        <v>45323</v>
      </c>
      <c r="AC631" s="162" t="s">
        <v>2404</v>
      </c>
      <c r="AD631" s="146">
        <v>45323</v>
      </c>
      <c r="AE631" s="163">
        <v>168420103</v>
      </c>
      <c r="AF631" s="152">
        <f t="shared" si="57"/>
        <v>0</v>
      </c>
      <c r="AG631" s="167">
        <v>59</v>
      </c>
      <c r="AH631" s="146">
        <v>45324</v>
      </c>
      <c r="AI631" s="163">
        <v>168420103</v>
      </c>
      <c r="AJ631" s="152">
        <f t="shared" si="58"/>
        <v>0</v>
      </c>
      <c r="AK631" s="164">
        <v>156</v>
      </c>
      <c r="AL631" s="146">
        <v>45328</v>
      </c>
      <c r="AM631" s="163">
        <v>168420103</v>
      </c>
      <c r="AN631" s="158">
        <f t="shared" si="59"/>
        <v>0</v>
      </c>
      <c r="AO631" s="157">
        <v>168420103</v>
      </c>
      <c r="AP631" s="157"/>
      <c r="AQ631" s="158">
        <f t="shared" si="61"/>
        <v>0</v>
      </c>
      <c r="AR631" s="158">
        <f t="shared" si="60"/>
        <v>0</v>
      </c>
      <c r="AS631" s="159" t="s">
        <v>2405</v>
      </c>
      <c r="AT631" s="164">
        <v>1100133430662020</v>
      </c>
      <c r="AU631" s="165" t="s">
        <v>2406</v>
      </c>
      <c r="AV631" s="148"/>
    </row>
    <row r="632" spans="1:48" s="118" customFormat="1" ht="18.75" customHeight="1">
      <c r="A632" s="140">
        <v>66</v>
      </c>
      <c r="B632" s="141" t="s">
        <v>2407</v>
      </c>
      <c r="C632" s="142" t="s">
        <v>153</v>
      </c>
      <c r="D632" s="168" t="s">
        <v>114</v>
      </c>
      <c r="E632" s="168" t="s">
        <v>119</v>
      </c>
      <c r="F632" s="142" t="s">
        <v>2249</v>
      </c>
      <c r="G632" s="141" t="s">
        <v>208</v>
      </c>
      <c r="H632" s="142" t="s">
        <v>86</v>
      </c>
      <c r="I632" s="142" t="s">
        <v>40</v>
      </c>
      <c r="J632" s="168" t="s">
        <v>2408</v>
      </c>
      <c r="K632" s="141" t="s">
        <v>218</v>
      </c>
      <c r="L632" s="141">
        <v>81101500</v>
      </c>
      <c r="M632" s="143">
        <v>4100000</v>
      </c>
      <c r="N632" s="144">
        <v>4</v>
      </c>
      <c r="O632" s="143">
        <v>16400000</v>
      </c>
      <c r="P632" s="144" t="s">
        <v>238</v>
      </c>
      <c r="Q632" s="144" t="s">
        <v>238</v>
      </c>
      <c r="R632" s="144" t="s">
        <v>238</v>
      </c>
      <c r="S632" s="141" t="s">
        <v>156</v>
      </c>
      <c r="T632" s="141" t="s">
        <v>2288</v>
      </c>
      <c r="U632" s="141" t="s">
        <v>2250</v>
      </c>
      <c r="V632" s="145" t="s">
        <v>2251</v>
      </c>
      <c r="W632" s="141" t="s">
        <v>4011</v>
      </c>
      <c r="X632" s="146">
        <v>45329</v>
      </c>
      <c r="Y632" s="147" t="s">
        <v>2409</v>
      </c>
      <c r="Z632" s="147" t="s">
        <v>179</v>
      </c>
      <c r="AA632" s="141" t="s">
        <v>2410</v>
      </c>
      <c r="AB632" s="146" t="s">
        <v>2411</v>
      </c>
      <c r="AC632" s="162" t="s">
        <v>2412</v>
      </c>
      <c r="AD632" s="146">
        <v>45343</v>
      </c>
      <c r="AE632" s="163">
        <v>16400000</v>
      </c>
      <c r="AF632" s="152">
        <f t="shared" si="57"/>
        <v>0</v>
      </c>
      <c r="AG632" s="167">
        <v>123</v>
      </c>
      <c r="AH632" s="146">
        <v>45343</v>
      </c>
      <c r="AI632" s="163">
        <v>16400000</v>
      </c>
      <c r="AJ632" s="152">
        <f t="shared" si="58"/>
        <v>0</v>
      </c>
      <c r="AK632" s="164">
        <v>304</v>
      </c>
      <c r="AL632" s="146">
        <v>45349</v>
      </c>
      <c r="AM632" s="163">
        <v>16400000</v>
      </c>
      <c r="AN632" s="158">
        <f t="shared" si="59"/>
        <v>0</v>
      </c>
      <c r="AO632" s="157">
        <v>8200000</v>
      </c>
      <c r="AP632" s="157"/>
      <c r="AQ632" s="158">
        <f t="shared" si="61"/>
        <v>8200000</v>
      </c>
      <c r="AR632" s="158">
        <f t="shared" si="60"/>
        <v>0</v>
      </c>
      <c r="AS632" s="159" t="s">
        <v>170</v>
      </c>
      <c r="AT632" s="164">
        <v>23</v>
      </c>
      <c r="AU632" s="165" t="s">
        <v>2413</v>
      </c>
      <c r="AV632" s="156" t="s">
        <v>2414</v>
      </c>
    </row>
    <row r="633" spans="1:48" s="118" customFormat="1" ht="18.75" customHeight="1">
      <c r="A633" s="140">
        <v>67</v>
      </c>
      <c r="B633" s="141" t="s">
        <v>2415</v>
      </c>
      <c r="C633" s="142" t="s">
        <v>153</v>
      </c>
      <c r="D633" s="168" t="s">
        <v>114</v>
      </c>
      <c r="E633" s="168" t="s">
        <v>119</v>
      </c>
      <c r="F633" s="142" t="s">
        <v>2249</v>
      </c>
      <c r="G633" s="141" t="s">
        <v>208</v>
      </c>
      <c r="H633" s="142" t="s">
        <v>212</v>
      </c>
      <c r="I633" s="142" t="s">
        <v>40</v>
      </c>
      <c r="J633" s="168" t="s">
        <v>2416</v>
      </c>
      <c r="K633" s="141" t="s">
        <v>218</v>
      </c>
      <c r="L633" s="141">
        <v>81101500</v>
      </c>
      <c r="M633" s="143">
        <v>14400000</v>
      </c>
      <c r="N633" s="144">
        <v>4</v>
      </c>
      <c r="O633" s="143">
        <v>57600000</v>
      </c>
      <c r="P633" s="144" t="s">
        <v>238</v>
      </c>
      <c r="Q633" s="144" t="s">
        <v>238</v>
      </c>
      <c r="R633" s="144" t="s">
        <v>238</v>
      </c>
      <c r="S633" s="141" t="s">
        <v>156</v>
      </c>
      <c r="T633" s="141" t="s">
        <v>2288</v>
      </c>
      <c r="U633" s="141" t="s">
        <v>2250</v>
      </c>
      <c r="V633" s="145" t="s">
        <v>2251</v>
      </c>
      <c r="W633" s="141" t="s">
        <v>4011</v>
      </c>
      <c r="X633" s="146">
        <v>45338</v>
      </c>
      <c r="Y633" s="147" t="s">
        <v>2417</v>
      </c>
      <c r="Z633" s="147" t="s">
        <v>178</v>
      </c>
      <c r="AA633" s="141" t="s">
        <v>2418</v>
      </c>
      <c r="AB633" s="146">
        <v>45341</v>
      </c>
      <c r="AC633" s="162" t="s">
        <v>2419</v>
      </c>
      <c r="AD633" s="146">
        <v>45343</v>
      </c>
      <c r="AE633" s="163">
        <v>57600000</v>
      </c>
      <c r="AF633" s="152">
        <f t="shared" si="57"/>
        <v>0</v>
      </c>
      <c r="AG633" s="167">
        <v>124</v>
      </c>
      <c r="AH633" s="146">
        <v>45343</v>
      </c>
      <c r="AI633" s="163">
        <v>57600000</v>
      </c>
      <c r="AJ633" s="152">
        <f t="shared" si="58"/>
        <v>0</v>
      </c>
      <c r="AK633" s="164">
        <v>335</v>
      </c>
      <c r="AL633" s="146">
        <v>45351</v>
      </c>
      <c r="AM633" s="163">
        <v>57600000</v>
      </c>
      <c r="AN633" s="158">
        <f t="shared" si="59"/>
        <v>0</v>
      </c>
      <c r="AO633" s="157">
        <v>28800000</v>
      </c>
      <c r="AP633" s="157"/>
      <c r="AQ633" s="158">
        <f t="shared" si="61"/>
        <v>28800000</v>
      </c>
      <c r="AR633" s="158">
        <f t="shared" si="60"/>
        <v>0</v>
      </c>
      <c r="AS633" s="159" t="s">
        <v>170</v>
      </c>
      <c r="AT633" s="164">
        <v>26</v>
      </c>
      <c r="AU633" s="165" t="s">
        <v>2420</v>
      </c>
      <c r="AV633" s="148"/>
    </row>
    <row r="634" spans="1:48" s="118" customFormat="1" ht="18.75" customHeight="1">
      <c r="A634" s="140">
        <v>68</v>
      </c>
      <c r="B634" s="141" t="s">
        <v>2421</v>
      </c>
      <c r="C634" s="142" t="s">
        <v>153</v>
      </c>
      <c r="D634" s="168" t="s">
        <v>114</v>
      </c>
      <c r="E634" s="168" t="s">
        <v>119</v>
      </c>
      <c r="F634" s="142" t="s">
        <v>2249</v>
      </c>
      <c r="G634" s="141" t="s">
        <v>208</v>
      </c>
      <c r="H634" s="142" t="s">
        <v>212</v>
      </c>
      <c r="I634" s="142" t="s">
        <v>40</v>
      </c>
      <c r="J634" s="168" t="s">
        <v>2422</v>
      </c>
      <c r="K634" s="141" t="s">
        <v>218</v>
      </c>
      <c r="L634" s="141">
        <v>81101500</v>
      </c>
      <c r="M634" s="143">
        <v>6935092</v>
      </c>
      <c r="N634" s="144">
        <v>4</v>
      </c>
      <c r="O634" s="143">
        <v>27740368</v>
      </c>
      <c r="P634" s="144" t="s">
        <v>238</v>
      </c>
      <c r="Q634" s="144" t="s">
        <v>238</v>
      </c>
      <c r="R634" s="144" t="s">
        <v>238</v>
      </c>
      <c r="S634" s="141" t="s">
        <v>156</v>
      </c>
      <c r="T634" s="141" t="s">
        <v>2288</v>
      </c>
      <c r="U634" s="141" t="s">
        <v>2250</v>
      </c>
      <c r="V634" s="145" t="s">
        <v>2251</v>
      </c>
      <c r="W634" s="141" t="s">
        <v>4011</v>
      </c>
      <c r="X634" s="146">
        <v>45338</v>
      </c>
      <c r="Y634" s="147" t="s">
        <v>2417</v>
      </c>
      <c r="Z634" s="147" t="s">
        <v>178</v>
      </c>
      <c r="AA634" s="141" t="s">
        <v>2423</v>
      </c>
      <c r="AB634" s="146">
        <v>45341</v>
      </c>
      <c r="AC634" s="162" t="s">
        <v>2424</v>
      </c>
      <c r="AD634" s="146">
        <v>45343</v>
      </c>
      <c r="AE634" s="163">
        <v>27740368</v>
      </c>
      <c r="AF634" s="152">
        <f t="shared" si="57"/>
        <v>0</v>
      </c>
      <c r="AG634" s="167">
        <v>125</v>
      </c>
      <c r="AH634" s="146">
        <v>45343</v>
      </c>
      <c r="AI634" s="163">
        <v>27740368</v>
      </c>
      <c r="AJ634" s="152">
        <f t="shared" si="58"/>
        <v>0</v>
      </c>
      <c r="AK634" s="164">
        <v>306</v>
      </c>
      <c r="AL634" s="146">
        <v>45349</v>
      </c>
      <c r="AM634" s="163">
        <v>27740368</v>
      </c>
      <c r="AN634" s="158">
        <f t="shared" si="59"/>
        <v>0</v>
      </c>
      <c r="AO634" s="157">
        <v>13870184</v>
      </c>
      <c r="AP634" s="157"/>
      <c r="AQ634" s="158">
        <f t="shared" si="61"/>
        <v>13870184</v>
      </c>
      <c r="AR634" s="158">
        <f t="shared" si="60"/>
        <v>0</v>
      </c>
      <c r="AS634" s="159" t="s">
        <v>170</v>
      </c>
      <c r="AT634" s="164">
        <v>25</v>
      </c>
      <c r="AU634" s="165" t="s">
        <v>2425</v>
      </c>
      <c r="AV634" s="148"/>
    </row>
    <row r="635" spans="1:48" s="118" customFormat="1" ht="18.75" customHeight="1">
      <c r="A635" s="140">
        <v>69</v>
      </c>
      <c r="B635" s="141" t="s">
        <v>2426</v>
      </c>
      <c r="C635" s="142" t="s">
        <v>153</v>
      </c>
      <c r="D635" s="168" t="s">
        <v>114</v>
      </c>
      <c r="E635" s="168" t="s">
        <v>119</v>
      </c>
      <c r="F635" s="142" t="s">
        <v>2249</v>
      </c>
      <c r="G635" s="141" t="s">
        <v>208</v>
      </c>
      <c r="H635" s="142" t="s">
        <v>211</v>
      </c>
      <c r="I635" s="142" t="s">
        <v>40</v>
      </c>
      <c r="J635" s="168" t="s">
        <v>2427</v>
      </c>
      <c r="K635" s="141" t="s">
        <v>218</v>
      </c>
      <c r="L635" s="141">
        <v>80111600</v>
      </c>
      <c r="M635" s="143">
        <v>6935092</v>
      </c>
      <c r="N635" s="144">
        <v>4</v>
      </c>
      <c r="O635" s="143">
        <v>27740368</v>
      </c>
      <c r="P635" s="144" t="s">
        <v>238</v>
      </c>
      <c r="Q635" s="144" t="s">
        <v>238</v>
      </c>
      <c r="R635" s="144" t="s">
        <v>238</v>
      </c>
      <c r="S635" s="141" t="s">
        <v>156</v>
      </c>
      <c r="T635" s="141" t="s">
        <v>2288</v>
      </c>
      <c r="U635" s="141" t="s">
        <v>2250</v>
      </c>
      <c r="V635" s="145" t="s">
        <v>2251</v>
      </c>
      <c r="W635" s="141" t="s">
        <v>4011</v>
      </c>
      <c r="X635" s="146">
        <v>45338</v>
      </c>
      <c r="Y635" s="147" t="s">
        <v>2417</v>
      </c>
      <c r="Z635" s="147" t="s">
        <v>178</v>
      </c>
      <c r="AA635" s="141" t="s">
        <v>2428</v>
      </c>
      <c r="AB635" s="146">
        <v>45341</v>
      </c>
      <c r="AC635" s="162" t="s">
        <v>2429</v>
      </c>
      <c r="AD635" s="146">
        <v>45343</v>
      </c>
      <c r="AE635" s="163">
        <v>27740368</v>
      </c>
      <c r="AF635" s="152">
        <f t="shared" si="57"/>
        <v>0</v>
      </c>
      <c r="AG635" s="167">
        <v>122</v>
      </c>
      <c r="AH635" s="146">
        <v>45343</v>
      </c>
      <c r="AI635" s="163">
        <v>27740368</v>
      </c>
      <c r="AJ635" s="152">
        <f t="shared" si="58"/>
        <v>0</v>
      </c>
      <c r="AK635" s="164">
        <v>315</v>
      </c>
      <c r="AL635" s="146">
        <v>45349</v>
      </c>
      <c r="AM635" s="163">
        <v>27740368</v>
      </c>
      <c r="AN635" s="158">
        <f t="shared" si="59"/>
        <v>0</v>
      </c>
      <c r="AO635" s="157">
        <v>13870184</v>
      </c>
      <c r="AP635" s="157"/>
      <c r="AQ635" s="158">
        <f t="shared" si="61"/>
        <v>13870184</v>
      </c>
      <c r="AR635" s="158">
        <f t="shared" si="60"/>
        <v>0</v>
      </c>
      <c r="AS635" s="159" t="s">
        <v>170</v>
      </c>
      <c r="AT635" s="164">
        <v>24</v>
      </c>
      <c r="AU635" s="165" t="s">
        <v>2430</v>
      </c>
      <c r="AV635" s="148"/>
    </row>
    <row r="636" spans="1:48" s="118" customFormat="1" ht="18.75" customHeight="1">
      <c r="A636" s="140">
        <v>70</v>
      </c>
      <c r="B636" s="141" t="s">
        <v>2431</v>
      </c>
      <c r="C636" s="142" t="s">
        <v>153</v>
      </c>
      <c r="D636" s="168" t="s">
        <v>114</v>
      </c>
      <c r="E636" s="168" t="s">
        <v>119</v>
      </c>
      <c r="F636" s="142" t="s">
        <v>2249</v>
      </c>
      <c r="G636" s="141" t="s">
        <v>208</v>
      </c>
      <c r="H636" s="142" t="s">
        <v>2</v>
      </c>
      <c r="I636" s="142" t="s">
        <v>40</v>
      </c>
      <c r="J636" s="168" t="s">
        <v>2432</v>
      </c>
      <c r="K636" s="141" t="s">
        <v>218</v>
      </c>
      <c r="L636" s="141">
        <v>80121700</v>
      </c>
      <c r="M636" s="143">
        <v>14400000</v>
      </c>
      <c r="N636" s="144">
        <v>4</v>
      </c>
      <c r="O636" s="143">
        <v>57600000</v>
      </c>
      <c r="P636" s="144" t="s">
        <v>238</v>
      </c>
      <c r="Q636" s="144" t="s">
        <v>238</v>
      </c>
      <c r="R636" s="144" t="s">
        <v>238</v>
      </c>
      <c r="S636" s="141" t="s">
        <v>156</v>
      </c>
      <c r="T636" s="141" t="s">
        <v>2288</v>
      </c>
      <c r="U636" s="141" t="s">
        <v>2250</v>
      </c>
      <c r="V636" s="145" t="s">
        <v>2251</v>
      </c>
      <c r="W636" s="141" t="s">
        <v>4011</v>
      </c>
      <c r="X636" s="146">
        <v>45338</v>
      </c>
      <c r="Y636" s="147" t="s">
        <v>2417</v>
      </c>
      <c r="Z636" s="147" t="s">
        <v>178</v>
      </c>
      <c r="AA636" s="141" t="s">
        <v>2433</v>
      </c>
      <c r="AB636" s="146">
        <v>45341</v>
      </c>
      <c r="AC636" s="162" t="s">
        <v>2434</v>
      </c>
      <c r="AD636" s="146">
        <v>45343</v>
      </c>
      <c r="AE636" s="163">
        <v>57600000</v>
      </c>
      <c r="AF636" s="152">
        <f t="shared" si="57"/>
        <v>0</v>
      </c>
      <c r="AG636" s="167">
        <v>126</v>
      </c>
      <c r="AH636" s="146">
        <v>45343</v>
      </c>
      <c r="AI636" s="163">
        <v>57600000</v>
      </c>
      <c r="AJ636" s="152">
        <f t="shared" si="58"/>
        <v>0</v>
      </c>
      <c r="AK636" s="164">
        <v>319</v>
      </c>
      <c r="AL636" s="146">
        <v>45350</v>
      </c>
      <c r="AM636" s="163">
        <v>57600000</v>
      </c>
      <c r="AN636" s="158">
        <f t="shared" si="59"/>
        <v>0</v>
      </c>
      <c r="AO636" s="157">
        <v>28800000</v>
      </c>
      <c r="AP636" s="157"/>
      <c r="AQ636" s="158">
        <f t="shared" si="61"/>
        <v>28800000</v>
      </c>
      <c r="AR636" s="158">
        <f t="shared" si="60"/>
        <v>0</v>
      </c>
      <c r="AS636" s="159" t="s">
        <v>170</v>
      </c>
      <c r="AT636" s="164">
        <v>28</v>
      </c>
      <c r="AU636" s="165" t="s">
        <v>2435</v>
      </c>
      <c r="AV636" s="148"/>
    </row>
    <row r="637" spans="1:48" s="118" customFormat="1" ht="18.75" customHeight="1">
      <c r="A637" s="140">
        <v>71</v>
      </c>
      <c r="B637" s="141" t="s">
        <v>2436</v>
      </c>
      <c r="C637" s="142" t="s">
        <v>153</v>
      </c>
      <c r="D637" s="168" t="s">
        <v>114</v>
      </c>
      <c r="E637" s="168" t="s">
        <v>119</v>
      </c>
      <c r="F637" s="142" t="s">
        <v>2249</v>
      </c>
      <c r="G637" s="141" t="s">
        <v>208</v>
      </c>
      <c r="H637" s="142" t="s">
        <v>86</v>
      </c>
      <c r="I637" s="142" t="s">
        <v>40</v>
      </c>
      <c r="J637" s="168" t="s">
        <v>2437</v>
      </c>
      <c r="K637" s="141" t="s">
        <v>226</v>
      </c>
      <c r="L637" s="141" t="s">
        <v>237</v>
      </c>
      <c r="M637" s="143">
        <v>500948475</v>
      </c>
      <c r="N637" s="144">
        <v>1</v>
      </c>
      <c r="O637" s="143">
        <v>500948475</v>
      </c>
      <c r="P637" s="144" t="s">
        <v>622</v>
      </c>
      <c r="Q637" s="144" t="s">
        <v>622</v>
      </c>
      <c r="R637" s="144" t="s">
        <v>622</v>
      </c>
      <c r="S637" s="141" t="s">
        <v>156</v>
      </c>
      <c r="T637" s="141" t="s">
        <v>155</v>
      </c>
      <c r="U637" s="141" t="s">
        <v>2250</v>
      </c>
      <c r="V637" s="145" t="s">
        <v>2251</v>
      </c>
      <c r="W637" s="141" t="s">
        <v>4010</v>
      </c>
      <c r="X637" s="146">
        <v>45341</v>
      </c>
      <c r="Y637" s="147">
        <v>202415000021543</v>
      </c>
      <c r="Z637" s="147" t="s">
        <v>178</v>
      </c>
      <c r="AA637" s="141" t="s">
        <v>2438</v>
      </c>
      <c r="AB637" s="146">
        <v>45341</v>
      </c>
      <c r="AC637" s="162" t="s">
        <v>2439</v>
      </c>
      <c r="AD637" s="146">
        <v>45341</v>
      </c>
      <c r="AE637" s="163">
        <v>500948475</v>
      </c>
      <c r="AF637" s="152">
        <f t="shared" si="57"/>
        <v>0</v>
      </c>
      <c r="AG637" s="167">
        <v>90</v>
      </c>
      <c r="AH637" s="146">
        <v>45341</v>
      </c>
      <c r="AI637" s="163">
        <v>0</v>
      </c>
      <c r="AJ637" s="152">
        <f t="shared" si="58"/>
        <v>500948475</v>
      </c>
      <c r="AK637" s="164"/>
      <c r="AL637" s="146"/>
      <c r="AM637" s="163"/>
      <c r="AN637" s="158">
        <f t="shared" si="59"/>
        <v>0</v>
      </c>
      <c r="AO637" s="157"/>
      <c r="AP637" s="157"/>
      <c r="AQ637" s="158">
        <f t="shared" si="61"/>
        <v>0</v>
      </c>
      <c r="AR637" s="158">
        <f t="shared" si="60"/>
        <v>500948475</v>
      </c>
      <c r="AS637" s="159"/>
      <c r="AT637" s="164"/>
      <c r="AU637" s="165"/>
      <c r="AV637" s="148"/>
    </row>
    <row r="638" spans="1:48" s="118" customFormat="1" ht="18.75" customHeight="1">
      <c r="A638" s="140">
        <v>72</v>
      </c>
      <c r="B638" s="141" t="s">
        <v>2440</v>
      </c>
      <c r="C638" s="142" t="s">
        <v>153</v>
      </c>
      <c r="D638" s="168" t="s">
        <v>114</v>
      </c>
      <c r="E638" s="168" t="s">
        <v>119</v>
      </c>
      <c r="F638" s="142" t="s">
        <v>2249</v>
      </c>
      <c r="G638" s="141" t="s">
        <v>208</v>
      </c>
      <c r="H638" s="142" t="s">
        <v>210</v>
      </c>
      <c r="I638" s="142" t="s">
        <v>40</v>
      </c>
      <c r="J638" s="168" t="s">
        <v>2441</v>
      </c>
      <c r="K638" s="141" t="s">
        <v>225</v>
      </c>
      <c r="L638" s="141">
        <v>80111600</v>
      </c>
      <c r="M638" s="143">
        <v>3253963</v>
      </c>
      <c r="N638" s="144">
        <v>28</v>
      </c>
      <c r="O638" s="143">
        <v>3037032</v>
      </c>
      <c r="P638" s="144" t="s">
        <v>452</v>
      </c>
      <c r="Q638" s="144" t="s">
        <v>452</v>
      </c>
      <c r="R638" s="144" t="s">
        <v>452</v>
      </c>
      <c r="S638" s="141" t="s">
        <v>156</v>
      </c>
      <c r="T638" s="141" t="s">
        <v>2288</v>
      </c>
      <c r="U638" s="141" t="s">
        <v>2250</v>
      </c>
      <c r="V638" s="145" t="s">
        <v>2251</v>
      </c>
      <c r="W638" s="141" t="s">
        <v>4011</v>
      </c>
      <c r="X638" s="146">
        <v>45343</v>
      </c>
      <c r="Y638" s="147">
        <v>202415000022533</v>
      </c>
      <c r="Z638" s="147" t="s">
        <v>178</v>
      </c>
      <c r="AA638" s="141" t="s">
        <v>2442</v>
      </c>
      <c r="AB638" s="146">
        <v>45344</v>
      </c>
      <c r="AC638" s="162" t="s">
        <v>2443</v>
      </c>
      <c r="AD638" s="146">
        <v>45344</v>
      </c>
      <c r="AE638" s="163">
        <v>3037032</v>
      </c>
      <c r="AF638" s="152">
        <f t="shared" si="57"/>
        <v>0</v>
      </c>
      <c r="AG638" s="167">
        <v>204</v>
      </c>
      <c r="AH638" s="146">
        <v>45349</v>
      </c>
      <c r="AI638" s="163">
        <v>3037032</v>
      </c>
      <c r="AJ638" s="152">
        <f t="shared" si="58"/>
        <v>0</v>
      </c>
      <c r="AK638" s="164">
        <v>328</v>
      </c>
      <c r="AL638" s="146">
        <v>45350</v>
      </c>
      <c r="AM638" s="163">
        <v>3037032</v>
      </c>
      <c r="AN638" s="158">
        <f t="shared" si="59"/>
        <v>0</v>
      </c>
      <c r="AO638" s="157">
        <v>3037032</v>
      </c>
      <c r="AP638" s="157"/>
      <c r="AQ638" s="158">
        <f t="shared" si="61"/>
        <v>0</v>
      </c>
      <c r="AR638" s="158">
        <f t="shared" si="60"/>
        <v>0</v>
      </c>
      <c r="AS638" s="159" t="s">
        <v>170</v>
      </c>
      <c r="AT638" s="164">
        <v>297</v>
      </c>
      <c r="AU638" s="165" t="s">
        <v>2444</v>
      </c>
      <c r="AV638" s="148"/>
    </row>
    <row r="639" spans="1:48" s="118" customFormat="1" ht="18.75" customHeight="1">
      <c r="A639" s="140">
        <v>73</v>
      </c>
      <c r="B639" s="141" t="s">
        <v>2445</v>
      </c>
      <c r="C639" s="142" t="s">
        <v>153</v>
      </c>
      <c r="D639" s="168" t="s">
        <v>114</v>
      </c>
      <c r="E639" s="168" t="s">
        <v>119</v>
      </c>
      <c r="F639" s="142" t="s">
        <v>2249</v>
      </c>
      <c r="G639" s="141" t="s">
        <v>208</v>
      </c>
      <c r="H639" s="142" t="s">
        <v>7</v>
      </c>
      <c r="I639" s="142" t="s">
        <v>40</v>
      </c>
      <c r="J639" s="168" t="s">
        <v>2446</v>
      </c>
      <c r="K639" s="141" t="s">
        <v>225</v>
      </c>
      <c r="L639" s="141">
        <v>80111600</v>
      </c>
      <c r="M639" s="143">
        <v>4276560</v>
      </c>
      <c r="N639" s="144">
        <v>1</v>
      </c>
      <c r="O639" s="143">
        <v>4276560</v>
      </c>
      <c r="P639" s="144" t="s">
        <v>452</v>
      </c>
      <c r="Q639" s="144" t="s">
        <v>452</v>
      </c>
      <c r="R639" s="144" t="s">
        <v>452</v>
      </c>
      <c r="S639" s="141" t="s">
        <v>156</v>
      </c>
      <c r="T639" s="141" t="s">
        <v>2288</v>
      </c>
      <c r="U639" s="141" t="s">
        <v>2250</v>
      </c>
      <c r="V639" s="145" t="s">
        <v>2251</v>
      </c>
      <c r="W639" s="141" t="s">
        <v>4011</v>
      </c>
      <c r="X639" s="146">
        <v>45343</v>
      </c>
      <c r="Y639" s="147">
        <v>202415000022533</v>
      </c>
      <c r="Z639" s="147" t="s">
        <v>178</v>
      </c>
      <c r="AA639" s="141" t="s">
        <v>2447</v>
      </c>
      <c r="AB639" s="146">
        <v>45344</v>
      </c>
      <c r="AC639" s="162" t="s">
        <v>2448</v>
      </c>
      <c r="AD639" s="146">
        <v>45344</v>
      </c>
      <c r="AE639" s="163">
        <v>4276560</v>
      </c>
      <c r="AF639" s="152">
        <f t="shared" si="57"/>
        <v>0</v>
      </c>
      <c r="AG639" s="167">
        <v>205</v>
      </c>
      <c r="AH639" s="146">
        <v>45349</v>
      </c>
      <c r="AI639" s="163">
        <v>4276560</v>
      </c>
      <c r="AJ639" s="152">
        <f t="shared" si="58"/>
        <v>0</v>
      </c>
      <c r="AK639" s="164">
        <v>326</v>
      </c>
      <c r="AL639" s="146">
        <v>45350</v>
      </c>
      <c r="AM639" s="163">
        <v>4276560</v>
      </c>
      <c r="AN639" s="158">
        <f t="shared" si="59"/>
        <v>0</v>
      </c>
      <c r="AO639" s="157">
        <v>4276560</v>
      </c>
      <c r="AP639" s="157"/>
      <c r="AQ639" s="158">
        <f t="shared" si="61"/>
        <v>0</v>
      </c>
      <c r="AR639" s="158">
        <f t="shared" si="60"/>
        <v>0</v>
      </c>
      <c r="AS639" s="159" t="s">
        <v>170</v>
      </c>
      <c r="AT639" s="164">
        <v>319</v>
      </c>
      <c r="AU639" s="165" t="s">
        <v>2449</v>
      </c>
      <c r="AV639" s="148"/>
    </row>
    <row r="640" spans="1:48" s="118" customFormat="1" ht="18.75" customHeight="1">
      <c r="A640" s="140">
        <v>74</v>
      </c>
      <c r="B640" s="141" t="s">
        <v>2450</v>
      </c>
      <c r="C640" s="142" t="s">
        <v>153</v>
      </c>
      <c r="D640" s="168" t="s">
        <v>114</v>
      </c>
      <c r="E640" s="168" t="s">
        <v>119</v>
      </c>
      <c r="F640" s="142" t="s">
        <v>2249</v>
      </c>
      <c r="G640" s="141" t="s">
        <v>208</v>
      </c>
      <c r="H640" s="142" t="s">
        <v>211</v>
      </c>
      <c r="I640" s="142" t="s">
        <v>40</v>
      </c>
      <c r="J640" s="168" t="s">
        <v>2451</v>
      </c>
      <c r="K640" s="141" t="s">
        <v>225</v>
      </c>
      <c r="L640" s="141">
        <v>80111600</v>
      </c>
      <c r="M640" s="143">
        <v>6949410</v>
      </c>
      <c r="N640" s="144">
        <v>1</v>
      </c>
      <c r="O640" s="143">
        <v>6949410</v>
      </c>
      <c r="P640" s="144" t="s">
        <v>452</v>
      </c>
      <c r="Q640" s="144" t="s">
        <v>452</v>
      </c>
      <c r="R640" s="144" t="s">
        <v>452</v>
      </c>
      <c r="S640" s="141" t="s">
        <v>156</v>
      </c>
      <c r="T640" s="141" t="s">
        <v>2288</v>
      </c>
      <c r="U640" s="141" t="s">
        <v>2250</v>
      </c>
      <c r="V640" s="145" t="s">
        <v>2251</v>
      </c>
      <c r="W640" s="141" t="s">
        <v>4011</v>
      </c>
      <c r="X640" s="146">
        <v>45343</v>
      </c>
      <c r="Y640" s="147">
        <v>202415000022533</v>
      </c>
      <c r="Z640" s="147" t="s">
        <v>178</v>
      </c>
      <c r="AA640" s="141" t="s">
        <v>2452</v>
      </c>
      <c r="AB640" s="146">
        <v>45344</v>
      </c>
      <c r="AC640" s="162" t="s">
        <v>2453</v>
      </c>
      <c r="AD640" s="146">
        <v>45344</v>
      </c>
      <c r="AE640" s="163">
        <v>6949410</v>
      </c>
      <c r="AF640" s="152">
        <f t="shared" si="57"/>
        <v>0</v>
      </c>
      <c r="AG640" s="167">
        <v>206</v>
      </c>
      <c r="AH640" s="146">
        <v>45349</v>
      </c>
      <c r="AI640" s="163">
        <v>6949410</v>
      </c>
      <c r="AJ640" s="152">
        <f t="shared" si="58"/>
        <v>0</v>
      </c>
      <c r="AK640" s="164">
        <v>342</v>
      </c>
      <c r="AL640" s="146">
        <v>45351</v>
      </c>
      <c r="AM640" s="163">
        <v>6949410</v>
      </c>
      <c r="AN640" s="158">
        <f t="shared" si="59"/>
        <v>0</v>
      </c>
      <c r="AO640" s="157">
        <v>6949410</v>
      </c>
      <c r="AP640" s="157"/>
      <c r="AQ640" s="158">
        <f t="shared" si="61"/>
        <v>0</v>
      </c>
      <c r="AR640" s="158">
        <f t="shared" si="60"/>
        <v>0</v>
      </c>
      <c r="AS640" s="159" t="s">
        <v>170</v>
      </c>
      <c r="AT640" s="164">
        <v>368</v>
      </c>
      <c r="AU640" s="165" t="s">
        <v>2454</v>
      </c>
      <c r="AV640" s="148"/>
    </row>
    <row r="641" spans="1:48" s="118" customFormat="1" ht="18.75" customHeight="1">
      <c r="A641" s="140">
        <v>75</v>
      </c>
      <c r="B641" s="141" t="s">
        <v>2455</v>
      </c>
      <c r="C641" s="142" t="s">
        <v>153</v>
      </c>
      <c r="D641" s="168" t="s">
        <v>114</v>
      </c>
      <c r="E641" s="168" t="s">
        <v>119</v>
      </c>
      <c r="F641" s="142" t="s">
        <v>2249</v>
      </c>
      <c r="G641" s="141" t="s">
        <v>208</v>
      </c>
      <c r="H641" s="142" t="s">
        <v>212</v>
      </c>
      <c r="I641" s="142" t="s">
        <v>40</v>
      </c>
      <c r="J641" s="168" t="s">
        <v>2456</v>
      </c>
      <c r="K641" s="141" t="s">
        <v>225</v>
      </c>
      <c r="L641" s="141">
        <v>81101500</v>
      </c>
      <c r="M641" s="143">
        <v>7483980</v>
      </c>
      <c r="N641" s="144">
        <v>1</v>
      </c>
      <c r="O641" s="143">
        <v>14967960</v>
      </c>
      <c r="P641" s="144" t="s">
        <v>452</v>
      </c>
      <c r="Q641" s="144" t="s">
        <v>452</v>
      </c>
      <c r="R641" s="144" t="s">
        <v>452</v>
      </c>
      <c r="S641" s="141" t="s">
        <v>156</v>
      </c>
      <c r="T641" s="141" t="s">
        <v>2288</v>
      </c>
      <c r="U641" s="141" t="s">
        <v>2250</v>
      </c>
      <c r="V641" s="145" t="s">
        <v>2251</v>
      </c>
      <c r="W641" s="141" t="s">
        <v>4011</v>
      </c>
      <c r="X641" s="146">
        <v>45343</v>
      </c>
      <c r="Y641" s="147">
        <v>202415000022533</v>
      </c>
      <c r="Z641" s="147" t="s">
        <v>178</v>
      </c>
      <c r="AA641" s="141" t="s">
        <v>2457</v>
      </c>
      <c r="AB641" s="146">
        <v>45344</v>
      </c>
      <c r="AC641" s="162" t="s">
        <v>2458</v>
      </c>
      <c r="AD641" s="146">
        <v>45344</v>
      </c>
      <c r="AE641" s="163">
        <v>7483980</v>
      </c>
      <c r="AF641" s="152">
        <f t="shared" si="57"/>
        <v>7483980</v>
      </c>
      <c r="AG641" s="167">
        <v>207</v>
      </c>
      <c r="AH641" s="146">
        <v>45349</v>
      </c>
      <c r="AI641" s="163">
        <v>7483980</v>
      </c>
      <c r="AJ641" s="152">
        <f t="shared" si="58"/>
        <v>0</v>
      </c>
      <c r="AK641" s="164">
        <v>355</v>
      </c>
      <c r="AL641" s="146">
        <v>45351</v>
      </c>
      <c r="AM641" s="163">
        <v>7483980</v>
      </c>
      <c r="AN641" s="158">
        <f t="shared" si="59"/>
        <v>0</v>
      </c>
      <c r="AO641" s="157">
        <v>7483980</v>
      </c>
      <c r="AP641" s="157"/>
      <c r="AQ641" s="158">
        <f t="shared" si="61"/>
        <v>0</v>
      </c>
      <c r="AR641" s="158">
        <f t="shared" si="60"/>
        <v>7483980</v>
      </c>
      <c r="AS641" s="159" t="s">
        <v>170</v>
      </c>
      <c r="AT641" s="164">
        <v>704</v>
      </c>
      <c r="AU641" s="165" t="s">
        <v>2459</v>
      </c>
      <c r="AV641" s="148"/>
    </row>
    <row r="642" spans="1:48" s="118" customFormat="1" ht="18.75" customHeight="1">
      <c r="A642" s="140">
        <v>76</v>
      </c>
      <c r="B642" s="141" t="s">
        <v>2460</v>
      </c>
      <c r="C642" s="142" t="s">
        <v>153</v>
      </c>
      <c r="D642" s="168" t="s">
        <v>114</v>
      </c>
      <c r="E642" s="168" t="s">
        <v>119</v>
      </c>
      <c r="F642" s="142" t="s">
        <v>2249</v>
      </c>
      <c r="G642" s="141" t="s">
        <v>208</v>
      </c>
      <c r="H642" s="142" t="s">
        <v>88</v>
      </c>
      <c r="I642" s="142" t="s">
        <v>40</v>
      </c>
      <c r="J642" s="168" t="s">
        <v>2461</v>
      </c>
      <c r="K642" s="141" t="s">
        <v>225</v>
      </c>
      <c r="L642" s="141">
        <v>77101700</v>
      </c>
      <c r="M642" s="143">
        <v>6414840</v>
      </c>
      <c r="N642" s="144">
        <v>1</v>
      </c>
      <c r="O642" s="143">
        <v>6414840</v>
      </c>
      <c r="P642" s="144" t="s">
        <v>452</v>
      </c>
      <c r="Q642" s="144" t="s">
        <v>452</v>
      </c>
      <c r="R642" s="144" t="s">
        <v>452</v>
      </c>
      <c r="S642" s="141" t="s">
        <v>156</v>
      </c>
      <c r="T642" s="141" t="s">
        <v>2288</v>
      </c>
      <c r="U642" s="141" t="s">
        <v>2250</v>
      </c>
      <c r="V642" s="145" t="s">
        <v>2251</v>
      </c>
      <c r="W642" s="141" t="s">
        <v>4011</v>
      </c>
      <c r="X642" s="146">
        <v>45343</v>
      </c>
      <c r="Y642" s="147">
        <v>202415000022533</v>
      </c>
      <c r="Z642" s="147" t="s">
        <v>178</v>
      </c>
      <c r="AA642" s="141" t="s">
        <v>2462</v>
      </c>
      <c r="AB642" s="146">
        <v>45344</v>
      </c>
      <c r="AC642" s="162" t="s">
        <v>2463</v>
      </c>
      <c r="AD642" s="146">
        <v>45344</v>
      </c>
      <c r="AE642" s="163">
        <v>6414840</v>
      </c>
      <c r="AF642" s="152">
        <f t="shared" si="57"/>
        <v>0</v>
      </c>
      <c r="AG642" s="167">
        <v>208</v>
      </c>
      <c r="AH642" s="146">
        <v>45349</v>
      </c>
      <c r="AI642" s="163">
        <v>6414840</v>
      </c>
      <c r="AJ642" s="152">
        <f t="shared" si="58"/>
        <v>0</v>
      </c>
      <c r="AK642" s="164">
        <v>356</v>
      </c>
      <c r="AL642" s="146">
        <v>45351</v>
      </c>
      <c r="AM642" s="163">
        <v>6414840</v>
      </c>
      <c r="AN642" s="158">
        <f t="shared" si="59"/>
        <v>0</v>
      </c>
      <c r="AO642" s="157">
        <v>3207420</v>
      </c>
      <c r="AP642" s="157"/>
      <c r="AQ642" s="158">
        <f t="shared" si="61"/>
        <v>3207420</v>
      </c>
      <c r="AR642" s="158">
        <f t="shared" si="60"/>
        <v>0</v>
      </c>
      <c r="AS642" s="159" t="s">
        <v>170</v>
      </c>
      <c r="AT642" s="164">
        <v>370</v>
      </c>
      <c r="AU642" s="165" t="s">
        <v>2464</v>
      </c>
      <c r="AV642" s="148"/>
    </row>
    <row r="643" spans="1:48" s="118" customFormat="1" ht="18.75" customHeight="1">
      <c r="A643" s="140">
        <v>77</v>
      </c>
      <c r="B643" s="141" t="s">
        <v>2465</v>
      </c>
      <c r="C643" s="142" t="s">
        <v>153</v>
      </c>
      <c r="D643" s="168" t="s">
        <v>114</v>
      </c>
      <c r="E643" s="168" t="s">
        <v>119</v>
      </c>
      <c r="F643" s="142" t="s">
        <v>2249</v>
      </c>
      <c r="G643" s="141" t="s">
        <v>208</v>
      </c>
      <c r="H643" s="142" t="s">
        <v>6</v>
      </c>
      <c r="I643" s="142" t="s">
        <v>40</v>
      </c>
      <c r="J643" s="168" t="s">
        <v>2466</v>
      </c>
      <c r="K643" s="141" t="s">
        <v>225</v>
      </c>
      <c r="L643" s="141">
        <v>93141500</v>
      </c>
      <c r="M643" s="143">
        <v>3788000</v>
      </c>
      <c r="N643" s="144">
        <v>1</v>
      </c>
      <c r="O643" s="143">
        <v>1364984</v>
      </c>
      <c r="P643" s="144" t="s">
        <v>452</v>
      </c>
      <c r="Q643" s="144" t="s">
        <v>452</v>
      </c>
      <c r="R643" s="144" t="s">
        <v>452</v>
      </c>
      <c r="S643" s="141" t="s">
        <v>156</v>
      </c>
      <c r="T643" s="141" t="s">
        <v>2288</v>
      </c>
      <c r="U643" s="141" t="s">
        <v>2250</v>
      </c>
      <c r="V643" s="145" t="s">
        <v>2251</v>
      </c>
      <c r="W643" s="141" t="s">
        <v>4011</v>
      </c>
      <c r="X643" s="146">
        <v>45343</v>
      </c>
      <c r="Y643" s="147">
        <v>202415000022533</v>
      </c>
      <c r="Z643" s="147" t="s">
        <v>178</v>
      </c>
      <c r="AA643" s="141" t="s">
        <v>2467</v>
      </c>
      <c r="AB643" s="146">
        <v>45344</v>
      </c>
      <c r="AC643" s="162" t="s">
        <v>2468</v>
      </c>
      <c r="AD643" s="146">
        <v>45344</v>
      </c>
      <c r="AE643" s="163">
        <v>0</v>
      </c>
      <c r="AF643" s="152">
        <f t="shared" si="57"/>
        <v>1364984</v>
      </c>
      <c r="AG643" s="167">
        <v>209</v>
      </c>
      <c r="AH643" s="146">
        <v>45349</v>
      </c>
      <c r="AI643" s="163">
        <v>0</v>
      </c>
      <c r="AJ643" s="152">
        <f t="shared" si="58"/>
        <v>0</v>
      </c>
      <c r="AK643" s="164"/>
      <c r="AL643" s="146"/>
      <c r="AM643" s="163"/>
      <c r="AN643" s="158">
        <f t="shared" si="59"/>
        <v>0</v>
      </c>
      <c r="AO643" s="157"/>
      <c r="AP643" s="157"/>
      <c r="AQ643" s="158">
        <f t="shared" si="61"/>
        <v>0</v>
      </c>
      <c r="AR643" s="158">
        <f t="shared" si="60"/>
        <v>1364984</v>
      </c>
      <c r="AS643" s="159"/>
      <c r="AT643" s="164"/>
      <c r="AU643" s="165"/>
      <c r="AV643" s="148" t="s">
        <v>2469</v>
      </c>
    </row>
    <row r="644" spans="1:48" s="118" customFormat="1" ht="18.75" customHeight="1">
      <c r="A644" s="140">
        <v>78</v>
      </c>
      <c r="B644" s="141" t="s">
        <v>2470</v>
      </c>
      <c r="C644" s="142" t="s">
        <v>153</v>
      </c>
      <c r="D644" s="168" t="s">
        <v>114</v>
      </c>
      <c r="E644" s="168" t="s">
        <v>119</v>
      </c>
      <c r="F644" s="142" t="s">
        <v>2249</v>
      </c>
      <c r="G644" s="141" t="s">
        <v>208</v>
      </c>
      <c r="H644" s="142" t="s">
        <v>86</v>
      </c>
      <c r="I644" s="142" t="s">
        <v>40</v>
      </c>
      <c r="J644" s="168" t="s">
        <v>2471</v>
      </c>
      <c r="K644" s="141" t="s">
        <v>225</v>
      </c>
      <c r="L644" s="141">
        <v>81101500</v>
      </c>
      <c r="M644" s="143">
        <v>4704216</v>
      </c>
      <c r="N644" s="144">
        <v>1</v>
      </c>
      <c r="O644" s="143">
        <v>4704216</v>
      </c>
      <c r="P644" s="144" t="s">
        <v>452</v>
      </c>
      <c r="Q644" s="144" t="s">
        <v>452</v>
      </c>
      <c r="R644" s="144" t="s">
        <v>452</v>
      </c>
      <c r="S644" s="141" t="s">
        <v>156</v>
      </c>
      <c r="T644" s="141" t="s">
        <v>2288</v>
      </c>
      <c r="U644" s="141" t="s">
        <v>2250</v>
      </c>
      <c r="V644" s="145" t="s">
        <v>2251</v>
      </c>
      <c r="W644" s="141" t="s">
        <v>4011</v>
      </c>
      <c r="X644" s="146">
        <v>45343</v>
      </c>
      <c r="Y644" s="147">
        <v>202415000022533</v>
      </c>
      <c r="Z644" s="147" t="s">
        <v>178</v>
      </c>
      <c r="AA644" s="141" t="s">
        <v>2472</v>
      </c>
      <c r="AB644" s="146">
        <v>45344</v>
      </c>
      <c r="AC644" s="162" t="s">
        <v>2473</v>
      </c>
      <c r="AD644" s="146">
        <v>45344</v>
      </c>
      <c r="AE644" s="163">
        <v>4704216</v>
      </c>
      <c r="AF644" s="152">
        <f t="shared" si="57"/>
        <v>0</v>
      </c>
      <c r="AG644" s="167">
        <v>210</v>
      </c>
      <c r="AH644" s="146">
        <v>45349</v>
      </c>
      <c r="AI644" s="163">
        <v>4704216</v>
      </c>
      <c r="AJ644" s="152">
        <f t="shared" si="58"/>
        <v>0</v>
      </c>
      <c r="AK644" s="164">
        <v>332</v>
      </c>
      <c r="AL644" s="146">
        <v>45350</v>
      </c>
      <c r="AM644" s="163">
        <v>4704216</v>
      </c>
      <c r="AN644" s="158">
        <f t="shared" si="59"/>
        <v>0</v>
      </c>
      <c r="AO644" s="157">
        <v>4704216</v>
      </c>
      <c r="AP644" s="157"/>
      <c r="AQ644" s="158">
        <f t="shared" si="61"/>
        <v>0</v>
      </c>
      <c r="AR644" s="158">
        <f t="shared" si="60"/>
        <v>0</v>
      </c>
      <c r="AS644" s="159" t="s">
        <v>170</v>
      </c>
      <c r="AT644" s="164">
        <v>481</v>
      </c>
      <c r="AU644" s="165" t="s">
        <v>2474</v>
      </c>
      <c r="AV644" s="148">
        <v>210</v>
      </c>
    </row>
    <row r="645" spans="1:48" s="118" customFormat="1" ht="18.75" customHeight="1">
      <c r="A645" s="140">
        <v>79</v>
      </c>
      <c r="B645" s="141" t="s">
        <v>2475</v>
      </c>
      <c r="C645" s="142" t="s">
        <v>153</v>
      </c>
      <c r="D645" s="168" t="s">
        <v>114</v>
      </c>
      <c r="E645" s="168" t="s">
        <v>119</v>
      </c>
      <c r="F645" s="142" t="s">
        <v>2249</v>
      </c>
      <c r="G645" s="141" t="s">
        <v>208</v>
      </c>
      <c r="H645" s="142" t="s">
        <v>88</v>
      </c>
      <c r="I645" s="142" t="s">
        <v>40</v>
      </c>
      <c r="J645" s="168" t="s">
        <v>2476</v>
      </c>
      <c r="K645" s="141" t="s">
        <v>225</v>
      </c>
      <c r="L645" s="141">
        <v>77101700</v>
      </c>
      <c r="M645" s="143">
        <v>6414840</v>
      </c>
      <c r="N645" s="144">
        <v>28</v>
      </c>
      <c r="O645" s="143">
        <v>5987184</v>
      </c>
      <c r="P645" s="144" t="s">
        <v>452</v>
      </c>
      <c r="Q645" s="144" t="s">
        <v>452</v>
      </c>
      <c r="R645" s="144" t="s">
        <v>452</v>
      </c>
      <c r="S645" s="141" t="s">
        <v>156</v>
      </c>
      <c r="T645" s="141" t="s">
        <v>2288</v>
      </c>
      <c r="U645" s="141" t="s">
        <v>2250</v>
      </c>
      <c r="V645" s="145" t="s">
        <v>2251</v>
      </c>
      <c r="W645" s="141" t="s">
        <v>4011</v>
      </c>
      <c r="X645" s="146">
        <v>45343</v>
      </c>
      <c r="Y645" s="147">
        <v>202415000022533</v>
      </c>
      <c r="Z645" s="147" t="s">
        <v>178</v>
      </c>
      <c r="AA645" s="141" t="s">
        <v>2477</v>
      </c>
      <c r="AB645" s="146">
        <v>45344</v>
      </c>
      <c r="AC645" s="162" t="s">
        <v>2478</v>
      </c>
      <c r="AD645" s="146">
        <v>45344</v>
      </c>
      <c r="AE645" s="163">
        <v>5987184</v>
      </c>
      <c r="AF645" s="152">
        <f t="shared" si="57"/>
        <v>0</v>
      </c>
      <c r="AG645" s="167">
        <v>211</v>
      </c>
      <c r="AH645" s="146">
        <v>45349</v>
      </c>
      <c r="AI645" s="163">
        <v>5987184</v>
      </c>
      <c r="AJ645" s="152">
        <f t="shared" si="58"/>
        <v>0</v>
      </c>
      <c r="AK645" s="164">
        <v>360</v>
      </c>
      <c r="AL645" s="146">
        <v>45351</v>
      </c>
      <c r="AM645" s="163">
        <v>5987184</v>
      </c>
      <c r="AN645" s="158">
        <f t="shared" si="59"/>
        <v>0</v>
      </c>
      <c r="AO645" s="157">
        <v>5987184</v>
      </c>
      <c r="AP645" s="157"/>
      <c r="AQ645" s="158">
        <f t="shared" si="61"/>
        <v>0</v>
      </c>
      <c r="AR645" s="158">
        <f t="shared" si="60"/>
        <v>0</v>
      </c>
      <c r="AS645" s="159" t="s">
        <v>170</v>
      </c>
      <c r="AT645" s="164">
        <v>713</v>
      </c>
      <c r="AU645" s="165" t="s">
        <v>2479</v>
      </c>
      <c r="AV645" s="148">
        <v>211</v>
      </c>
    </row>
    <row r="646" spans="1:48" s="118" customFormat="1" ht="18.75" customHeight="1">
      <c r="A646" s="140">
        <v>80</v>
      </c>
      <c r="B646" s="141" t="s">
        <v>2480</v>
      </c>
      <c r="C646" s="142" t="s">
        <v>153</v>
      </c>
      <c r="D646" s="168" t="s">
        <v>114</v>
      </c>
      <c r="E646" s="168" t="s">
        <v>119</v>
      </c>
      <c r="F646" s="142" t="s">
        <v>2249</v>
      </c>
      <c r="G646" s="141" t="s">
        <v>208</v>
      </c>
      <c r="H646" s="142" t="s">
        <v>6</v>
      </c>
      <c r="I646" s="142" t="s">
        <v>40</v>
      </c>
      <c r="J646" s="168" t="s">
        <v>2481</v>
      </c>
      <c r="K646" s="141" t="s">
        <v>225</v>
      </c>
      <c r="L646" s="141">
        <v>93141500</v>
      </c>
      <c r="M646" s="143">
        <v>4000000</v>
      </c>
      <c r="N646" s="144">
        <v>29</v>
      </c>
      <c r="O646" s="143">
        <v>3866667</v>
      </c>
      <c r="P646" s="144" t="s">
        <v>452</v>
      </c>
      <c r="Q646" s="144" t="s">
        <v>452</v>
      </c>
      <c r="R646" s="144" t="s">
        <v>452</v>
      </c>
      <c r="S646" s="141" t="s">
        <v>156</v>
      </c>
      <c r="T646" s="141" t="s">
        <v>2288</v>
      </c>
      <c r="U646" s="141" t="s">
        <v>2250</v>
      </c>
      <c r="V646" s="145" t="s">
        <v>2251</v>
      </c>
      <c r="W646" s="141" t="s">
        <v>4011</v>
      </c>
      <c r="X646" s="146">
        <v>45343</v>
      </c>
      <c r="Y646" s="147">
        <v>202415000022533</v>
      </c>
      <c r="Z646" s="147" t="s">
        <v>178</v>
      </c>
      <c r="AA646" s="141" t="s">
        <v>2482</v>
      </c>
      <c r="AB646" s="146">
        <v>45344</v>
      </c>
      <c r="AC646" s="162" t="s">
        <v>2483</v>
      </c>
      <c r="AD646" s="146">
        <v>45344</v>
      </c>
      <c r="AE646" s="163">
        <v>3866667</v>
      </c>
      <c r="AF646" s="152">
        <f t="shared" si="57"/>
        <v>0</v>
      </c>
      <c r="AG646" s="167">
        <v>212</v>
      </c>
      <c r="AH646" s="146">
        <v>45349</v>
      </c>
      <c r="AI646" s="163">
        <v>3866667</v>
      </c>
      <c r="AJ646" s="152">
        <f t="shared" si="58"/>
        <v>0</v>
      </c>
      <c r="AK646" s="164">
        <v>333</v>
      </c>
      <c r="AL646" s="146">
        <v>45350</v>
      </c>
      <c r="AM646" s="163">
        <v>3866667</v>
      </c>
      <c r="AN646" s="158">
        <f t="shared" si="59"/>
        <v>0</v>
      </c>
      <c r="AO646" s="157">
        <v>3866667</v>
      </c>
      <c r="AP646" s="157"/>
      <c r="AQ646" s="158">
        <f t="shared" si="61"/>
        <v>0</v>
      </c>
      <c r="AR646" s="158">
        <f t="shared" si="60"/>
        <v>0</v>
      </c>
      <c r="AS646" s="159" t="s">
        <v>170</v>
      </c>
      <c r="AT646" s="164">
        <v>703</v>
      </c>
      <c r="AU646" s="165" t="s">
        <v>2484</v>
      </c>
      <c r="AV646" s="148">
        <v>212</v>
      </c>
    </row>
    <row r="647" spans="1:48" s="118" customFormat="1" ht="18.75" customHeight="1">
      <c r="A647" s="140">
        <v>81</v>
      </c>
      <c r="B647" s="141" t="s">
        <v>2485</v>
      </c>
      <c r="C647" s="142" t="s">
        <v>153</v>
      </c>
      <c r="D647" s="168" t="s">
        <v>114</v>
      </c>
      <c r="E647" s="168" t="s">
        <v>119</v>
      </c>
      <c r="F647" s="142" t="s">
        <v>2249</v>
      </c>
      <c r="G647" s="141" t="s">
        <v>208</v>
      </c>
      <c r="H647" s="142" t="s">
        <v>212</v>
      </c>
      <c r="I647" s="142" t="s">
        <v>40</v>
      </c>
      <c r="J647" s="168" t="s">
        <v>2486</v>
      </c>
      <c r="K647" s="141" t="s">
        <v>225</v>
      </c>
      <c r="L647" s="141">
        <v>81101500</v>
      </c>
      <c r="M647" s="143">
        <v>6514840</v>
      </c>
      <c r="N647" s="144">
        <v>1</v>
      </c>
      <c r="O647" s="143">
        <v>6514840</v>
      </c>
      <c r="P647" s="144" t="s">
        <v>452</v>
      </c>
      <c r="Q647" s="144" t="s">
        <v>452</v>
      </c>
      <c r="R647" s="144" t="s">
        <v>452</v>
      </c>
      <c r="S647" s="141" t="s">
        <v>156</v>
      </c>
      <c r="T647" s="141" t="s">
        <v>2288</v>
      </c>
      <c r="U647" s="141" t="s">
        <v>2250</v>
      </c>
      <c r="V647" s="145" t="s">
        <v>2251</v>
      </c>
      <c r="W647" s="141" t="s">
        <v>4011</v>
      </c>
      <c r="X647" s="146">
        <v>45343</v>
      </c>
      <c r="Y647" s="147">
        <v>202415000022533</v>
      </c>
      <c r="Z647" s="147" t="s">
        <v>178</v>
      </c>
      <c r="AA647" s="141" t="s">
        <v>2487</v>
      </c>
      <c r="AB647" s="146">
        <v>45344</v>
      </c>
      <c r="AC647" s="162" t="s">
        <v>2488</v>
      </c>
      <c r="AD647" s="146">
        <v>45344</v>
      </c>
      <c r="AE647" s="163">
        <v>6514840</v>
      </c>
      <c r="AF647" s="152">
        <f t="shared" si="57"/>
        <v>0</v>
      </c>
      <c r="AG647" s="167">
        <v>213</v>
      </c>
      <c r="AH647" s="146">
        <v>45349</v>
      </c>
      <c r="AI647" s="163">
        <v>6514840</v>
      </c>
      <c r="AJ647" s="152">
        <f t="shared" si="58"/>
        <v>0</v>
      </c>
      <c r="AK647" s="164">
        <v>323</v>
      </c>
      <c r="AL647" s="146">
        <v>45350</v>
      </c>
      <c r="AM647" s="163">
        <v>6514840</v>
      </c>
      <c r="AN647" s="158">
        <f t="shared" si="59"/>
        <v>0</v>
      </c>
      <c r="AO647" s="157">
        <v>6514840</v>
      </c>
      <c r="AP647" s="157"/>
      <c r="AQ647" s="158">
        <f t="shared" si="61"/>
        <v>0</v>
      </c>
      <c r="AR647" s="158">
        <f t="shared" si="60"/>
        <v>0</v>
      </c>
      <c r="AS647" s="159" t="s">
        <v>170</v>
      </c>
      <c r="AT647" s="164">
        <v>376</v>
      </c>
      <c r="AU647" s="165" t="s">
        <v>2489</v>
      </c>
      <c r="AV647" s="148">
        <v>213</v>
      </c>
    </row>
    <row r="648" spans="1:48" s="118" customFormat="1" ht="18.75" customHeight="1">
      <c r="A648" s="140">
        <v>82</v>
      </c>
      <c r="B648" s="141" t="s">
        <v>2490</v>
      </c>
      <c r="C648" s="142" t="s">
        <v>153</v>
      </c>
      <c r="D648" s="168" t="s">
        <v>114</v>
      </c>
      <c r="E648" s="168" t="s">
        <v>119</v>
      </c>
      <c r="F648" s="142" t="s">
        <v>2249</v>
      </c>
      <c r="G648" s="141" t="s">
        <v>208</v>
      </c>
      <c r="H648" s="142" t="s">
        <v>6</v>
      </c>
      <c r="I648" s="142" t="s">
        <v>40</v>
      </c>
      <c r="J648" s="168" t="s">
        <v>2491</v>
      </c>
      <c r="K648" s="141" t="s">
        <v>226</v>
      </c>
      <c r="L648" s="141" t="s">
        <v>237</v>
      </c>
      <c r="M648" s="143">
        <v>0</v>
      </c>
      <c r="N648" s="144">
        <v>0</v>
      </c>
      <c r="O648" s="143">
        <f>85500000-85500000</f>
        <v>0</v>
      </c>
      <c r="P648" s="144" t="s">
        <v>361</v>
      </c>
      <c r="Q648" s="144" t="s">
        <v>361</v>
      </c>
      <c r="R648" s="144" t="s">
        <v>361</v>
      </c>
      <c r="S648" s="141" t="s">
        <v>156</v>
      </c>
      <c r="T648" s="141" t="s">
        <v>2288</v>
      </c>
      <c r="U648" s="141" t="s">
        <v>2250</v>
      </c>
      <c r="V648" s="145" t="s">
        <v>2251</v>
      </c>
      <c r="W648" s="141" t="s">
        <v>4010</v>
      </c>
      <c r="X648" s="146">
        <v>45343</v>
      </c>
      <c r="Y648" s="147">
        <v>202415000022533</v>
      </c>
      <c r="Z648" s="147" t="s">
        <v>178</v>
      </c>
      <c r="AA648" s="141" t="s">
        <v>2492</v>
      </c>
      <c r="AB648" s="146">
        <v>45344</v>
      </c>
      <c r="AC648" s="162" t="s">
        <v>2493</v>
      </c>
      <c r="AD648" s="146">
        <v>45344</v>
      </c>
      <c r="AE648" s="163">
        <v>0</v>
      </c>
      <c r="AF648" s="152">
        <f t="shared" ref="AF648:AF711" si="64">O648-AE648</f>
        <v>0</v>
      </c>
      <c r="AG648" s="167"/>
      <c r="AH648" s="146"/>
      <c r="AI648" s="163"/>
      <c r="AJ648" s="152">
        <f t="shared" ref="AJ648:AJ711" si="65">AE648-AI648</f>
        <v>0</v>
      </c>
      <c r="AK648" s="164"/>
      <c r="AL648" s="146"/>
      <c r="AM648" s="163"/>
      <c r="AN648" s="158">
        <f t="shared" ref="AN648:AN711" si="66">AI648-AM648</f>
        <v>0</v>
      </c>
      <c r="AO648" s="157"/>
      <c r="AP648" s="157"/>
      <c r="AQ648" s="158">
        <f t="shared" si="61"/>
        <v>0</v>
      </c>
      <c r="AR648" s="158">
        <f t="shared" ref="AR648:AR711" si="67">O648-AM648</f>
        <v>0</v>
      </c>
      <c r="AS648" s="159"/>
      <c r="AT648" s="164"/>
      <c r="AU648" s="165"/>
      <c r="AV648" s="148"/>
    </row>
    <row r="649" spans="1:48" s="118" customFormat="1" ht="18.75" customHeight="1">
      <c r="A649" s="140">
        <v>83</v>
      </c>
      <c r="B649" s="141" t="s">
        <v>2494</v>
      </c>
      <c r="C649" s="142" t="s">
        <v>153</v>
      </c>
      <c r="D649" s="168" t="s">
        <v>114</v>
      </c>
      <c r="E649" s="168" t="s">
        <v>119</v>
      </c>
      <c r="F649" s="142" t="s">
        <v>2249</v>
      </c>
      <c r="G649" s="141" t="s">
        <v>208</v>
      </c>
      <c r="H649" s="142" t="s">
        <v>88</v>
      </c>
      <c r="I649" s="142" t="s">
        <v>40</v>
      </c>
      <c r="J649" s="168" t="s">
        <v>2495</v>
      </c>
      <c r="K649" s="141" t="s">
        <v>225</v>
      </c>
      <c r="L649" s="141">
        <v>77101700</v>
      </c>
      <c r="M649" s="143">
        <v>6414840</v>
      </c>
      <c r="N649" s="144">
        <v>1</v>
      </c>
      <c r="O649" s="143">
        <v>6414840</v>
      </c>
      <c r="P649" s="144" t="s">
        <v>452</v>
      </c>
      <c r="Q649" s="144" t="s">
        <v>452</v>
      </c>
      <c r="R649" s="144" t="s">
        <v>452</v>
      </c>
      <c r="S649" s="141" t="s">
        <v>156</v>
      </c>
      <c r="T649" s="141" t="s">
        <v>2288</v>
      </c>
      <c r="U649" s="141" t="s">
        <v>2250</v>
      </c>
      <c r="V649" s="145" t="s">
        <v>2251</v>
      </c>
      <c r="W649" s="141" t="s">
        <v>4011</v>
      </c>
      <c r="X649" s="146">
        <v>45343</v>
      </c>
      <c r="Y649" s="147">
        <v>202415000022533</v>
      </c>
      <c r="Z649" s="147" t="s">
        <v>178</v>
      </c>
      <c r="AA649" s="141" t="s">
        <v>2496</v>
      </c>
      <c r="AB649" s="146">
        <v>45344</v>
      </c>
      <c r="AC649" s="162" t="s">
        <v>2497</v>
      </c>
      <c r="AD649" s="146">
        <v>45344</v>
      </c>
      <c r="AE649" s="163">
        <v>6414840</v>
      </c>
      <c r="AF649" s="152">
        <f t="shared" si="64"/>
        <v>0</v>
      </c>
      <c r="AG649" s="167">
        <v>215</v>
      </c>
      <c r="AH649" s="146">
        <v>45349</v>
      </c>
      <c r="AI649" s="163">
        <v>6414840</v>
      </c>
      <c r="AJ649" s="152">
        <f t="shared" si="65"/>
        <v>0</v>
      </c>
      <c r="AK649" s="164">
        <v>361</v>
      </c>
      <c r="AL649" s="146">
        <v>45351</v>
      </c>
      <c r="AM649" s="163">
        <v>6414840</v>
      </c>
      <c r="AN649" s="158">
        <f t="shared" si="66"/>
        <v>0</v>
      </c>
      <c r="AO649" s="157">
        <v>6414840</v>
      </c>
      <c r="AP649" s="157"/>
      <c r="AQ649" s="158">
        <f t="shared" ref="AQ649:AQ712" si="68">AM649-AO649</f>
        <v>0</v>
      </c>
      <c r="AR649" s="158">
        <f t="shared" si="67"/>
        <v>0</v>
      </c>
      <c r="AS649" s="159" t="s">
        <v>170</v>
      </c>
      <c r="AT649" s="164">
        <v>714</v>
      </c>
      <c r="AU649" s="165" t="s">
        <v>2498</v>
      </c>
      <c r="AV649" s="148">
        <v>215</v>
      </c>
    </row>
    <row r="650" spans="1:48" s="118" customFormat="1" ht="18.75" customHeight="1">
      <c r="A650" s="140">
        <v>84</v>
      </c>
      <c r="B650" s="141" t="s">
        <v>2499</v>
      </c>
      <c r="C650" s="142" t="s">
        <v>153</v>
      </c>
      <c r="D650" s="168" t="s">
        <v>114</v>
      </c>
      <c r="E650" s="168" t="s">
        <v>119</v>
      </c>
      <c r="F650" s="142" t="s">
        <v>2249</v>
      </c>
      <c r="G650" s="141" t="s">
        <v>208</v>
      </c>
      <c r="H650" s="142" t="s">
        <v>86</v>
      </c>
      <c r="I650" s="142" t="s">
        <v>40</v>
      </c>
      <c r="J650" s="168" t="s">
        <v>2500</v>
      </c>
      <c r="K650" s="141" t="s">
        <v>225</v>
      </c>
      <c r="L650" s="141">
        <v>81101500</v>
      </c>
      <c r="M650" s="143">
        <v>7483980</v>
      </c>
      <c r="N650" s="144">
        <v>29</v>
      </c>
      <c r="O650" s="143">
        <v>7234514</v>
      </c>
      <c r="P650" s="144" t="s">
        <v>452</v>
      </c>
      <c r="Q650" s="144" t="s">
        <v>452</v>
      </c>
      <c r="R650" s="144" t="s">
        <v>452</v>
      </c>
      <c r="S650" s="141" t="s">
        <v>156</v>
      </c>
      <c r="T650" s="141" t="s">
        <v>2288</v>
      </c>
      <c r="U650" s="141" t="s">
        <v>2250</v>
      </c>
      <c r="V650" s="145" t="s">
        <v>2251</v>
      </c>
      <c r="W650" s="141" t="s">
        <v>4011</v>
      </c>
      <c r="X650" s="146">
        <v>45343</v>
      </c>
      <c r="Y650" s="147">
        <v>202415000022533</v>
      </c>
      <c r="Z650" s="147" t="s">
        <v>178</v>
      </c>
      <c r="AA650" s="141" t="s">
        <v>2501</v>
      </c>
      <c r="AB650" s="146">
        <v>45344</v>
      </c>
      <c r="AC650" s="162" t="s">
        <v>2502</v>
      </c>
      <c r="AD650" s="146">
        <v>45344</v>
      </c>
      <c r="AE650" s="163">
        <v>7234514</v>
      </c>
      <c r="AF650" s="152">
        <f t="shared" si="64"/>
        <v>0</v>
      </c>
      <c r="AG650" s="167">
        <v>216</v>
      </c>
      <c r="AH650" s="146">
        <v>45349</v>
      </c>
      <c r="AI650" s="163">
        <v>7234514</v>
      </c>
      <c r="AJ650" s="152">
        <f t="shared" si="65"/>
        <v>0</v>
      </c>
      <c r="AK650" s="164">
        <v>345</v>
      </c>
      <c r="AL650" s="146">
        <v>45351</v>
      </c>
      <c r="AM650" s="163">
        <v>7234514</v>
      </c>
      <c r="AN650" s="158">
        <f t="shared" si="66"/>
        <v>0</v>
      </c>
      <c r="AO650" s="157">
        <v>7234514</v>
      </c>
      <c r="AP650" s="157"/>
      <c r="AQ650" s="158">
        <f t="shared" si="68"/>
        <v>0</v>
      </c>
      <c r="AR650" s="158">
        <f t="shared" si="67"/>
        <v>0</v>
      </c>
      <c r="AS650" s="159" t="s">
        <v>170</v>
      </c>
      <c r="AT650" s="164">
        <v>705</v>
      </c>
      <c r="AU650" s="165" t="s">
        <v>2503</v>
      </c>
      <c r="AV650" s="148">
        <v>216</v>
      </c>
    </row>
    <row r="651" spans="1:48" s="118" customFormat="1" ht="18.75" customHeight="1">
      <c r="A651" s="140">
        <v>85</v>
      </c>
      <c r="B651" s="141" t="s">
        <v>2504</v>
      </c>
      <c r="C651" s="142" t="s">
        <v>153</v>
      </c>
      <c r="D651" s="168" t="s">
        <v>114</v>
      </c>
      <c r="E651" s="168" t="s">
        <v>119</v>
      </c>
      <c r="F651" s="142" t="s">
        <v>2249</v>
      </c>
      <c r="G651" s="141" t="s">
        <v>208</v>
      </c>
      <c r="H651" s="142" t="s">
        <v>86</v>
      </c>
      <c r="I651" s="142" t="s">
        <v>40</v>
      </c>
      <c r="J651" s="168" t="s">
        <v>2505</v>
      </c>
      <c r="K651" s="141" t="s">
        <v>225</v>
      </c>
      <c r="L651" s="141">
        <v>81101500</v>
      </c>
      <c r="M651" s="143">
        <v>5452614</v>
      </c>
      <c r="N651" s="144">
        <v>1</v>
      </c>
      <c r="O651" s="143">
        <v>5452614</v>
      </c>
      <c r="P651" s="144" t="s">
        <v>452</v>
      </c>
      <c r="Q651" s="144" t="s">
        <v>452</v>
      </c>
      <c r="R651" s="144" t="s">
        <v>452</v>
      </c>
      <c r="S651" s="141" t="s">
        <v>156</v>
      </c>
      <c r="T651" s="141" t="s">
        <v>2288</v>
      </c>
      <c r="U651" s="141" t="s">
        <v>2250</v>
      </c>
      <c r="V651" s="145" t="s">
        <v>2251</v>
      </c>
      <c r="W651" s="141" t="s">
        <v>4011</v>
      </c>
      <c r="X651" s="146">
        <v>45343</v>
      </c>
      <c r="Y651" s="147">
        <v>202415000022533</v>
      </c>
      <c r="Z651" s="147" t="s">
        <v>178</v>
      </c>
      <c r="AA651" s="141" t="s">
        <v>2506</v>
      </c>
      <c r="AB651" s="146">
        <v>45344</v>
      </c>
      <c r="AC651" s="162" t="s">
        <v>2507</v>
      </c>
      <c r="AD651" s="146">
        <v>45344</v>
      </c>
      <c r="AE651" s="163">
        <v>5452614</v>
      </c>
      <c r="AF651" s="152">
        <f t="shared" si="64"/>
        <v>0</v>
      </c>
      <c r="AG651" s="167">
        <v>218</v>
      </c>
      <c r="AH651" s="146">
        <v>45349</v>
      </c>
      <c r="AI651" s="163">
        <v>5452614</v>
      </c>
      <c r="AJ651" s="152">
        <f t="shared" si="65"/>
        <v>0</v>
      </c>
      <c r="AK651" s="164">
        <v>339</v>
      </c>
      <c r="AL651" s="146">
        <v>45351</v>
      </c>
      <c r="AM651" s="163">
        <v>5452614</v>
      </c>
      <c r="AN651" s="158">
        <f t="shared" si="66"/>
        <v>0</v>
      </c>
      <c r="AO651" s="157">
        <v>5452614</v>
      </c>
      <c r="AP651" s="157"/>
      <c r="AQ651" s="158">
        <f t="shared" si="68"/>
        <v>0</v>
      </c>
      <c r="AR651" s="158">
        <f t="shared" si="67"/>
        <v>0</v>
      </c>
      <c r="AS651" s="159" t="s">
        <v>170</v>
      </c>
      <c r="AT651" s="164">
        <v>392</v>
      </c>
      <c r="AU651" s="165" t="s">
        <v>2508</v>
      </c>
      <c r="AV651" s="148">
        <v>218</v>
      </c>
    </row>
    <row r="652" spans="1:48" s="118" customFormat="1" ht="18.75" customHeight="1">
      <c r="A652" s="140">
        <v>86</v>
      </c>
      <c r="B652" s="141" t="s">
        <v>2509</v>
      </c>
      <c r="C652" s="142" t="s">
        <v>153</v>
      </c>
      <c r="D652" s="168" t="s">
        <v>114</v>
      </c>
      <c r="E652" s="168" t="s">
        <v>119</v>
      </c>
      <c r="F652" s="142" t="s">
        <v>2249</v>
      </c>
      <c r="G652" s="141" t="s">
        <v>208</v>
      </c>
      <c r="H652" s="142" t="s">
        <v>6</v>
      </c>
      <c r="I652" s="142" t="s">
        <v>40</v>
      </c>
      <c r="J652" s="168" t="s">
        <v>2510</v>
      </c>
      <c r="K652" s="141" t="s">
        <v>225</v>
      </c>
      <c r="L652" s="141">
        <v>93141500</v>
      </c>
      <c r="M652" s="143">
        <v>2565936</v>
      </c>
      <c r="N652" s="144">
        <v>29</v>
      </c>
      <c r="O652" s="143">
        <v>2480405</v>
      </c>
      <c r="P652" s="144" t="s">
        <v>452</v>
      </c>
      <c r="Q652" s="144" t="s">
        <v>452</v>
      </c>
      <c r="R652" s="144" t="s">
        <v>452</v>
      </c>
      <c r="S652" s="141" t="s">
        <v>156</v>
      </c>
      <c r="T652" s="141" t="s">
        <v>2288</v>
      </c>
      <c r="U652" s="141" t="s">
        <v>2250</v>
      </c>
      <c r="V652" s="145" t="s">
        <v>2251</v>
      </c>
      <c r="W652" s="141" t="s">
        <v>4011</v>
      </c>
      <c r="X652" s="146">
        <v>45343</v>
      </c>
      <c r="Y652" s="147">
        <v>202415000022533</v>
      </c>
      <c r="Z652" s="147" t="s">
        <v>178</v>
      </c>
      <c r="AA652" s="141" t="s">
        <v>2511</v>
      </c>
      <c r="AB652" s="146">
        <v>45344</v>
      </c>
      <c r="AC652" s="162" t="s">
        <v>2512</v>
      </c>
      <c r="AD652" s="146">
        <v>45344</v>
      </c>
      <c r="AE652" s="163">
        <v>2480405</v>
      </c>
      <c r="AF652" s="152">
        <f t="shared" si="64"/>
        <v>0</v>
      </c>
      <c r="AG652" s="167">
        <v>219</v>
      </c>
      <c r="AH652" s="146">
        <v>45349</v>
      </c>
      <c r="AI652" s="163">
        <v>2480405</v>
      </c>
      <c r="AJ652" s="152">
        <f t="shared" si="65"/>
        <v>0</v>
      </c>
      <c r="AK652" s="164">
        <v>349</v>
      </c>
      <c r="AL652" s="146">
        <v>45351</v>
      </c>
      <c r="AM652" s="163">
        <v>2480405</v>
      </c>
      <c r="AN652" s="158">
        <f t="shared" si="66"/>
        <v>0</v>
      </c>
      <c r="AO652" s="157">
        <v>2480405</v>
      </c>
      <c r="AP652" s="157"/>
      <c r="AQ652" s="158">
        <f t="shared" si="68"/>
        <v>0</v>
      </c>
      <c r="AR652" s="158">
        <f t="shared" si="67"/>
        <v>0</v>
      </c>
      <c r="AS652" s="159" t="s">
        <v>168</v>
      </c>
      <c r="AT652" s="164">
        <v>707</v>
      </c>
      <c r="AU652" s="165" t="s">
        <v>2513</v>
      </c>
      <c r="AV652" s="148">
        <v>219</v>
      </c>
    </row>
    <row r="653" spans="1:48" s="118" customFormat="1" ht="18.75" customHeight="1">
      <c r="A653" s="140">
        <v>87</v>
      </c>
      <c r="B653" s="141" t="s">
        <v>2514</v>
      </c>
      <c r="C653" s="142" t="s">
        <v>153</v>
      </c>
      <c r="D653" s="168" t="s">
        <v>114</v>
      </c>
      <c r="E653" s="168" t="s">
        <v>119</v>
      </c>
      <c r="F653" s="142" t="s">
        <v>2249</v>
      </c>
      <c r="G653" s="141" t="s">
        <v>208</v>
      </c>
      <c r="H653" s="142" t="s">
        <v>212</v>
      </c>
      <c r="I653" s="142" t="s">
        <v>40</v>
      </c>
      <c r="J653" s="168" t="s">
        <v>2515</v>
      </c>
      <c r="K653" s="141" t="s">
        <v>225</v>
      </c>
      <c r="L653" s="141">
        <v>81101500</v>
      </c>
      <c r="M653" s="143">
        <v>6414840</v>
      </c>
      <c r="N653" s="144">
        <v>29</v>
      </c>
      <c r="O653" s="143">
        <v>5987184</v>
      </c>
      <c r="P653" s="144" t="s">
        <v>452</v>
      </c>
      <c r="Q653" s="144" t="s">
        <v>452</v>
      </c>
      <c r="R653" s="144" t="s">
        <v>452</v>
      </c>
      <c r="S653" s="141" t="s">
        <v>156</v>
      </c>
      <c r="T653" s="141" t="s">
        <v>2288</v>
      </c>
      <c r="U653" s="141" t="s">
        <v>2250</v>
      </c>
      <c r="V653" s="145" t="s">
        <v>2251</v>
      </c>
      <c r="W653" s="141" t="s">
        <v>4011</v>
      </c>
      <c r="X653" s="146">
        <v>45343</v>
      </c>
      <c r="Y653" s="147">
        <v>202415000022533</v>
      </c>
      <c r="Z653" s="147" t="s">
        <v>178</v>
      </c>
      <c r="AA653" s="141" t="s">
        <v>2516</v>
      </c>
      <c r="AB653" s="146">
        <v>45344</v>
      </c>
      <c r="AC653" s="162" t="s">
        <v>2517</v>
      </c>
      <c r="AD653" s="146">
        <v>45344</v>
      </c>
      <c r="AE653" s="163">
        <v>5987184</v>
      </c>
      <c r="AF653" s="152">
        <f t="shared" si="64"/>
        <v>0</v>
      </c>
      <c r="AG653" s="167">
        <v>221</v>
      </c>
      <c r="AH653" s="146">
        <v>45349</v>
      </c>
      <c r="AI653" s="163">
        <v>5987184</v>
      </c>
      <c r="AJ653" s="152">
        <f t="shared" si="65"/>
        <v>0</v>
      </c>
      <c r="AK653" s="164">
        <v>320</v>
      </c>
      <c r="AL653" s="146">
        <v>45350</v>
      </c>
      <c r="AM653" s="163">
        <v>5987184</v>
      </c>
      <c r="AN653" s="158">
        <f t="shared" si="66"/>
        <v>0</v>
      </c>
      <c r="AO653" s="157">
        <v>4276560</v>
      </c>
      <c r="AP653" s="157"/>
      <c r="AQ653" s="158">
        <f t="shared" si="68"/>
        <v>1710624</v>
      </c>
      <c r="AR653" s="158">
        <f t="shared" si="67"/>
        <v>0</v>
      </c>
      <c r="AS653" s="159" t="s">
        <v>170</v>
      </c>
      <c r="AT653" s="164">
        <v>709</v>
      </c>
      <c r="AU653" s="165" t="s">
        <v>2518</v>
      </c>
      <c r="AV653" s="148">
        <v>221</v>
      </c>
    </row>
    <row r="654" spans="1:48" s="118" customFormat="1" ht="18.75" customHeight="1">
      <c r="A654" s="140">
        <v>88</v>
      </c>
      <c r="B654" s="141" t="s">
        <v>2519</v>
      </c>
      <c r="C654" s="142" t="s">
        <v>153</v>
      </c>
      <c r="D654" s="168" t="s">
        <v>114</v>
      </c>
      <c r="E654" s="168" t="s">
        <v>119</v>
      </c>
      <c r="F654" s="142" t="s">
        <v>2249</v>
      </c>
      <c r="G654" s="141" t="s">
        <v>208</v>
      </c>
      <c r="H654" s="142" t="s">
        <v>7</v>
      </c>
      <c r="I654" s="142" t="s">
        <v>40</v>
      </c>
      <c r="J654" s="168" t="s">
        <v>2520</v>
      </c>
      <c r="K654" s="141" t="s">
        <v>225</v>
      </c>
      <c r="L654" s="141">
        <v>80111600</v>
      </c>
      <c r="M654" s="143">
        <v>3788000</v>
      </c>
      <c r="N654" s="144">
        <v>1</v>
      </c>
      <c r="O654" s="143">
        <v>3788000</v>
      </c>
      <c r="P654" s="144" t="s">
        <v>452</v>
      </c>
      <c r="Q654" s="144" t="s">
        <v>452</v>
      </c>
      <c r="R654" s="144" t="s">
        <v>452</v>
      </c>
      <c r="S654" s="141" t="s">
        <v>156</v>
      </c>
      <c r="T654" s="141" t="s">
        <v>2288</v>
      </c>
      <c r="U654" s="141" t="s">
        <v>2250</v>
      </c>
      <c r="V654" s="145" t="s">
        <v>2251</v>
      </c>
      <c r="W654" s="141" t="s">
        <v>4011</v>
      </c>
      <c r="X654" s="146">
        <v>45343</v>
      </c>
      <c r="Y654" s="147">
        <v>202415000022533</v>
      </c>
      <c r="Z654" s="147" t="s">
        <v>178</v>
      </c>
      <c r="AA654" s="141" t="s">
        <v>2521</v>
      </c>
      <c r="AB654" s="146">
        <v>45344</v>
      </c>
      <c r="AC654" s="162" t="s">
        <v>2522</v>
      </c>
      <c r="AD654" s="146">
        <v>45344</v>
      </c>
      <c r="AE654" s="163">
        <v>3788000</v>
      </c>
      <c r="AF654" s="152">
        <f t="shared" si="64"/>
        <v>0</v>
      </c>
      <c r="AG654" s="167">
        <v>223</v>
      </c>
      <c r="AH654" s="146">
        <v>45349</v>
      </c>
      <c r="AI654" s="163">
        <v>3788000</v>
      </c>
      <c r="AJ654" s="152">
        <f t="shared" si="65"/>
        <v>0</v>
      </c>
      <c r="AK654" s="164">
        <v>313</v>
      </c>
      <c r="AL654" s="146">
        <v>45349</v>
      </c>
      <c r="AM654" s="163">
        <v>3788000</v>
      </c>
      <c r="AN654" s="158">
        <f t="shared" si="66"/>
        <v>0</v>
      </c>
      <c r="AO654" s="157">
        <v>3661733</v>
      </c>
      <c r="AP654" s="157"/>
      <c r="AQ654" s="158">
        <f t="shared" si="68"/>
        <v>126267</v>
      </c>
      <c r="AR654" s="158">
        <f t="shared" si="67"/>
        <v>0</v>
      </c>
      <c r="AS654" s="159" t="s">
        <v>170</v>
      </c>
      <c r="AT654" s="164">
        <v>318</v>
      </c>
      <c r="AU654" s="165" t="s">
        <v>2523</v>
      </c>
      <c r="AV654" s="148">
        <v>223</v>
      </c>
    </row>
    <row r="655" spans="1:48" s="118" customFormat="1" ht="18.75" customHeight="1">
      <c r="A655" s="140">
        <v>89</v>
      </c>
      <c r="B655" s="141" t="s">
        <v>2524</v>
      </c>
      <c r="C655" s="142" t="s">
        <v>153</v>
      </c>
      <c r="D655" s="168" t="s">
        <v>114</v>
      </c>
      <c r="E655" s="168" t="s">
        <v>119</v>
      </c>
      <c r="F655" s="142" t="s">
        <v>2249</v>
      </c>
      <c r="G655" s="141" t="s">
        <v>208</v>
      </c>
      <c r="H655" s="142" t="s">
        <v>6</v>
      </c>
      <c r="I655" s="142" t="s">
        <v>40</v>
      </c>
      <c r="J655" s="168" t="s">
        <v>2525</v>
      </c>
      <c r="K655" s="141" t="s">
        <v>225</v>
      </c>
      <c r="L655" s="141">
        <v>93141500</v>
      </c>
      <c r="M655" s="143">
        <v>4000000</v>
      </c>
      <c r="N655" s="144">
        <v>10</v>
      </c>
      <c r="O655" s="143">
        <v>4000000</v>
      </c>
      <c r="P655" s="144" t="s">
        <v>452</v>
      </c>
      <c r="Q655" s="144" t="s">
        <v>452</v>
      </c>
      <c r="R655" s="144" t="s">
        <v>452</v>
      </c>
      <c r="S655" s="141" t="s">
        <v>156</v>
      </c>
      <c r="T655" s="141" t="s">
        <v>2288</v>
      </c>
      <c r="U655" s="141" t="s">
        <v>2250</v>
      </c>
      <c r="V655" s="145" t="s">
        <v>2251</v>
      </c>
      <c r="W655" s="141" t="s">
        <v>4011</v>
      </c>
      <c r="X655" s="146">
        <v>45343</v>
      </c>
      <c r="Y655" s="147">
        <v>202415000022533</v>
      </c>
      <c r="Z655" s="147" t="s">
        <v>178</v>
      </c>
      <c r="AA655" s="141" t="s">
        <v>2526</v>
      </c>
      <c r="AB655" s="146">
        <v>45344</v>
      </c>
      <c r="AC655" s="162" t="s">
        <v>2527</v>
      </c>
      <c r="AD655" s="146">
        <v>45344</v>
      </c>
      <c r="AE655" s="163">
        <v>4000000</v>
      </c>
      <c r="AF655" s="152">
        <f t="shared" si="64"/>
        <v>0</v>
      </c>
      <c r="AG655" s="167">
        <v>224</v>
      </c>
      <c r="AH655" s="146">
        <v>45349</v>
      </c>
      <c r="AI655" s="163">
        <v>4000000</v>
      </c>
      <c r="AJ655" s="152">
        <f t="shared" si="65"/>
        <v>0</v>
      </c>
      <c r="AK655" s="164">
        <v>330</v>
      </c>
      <c r="AL655" s="146">
        <v>45350</v>
      </c>
      <c r="AM655" s="163">
        <v>4000000</v>
      </c>
      <c r="AN655" s="158">
        <f t="shared" si="66"/>
        <v>0</v>
      </c>
      <c r="AO655" s="157">
        <v>4000000</v>
      </c>
      <c r="AP655" s="157"/>
      <c r="AQ655" s="158">
        <f t="shared" si="68"/>
        <v>0</v>
      </c>
      <c r="AR655" s="158">
        <f t="shared" si="67"/>
        <v>0</v>
      </c>
      <c r="AS655" s="159" t="s">
        <v>170</v>
      </c>
      <c r="AT655" s="164">
        <v>497</v>
      </c>
      <c r="AU655" s="165" t="s">
        <v>2528</v>
      </c>
      <c r="AV655" s="148">
        <v>224</v>
      </c>
    </row>
    <row r="656" spans="1:48" s="118" customFormat="1" ht="18.75" customHeight="1">
      <c r="A656" s="140">
        <v>90</v>
      </c>
      <c r="B656" s="141" t="s">
        <v>2529</v>
      </c>
      <c r="C656" s="142" t="s">
        <v>153</v>
      </c>
      <c r="D656" s="168" t="s">
        <v>114</v>
      </c>
      <c r="E656" s="168" t="s">
        <v>119</v>
      </c>
      <c r="F656" s="142" t="s">
        <v>2249</v>
      </c>
      <c r="G656" s="141" t="s">
        <v>208</v>
      </c>
      <c r="H656" s="142" t="s">
        <v>2</v>
      </c>
      <c r="I656" s="142" t="s">
        <v>40</v>
      </c>
      <c r="J656" s="168" t="s">
        <v>2530</v>
      </c>
      <c r="K656" s="141" t="s">
        <v>218</v>
      </c>
      <c r="L656" s="141">
        <v>80121700</v>
      </c>
      <c r="M656" s="143">
        <v>8553120</v>
      </c>
      <c r="N656" s="144">
        <v>4</v>
      </c>
      <c r="O656" s="143">
        <v>34212480</v>
      </c>
      <c r="P656" s="144" t="s">
        <v>238</v>
      </c>
      <c r="Q656" s="144" t="s">
        <v>238</v>
      </c>
      <c r="R656" s="144" t="s">
        <v>238</v>
      </c>
      <c r="S656" s="141" t="s">
        <v>156</v>
      </c>
      <c r="T656" s="141" t="s">
        <v>2288</v>
      </c>
      <c r="U656" s="141" t="s">
        <v>2250</v>
      </c>
      <c r="V656" s="145" t="s">
        <v>2251</v>
      </c>
      <c r="W656" s="141" t="s">
        <v>4011</v>
      </c>
      <c r="X656" s="146">
        <v>45343</v>
      </c>
      <c r="Y656" s="147">
        <v>202415000022533</v>
      </c>
      <c r="Z656" s="147" t="s">
        <v>178</v>
      </c>
      <c r="AA656" s="141" t="s">
        <v>2531</v>
      </c>
      <c r="AB656" s="146">
        <v>45344</v>
      </c>
      <c r="AC656" s="162" t="s">
        <v>2532</v>
      </c>
      <c r="AD656" s="146">
        <v>45348</v>
      </c>
      <c r="AE656" s="163">
        <v>34212480</v>
      </c>
      <c r="AF656" s="152">
        <f t="shared" si="64"/>
        <v>0</v>
      </c>
      <c r="AG656" s="167">
        <v>252</v>
      </c>
      <c r="AH656" s="146">
        <v>45349</v>
      </c>
      <c r="AI656" s="163">
        <v>34212480</v>
      </c>
      <c r="AJ656" s="152">
        <f t="shared" si="65"/>
        <v>0</v>
      </c>
      <c r="AK656" s="164" t="s">
        <v>2533</v>
      </c>
      <c r="AL656" s="146">
        <v>45359</v>
      </c>
      <c r="AM656" s="163">
        <v>34212480</v>
      </c>
      <c r="AN656" s="158">
        <f t="shared" si="66"/>
        <v>0</v>
      </c>
      <c r="AO656" s="157">
        <v>15110475</v>
      </c>
      <c r="AP656" s="157"/>
      <c r="AQ656" s="158">
        <f t="shared" si="68"/>
        <v>19102005</v>
      </c>
      <c r="AR656" s="158">
        <f t="shared" si="67"/>
        <v>0</v>
      </c>
      <c r="AS656" s="159" t="s">
        <v>170</v>
      </c>
      <c r="AT656" s="164">
        <v>110</v>
      </c>
      <c r="AU656" s="165" t="s">
        <v>2534</v>
      </c>
      <c r="AV656" s="148">
        <v>252</v>
      </c>
    </row>
    <row r="657" spans="1:48" s="118" customFormat="1" ht="18.75" customHeight="1">
      <c r="A657" s="140">
        <v>91</v>
      </c>
      <c r="B657" s="141" t="s">
        <v>2535</v>
      </c>
      <c r="C657" s="142" t="s">
        <v>153</v>
      </c>
      <c r="D657" s="168" t="s">
        <v>114</v>
      </c>
      <c r="E657" s="168" t="s">
        <v>119</v>
      </c>
      <c r="F657" s="142" t="s">
        <v>2249</v>
      </c>
      <c r="G657" s="141" t="s">
        <v>208</v>
      </c>
      <c r="H657" s="142" t="s">
        <v>7</v>
      </c>
      <c r="I657" s="142" t="s">
        <v>40</v>
      </c>
      <c r="J657" s="168" t="s">
        <v>2536</v>
      </c>
      <c r="K657" s="141" t="s">
        <v>218</v>
      </c>
      <c r="L657" s="141">
        <v>80111600</v>
      </c>
      <c r="M657" s="143">
        <v>11000000</v>
      </c>
      <c r="N657" s="144">
        <v>4</v>
      </c>
      <c r="O657" s="143">
        <v>44000000</v>
      </c>
      <c r="P657" s="144" t="s">
        <v>238</v>
      </c>
      <c r="Q657" s="144" t="s">
        <v>238</v>
      </c>
      <c r="R657" s="144" t="s">
        <v>238</v>
      </c>
      <c r="S657" s="141" t="s">
        <v>156</v>
      </c>
      <c r="T657" s="141" t="s">
        <v>2288</v>
      </c>
      <c r="U657" s="141" t="s">
        <v>2250</v>
      </c>
      <c r="V657" s="145" t="s">
        <v>2251</v>
      </c>
      <c r="W657" s="141" t="s">
        <v>4011</v>
      </c>
      <c r="X657" s="146">
        <v>45343</v>
      </c>
      <c r="Y657" s="147">
        <v>202415000022533</v>
      </c>
      <c r="Z657" s="147" t="s">
        <v>178</v>
      </c>
      <c r="AA657" s="141" t="s">
        <v>2537</v>
      </c>
      <c r="AB657" s="146">
        <v>45344</v>
      </c>
      <c r="AC657" s="162" t="s">
        <v>2538</v>
      </c>
      <c r="AD657" s="146">
        <v>45348</v>
      </c>
      <c r="AE657" s="163">
        <v>44000000</v>
      </c>
      <c r="AF657" s="152">
        <f t="shared" si="64"/>
        <v>0</v>
      </c>
      <c r="AG657" s="167">
        <v>253</v>
      </c>
      <c r="AH657" s="146">
        <v>45349</v>
      </c>
      <c r="AI657" s="163">
        <v>44000000</v>
      </c>
      <c r="AJ657" s="152">
        <f t="shared" si="65"/>
        <v>0</v>
      </c>
      <c r="AK657" s="164">
        <v>617</v>
      </c>
      <c r="AL657" s="146">
        <v>45362</v>
      </c>
      <c r="AM657" s="163">
        <v>44000000</v>
      </c>
      <c r="AN657" s="158">
        <f t="shared" si="66"/>
        <v>0</v>
      </c>
      <c r="AO657" s="157">
        <v>18333333</v>
      </c>
      <c r="AP657" s="157"/>
      <c r="AQ657" s="158">
        <f t="shared" si="68"/>
        <v>25666667</v>
      </c>
      <c r="AR657" s="158">
        <f t="shared" si="67"/>
        <v>0</v>
      </c>
      <c r="AS657" s="159" t="s">
        <v>170</v>
      </c>
      <c r="AT657" s="164">
        <v>119</v>
      </c>
      <c r="AU657" s="165" t="s">
        <v>2539</v>
      </c>
      <c r="AV657" s="148">
        <v>253</v>
      </c>
    </row>
    <row r="658" spans="1:48" s="118" customFormat="1" ht="18.75" customHeight="1">
      <c r="A658" s="140">
        <v>92</v>
      </c>
      <c r="B658" s="141" t="s">
        <v>2540</v>
      </c>
      <c r="C658" s="142" t="s">
        <v>153</v>
      </c>
      <c r="D658" s="168" t="s">
        <v>114</v>
      </c>
      <c r="E658" s="168" t="s">
        <v>119</v>
      </c>
      <c r="F658" s="142" t="s">
        <v>2249</v>
      </c>
      <c r="G658" s="141" t="s">
        <v>208</v>
      </c>
      <c r="H658" s="142" t="s">
        <v>86</v>
      </c>
      <c r="I658" s="142" t="s">
        <v>40</v>
      </c>
      <c r="J658" s="168" t="s">
        <v>2541</v>
      </c>
      <c r="K658" s="141" t="s">
        <v>218</v>
      </c>
      <c r="L658" s="141">
        <v>81101500</v>
      </c>
      <c r="M658" s="143">
        <v>8000000</v>
      </c>
      <c r="N658" s="144">
        <v>4</v>
      </c>
      <c r="O658" s="143">
        <v>32000000</v>
      </c>
      <c r="P658" s="144" t="s">
        <v>238</v>
      </c>
      <c r="Q658" s="144" t="s">
        <v>238</v>
      </c>
      <c r="R658" s="144" t="s">
        <v>238</v>
      </c>
      <c r="S658" s="141" t="s">
        <v>156</v>
      </c>
      <c r="T658" s="141" t="s">
        <v>2288</v>
      </c>
      <c r="U658" s="141" t="s">
        <v>2250</v>
      </c>
      <c r="V658" s="145" t="s">
        <v>2251</v>
      </c>
      <c r="W658" s="141" t="s">
        <v>4011</v>
      </c>
      <c r="X658" s="146">
        <v>45343</v>
      </c>
      <c r="Y658" s="147">
        <v>202415000022533</v>
      </c>
      <c r="Z658" s="147" t="s">
        <v>178</v>
      </c>
      <c r="AA658" s="141" t="s">
        <v>2542</v>
      </c>
      <c r="AB658" s="146">
        <v>45344</v>
      </c>
      <c r="AC658" s="162" t="s">
        <v>2543</v>
      </c>
      <c r="AD658" s="146">
        <v>45348</v>
      </c>
      <c r="AE658" s="163">
        <v>32000000</v>
      </c>
      <c r="AF658" s="152">
        <f t="shared" si="64"/>
        <v>0</v>
      </c>
      <c r="AG658" s="167">
        <v>254</v>
      </c>
      <c r="AH658" s="146">
        <v>45349</v>
      </c>
      <c r="AI658" s="163">
        <v>32000000</v>
      </c>
      <c r="AJ658" s="152">
        <f t="shared" si="65"/>
        <v>0</v>
      </c>
      <c r="AK658" s="164">
        <v>628</v>
      </c>
      <c r="AL658" s="146">
        <v>45362</v>
      </c>
      <c r="AM658" s="163">
        <v>32000000</v>
      </c>
      <c r="AN658" s="158">
        <f t="shared" si="66"/>
        <v>0</v>
      </c>
      <c r="AO658" s="157">
        <v>13333333</v>
      </c>
      <c r="AP658" s="157"/>
      <c r="AQ658" s="158">
        <f t="shared" si="68"/>
        <v>18666667</v>
      </c>
      <c r="AR658" s="158">
        <f t="shared" si="67"/>
        <v>0</v>
      </c>
      <c r="AS658" s="159" t="s">
        <v>170</v>
      </c>
      <c r="AT658" s="164">
        <v>116</v>
      </c>
      <c r="AU658" s="165" t="s">
        <v>2544</v>
      </c>
      <c r="AV658" s="148">
        <v>254</v>
      </c>
    </row>
    <row r="659" spans="1:48" s="118" customFormat="1" ht="18.75" customHeight="1">
      <c r="A659" s="140">
        <v>93</v>
      </c>
      <c r="B659" s="141" t="s">
        <v>2545</v>
      </c>
      <c r="C659" s="142" t="s">
        <v>153</v>
      </c>
      <c r="D659" s="168" t="s">
        <v>114</v>
      </c>
      <c r="E659" s="168" t="s">
        <v>119</v>
      </c>
      <c r="F659" s="142" t="s">
        <v>2249</v>
      </c>
      <c r="G659" s="141" t="s">
        <v>208</v>
      </c>
      <c r="H659" s="142" t="s">
        <v>86</v>
      </c>
      <c r="I659" s="142" t="s">
        <v>40</v>
      </c>
      <c r="J659" s="168" t="s">
        <v>2546</v>
      </c>
      <c r="K659" s="141" t="s">
        <v>218</v>
      </c>
      <c r="L659" s="141">
        <v>81101500</v>
      </c>
      <c r="M659" s="143">
        <v>7483980</v>
      </c>
      <c r="N659" s="144">
        <v>4</v>
      </c>
      <c r="O659" s="143">
        <v>29935920</v>
      </c>
      <c r="P659" s="144" t="s">
        <v>238</v>
      </c>
      <c r="Q659" s="144" t="s">
        <v>238</v>
      </c>
      <c r="R659" s="144" t="s">
        <v>238</v>
      </c>
      <c r="S659" s="141" t="s">
        <v>156</v>
      </c>
      <c r="T659" s="141" t="s">
        <v>2288</v>
      </c>
      <c r="U659" s="141" t="s">
        <v>2250</v>
      </c>
      <c r="V659" s="145" t="s">
        <v>2251</v>
      </c>
      <c r="W659" s="141" t="s">
        <v>4011</v>
      </c>
      <c r="X659" s="146">
        <v>45343</v>
      </c>
      <c r="Y659" s="147" t="s">
        <v>2547</v>
      </c>
      <c r="Z659" s="147" t="s">
        <v>178</v>
      </c>
      <c r="AA659" s="141" t="s">
        <v>2548</v>
      </c>
      <c r="AB659" s="146">
        <v>45358</v>
      </c>
      <c r="AC659" s="162" t="s">
        <v>2549</v>
      </c>
      <c r="AD659" s="146">
        <v>45359</v>
      </c>
      <c r="AE659" s="163">
        <v>29935920</v>
      </c>
      <c r="AF659" s="152">
        <f t="shared" si="64"/>
        <v>0</v>
      </c>
      <c r="AG659" s="167">
        <v>412</v>
      </c>
      <c r="AH659" s="146">
        <v>45362</v>
      </c>
      <c r="AI659" s="163">
        <v>29935920</v>
      </c>
      <c r="AJ659" s="152">
        <f t="shared" si="65"/>
        <v>0</v>
      </c>
      <c r="AK659" s="164">
        <v>827</v>
      </c>
      <c r="AL659" s="146">
        <v>45366</v>
      </c>
      <c r="AM659" s="163">
        <v>29935920</v>
      </c>
      <c r="AN659" s="158">
        <f t="shared" si="66"/>
        <v>0</v>
      </c>
      <c r="AO659" s="157">
        <v>11475436</v>
      </c>
      <c r="AP659" s="157"/>
      <c r="AQ659" s="158">
        <f t="shared" si="68"/>
        <v>18460484</v>
      </c>
      <c r="AR659" s="158">
        <f t="shared" si="67"/>
        <v>0</v>
      </c>
      <c r="AS659" s="159" t="s">
        <v>170</v>
      </c>
      <c r="AT659" s="164">
        <v>163</v>
      </c>
      <c r="AU659" s="165" t="s">
        <v>2550</v>
      </c>
      <c r="AV659" s="148">
        <v>412</v>
      </c>
    </row>
    <row r="660" spans="1:48" s="118" customFormat="1" ht="18.75" customHeight="1">
      <c r="A660" s="140">
        <v>94</v>
      </c>
      <c r="B660" s="141" t="s">
        <v>2551</v>
      </c>
      <c r="C660" s="142" t="s">
        <v>153</v>
      </c>
      <c r="D660" s="168" t="s">
        <v>114</v>
      </c>
      <c r="E660" s="168" t="s">
        <v>119</v>
      </c>
      <c r="F660" s="142" t="s">
        <v>2249</v>
      </c>
      <c r="G660" s="141" t="s">
        <v>208</v>
      </c>
      <c r="H660" s="142" t="s">
        <v>86</v>
      </c>
      <c r="I660" s="142" t="s">
        <v>40</v>
      </c>
      <c r="J660" s="168" t="s">
        <v>2552</v>
      </c>
      <c r="K660" s="141" t="s">
        <v>218</v>
      </c>
      <c r="L660" s="141">
        <v>81101500</v>
      </c>
      <c r="M660" s="143">
        <v>4276560</v>
      </c>
      <c r="N660" s="144">
        <v>4</v>
      </c>
      <c r="O660" s="143">
        <v>17106240</v>
      </c>
      <c r="P660" s="144" t="s">
        <v>238</v>
      </c>
      <c r="Q660" s="144" t="s">
        <v>238</v>
      </c>
      <c r="R660" s="144" t="s">
        <v>238</v>
      </c>
      <c r="S660" s="141" t="s">
        <v>156</v>
      </c>
      <c r="T660" s="141" t="s">
        <v>2288</v>
      </c>
      <c r="U660" s="141" t="s">
        <v>2250</v>
      </c>
      <c r="V660" s="145" t="s">
        <v>2251</v>
      </c>
      <c r="W660" s="141" t="s">
        <v>4011</v>
      </c>
      <c r="X660" s="146">
        <v>45343</v>
      </c>
      <c r="Y660" s="147">
        <v>202415000022533</v>
      </c>
      <c r="Z660" s="147" t="s">
        <v>178</v>
      </c>
      <c r="AA660" s="141" t="s">
        <v>2553</v>
      </c>
      <c r="AB660" s="146">
        <v>45344</v>
      </c>
      <c r="AC660" s="162" t="s">
        <v>2554</v>
      </c>
      <c r="AD660" s="146">
        <v>45348</v>
      </c>
      <c r="AE660" s="163">
        <v>17106240</v>
      </c>
      <c r="AF660" s="152">
        <f t="shared" si="64"/>
        <v>0</v>
      </c>
      <c r="AG660" s="167">
        <v>256</v>
      </c>
      <c r="AH660" s="146">
        <v>45349</v>
      </c>
      <c r="AI660" s="163">
        <v>17106240</v>
      </c>
      <c r="AJ660" s="152">
        <f t="shared" si="65"/>
        <v>0</v>
      </c>
      <c r="AK660" s="164">
        <v>541</v>
      </c>
      <c r="AL660" s="146">
        <v>45359</v>
      </c>
      <c r="AM660" s="163">
        <v>17106240</v>
      </c>
      <c r="AN660" s="158">
        <f t="shared" si="66"/>
        <v>0</v>
      </c>
      <c r="AO660" s="157">
        <v>7127600</v>
      </c>
      <c r="AP660" s="157"/>
      <c r="AQ660" s="158">
        <f t="shared" si="68"/>
        <v>9978640</v>
      </c>
      <c r="AR660" s="158">
        <f t="shared" si="67"/>
        <v>0</v>
      </c>
      <c r="AS660" s="159" t="s">
        <v>170</v>
      </c>
      <c r="AT660" s="164">
        <v>115</v>
      </c>
      <c r="AU660" s="165" t="s">
        <v>2555</v>
      </c>
      <c r="AV660" s="148">
        <v>256</v>
      </c>
    </row>
    <row r="661" spans="1:48" s="118" customFormat="1" ht="18.75" customHeight="1">
      <c r="A661" s="140">
        <v>95</v>
      </c>
      <c r="B661" s="141" t="s">
        <v>2556</v>
      </c>
      <c r="C661" s="142" t="s">
        <v>153</v>
      </c>
      <c r="D661" s="168" t="s">
        <v>114</v>
      </c>
      <c r="E661" s="168" t="s">
        <v>119</v>
      </c>
      <c r="F661" s="142" t="s">
        <v>2249</v>
      </c>
      <c r="G661" s="141" t="s">
        <v>208</v>
      </c>
      <c r="H661" s="142" t="s">
        <v>86</v>
      </c>
      <c r="I661" s="142" t="s">
        <v>40</v>
      </c>
      <c r="J661" s="168" t="s">
        <v>2557</v>
      </c>
      <c r="K661" s="141" t="s">
        <v>218</v>
      </c>
      <c r="L661" s="141">
        <v>81101500</v>
      </c>
      <c r="M661" s="143">
        <v>6414840</v>
      </c>
      <c r="N661" s="144">
        <v>4</v>
      </c>
      <c r="O661" s="143">
        <v>25659360</v>
      </c>
      <c r="P661" s="144" t="s">
        <v>238</v>
      </c>
      <c r="Q661" s="144" t="s">
        <v>238</v>
      </c>
      <c r="R661" s="144" t="s">
        <v>238</v>
      </c>
      <c r="S661" s="141" t="s">
        <v>156</v>
      </c>
      <c r="T661" s="141" t="s">
        <v>2288</v>
      </c>
      <c r="U661" s="141" t="s">
        <v>2250</v>
      </c>
      <c r="V661" s="145" t="s">
        <v>2251</v>
      </c>
      <c r="W661" s="141" t="s">
        <v>4011</v>
      </c>
      <c r="X661" s="146">
        <v>45343</v>
      </c>
      <c r="Y661" s="147">
        <v>202415000022533</v>
      </c>
      <c r="Z661" s="147" t="s">
        <v>178</v>
      </c>
      <c r="AA661" s="141" t="s">
        <v>2558</v>
      </c>
      <c r="AB661" s="146">
        <v>45344</v>
      </c>
      <c r="AC661" s="162" t="s">
        <v>2559</v>
      </c>
      <c r="AD661" s="146">
        <v>45348</v>
      </c>
      <c r="AE661" s="163">
        <v>25659360</v>
      </c>
      <c r="AF661" s="152">
        <f t="shared" si="64"/>
        <v>0</v>
      </c>
      <c r="AG661" s="167">
        <v>257</v>
      </c>
      <c r="AH661" s="146">
        <v>45349</v>
      </c>
      <c r="AI661" s="163">
        <v>25659360</v>
      </c>
      <c r="AJ661" s="152">
        <f t="shared" si="65"/>
        <v>0</v>
      </c>
      <c r="AK661" s="164">
        <v>521</v>
      </c>
      <c r="AL661" s="146">
        <v>45359</v>
      </c>
      <c r="AM661" s="163">
        <v>25659360</v>
      </c>
      <c r="AN661" s="158">
        <f t="shared" si="66"/>
        <v>0</v>
      </c>
      <c r="AO661" s="157">
        <v>10691400</v>
      </c>
      <c r="AP661" s="157"/>
      <c r="AQ661" s="158">
        <f t="shared" si="68"/>
        <v>14967960</v>
      </c>
      <c r="AR661" s="158">
        <f t="shared" si="67"/>
        <v>0</v>
      </c>
      <c r="AS661" s="159" t="s">
        <v>170</v>
      </c>
      <c r="AT661" s="164">
        <v>97</v>
      </c>
      <c r="AU661" s="165" t="s">
        <v>2560</v>
      </c>
      <c r="AV661" s="148">
        <v>257</v>
      </c>
    </row>
    <row r="662" spans="1:48" s="118" customFormat="1" ht="18.75" customHeight="1">
      <c r="A662" s="140">
        <v>96</v>
      </c>
      <c r="B662" s="141" t="s">
        <v>2561</v>
      </c>
      <c r="C662" s="142" t="s">
        <v>153</v>
      </c>
      <c r="D662" s="168" t="s">
        <v>114</v>
      </c>
      <c r="E662" s="168" t="s">
        <v>119</v>
      </c>
      <c r="F662" s="142" t="s">
        <v>2249</v>
      </c>
      <c r="G662" s="141" t="s">
        <v>208</v>
      </c>
      <c r="H662" s="142" t="s">
        <v>86</v>
      </c>
      <c r="I662" s="142" t="s">
        <v>40</v>
      </c>
      <c r="J662" s="168" t="s">
        <v>2562</v>
      </c>
      <c r="K662" s="141" t="s">
        <v>218</v>
      </c>
      <c r="L662" s="141">
        <v>81101500</v>
      </c>
      <c r="M662" s="143">
        <v>9500000</v>
      </c>
      <c r="N662" s="144">
        <v>4</v>
      </c>
      <c r="O662" s="143">
        <v>38000000</v>
      </c>
      <c r="P662" s="144" t="s">
        <v>238</v>
      </c>
      <c r="Q662" s="144" t="s">
        <v>238</v>
      </c>
      <c r="R662" s="144" t="s">
        <v>238</v>
      </c>
      <c r="S662" s="141" t="s">
        <v>156</v>
      </c>
      <c r="T662" s="141" t="s">
        <v>2288</v>
      </c>
      <c r="U662" s="141" t="s">
        <v>2250</v>
      </c>
      <c r="V662" s="145" t="s">
        <v>2251</v>
      </c>
      <c r="W662" s="141" t="s">
        <v>4011</v>
      </c>
      <c r="X662" s="146">
        <v>45343</v>
      </c>
      <c r="Y662" s="147">
        <v>202415000022533</v>
      </c>
      <c r="Z662" s="147" t="s">
        <v>178</v>
      </c>
      <c r="AA662" s="141" t="s">
        <v>2563</v>
      </c>
      <c r="AB662" s="146">
        <v>45344</v>
      </c>
      <c r="AC662" s="162" t="s">
        <v>2564</v>
      </c>
      <c r="AD662" s="146">
        <v>45348</v>
      </c>
      <c r="AE662" s="163">
        <v>38000000</v>
      </c>
      <c r="AF662" s="152">
        <f t="shared" si="64"/>
        <v>0</v>
      </c>
      <c r="AG662" s="167">
        <v>258</v>
      </c>
      <c r="AH662" s="146">
        <v>45349</v>
      </c>
      <c r="AI662" s="163">
        <v>38000000</v>
      </c>
      <c r="AJ662" s="152">
        <f t="shared" si="65"/>
        <v>0</v>
      </c>
      <c r="AK662" s="164">
        <v>736</v>
      </c>
      <c r="AL662" s="146">
        <v>45364</v>
      </c>
      <c r="AM662" s="163">
        <v>38000000</v>
      </c>
      <c r="AN662" s="158">
        <f t="shared" si="66"/>
        <v>0</v>
      </c>
      <c r="AO662" s="157">
        <v>14883333</v>
      </c>
      <c r="AP662" s="157"/>
      <c r="AQ662" s="158">
        <f t="shared" si="68"/>
        <v>23116667</v>
      </c>
      <c r="AR662" s="158">
        <f t="shared" si="67"/>
        <v>0</v>
      </c>
      <c r="AS662" s="159" t="s">
        <v>170</v>
      </c>
      <c r="AT662" s="164">
        <v>148</v>
      </c>
      <c r="AU662" s="165" t="s">
        <v>2565</v>
      </c>
      <c r="AV662" s="148">
        <v>258</v>
      </c>
    </row>
    <row r="663" spans="1:48" s="118" customFormat="1" ht="18.75" customHeight="1">
      <c r="A663" s="140">
        <v>97</v>
      </c>
      <c r="B663" s="141" t="s">
        <v>2566</v>
      </c>
      <c r="C663" s="142" t="s">
        <v>153</v>
      </c>
      <c r="D663" s="168" t="s">
        <v>114</v>
      </c>
      <c r="E663" s="168" t="s">
        <v>119</v>
      </c>
      <c r="F663" s="142" t="s">
        <v>2249</v>
      </c>
      <c r="G663" s="141" t="s">
        <v>208</v>
      </c>
      <c r="H663" s="142" t="s">
        <v>86</v>
      </c>
      <c r="I663" s="142" t="s">
        <v>40</v>
      </c>
      <c r="J663" s="168" t="s">
        <v>2567</v>
      </c>
      <c r="K663" s="141" t="s">
        <v>218</v>
      </c>
      <c r="L663" s="141">
        <v>81101500</v>
      </c>
      <c r="M663" s="143">
        <v>8000000</v>
      </c>
      <c r="N663" s="144">
        <v>4</v>
      </c>
      <c r="O663" s="143">
        <v>32000000</v>
      </c>
      <c r="P663" s="144" t="s">
        <v>238</v>
      </c>
      <c r="Q663" s="144" t="s">
        <v>238</v>
      </c>
      <c r="R663" s="144" t="s">
        <v>238</v>
      </c>
      <c r="S663" s="141" t="s">
        <v>156</v>
      </c>
      <c r="T663" s="141" t="s">
        <v>2288</v>
      </c>
      <c r="U663" s="141" t="s">
        <v>2250</v>
      </c>
      <c r="V663" s="145" t="s">
        <v>2251</v>
      </c>
      <c r="W663" s="141" t="s">
        <v>4011</v>
      </c>
      <c r="X663" s="146">
        <v>45343</v>
      </c>
      <c r="Y663" s="147">
        <v>202415000022533</v>
      </c>
      <c r="Z663" s="147" t="s">
        <v>178</v>
      </c>
      <c r="AA663" s="141" t="s">
        <v>2568</v>
      </c>
      <c r="AB663" s="146">
        <v>45344</v>
      </c>
      <c r="AC663" s="162" t="s">
        <v>2569</v>
      </c>
      <c r="AD663" s="146">
        <v>45348</v>
      </c>
      <c r="AE663" s="163">
        <v>32000000</v>
      </c>
      <c r="AF663" s="152">
        <f t="shared" si="64"/>
        <v>0</v>
      </c>
      <c r="AG663" s="167">
        <v>259</v>
      </c>
      <c r="AH663" s="146">
        <v>45349</v>
      </c>
      <c r="AI663" s="163">
        <v>32000000</v>
      </c>
      <c r="AJ663" s="152">
        <f t="shared" si="65"/>
        <v>0</v>
      </c>
      <c r="AK663" s="164">
        <v>618</v>
      </c>
      <c r="AL663" s="146">
        <v>45362</v>
      </c>
      <c r="AM663" s="163">
        <v>32000000</v>
      </c>
      <c r="AN663" s="158">
        <f t="shared" si="66"/>
        <v>0</v>
      </c>
      <c r="AO663" s="157">
        <v>13066667</v>
      </c>
      <c r="AP663" s="157"/>
      <c r="AQ663" s="158">
        <f t="shared" si="68"/>
        <v>18933333</v>
      </c>
      <c r="AR663" s="158">
        <f t="shared" si="67"/>
        <v>0</v>
      </c>
      <c r="AS663" s="159" t="s">
        <v>170</v>
      </c>
      <c r="AT663" s="164">
        <v>111</v>
      </c>
      <c r="AU663" s="165" t="s">
        <v>2570</v>
      </c>
      <c r="AV663" s="148">
        <v>259</v>
      </c>
    </row>
    <row r="664" spans="1:48" s="118" customFormat="1" ht="18.75" customHeight="1">
      <c r="A664" s="140">
        <v>98</v>
      </c>
      <c r="B664" s="141" t="s">
        <v>2571</v>
      </c>
      <c r="C664" s="142" t="s">
        <v>153</v>
      </c>
      <c r="D664" s="168" t="s">
        <v>114</v>
      </c>
      <c r="E664" s="168" t="s">
        <v>119</v>
      </c>
      <c r="F664" s="142" t="s">
        <v>2249</v>
      </c>
      <c r="G664" s="141" t="s">
        <v>208</v>
      </c>
      <c r="H664" s="142" t="s">
        <v>86</v>
      </c>
      <c r="I664" s="142" t="s">
        <v>40</v>
      </c>
      <c r="J664" s="168" t="s">
        <v>2572</v>
      </c>
      <c r="K664" s="141" t="s">
        <v>218</v>
      </c>
      <c r="L664" s="141">
        <v>81101500</v>
      </c>
      <c r="M664" s="143">
        <v>8600000</v>
      </c>
      <c r="N664" s="144">
        <v>4</v>
      </c>
      <c r="O664" s="143">
        <v>34400000</v>
      </c>
      <c r="P664" s="144" t="s">
        <v>238</v>
      </c>
      <c r="Q664" s="144" t="s">
        <v>238</v>
      </c>
      <c r="R664" s="144" t="s">
        <v>238</v>
      </c>
      <c r="S664" s="141" t="s">
        <v>156</v>
      </c>
      <c r="T664" s="141" t="s">
        <v>2288</v>
      </c>
      <c r="U664" s="141" t="s">
        <v>2250</v>
      </c>
      <c r="V664" s="145" t="s">
        <v>2251</v>
      </c>
      <c r="W664" s="141" t="s">
        <v>4011</v>
      </c>
      <c r="X664" s="146">
        <v>45343</v>
      </c>
      <c r="Y664" s="147">
        <v>202415000022533</v>
      </c>
      <c r="Z664" s="147" t="s">
        <v>178</v>
      </c>
      <c r="AA664" s="141" t="s">
        <v>2573</v>
      </c>
      <c r="AB664" s="146">
        <v>45344</v>
      </c>
      <c r="AC664" s="162" t="s">
        <v>2574</v>
      </c>
      <c r="AD664" s="146">
        <v>45348</v>
      </c>
      <c r="AE664" s="163">
        <v>34400000</v>
      </c>
      <c r="AF664" s="152">
        <f t="shared" si="64"/>
        <v>0</v>
      </c>
      <c r="AG664" s="167">
        <v>260</v>
      </c>
      <c r="AH664" s="146">
        <v>45349</v>
      </c>
      <c r="AI664" s="163">
        <v>34400000</v>
      </c>
      <c r="AJ664" s="152">
        <f t="shared" si="65"/>
        <v>0</v>
      </c>
      <c r="AK664" s="164">
        <v>615</v>
      </c>
      <c r="AL664" s="146">
        <v>45362</v>
      </c>
      <c r="AM664" s="163">
        <v>34400000</v>
      </c>
      <c r="AN664" s="158">
        <f t="shared" si="66"/>
        <v>0</v>
      </c>
      <c r="AO664" s="157">
        <v>14333333</v>
      </c>
      <c r="AP664" s="157"/>
      <c r="AQ664" s="158">
        <f t="shared" si="68"/>
        <v>20066667</v>
      </c>
      <c r="AR664" s="158">
        <f t="shared" si="67"/>
        <v>0</v>
      </c>
      <c r="AS664" s="159" t="s">
        <v>170</v>
      </c>
      <c r="AT664" s="164">
        <v>108</v>
      </c>
      <c r="AU664" s="165" t="s">
        <v>2575</v>
      </c>
      <c r="AV664" s="148">
        <v>260</v>
      </c>
    </row>
    <row r="665" spans="1:48" s="118" customFormat="1" ht="18.75" customHeight="1">
      <c r="A665" s="140">
        <v>99</v>
      </c>
      <c r="B665" s="141" t="s">
        <v>2576</v>
      </c>
      <c r="C665" s="142" t="s">
        <v>153</v>
      </c>
      <c r="D665" s="168" t="s">
        <v>114</v>
      </c>
      <c r="E665" s="168" t="s">
        <v>119</v>
      </c>
      <c r="F665" s="142" t="s">
        <v>2249</v>
      </c>
      <c r="G665" s="141" t="s">
        <v>208</v>
      </c>
      <c r="H665" s="142" t="s">
        <v>86</v>
      </c>
      <c r="I665" s="142" t="s">
        <v>40</v>
      </c>
      <c r="J665" s="168" t="s">
        <v>2577</v>
      </c>
      <c r="K665" s="141" t="s">
        <v>218</v>
      </c>
      <c r="L665" s="141">
        <v>81101500</v>
      </c>
      <c r="M665" s="143">
        <v>8900000</v>
      </c>
      <c r="N665" s="144">
        <v>4</v>
      </c>
      <c r="O665" s="143">
        <v>35600000</v>
      </c>
      <c r="P665" s="144" t="s">
        <v>238</v>
      </c>
      <c r="Q665" s="144" t="s">
        <v>238</v>
      </c>
      <c r="R665" s="144" t="s">
        <v>238</v>
      </c>
      <c r="S665" s="141" t="s">
        <v>156</v>
      </c>
      <c r="T665" s="141" t="s">
        <v>2288</v>
      </c>
      <c r="U665" s="141" t="s">
        <v>2250</v>
      </c>
      <c r="V665" s="145" t="s">
        <v>2251</v>
      </c>
      <c r="W665" s="141" t="s">
        <v>4011</v>
      </c>
      <c r="X665" s="146">
        <v>45343</v>
      </c>
      <c r="Y665" s="147">
        <v>202415000022533</v>
      </c>
      <c r="Z665" s="147" t="s">
        <v>178</v>
      </c>
      <c r="AA665" s="141" t="s">
        <v>2578</v>
      </c>
      <c r="AB665" s="146">
        <v>45344</v>
      </c>
      <c r="AC665" s="162" t="s">
        <v>2579</v>
      </c>
      <c r="AD665" s="146">
        <v>45348</v>
      </c>
      <c r="AE665" s="163">
        <v>35600000</v>
      </c>
      <c r="AF665" s="152">
        <f t="shared" si="64"/>
        <v>0</v>
      </c>
      <c r="AG665" s="167">
        <v>261</v>
      </c>
      <c r="AH665" s="146">
        <v>45349</v>
      </c>
      <c r="AI665" s="163">
        <v>35600000</v>
      </c>
      <c r="AJ665" s="152">
        <f t="shared" si="65"/>
        <v>0</v>
      </c>
      <c r="AK665" s="164">
        <v>522</v>
      </c>
      <c r="AL665" s="146">
        <v>45359</v>
      </c>
      <c r="AM665" s="163">
        <v>35600000</v>
      </c>
      <c r="AN665" s="158">
        <f t="shared" si="66"/>
        <v>0</v>
      </c>
      <c r="AO665" s="157">
        <v>14833333</v>
      </c>
      <c r="AP665" s="157"/>
      <c r="AQ665" s="158">
        <f t="shared" si="68"/>
        <v>20766667</v>
      </c>
      <c r="AR665" s="158">
        <f t="shared" si="67"/>
        <v>0</v>
      </c>
      <c r="AS665" s="159" t="s">
        <v>170</v>
      </c>
      <c r="AT665" s="164">
        <v>107</v>
      </c>
      <c r="AU665" s="165" t="s">
        <v>2580</v>
      </c>
      <c r="AV665" s="148">
        <v>261</v>
      </c>
    </row>
    <row r="666" spans="1:48" s="118" customFormat="1" ht="18.75" customHeight="1">
      <c r="A666" s="140">
        <v>100</v>
      </c>
      <c r="B666" s="141" t="s">
        <v>2581</v>
      </c>
      <c r="C666" s="142" t="s">
        <v>153</v>
      </c>
      <c r="D666" s="168" t="s">
        <v>114</v>
      </c>
      <c r="E666" s="168" t="s">
        <v>119</v>
      </c>
      <c r="F666" s="142" t="s">
        <v>2249</v>
      </c>
      <c r="G666" s="141" t="s">
        <v>208</v>
      </c>
      <c r="H666" s="142" t="s">
        <v>86</v>
      </c>
      <c r="I666" s="142" t="s">
        <v>40</v>
      </c>
      <c r="J666" s="168" t="s">
        <v>2582</v>
      </c>
      <c r="K666" s="141" t="s">
        <v>218</v>
      </c>
      <c r="L666" s="141">
        <v>81101500</v>
      </c>
      <c r="M666" s="143">
        <v>7483980</v>
      </c>
      <c r="N666" s="144">
        <v>4</v>
      </c>
      <c r="O666" s="143">
        <v>29935920</v>
      </c>
      <c r="P666" s="144" t="s">
        <v>238</v>
      </c>
      <c r="Q666" s="144" t="s">
        <v>238</v>
      </c>
      <c r="R666" s="144" t="s">
        <v>238</v>
      </c>
      <c r="S666" s="141" t="s">
        <v>156</v>
      </c>
      <c r="T666" s="141" t="s">
        <v>2288</v>
      </c>
      <c r="U666" s="141" t="s">
        <v>2250</v>
      </c>
      <c r="V666" s="145" t="s">
        <v>2251</v>
      </c>
      <c r="W666" s="141" t="s">
        <v>4011</v>
      </c>
      <c r="X666" s="146">
        <v>45343</v>
      </c>
      <c r="Y666" s="147">
        <v>202415000022533</v>
      </c>
      <c r="Z666" s="147" t="s">
        <v>178</v>
      </c>
      <c r="AA666" s="141" t="s">
        <v>2578</v>
      </c>
      <c r="AB666" s="146">
        <v>45344</v>
      </c>
      <c r="AC666" s="162" t="s">
        <v>2583</v>
      </c>
      <c r="AD666" s="146">
        <v>45348</v>
      </c>
      <c r="AE666" s="163">
        <v>29935920</v>
      </c>
      <c r="AF666" s="152">
        <f t="shared" si="64"/>
        <v>0</v>
      </c>
      <c r="AG666" s="167">
        <v>272</v>
      </c>
      <c r="AH666" s="146">
        <v>45350</v>
      </c>
      <c r="AI666" s="163">
        <v>29935920</v>
      </c>
      <c r="AJ666" s="152">
        <f t="shared" si="65"/>
        <v>0</v>
      </c>
      <c r="AK666" s="164">
        <v>613</v>
      </c>
      <c r="AL666" s="146">
        <v>45362</v>
      </c>
      <c r="AM666" s="163">
        <v>29935920</v>
      </c>
      <c r="AN666" s="158">
        <f t="shared" si="66"/>
        <v>0</v>
      </c>
      <c r="AO666" s="157">
        <v>12223834</v>
      </c>
      <c r="AP666" s="157"/>
      <c r="AQ666" s="158">
        <f t="shared" si="68"/>
        <v>17712086</v>
      </c>
      <c r="AR666" s="158">
        <f t="shared" si="67"/>
        <v>0</v>
      </c>
      <c r="AS666" s="159" t="s">
        <v>170</v>
      </c>
      <c r="AT666" s="164">
        <v>128</v>
      </c>
      <c r="AU666" s="165" t="s">
        <v>2584</v>
      </c>
      <c r="AV666" s="148">
        <v>272</v>
      </c>
    </row>
    <row r="667" spans="1:48" s="118" customFormat="1" ht="18.75" customHeight="1">
      <c r="A667" s="140">
        <v>101</v>
      </c>
      <c r="B667" s="141" t="s">
        <v>2585</v>
      </c>
      <c r="C667" s="142" t="s">
        <v>153</v>
      </c>
      <c r="D667" s="168" t="s">
        <v>114</v>
      </c>
      <c r="E667" s="168" t="s">
        <v>119</v>
      </c>
      <c r="F667" s="142" t="s">
        <v>2249</v>
      </c>
      <c r="G667" s="141" t="s">
        <v>208</v>
      </c>
      <c r="H667" s="142" t="s">
        <v>88</v>
      </c>
      <c r="I667" s="142" t="s">
        <v>40</v>
      </c>
      <c r="J667" s="168" t="s">
        <v>2586</v>
      </c>
      <c r="K667" s="141" t="s">
        <v>218</v>
      </c>
      <c r="L667" s="141">
        <v>77101700</v>
      </c>
      <c r="M667" s="143">
        <v>6414810</v>
      </c>
      <c r="N667" s="144">
        <v>4</v>
      </c>
      <c r="O667" s="143">
        <v>25659240</v>
      </c>
      <c r="P667" s="144" t="s">
        <v>238</v>
      </c>
      <c r="Q667" s="144" t="s">
        <v>238</v>
      </c>
      <c r="R667" s="144" t="s">
        <v>238</v>
      </c>
      <c r="S667" s="141" t="s">
        <v>156</v>
      </c>
      <c r="T667" s="141" t="s">
        <v>2288</v>
      </c>
      <c r="U667" s="141" t="s">
        <v>2250</v>
      </c>
      <c r="V667" s="145" t="s">
        <v>2251</v>
      </c>
      <c r="W667" s="141" t="s">
        <v>4011</v>
      </c>
      <c r="X667" s="146">
        <v>45343</v>
      </c>
      <c r="Y667" s="147">
        <v>202415000022533</v>
      </c>
      <c r="Z667" s="147" t="s">
        <v>178</v>
      </c>
      <c r="AA667" s="141" t="s">
        <v>2587</v>
      </c>
      <c r="AB667" s="146">
        <v>45344</v>
      </c>
      <c r="AC667" s="162" t="s">
        <v>2588</v>
      </c>
      <c r="AD667" s="146">
        <v>45348</v>
      </c>
      <c r="AE667" s="163">
        <v>25659240</v>
      </c>
      <c r="AF667" s="152">
        <f t="shared" si="64"/>
        <v>0</v>
      </c>
      <c r="AG667" s="167">
        <v>274</v>
      </c>
      <c r="AH667" s="146">
        <v>45350</v>
      </c>
      <c r="AI667" s="163">
        <v>0</v>
      </c>
      <c r="AJ667" s="152">
        <f t="shared" si="65"/>
        <v>25659240</v>
      </c>
      <c r="AK667" s="164"/>
      <c r="AL667" s="146"/>
      <c r="AM667" s="163"/>
      <c r="AN667" s="158">
        <f t="shared" si="66"/>
        <v>0</v>
      </c>
      <c r="AO667" s="157"/>
      <c r="AP667" s="157"/>
      <c r="AQ667" s="158">
        <f t="shared" si="68"/>
        <v>0</v>
      </c>
      <c r="AR667" s="158">
        <f t="shared" si="67"/>
        <v>25659240</v>
      </c>
      <c r="AS667" s="159"/>
      <c r="AT667" s="164"/>
      <c r="AU667" s="165"/>
      <c r="AV667" s="148">
        <v>274</v>
      </c>
    </row>
    <row r="668" spans="1:48" s="118" customFormat="1" ht="18.75" customHeight="1">
      <c r="A668" s="140">
        <v>102</v>
      </c>
      <c r="B668" s="141" t="s">
        <v>2589</v>
      </c>
      <c r="C668" s="142" t="s">
        <v>153</v>
      </c>
      <c r="D668" s="168" t="s">
        <v>114</v>
      </c>
      <c r="E668" s="168" t="s">
        <v>119</v>
      </c>
      <c r="F668" s="142" t="s">
        <v>2249</v>
      </c>
      <c r="G668" s="141" t="s">
        <v>208</v>
      </c>
      <c r="H668" s="142" t="s">
        <v>8</v>
      </c>
      <c r="I668" s="142" t="s">
        <v>40</v>
      </c>
      <c r="J668" s="168" t="s">
        <v>2590</v>
      </c>
      <c r="K668" s="141" t="s">
        <v>218</v>
      </c>
      <c r="L668" s="141">
        <v>80111600</v>
      </c>
      <c r="M668" s="143">
        <v>8000000</v>
      </c>
      <c r="N668" s="144">
        <v>4</v>
      </c>
      <c r="O668" s="143">
        <v>32000000</v>
      </c>
      <c r="P668" s="144" t="s">
        <v>238</v>
      </c>
      <c r="Q668" s="144" t="s">
        <v>238</v>
      </c>
      <c r="R668" s="144" t="s">
        <v>238</v>
      </c>
      <c r="S668" s="141" t="s">
        <v>156</v>
      </c>
      <c r="T668" s="141" t="s">
        <v>2288</v>
      </c>
      <c r="U668" s="141" t="s">
        <v>2250</v>
      </c>
      <c r="V668" s="145" t="s">
        <v>2251</v>
      </c>
      <c r="W668" s="141" t="s">
        <v>4011</v>
      </c>
      <c r="X668" s="146">
        <v>45343</v>
      </c>
      <c r="Y668" s="147">
        <v>202415000022533</v>
      </c>
      <c r="Z668" s="147" t="s">
        <v>178</v>
      </c>
      <c r="AA668" s="141" t="s">
        <v>2591</v>
      </c>
      <c r="AB668" s="146">
        <v>45344</v>
      </c>
      <c r="AC668" s="162" t="s">
        <v>2592</v>
      </c>
      <c r="AD668" s="146">
        <v>45348</v>
      </c>
      <c r="AE668" s="163">
        <v>32000000</v>
      </c>
      <c r="AF668" s="152">
        <f t="shared" si="64"/>
        <v>0</v>
      </c>
      <c r="AG668" s="167">
        <v>275</v>
      </c>
      <c r="AH668" s="146">
        <v>45350</v>
      </c>
      <c r="AI668" s="163">
        <v>32000000</v>
      </c>
      <c r="AJ668" s="152">
        <f t="shared" si="65"/>
        <v>0</v>
      </c>
      <c r="AK668" s="164">
        <v>645</v>
      </c>
      <c r="AL668" s="146">
        <v>45363</v>
      </c>
      <c r="AM668" s="163">
        <v>32000000</v>
      </c>
      <c r="AN668" s="158">
        <f t="shared" si="66"/>
        <v>0</v>
      </c>
      <c r="AO668" s="157">
        <v>14133333</v>
      </c>
      <c r="AP668" s="157"/>
      <c r="AQ668" s="158">
        <f t="shared" si="68"/>
        <v>17866667</v>
      </c>
      <c r="AR668" s="158">
        <f t="shared" si="67"/>
        <v>0</v>
      </c>
      <c r="AS668" s="159" t="s">
        <v>170</v>
      </c>
      <c r="AT668" s="164">
        <v>95</v>
      </c>
      <c r="AU668" s="165" t="s">
        <v>2593</v>
      </c>
      <c r="AV668" s="148">
        <v>275</v>
      </c>
    </row>
    <row r="669" spans="1:48" s="118" customFormat="1" ht="18.75" customHeight="1">
      <c r="A669" s="140">
        <v>103</v>
      </c>
      <c r="B669" s="141" t="s">
        <v>2594</v>
      </c>
      <c r="C669" s="142" t="s">
        <v>153</v>
      </c>
      <c r="D669" s="168" t="s">
        <v>114</v>
      </c>
      <c r="E669" s="168" t="s">
        <v>119</v>
      </c>
      <c r="F669" s="142" t="s">
        <v>2249</v>
      </c>
      <c r="G669" s="141" t="s">
        <v>208</v>
      </c>
      <c r="H669" s="142" t="s">
        <v>5</v>
      </c>
      <c r="I669" s="142" t="s">
        <v>40</v>
      </c>
      <c r="J669" s="168" t="s">
        <v>2595</v>
      </c>
      <c r="K669" s="141" t="s">
        <v>218</v>
      </c>
      <c r="L669" s="141">
        <v>80111600</v>
      </c>
      <c r="M669" s="143">
        <v>5000000</v>
      </c>
      <c r="N669" s="144">
        <v>4</v>
      </c>
      <c r="O669" s="143">
        <v>20000000</v>
      </c>
      <c r="P669" s="144" t="s">
        <v>238</v>
      </c>
      <c r="Q669" s="144" t="s">
        <v>238</v>
      </c>
      <c r="R669" s="144" t="s">
        <v>238</v>
      </c>
      <c r="S669" s="141" t="s">
        <v>156</v>
      </c>
      <c r="T669" s="141" t="s">
        <v>2288</v>
      </c>
      <c r="U669" s="141" t="s">
        <v>2250</v>
      </c>
      <c r="V669" s="145" t="s">
        <v>2251</v>
      </c>
      <c r="W669" s="141" t="s">
        <v>4011</v>
      </c>
      <c r="X669" s="146">
        <v>45343</v>
      </c>
      <c r="Y669" s="147">
        <v>202415000022533</v>
      </c>
      <c r="Z669" s="147" t="s">
        <v>178</v>
      </c>
      <c r="AA669" s="141" t="s">
        <v>2596</v>
      </c>
      <c r="AB669" s="146">
        <v>45344</v>
      </c>
      <c r="AC669" s="162" t="s">
        <v>2597</v>
      </c>
      <c r="AD669" s="146">
        <v>45348</v>
      </c>
      <c r="AE669" s="163">
        <v>20000000</v>
      </c>
      <c r="AF669" s="152">
        <f t="shared" si="64"/>
        <v>0</v>
      </c>
      <c r="AG669" s="167">
        <v>276</v>
      </c>
      <c r="AH669" s="146">
        <v>45350</v>
      </c>
      <c r="AI669" s="163">
        <v>20000000</v>
      </c>
      <c r="AJ669" s="152">
        <f t="shared" si="65"/>
        <v>0</v>
      </c>
      <c r="AK669" s="164">
        <v>669</v>
      </c>
      <c r="AL669" s="146">
        <v>45363</v>
      </c>
      <c r="AM669" s="163">
        <v>20000000</v>
      </c>
      <c r="AN669" s="158">
        <f t="shared" si="66"/>
        <v>0</v>
      </c>
      <c r="AO669" s="157">
        <v>8000000</v>
      </c>
      <c r="AP669" s="157"/>
      <c r="AQ669" s="158">
        <f t="shared" si="68"/>
        <v>12000000</v>
      </c>
      <c r="AR669" s="158">
        <f t="shared" si="67"/>
        <v>0</v>
      </c>
      <c r="AS669" s="159" t="s">
        <v>170</v>
      </c>
      <c r="AT669" s="164">
        <v>143</v>
      </c>
      <c r="AU669" s="165" t="s">
        <v>2598</v>
      </c>
      <c r="AV669" s="148">
        <v>276</v>
      </c>
    </row>
    <row r="670" spans="1:48" s="118" customFormat="1" ht="18.75" customHeight="1">
      <c r="A670" s="140">
        <v>104</v>
      </c>
      <c r="B670" s="141" t="s">
        <v>2599</v>
      </c>
      <c r="C670" s="142" t="s">
        <v>153</v>
      </c>
      <c r="D670" s="168" t="s">
        <v>114</v>
      </c>
      <c r="E670" s="168" t="s">
        <v>119</v>
      </c>
      <c r="F670" s="142" t="s">
        <v>2249</v>
      </c>
      <c r="G670" s="141" t="s">
        <v>208</v>
      </c>
      <c r="H670" s="142" t="s">
        <v>6</v>
      </c>
      <c r="I670" s="142" t="s">
        <v>40</v>
      </c>
      <c r="J670" s="168" t="s">
        <v>2600</v>
      </c>
      <c r="K670" s="141" t="s">
        <v>218</v>
      </c>
      <c r="L670" s="141">
        <v>93141500</v>
      </c>
      <c r="M670" s="143">
        <v>3688533</v>
      </c>
      <c r="N670" s="144">
        <v>3.5</v>
      </c>
      <c r="O670" s="143">
        <v>12909866</v>
      </c>
      <c r="P670" s="144" t="s">
        <v>238</v>
      </c>
      <c r="Q670" s="144" t="s">
        <v>238</v>
      </c>
      <c r="R670" s="144" t="s">
        <v>238</v>
      </c>
      <c r="S670" s="141" t="s">
        <v>156</v>
      </c>
      <c r="T670" s="141" t="s">
        <v>2288</v>
      </c>
      <c r="U670" s="141" t="s">
        <v>2250</v>
      </c>
      <c r="V670" s="145" t="s">
        <v>2251</v>
      </c>
      <c r="W670" s="141" t="s">
        <v>4011</v>
      </c>
      <c r="X670" s="146">
        <v>45343</v>
      </c>
      <c r="Y670" s="147">
        <v>202415000022533</v>
      </c>
      <c r="Z670" s="147" t="s">
        <v>178</v>
      </c>
      <c r="AA670" s="141" t="s">
        <v>2601</v>
      </c>
      <c r="AB670" s="146">
        <v>45344</v>
      </c>
      <c r="AC670" s="162" t="s">
        <v>2602</v>
      </c>
      <c r="AD670" s="146">
        <v>45348</v>
      </c>
      <c r="AE670" s="163">
        <v>12909866</v>
      </c>
      <c r="AF670" s="152">
        <f t="shared" si="64"/>
        <v>0</v>
      </c>
      <c r="AG670" s="167">
        <v>277</v>
      </c>
      <c r="AH670" s="146">
        <v>45350</v>
      </c>
      <c r="AI670" s="163">
        <v>12909866</v>
      </c>
      <c r="AJ670" s="152">
        <f t="shared" si="65"/>
        <v>0</v>
      </c>
      <c r="AK670" s="164">
        <v>740</v>
      </c>
      <c r="AL670" s="146">
        <v>45365</v>
      </c>
      <c r="AM670" s="163">
        <v>12909866</v>
      </c>
      <c r="AN670" s="158">
        <f t="shared" si="66"/>
        <v>0</v>
      </c>
      <c r="AO670" s="157">
        <v>5778702</v>
      </c>
      <c r="AP670" s="157"/>
      <c r="AQ670" s="158">
        <f t="shared" si="68"/>
        <v>7131164</v>
      </c>
      <c r="AR670" s="158">
        <f t="shared" si="67"/>
        <v>0</v>
      </c>
      <c r="AS670" s="159" t="s">
        <v>170</v>
      </c>
      <c r="AT670" s="164">
        <v>144</v>
      </c>
      <c r="AU670" s="165" t="s">
        <v>2603</v>
      </c>
      <c r="AV670" s="148">
        <v>277</v>
      </c>
    </row>
    <row r="671" spans="1:48" s="118" customFormat="1" ht="18.75" customHeight="1">
      <c r="A671" s="140">
        <v>105</v>
      </c>
      <c r="B671" s="141" t="s">
        <v>2604</v>
      </c>
      <c r="C671" s="142" t="s">
        <v>153</v>
      </c>
      <c r="D671" s="168" t="s">
        <v>114</v>
      </c>
      <c r="E671" s="168" t="s">
        <v>119</v>
      </c>
      <c r="F671" s="142" t="s">
        <v>2249</v>
      </c>
      <c r="G671" s="141" t="s">
        <v>208</v>
      </c>
      <c r="H671" s="142" t="s">
        <v>212</v>
      </c>
      <c r="I671" s="142" t="s">
        <v>40</v>
      </c>
      <c r="J671" s="168" t="s">
        <v>2605</v>
      </c>
      <c r="K671" s="141" t="s">
        <v>218</v>
      </c>
      <c r="L671" s="141">
        <v>81101500</v>
      </c>
      <c r="M671" s="143">
        <v>8000000</v>
      </c>
      <c r="N671" s="144">
        <v>3</v>
      </c>
      <c r="O671" s="143">
        <v>24000000</v>
      </c>
      <c r="P671" s="144" t="s">
        <v>238</v>
      </c>
      <c r="Q671" s="144" t="s">
        <v>238</v>
      </c>
      <c r="R671" s="144" t="s">
        <v>238</v>
      </c>
      <c r="S671" s="141" t="s">
        <v>156</v>
      </c>
      <c r="T671" s="141" t="s">
        <v>2288</v>
      </c>
      <c r="U671" s="141" t="s">
        <v>2250</v>
      </c>
      <c r="V671" s="145" t="s">
        <v>2251</v>
      </c>
      <c r="W671" s="141" t="s">
        <v>4011</v>
      </c>
      <c r="X671" s="146">
        <v>45343</v>
      </c>
      <c r="Y671" s="147">
        <v>202415000022533</v>
      </c>
      <c r="Z671" s="147" t="s">
        <v>178</v>
      </c>
      <c r="AA671" s="141" t="s">
        <v>2606</v>
      </c>
      <c r="AB671" s="146">
        <v>45344</v>
      </c>
      <c r="AC671" s="162" t="s">
        <v>2607</v>
      </c>
      <c r="AD671" s="146">
        <v>45348</v>
      </c>
      <c r="AE671" s="163">
        <v>24000000</v>
      </c>
      <c r="AF671" s="152">
        <f t="shared" si="64"/>
        <v>0</v>
      </c>
      <c r="AG671" s="167">
        <v>279</v>
      </c>
      <c r="AH671" s="146">
        <v>45350</v>
      </c>
      <c r="AI671" s="163">
        <v>24000000</v>
      </c>
      <c r="AJ671" s="152">
        <f t="shared" si="65"/>
        <v>0</v>
      </c>
      <c r="AK671" s="164">
        <v>1791</v>
      </c>
      <c r="AL671" s="146">
        <v>45404</v>
      </c>
      <c r="AM671" s="163">
        <v>24000000</v>
      </c>
      <c r="AN671" s="158">
        <f t="shared" si="66"/>
        <v>0</v>
      </c>
      <c r="AO671" s="157">
        <v>2400000</v>
      </c>
      <c r="AP671" s="157"/>
      <c r="AQ671" s="158">
        <f t="shared" si="68"/>
        <v>21600000</v>
      </c>
      <c r="AR671" s="158">
        <f t="shared" si="67"/>
        <v>0</v>
      </c>
      <c r="AS671" s="159" t="s">
        <v>170</v>
      </c>
      <c r="AT671" s="164">
        <v>382</v>
      </c>
      <c r="AU671" s="165" t="s">
        <v>2608</v>
      </c>
      <c r="AV671" s="148">
        <v>279</v>
      </c>
    </row>
    <row r="672" spans="1:48" s="118" customFormat="1" ht="18.75" customHeight="1">
      <c r="A672" s="140">
        <v>106</v>
      </c>
      <c r="B672" s="141" t="s">
        <v>2609</v>
      </c>
      <c r="C672" s="142" t="s">
        <v>153</v>
      </c>
      <c r="D672" s="168" t="s">
        <v>114</v>
      </c>
      <c r="E672" s="168" t="s">
        <v>119</v>
      </c>
      <c r="F672" s="142" t="s">
        <v>2249</v>
      </c>
      <c r="G672" s="141" t="s">
        <v>208</v>
      </c>
      <c r="H672" s="142" t="s">
        <v>209</v>
      </c>
      <c r="I672" s="142" t="s">
        <v>40</v>
      </c>
      <c r="J672" s="168" t="s">
        <v>2610</v>
      </c>
      <c r="K672" s="141" t="s">
        <v>218</v>
      </c>
      <c r="L672" s="141">
        <v>80111600</v>
      </c>
      <c r="M672" s="143">
        <v>7500000</v>
      </c>
      <c r="N672" s="144">
        <v>4</v>
      </c>
      <c r="O672" s="143">
        <v>30000000</v>
      </c>
      <c r="P672" s="144" t="s">
        <v>238</v>
      </c>
      <c r="Q672" s="144" t="s">
        <v>238</v>
      </c>
      <c r="R672" s="144" t="s">
        <v>238</v>
      </c>
      <c r="S672" s="141" t="s">
        <v>156</v>
      </c>
      <c r="T672" s="141" t="s">
        <v>2288</v>
      </c>
      <c r="U672" s="141" t="s">
        <v>2250</v>
      </c>
      <c r="V672" s="145" t="s">
        <v>2251</v>
      </c>
      <c r="W672" s="141" t="s">
        <v>3172</v>
      </c>
      <c r="X672" s="146">
        <v>45343</v>
      </c>
      <c r="Y672" s="147">
        <v>202415000022533</v>
      </c>
      <c r="Z672" s="147" t="s">
        <v>178</v>
      </c>
      <c r="AA672" s="141" t="s">
        <v>2611</v>
      </c>
      <c r="AB672" s="146">
        <v>45344</v>
      </c>
      <c r="AC672" s="162" t="s">
        <v>2612</v>
      </c>
      <c r="AD672" s="146">
        <v>45348</v>
      </c>
      <c r="AE672" s="163">
        <v>30000000</v>
      </c>
      <c r="AF672" s="152">
        <f t="shared" si="64"/>
        <v>0</v>
      </c>
      <c r="AG672" s="167">
        <v>281</v>
      </c>
      <c r="AH672" s="146">
        <v>45350</v>
      </c>
      <c r="AI672" s="163">
        <v>30000000</v>
      </c>
      <c r="AJ672" s="152">
        <f t="shared" si="65"/>
        <v>0</v>
      </c>
      <c r="AK672" s="164">
        <v>373</v>
      </c>
      <c r="AL672" s="146">
        <v>45352</v>
      </c>
      <c r="AM672" s="163">
        <v>30000000</v>
      </c>
      <c r="AN672" s="158">
        <f t="shared" si="66"/>
        <v>0</v>
      </c>
      <c r="AO672" s="157">
        <v>15000000</v>
      </c>
      <c r="AP672" s="157"/>
      <c r="AQ672" s="158">
        <f t="shared" si="68"/>
        <v>15000000</v>
      </c>
      <c r="AR672" s="158">
        <f t="shared" si="67"/>
        <v>0</v>
      </c>
      <c r="AS672" s="159" t="s">
        <v>170</v>
      </c>
      <c r="AT672" s="164">
        <v>42</v>
      </c>
      <c r="AU672" s="165" t="s">
        <v>2613</v>
      </c>
      <c r="AV672" s="148">
        <v>281</v>
      </c>
    </row>
    <row r="673" spans="1:48" s="118" customFormat="1" ht="18.75" customHeight="1">
      <c r="A673" s="140">
        <v>107</v>
      </c>
      <c r="B673" s="141" t="s">
        <v>2614</v>
      </c>
      <c r="C673" s="142" t="s">
        <v>153</v>
      </c>
      <c r="D673" s="168" t="s">
        <v>114</v>
      </c>
      <c r="E673" s="168" t="s">
        <v>119</v>
      </c>
      <c r="F673" s="142" t="s">
        <v>2249</v>
      </c>
      <c r="G673" s="141" t="s">
        <v>208</v>
      </c>
      <c r="H673" s="142" t="s">
        <v>6</v>
      </c>
      <c r="I673" s="142" t="s">
        <v>40</v>
      </c>
      <c r="J673" s="168" t="s">
        <v>2615</v>
      </c>
      <c r="K673" s="141" t="s">
        <v>218</v>
      </c>
      <c r="L673" s="141">
        <v>93141500</v>
      </c>
      <c r="M673" s="143">
        <v>4000000</v>
      </c>
      <c r="N673" s="144">
        <v>4</v>
      </c>
      <c r="O673" s="143">
        <v>16000000</v>
      </c>
      <c r="P673" s="144" t="s">
        <v>238</v>
      </c>
      <c r="Q673" s="144" t="s">
        <v>238</v>
      </c>
      <c r="R673" s="144" t="s">
        <v>238</v>
      </c>
      <c r="S673" s="141" t="s">
        <v>156</v>
      </c>
      <c r="T673" s="141" t="s">
        <v>2288</v>
      </c>
      <c r="U673" s="141" t="s">
        <v>2250</v>
      </c>
      <c r="V673" s="145" t="s">
        <v>2251</v>
      </c>
      <c r="W673" s="141" t="s">
        <v>4011</v>
      </c>
      <c r="X673" s="146">
        <v>45343</v>
      </c>
      <c r="Y673" s="147">
        <v>202415000022533</v>
      </c>
      <c r="Z673" s="147" t="s">
        <v>178</v>
      </c>
      <c r="AA673" s="141" t="s">
        <v>2616</v>
      </c>
      <c r="AB673" s="146">
        <v>45344</v>
      </c>
      <c r="AC673" s="162" t="s">
        <v>2617</v>
      </c>
      <c r="AD673" s="146">
        <v>45348</v>
      </c>
      <c r="AE673" s="163">
        <v>16000000</v>
      </c>
      <c r="AF673" s="152">
        <f t="shared" si="64"/>
        <v>0</v>
      </c>
      <c r="AG673" s="167">
        <v>283</v>
      </c>
      <c r="AH673" s="146">
        <v>45350</v>
      </c>
      <c r="AI673" s="163">
        <v>16000000</v>
      </c>
      <c r="AJ673" s="152">
        <f t="shared" si="65"/>
        <v>0</v>
      </c>
      <c r="AK673" s="164">
        <v>510</v>
      </c>
      <c r="AL673" s="146">
        <v>45359</v>
      </c>
      <c r="AM673" s="163">
        <v>16000000</v>
      </c>
      <c r="AN673" s="158">
        <f t="shared" si="66"/>
        <v>0</v>
      </c>
      <c r="AO673" s="157">
        <v>6666667</v>
      </c>
      <c r="AP673" s="157"/>
      <c r="AQ673" s="158">
        <f t="shared" si="68"/>
        <v>9333333</v>
      </c>
      <c r="AR673" s="158">
        <f t="shared" si="67"/>
        <v>0</v>
      </c>
      <c r="AS673" s="159" t="s">
        <v>170</v>
      </c>
      <c r="AT673" s="164">
        <v>90</v>
      </c>
      <c r="AU673" s="165" t="s">
        <v>2618</v>
      </c>
      <c r="AV673" s="148">
        <v>283</v>
      </c>
    </row>
    <row r="674" spans="1:48" s="118" customFormat="1" ht="18.75" customHeight="1">
      <c r="A674" s="140">
        <v>108</v>
      </c>
      <c r="B674" s="141" t="s">
        <v>2619</v>
      </c>
      <c r="C674" s="142" t="s">
        <v>153</v>
      </c>
      <c r="D674" s="168" t="s">
        <v>114</v>
      </c>
      <c r="E674" s="168" t="s">
        <v>119</v>
      </c>
      <c r="F674" s="142" t="s">
        <v>2249</v>
      </c>
      <c r="G674" s="141" t="s">
        <v>208</v>
      </c>
      <c r="H674" s="142" t="s">
        <v>6</v>
      </c>
      <c r="I674" s="142" t="s">
        <v>40</v>
      </c>
      <c r="J674" s="168" t="s">
        <v>2620</v>
      </c>
      <c r="K674" s="141" t="s">
        <v>218</v>
      </c>
      <c r="L674" s="141">
        <v>93141500</v>
      </c>
      <c r="M674" s="143">
        <v>3788000</v>
      </c>
      <c r="N674" s="144">
        <v>4</v>
      </c>
      <c r="O674" s="143">
        <v>15152000</v>
      </c>
      <c r="P674" s="144" t="s">
        <v>238</v>
      </c>
      <c r="Q674" s="144" t="s">
        <v>238</v>
      </c>
      <c r="R674" s="144" t="s">
        <v>238</v>
      </c>
      <c r="S674" s="141" t="s">
        <v>156</v>
      </c>
      <c r="T674" s="141" t="s">
        <v>2288</v>
      </c>
      <c r="U674" s="141" t="s">
        <v>2250</v>
      </c>
      <c r="V674" s="145" t="s">
        <v>2251</v>
      </c>
      <c r="W674" s="141" t="s">
        <v>4011</v>
      </c>
      <c r="X674" s="146">
        <v>45343</v>
      </c>
      <c r="Y674" s="147">
        <v>202415000022533</v>
      </c>
      <c r="Z674" s="147" t="s">
        <v>178</v>
      </c>
      <c r="AA674" s="141" t="s">
        <v>2621</v>
      </c>
      <c r="AB674" s="146">
        <v>45344</v>
      </c>
      <c r="AC674" s="162" t="s">
        <v>2622</v>
      </c>
      <c r="AD674" s="146">
        <v>45348</v>
      </c>
      <c r="AE674" s="163">
        <v>15152000</v>
      </c>
      <c r="AF674" s="152">
        <f t="shared" si="64"/>
        <v>0</v>
      </c>
      <c r="AG674" s="167">
        <v>285</v>
      </c>
      <c r="AH674" s="146">
        <v>45350</v>
      </c>
      <c r="AI674" s="163">
        <v>15152000</v>
      </c>
      <c r="AJ674" s="152">
        <f t="shared" si="65"/>
        <v>0</v>
      </c>
      <c r="AK674" s="164">
        <v>728</v>
      </c>
      <c r="AL674" s="146">
        <v>45364</v>
      </c>
      <c r="AM674" s="163">
        <v>15152000</v>
      </c>
      <c r="AN674" s="158">
        <f t="shared" si="66"/>
        <v>0</v>
      </c>
      <c r="AO674" s="157">
        <v>6060800</v>
      </c>
      <c r="AP674" s="157"/>
      <c r="AQ674" s="158">
        <f t="shared" si="68"/>
        <v>9091200</v>
      </c>
      <c r="AR674" s="158">
        <f t="shared" si="67"/>
        <v>0</v>
      </c>
      <c r="AS674" s="159" t="s">
        <v>170</v>
      </c>
      <c r="AT674" s="164">
        <v>153</v>
      </c>
      <c r="AU674" s="165" t="s">
        <v>2623</v>
      </c>
      <c r="AV674" s="148">
        <v>285</v>
      </c>
    </row>
    <row r="675" spans="1:48" s="118" customFormat="1" ht="18.75" customHeight="1">
      <c r="A675" s="140">
        <v>109</v>
      </c>
      <c r="B675" s="141" t="s">
        <v>2624</v>
      </c>
      <c r="C675" s="142" t="s">
        <v>153</v>
      </c>
      <c r="D675" s="168" t="s">
        <v>114</v>
      </c>
      <c r="E675" s="168" t="s">
        <v>119</v>
      </c>
      <c r="F675" s="142" t="s">
        <v>2249</v>
      </c>
      <c r="G675" s="141" t="s">
        <v>208</v>
      </c>
      <c r="H675" s="142" t="s">
        <v>209</v>
      </c>
      <c r="I675" s="142" t="s">
        <v>40</v>
      </c>
      <c r="J675" s="168" t="s">
        <v>2625</v>
      </c>
      <c r="K675" s="141" t="s">
        <v>226</v>
      </c>
      <c r="L675" s="141" t="s">
        <v>237</v>
      </c>
      <c r="M675" s="143">
        <v>0</v>
      </c>
      <c r="N675" s="144">
        <v>0</v>
      </c>
      <c r="O675" s="143">
        <f>85500000-85500000</f>
        <v>0</v>
      </c>
      <c r="P675" s="144" t="s">
        <v>361</v>
      </c>
      <c r="Q675" s="144" t="s">
        <v>361</v>
      </c>
      <c r="R675" s="144" t="s">
        <v>361</v>
      </c>
      <c r="S675" s="141" t="s">
        <v>156</v>
      </c>
      <c r="T675" s="141" t="s">
        <v>2288</v>
      </c>
      <c r="U675" s="141" t="s">
        <v>2250</v>
      </c>
      <c r="V675" s="145" t="s">
        <v>2251</v>
      </c>
      <c r="W675" s="141" t="s">
        <v>4010</v>
      </c>
      <c r="X675" s="146">
        <v>45343</v>
      </c>
      <c r="Y675" s="147">
        <v>202415000022533</v>
      </c>
      <c r="Z675" s="147" t="s">
        <v>178</v>
      </c>
      <c r="AA675" s="141" t="s">
        <v>2626</v>
      </c>
      <c r="AB675" s="146">
        <v>45344</v>
      </c>
      <c r="AC675" s="162" t="s">
        <v>2627</v>
      </c>
      <c r="AD675" s="146">
        <v>45348</v>
      </c>
      <c r="AE675" s="163">
        <v>0</v>
      </c>
      <c r="AF675" s="152">
        <f t="shared" si="64"/>
        <v>0</v>
      </c>
      <c r="AG675" s="167"/>
      <c r="AH675" s="146"/>
      <c r="AI675" s="163"/>
      <c r="AJ675" s="152">
        <f t="shared" si="65"/>
        <v>0</v>
      </c>
      <c r="AK675" s="164"/>
      <c r="AL675" s="146"/>
      <c r="AM675" s="163"/>
      <c r="AN675" s="158">
        <f t="shared" si="66"/>
        <v>0</v>
      </c>
      <c r="AO675" s="157"/>
      <c r="AP675" s="157"/>
      <c r="AQ675" s="158">
        <f t="shared" si="68"/>
        <v>0</v>
      </c>
      <c r="AR675" s="158">
        <f t="shared" si="67"/>
        <v>0</v>
      </c>
      <c r="AS675" s="159"/>
      <c r="AT675" s="164"/>
      <c r="AU675" s="165"/>
      <c r="AV675" s="148"/>
    </row>
    <row r="676" spans="1:48" s="118" customFormat="1" ht="18.75" customHeight="1">
      <c r="A676" s="140">
        <v>110</v>
      </c>
      <c r="B676" s="141" t="s">
        <v>2628</v>
      </c>
      <c r="C676" s="142" t="s">
        <v>153</v>
      </c>
      <c r="D676" s="168" t="s">
        <v>114</v>
      </c>
      <c r="E676" s="168" t="s">
        <v>119</v>
      </c>
      <c r="F676" s="142" t="s">
        <v>2249</v>
      </c>
      <c r="G676" s="141" t="s">
        <v>208</v>
      </c>
      <c r="H676" s="142" t="s">
        <v>210</v>
      </c>
      <c r="I676" s="142" t="s">
        <v>40</v>
      </c>
      <c r="J676" s="168" t="s">
        <v>2629</v>
      </c>
      <c r="K676" s="141" t="s">
        <v>218</v>
      </c>
      <c r="L676" s="141">
        <v>80111600</v>
      </c>
      <c r="M676" s="143">
        <v>3500000</v>
      </c>
      <c r="N676" s="144">
        <v>4</v>
      </c>
      <c r="O676" s="143">
        <v>14000000</v>
      </c>
      <c r="P676" s="144" t="s">
        <v>238</v>
      </c>
      <c r="Q676" s="144" t="s">
        <v>238</v>
      </c>
      <c r="R676" s="144" t="s">
        <v>238</v>
      </c>
      <c r="S676" s="141" t="s">
        <v>156</v>
      </c>
      <c r="T676" s="141" t="s">
        <v>2288</v>
      </c>
      <c r="U676" s="141" t="s">
        <v>2250</v>
      </c>
      <c r="V676" s="145" t="s">
        <v>2251</v>
      </c>
      <c r="W676" s="141" t="s">
        <v>4011</v>
      </c>
      <c r="X676" s="146">
        <v>45343</v>
      </c>
      <c r="Y676" s="147">
        <v>202415000022533</v>
      </c>
      <c r="Z676" s="147" t="s">
        <v>178</v>
      </c>
      <c r="AA676" s="141" t="s">
        <v>2630</v>
      </c>
      <c r="AB676" s="146">
        <v>45344</v>
      </c>
      <c r="AC676" s="162" t="s">
        <v>2631</v>
      </c>
      <c r="AD676" s="146">
        <v>45348</v>
      </c>
      <c r="AE676" s="163">
        <v>14000000</v>
      </c>
      <c r="AF676" s="152">
        <f t="shared" si="64"/>
        <v>0</v>
      </c>
      <c r="AG676" s="167">
        <v>287</v>
      </c>
      <c r="AH676" s="146">
        <v>45350</v>
      </c>
      <c r="AI676" s="163">
        <v>14000000</v>
      </c>
      <c r="AJ676" s="152">
        <f t="shared" si="65"/>
        <v>0</v>
      </c>
      <c r="AK676" s="164">
        <v>529</v>
      </c>
      <c r="AL676" s="146">
        <v>45359</v>
      </c>
      <c r="AM676" s="163">
        <v>14000000</v>
      </c>
      <c r="AN676" s="158">
        <f t="shared" si="66"/>
        <v>0</v>
      </c>
      <c r="AO676" s="157">
        <v>6183333</v>
      </c>
      <c r="AP676" s="157"/>
      <c r="AQ676" s="158">
        <f t="shared" si="68"/>
        <v>7816667</v>
      </c>
      <c r="AR676" s="158">
        <f t="shared" si="67"/>
        <v>0</v>
      </c>
      <c r="AS676" s="159" t="s">
        <v>170</v>
      </c>
      <c r="AT676" s="164">
        <v>122</v>
      </c>
      <c r="AU676" s="165" t="s">
        <v>2632</v>
      </c>
      <c r="AV676" s="148">
        <v>287</v>
      </c>
    </row>
    <row r="677" spans="1:48" s="118" customFormat="1" ht="18.75" customHeight="1">
      <c r="A677" s="140">
        <v>111</v>
      </c>
      <c r="B677" s="141" t="s">
        <v>2633</v>
      </c>
      <c r="C677" s="142" t="s">
        <v>153</v>
      </c>
      <c r="D677" s="168" t="s">
        <v>114</v>
      </c>
      <c r="E677" s="168" t="s">
        <v>119</v>
      </c>
      <c r="F677" s="142" t="s">
        <v>2249</v>
      </c>
      <c r="G677" s="141" t="s">
        <v>208</v>
      </c>
      <c r="H677" s="142" t="s">
        <v>2</v>
      </c>
      <c r="I677" s="142" t="s">
        <v>40</v>
      </c>
      <c r="J677" s="168" t="s">
        <v>2634</v>
      </c>
      <c r="K677" s="141" t="s">
        <v>226</v>
      </c>
      <c r="L677" s="141" t="s">
        <v>237</v>
      </c>
      <c r="M677" s="143">
        <v>0</v>
      </c>
      <c r="N677" s="144">
        <v>0</v>
      </c>
      <c r="O677" s="143">
        <f>85500000-85500000</f>
        <v>0</v>
      </c>
      <c r="P677" s="144" t="s">
        <v>361</v>
      </c>
      <c r="Q677" s="144" t="s">
        <v>361</v>
      </c>
      <c r="R677" s="144" t="s">
        <v>361</v>
      </c>
      <c r="S677" s="141" t="s">
        <v>156</v>
      </c>
      <c r="T677" s="141" t="s">
        <v>2288</v>
      </c>
      <c r="U677" s="141" t="s">
        <v>2250</v>
      </c>
      <c r="V677" s="145" t="s">
        <v>2251</v>
      </c>
      <c r="W677" s="141" t="s">
        <v>4010</v>
      </c>
      <c r="X677" s="146">
        <v>45343</v>
      </c>
      <c r="Y677" s="147">
        <v>202415000022533</v>
      </c>
      <c r="Z677" s="147" t="s">
        <v>178</v>
      </c>
      <c r="AA677" s="141" t="s">
        <v>2635</v>
      </c>
      <c r="AB677" s="146">
        <v>45344</v>
      </c>
      <c r="AC677" s="162" t="s">
        <v>2636</v>
      </c>
      <c r="AD677" s="146">
        <v>45348</v>
      </c>
      <c r="AE677" s="163">
        <v>0</v>
      </c>
      <c r="AF677" s="152">
        <f t="shared" si="64"/>
        <v>0</v>
      </c>
      <c r="AG677" s="167"/>
      <c r="AH677" s="146"/>
      <c r="AI677" s="163"/>
      <c r="AJ677" s="152">
        <f t="shared" si="65"/>
        <v>0</v>
      </c>
      <c r="AK677" s="164"/>
      <c r="AL677" s="146"/>
      <c r="AM677" s="163"/>
      <c r="AN677" s="158">
        <f t="shared" si="66"/>
        <v>0</v>
      </c>
      <c r="AO677" s="157"/>
      <c r="AP677" s="157"/>
      <c r="AQ677" s="158">
        <f t="shared" si="68"/>
        <v>0</v>
      </c>
      <c r="AR677" s="158">
        <f t="shared" si="67"/>
        <v>0</v>
      </c>
      <c r="AS677" s="159"/>
      <c r="AT677" s="164"/>
      <c r="AU677" s="165"/>
      <c r="AV677" s="148"/>
    </row>
    <row r="678" spans="1:48" s="118" customFormat="1" ht="18.75" customHeight="1">
      <c r="A678" s="140">
        <v>112</v>
      </c>
      <c r="B678" s="141" t="s">
        <v>2637</v>
      </c>
      <c r="C678" s="142" t="s">
        <v>153</v>
      </c>
      <c r="D678" s="168" t="s">
        <v>114</v>
      </c>
      <c r="E678" s="168" t="s">
        <v>119</v>
      </c>
      <c r="F678" s="142" t="s">
        <v>2249</v>
      </c>
      <c r="G678" s="141" t="s">
        <v>208</v>
      </c>
      <c r="H678" s="142" t="s">
        <v>211</v>
      </c>
      <c r="I678" s="142" t="s">
        <v>40</v>
      </c>
      <c r="J678" s="168" t="s">
        <v>2638</v>
      </c>
      <c r="K678" s="141" t="s">
        <v>218</v>
      </c>
      <c r="L678" s="141">
        <v>80111600</v>
      </c>
      <c r="M678" s="143">
        <v>9000000</v>
      </c>
      <c r="N678" s="144" t="s">
        <v>2639</v>
      </c>
      <c r="O678" s="143">
        <v>33000000</v>
      </c>
      <c r="P678" s="144" t="s">
        <v>238</v>
      </c>
      <c r="Q678" s="144" t="s">
        <v>238</v>
      </c>
      <c r="R678" s="144" t="s">
        <v>238</v>
      </c>
      <c r="S678" s="141" t="s">
        <v>156</v>
      </c>
      <c r="T678" s="141" t="s">
        <v>2288</v>
      </c>
      <c r="U678" s="141" t="s">
        <v>2250</v>
      </c>
      <c r="V678" s="145" t="s">
        <v>2251</v>
      </c>
      <c r="W678" s="141" t="s">
        <v>4011</v>
      </c>
      <c r="X678" s="146">
        <v>45343</v>
      </c>
      <c r="Y678" s="147">
        <v>202415000022533</v>
      </c>
      <c r="Z678" s="147" t="s">
        <v>178</v>
      </c>
      <c r="AA678" s="141" t="s">
        <v>2640</v>
      </c>
      <c r="AB678" s="146">
        <v>45344</v>
      </c>
      <c r="AC678" s="162" t="s">
        <v>2641</v>
      </c>
      <c r="AD678" s="146">
        <v>45348</v>
      </c>
      <c r="AE678" s="163">
        <v>33000000</v>
      </c>
      <c r="AF678" s="152">
        <f t="shared" si="64"/>
        <v>0</v>
      </c>
      <c r="AG678" s="167">
        <v>289</v>
      </c>
      <c r="AH678" s="146">
        <v>45350</v>
      </c>
      <c r="AI678" s="163">
        <v>33000000</v>
      </c>
      <c r="AJ678" s="152">
        <f t="shared" si="65"/>
        <v>0</v>
      </c>
      <c r="AK678" s="164">
        <v>739</v>
      </c>
      <c r="AL678" s="146">
        <v>45365</v>
      </c>
      <c r="AM678" s="163">
        <v>33000000</v>
      </c>
      <c r="AN678" s="158">
        <f t="shared" si="66"/>
        <v>0</v>
      </c>
      <c r="AO678" s="157">
        <v>12925000</v>
      </c>
      <c r="AP678" s="157"/>
      <c r="AQ678" s="158">
        <f t="shared" si="68"/>
        <v>20075000</v>
      </c>
      <c r="AR678" s="158">
        <f t="shared" si="67"/>
        <v>0</v>
      </c>
      <c r="AS678" s="159" t="s">
        <v>170</v>
      </c>
      <c r="AT678" s="164">
        <v>150</v>
      </c>
      <c r="AU678" s="165" t="s">
        <v>2642</v>
      </c>
      <c r="AV678" s="148">
        <v>289</v>
      </c>
    </row>
    <row r="679" spans="1:48" s="118" customFormat="1" ht="18.75" customHeight="1">
      <c r="A679" s="140">
        <v>113</v>
      </c>
      <c r="B679" s="141" t="s">
        <v>2643</v>
      </c>
      <c r="C679" s="142" t="s">
        <v>153</v>
      </c>
      <c r="D679" s="168" t="s">
        <v>114</v>
      </c>
      <c r="E679" s="168" t="s">
        <v>119</v>
      </c>
      <c r="F679" s="142" t="s">
        <v>2249</v>
      </c>
      <c r="G679" s="141" t="s">
        <v>208</v>
      </c>
      <c r="H679" s="142" t="s">
        <v>6</v>
      </c>
      <c r="I679" s="142" t="s">
        <v>40</v>
      </c>
      <c r="J679" s="168" t="s">
        <v>2644</v>
      </c>
      <c r="K679" s="141" t="s">
        <v>218</v>
      </c>
      <c r="L679" s="141">
        <v>93141500</v>
      </c>
      <c r="M679" s="143">
        <v>3153963</v>
      </c>
      <c r="N679" s="144">
        <v>3</v>
      </c>
      <c r="O679" s="143">
        <v>9461889</v>
      </c>
      <c r="P679" s="144" t="s">
        <v>238</v>
      </c>
      <c r="Q679" s="144" t="s">
        <v>238</v>
      </c>
      <c r="R679" s="144" t="s">
        <v>238</v>
      </c>
      <c r="S679" s="141" t="s">
        <v>156</v>
      </c>
      <c r="T679" s="141" t="s">
        <v>2288</v>
      </c>
      <c r="U679" s="141" t="s">
        <v>2250</v>
      </c>
      <c r="V679" s="145" t="s">
        <v>2251</v>
      </c>
      <c r="W679" s="141" t="s">
        <v>4011</v>
      </c>
      <c r="X679" s="146">
        <v>45343</v>
      </c>
      <c r="Y679" s="147">
        <v>202415000022533</v>
      </c>
      <c r="Z679" s="147" t="s">
        <v>178</v>
      </c>
      <c r="AA679" s="141" t="s">
        <v>2645</v>
      </c>
      <c r="AB679" s="146">
        <v>45344</v>
      </c>
      <c r="AC679" s="162" t="s">
        <v>2646</v>
      </c>
      <c r="AD679" s="146">
        <v>45348</v>
      </c>
      <c r="AE679" s="163">
        <v>9461889</v>
      </c>
      <c r="AF679" s="152">
        <f t="shared" si="64"/>
        <v>0</v>
      </c>
      <c r="AG679" s="167">
        <v>290</v>
      </c>
      <c r="AH679" s="146">
        <v>45350</v>
      </c>
      <c r="AI679" s="163">
        <v>9461889</v>
      </c>
      <c r="AJ679" s="152">
        <f t="shared" si="65"/>
        <v>0</v>
      </c>
      <c r="AK679" s="164">
        <v>1700</v>
      </c>
      <c r="AL679" s="146">
        <v>45398</v>
      </c>
      <c r="AM679" s="163">
        <v>9461889</v>
      </c>
      <c r="AN679" s="158">
        <f t="shared" si="66"/>
        <v>0</v>
      </c>
      <c r="AO679" s="157">
        <v>1471849</v>
      </c>
      <c r="AP679" s="157"/>
      <c r="AQ679" s="158">
        <f t="shared" si="68"/>
        <v>7990040</v>
      </c>
      <c r="AR679" s="158">
        <f t="shared" si="67"/>
        <v>0</v>
      </c>
      <c r="AS679" s="159" t="s">
        <v>168</v>
      </c>
      <c r="AT679" s="164">
        <v>355</v>
      </c>
      <c r="AU679" s="165" t="s">
        <v>2647</v>
      </c>
      <c r="AV679" s="148">
        <v>290</v>
      </c>
    </row>
    <row r="680" spans="1:48" s="118" customFormat="1" ht="18.75" customHeight="1">
      <c r="A680" s="140">
        <v>114</v>
      </c>
      <c r="B680" s="141" t="s">
        <v>2648</v>
      </c>
      <c r="C680" s="142" t="s">
        <v>153</v>
      </c>
      <c r="D680" s="168" t="s">
        <v>114</v>
      </c>
      <c r="E680" s="168" t="s">
        <v>119</v>
      </c>
      <c r="F680" s="142" t="s">
        <v>2249</v>
      </c>
      <c r="G680" s="141" t="s">
        <v>208</v>
      </c>
      <c r="H680" s="142" t="s">
        <v>2</v>
      </c>
      <c r="I680" s="142" t="s">
        <v>40</v>
      </c>
      <c r="J680" s="168" t="s">
        <v>2649</v>
      </c>
      <c r="K680" s="141" t="s">
        <v>218</v>
      </c>
      <c r="L680" s="141">
        <v>80121700</v>
      </c>
      <c r="M680" s="143">
        <v>10000000</v>
      </c>
      <c r="N680" s="144">
        <v>4</v>
      </c>
      <c r="O680" s="143">
        <v>40000000</v>
      </c>
      <c r="P680" s="144" t="s">
        <v>238</v>
      </c>
      <c r="Q680" s="144" t="s">
        <v>238</v>
      </c>
      <c r="R680" s="144" t="s">
        <v>238</v>
      </c>
      <c r="S680" s="141" t="s">
        <v>156</v>
      </c>
      <c r="T680" s="141" t="s">
        <v>2288</v>
      </c>
      <c r="U680" s="141" t="s">
        <v>2250</v>
      </c>
      <c r="V680" s="145" t="s">
        <v>2251</v>
      </c>
      <c r="W680" s="141" t="s">
        <v>4011</v>
      </c>
      <c r="X680" s="146">
        <v>45343</v>
      </c>
      <c r="Y680" s="147">
        <v>202415000022533</v>
      </c>
      <c r="Z680" s="147" t="s">
        <v>178</v>
      </c>
      <c r="AA680" s="141" t="s">
        <v>2650</v>
      </c>
      <c r="AB680" s="146">
        <v>45344</v>
      </c>
      <c r="AC680" s="162" t="s">
        <v>2651</v>
      </c>
      <c r="AD680" s="146">
        <v>45348</v>
      </c>
      <c r="AE680" s="163">
        <v>40000000</v>
      </c>
      <c r="AF680" s="152">
        <f t="shared" si="64"/>
        <v>0</v>
      </c>
      <c r="AG680" s="167">
        <v>291</v>
      </c>
      <c r="AH680" s="146">
        <v>45350</v>
      </c>
      <c r="AI680" s="163">
        <v>40000000</v>
      </c>
      <c r="AJ680" s="152">
        <f t="shared" si="65"/>
        <v>0</v>
      </c>
      <c r="AK680" s="164">
        <v>382</v>
      </c>
      <c r="AL680" s="146">
        <v>45352</v>
      </c>
      <c r="AM680" s="163">
        <v>40000000</v>
      </c>
      <c r="AN680" s="158">
        <f t="shared" si="66"/>
        <v>0</v>
      </c>
      <c r="AO680" s="157">
        <v>20000000</v>
      </c>
      <c r="AP680" s="157"/>
      <c r="AQ680" s="158">
        <f t="shared" si="68"/>
        <v>20000000</v>
      </c>
      <c r="AR680" s="158">
        <f t="shared" si="67"/>
        <v>0</v>
      </c>
      <c r="AS680" s="159" t="s">
        <v>170</v>
      </c>
      <c r="AT680" s="164">
        <v>41</v>
      </c>
      <c r="AU680" s="165" t="s">
        <v>2652</v>
      </c>
      <c r="AV680" s="148">
        <v>291</v>
      </c>
    </row>
    <row r="681" spans="1:48" s="118" customFormat="1" ht="18.75" customHeight="1">
      <c r="A681" s="140">
        <v>115</v>
      </c>
      <c r="B681" s="141" t="s">
        <v>2653</v>
      </c>
      <c r="C681" s="142" t="s">
        <v>153</v>
      </c>
      <c r="D681" s="168" t="s">
        <v>114</v>
      </c>
      <c r="E681" s="168" t="s">
        <v>119</v>
      </c>
      <c r="F681" s="142" t="s">
        <v>2249</v>
      </c>
      <c r="G681" s="141" t="s">
        <v>208</v>
      </c>
      <c r="H681" s="142" t="s">
        <v>6</v>
      </c>
      <c r="I681" s="142" t="s">
        <v>40</v>
      </c>
      <c r="J681" s="168" t="s">
        <v>2654</v>
      </c>
      <c r="K681" s="141" t="s">
        <v>225</v>
      </c>
      <c r="L681" s="141">
        <v>93141500</v>
      </c>
      <c r="M681" s="143">
        <v>3688533</v>
      </c>
      <c r="N681" s="144">
        <v>1</v>
      </c>
      <c r="O681" s="143">
        <v>3688533</v>
      </c>
      <c r="P681" s="144" t="s">
        <v>452</v>
      </c>
      <c r="Q681" s="144" t="s">
        <v>452</v>
      </c>
      <c r="R681" s="144" t="s">
        <v>452</v>
      </c>
      <c r="S681" s="141" t="s">
        <v>156</v>
      </c>
      <c r="T681" s="141" t="s">
        <v>2288</v>
      </c>
      <c r="U681" s="141" t="s">
        <v>2250</v>
      </c>
      <c r="V681" s="145" t="s">
        <v>2251</v>
      </c>
      <c r="W681" s="141" t="s">
        <v>4011</v>
      </c>
      <c r="X681" s="146">
        <v>45350</v>
      </c>
      <c r="Y681" s="147">
        <v>202415000025563</v>
      </c>
      <c r="Z681" s="147" t="s">
        <v>178</v>
      </c>
      <c r="AA681" s="141" t="s">
        <v>2655</v>
      </c>
      <c r="AB681" s="146">
        <v>45350</v>
      </c>
      <c r="AC681" s="162" t="s">
        <v>2656</v>
      </c>
      <c r="AD681" s="146">
        <v>45350</v>
      </c>
      <c r="AE681" s="163">
        <v>3688533</v>
      </c>
      <c r="AF681" s="152">
        <f t="shared" si="64"/>
        <v>0</v>
      </c>
      <c r="AG681" s="167">
        <v>329</v>
      </c>
      <c r="AH681" s="146">
        <v>45350</v>
      </c>
      <c r="AI681" s="163">
        <v>3688533</v>
      </c>
      <c r="AJ681" s="152">
        <f t="shared" si="65"/>
        <v>0</v>
      </c>
      <c r="AK681" s="164">
        <v>359</v>
      </c>
      <c r="AL681" s="146">
        <v>45351</v>
      </c>
      <c r="AM681" s="163">
        <v>3688533</v>
      </c>
      <c r="AN681" s="158">
        <f t="shared" si="66"/>
        <v>0</v>
      </c>
      <c r="AO681" s="157">
        <v>3688533</v>
      </c>
      <c r="AP681" s="157"/>
      <c r="AQ681" s="158">
        <f t="shared" si="68"/>
        <v>0</v>
      </c>
      <c r="AR681" s="158">
        <f t="shared" si="67"/>
        <v>0</v>
      </c>
      <c r="AS681" s="159" t="s">
        <v>170</v>
      </c>
      <c r="AT681" s="164">
        <v>367</v>
      </c>
      <c r="AU681" s="165" t="s">
        <v>2657</v>
      </c>
      <c r="AV681" s="148">
        <v>329</v>
      </c>
    </row>
    <row r="682" spans="1:48" s="118" customFormat="1" ht="18.75" customHeight="1">
      <c r="A682" s="140">
        <v>116</v>
      </c>
      <c r="B682" s="141" t="s">
        <v>2658</v>
      </c>
      <c r="C682" s="142" t="s">
        <v>153</v>
      </c>
      <c r="D682" s="168" t="s">
        <v>114</v>
      </c>
      <c r="E682" s="168" t="s">
        <v>119</v>
      </c>
      <c r="F682" s="142" t="s">
        <v>2249</v>
      </c>
      <c r="G682" s="141" t="s">
        <v>208</v>
      </c>
      <c r="H682" s="142" t="s">
        <v>209</v>
      </c>
      <c r="I682" s="142" t="s">
        <v>40</v>
      </c>
      <c r="J682" s="168" t="s">
        <v>2659</v>
      </c>
      <c r="K682" s="141" t="s">
        <v>218</v>
      </c>
      <c r="L682" s="141">
        <v>80111600</v>
      </c>
      <c r="M682" s="143">
        <v>5000000</v>
      </c>
      <c r="N682" s="144">
        <v>4</v>
      </c>
      <c r="O682" s="143">
        <v>20000000</v>
      </c>
      <c r="P682" s="144" t="s">
        <v>238</v>
      </c>
      <c r="Q682" s="144" t="s">
        <v>238</v>
      </c>
      <c r="R682" s="144" t="s">
        <v>238</v>
      </c>
      <c r="S682" s="141" t="s">
        <v>156</v>
      </c>
      <c r="T682" s="141" t="s">
        <v>2288</v>
      </c>
      <c r="U682" s="141" t="s">
        <v>2250</v>
      </c>
      <c r="V682" s="145" t="s">
        <v>2251</v>
      </c>
      <c r="W682" s="141" t="s">
        <v>4011</v>
      </c>
      <c r="X682" s="146">
        <v>45350</v>
      </c>
      <c r="Y682" s="147">
        <v>202415000025823</v>
      </c>
      <c r="Z682" s="147" t="s">
        <v>178</v>
      </c>
      <c r="AA682" s="141" t="s">
        <v>2660</v>
      </c>
      <c r="AB682" s="146">
        <v>45352</v>
      </c>
      <c r="AC682" s="162" t="s">
        <v>2661</v>
      </c>
      <c r="AD682" s="146">
        <v>45352</v>
      </c>
      <c r="AE682" s="163">
        <v>20000000</v>
      </c>
      <c r="AF682" s="152">
        <f t="shared" si="64"/>
        <v>0</v>
      </c>
      <c r="AG682" s="167">
        <v>382</v>
      </c>
      <c r="AH682" s="146">
        <v>45355</v>
      </c>
      <c r="AI682" s="163">
        <v>20000000</v>
      </c>
      <c r="AJ682" s="152">
        <f t="shared" si="65"/>
        <v>0</v>
      </c>
      <c r="AK682" s="164">
        <v>626</v>
      </c>
      <c r="AL682" s="146">
        <v>45362</v>
      </c>
      <c r="AM682" s="163">
        <v>20000000</v>
      </c>
      <c r="AN682" s="158">
        <f t="shared" si="66"/>
        <v>0</v>
      </c>
      <c r="AO682" s="157">
        <v>8333333</v>
      </c>
      <c r="AP682" s="157"/>
      <c r="AQ682" s="158">
        <f t="shared" si="68"/>
        <v>11666667</v>
      </c>
      <c r="AR682" s="158">
        <f t="shared" si="67"/>
        <v>0</v>
      </c>
      <c r="AS682" s="159" t="s">
        <v>170</v>
      </c>
      <c r="AT682" s="164">
        <v>134</v>
      </c>
      <c r="AU682" s="165" t="s">
        <v>2662</v>
      </c>
      <c r="AV682" s="148">
        <v>382</v>
      </c>
    </row>
    <row r="683" spans="1:48" s="118" customFormat="1" ht="18.75" customHeight="1">
      <c r="A683" s="140">
        <v>117</v>
      </c>
      <c r="B683" s="141" t="s">
        <v>2663</v>
      </c>
      <c r="C683" s="142" t="s">
        <v>153</v>
      </c>
      <c r="D683" s="168" t="s">
        <v>114</v>
      </c>
      <c r="E683" s="168" t="s">
        <v>119</v>
      </c>
      <c r="F683" s="142" t="s">
        <v>2249</v>
      </c>
      <c r="G683" s="141" t="s">
        <v>208</v>
      </c>
      <c r="H683" s="142" t="s">
        <v>2</v>
      </c>
      <c r="I683" s="142" t="s">
        <v>40</v>
      </c>
      <c r="J683" s="168" t="s">
        <v>2664</v>
      </c>
      <c r="K683" s="141" t="s">
        <v>218</v>
      </c>
      <c r="L683" s="141">
        <v>80121700</v>
      </c>
      <c r="M683" s="143">
        <v>12000000</v>
      </c>
      <c r="N683" s="144">
        <v>4</v>
      </c>
      <c r="O683" s="143">
        <v>48000000</v>
      </c>
      <c r="P683" s="144" t="s">
        <v>238</v>
      </c>
      <c r="Q683" s="144" t="s">
        <v>238</v>
      </c>
      <c r="R683" s="144" t="s">
        <v>238</v>
      </c>
      <c r="S683" s="141" t="s">
        <v>156</v>
      </c>
      <c r="T683" s="141" t="s">
        <v>2288</v>
      </c>
      <c r="U683" s="141" t="s">
        <v>2250</v>
      </c>
      <c r="V683" s="145" t="s">
        <v>2251</v>
      </c>
      <c r="W683" s="141" t="s">
        <v>4011</v>
      </c>
      <c r="X683" s="146">
        <v>45350</v>
      </c>
      <c r="Y683" s="147">
        <v>202415000025823</v>
      </c>
      <c r="Z683" s="147" t="s">
        <v>178</v>
      </c>
      <c r="AA683" s="141" t="s">
        <v>2665</v>
      </c>
      <c r="AB683" s="146">
        <v>45352</v>
      </c>
      <c r="AC683" s="162" t="s">
        <v>2666</v>
      </c>
      <c r="AD683" s="146">
        <v>45352</v>
      </c>
      <c r="AE683" s="163">
        <v>48000000</v>
      </c>
      <c r="AF683" s="152">
        <f t="shared" si="64"/>
        <v>0</v>
      </c>
      <c r="AG683" s="167">
        <v>383</v>
      </c>
      <c r="AH683" s="146">
        <v>45355</v>
      </c>
      <c r="AI683" s="163">
        <v>48000000</v>
      </c>
      <c r="AJ683" s="152">
        <f t="shared" si="65"/>
        <v>0</v>
      </c>
      <c r="AK683" s="164">
        <v>741</v>
      </c>
      <c r="AL683" s="146">
        <v>45365</v>
      </c>
      <c r="AM683" s="163">
        <v>48000000</v>
      </c>
      <c r="AN683" s="158">
        <f t="shared" si="66"/>
        <v>0</v>
      </c>
      <c r="AO683" s="157">
        <v>18800000</v>
      </c>
      <c r="AP683" s="157"/>
      <c r="AQ683" s="158">
        <f t="shared" si="68"/>
        <v>29200000</v>
      </c>
      <c r="AR683" s="158">
        <f t="shared" si="67"/>
        <v>0</v>
      </c>
      <c r="AS683" s="159" t="s">
        <v>170</v>
      </c>
      <c r="AT683" s="164">
        <v>147</v>
      </c>
      <c r="AU683" s="165" t="s">
        <v>2667</v>
      </c>
      <c r="AV683" s="148">
        <v>383</v>
      </c>
    </row>
    <row r="684" spans="1:48" s="118" customFormat="1" ht="18.75" customHeight="1">
      <c r="A684" s="140">
        <v>118</v>
      </c>
      <c r="B684" s="141" t="s">
        <v>2668</v>
      </c>
      <c r="C684" s="142" t="s">
        <v>153</v>
      </c>
      <c r="D684" s="168" t="s">
        <v>114</v>
      </c>
      <c r="E684" s="168" t="s">
        <v>119</v>
      </c>
      <c r="F684" s="142" t="s">
        <v>2249</v>
      </c>
      <c r="G684" s="141" t="s">
        <v>208</v>
      </c>
      <c r="H684" s="142" t="s">
        <v>7</v>
      </c>
      <c r="I684" s="142" t="s">
        <v>40</v>
      </c>
      <c r="J684" s="168" t="s">
        <v>2669</v>
      </c>
      <c r="K684" s="141" t="s">
        <v>218</v>
      </c>
      <c r="L684" s="141">
        <v>80111600</v>
      </c>
      <c r="M684" s="143">
        <v>8553120</v>
      </c>
      <c r="N684" s="144">
        <v>4</v>
      </c>
      <c r="O684" s="143">
        <v>34212480</v>
      </c>
      <c r="P684" s="144" t="s">
        <v>238</v>
      </c>
      <c r="Q684" s="144" t="s">
        <v>238</v>
      </c>
      <c r="R684" s="144" t="s">
        <v>238</v>
      </c>
      <c r="S684" s="141" t="s">
        <v>156</v>
      </c>
      <c r="T684" s="141" t="s">
        <v>2288</v>
      </c>
      <c r="U684" s="141" t="s">
        <v>2250</v>
      </c>
      <c r="V684" s="145" t="s">
        <v>2251</v>
      </c>
      <c r="W684" s="141" t="s">
        <v>4011</v>
      </c>
      <c r="X684" s="146">
        <v>45350</v>
      </c>
      <c r="Y684" s="147">
        <v>202415000025823</v>
      </c>
      <c r="Z684" s="147" t="s">
        <v>178</v>
      </c>
      <c r="AA684" s="141" t="s">
        <v>2670</v>
      </c>
      <c r="AB684" s="146">
        <v>45352</v>
      </c>
      <c r="AC684" s="162" t="s">
        <v>2671</v>
      </c>
      <c r="AD684" s="146">
        <v>45352</v>
      </c>
      <c r="AE684" s="163">
        <v>34212480</v>
      </c>
      <c r="AF684" s="152">
        <f t="shared" si="64"/>
        <v>0</v>
      </c>
      <c r="AG684" s="167">
        <v>391</v>
      </c>
      <c r="AH684" s="146">
        <v>45355</v>
      </c>
      <c r="AI684" s="163">
        <v>34212480</v>
      </c>
      <c r="AJ684" s="152">
        <f t="shared" si="65"/>
        <v>0</v>
      </c>
      <c r="AK684" s="164">
        <v>716</v>
      </c>
      <c r="AL684" s="146">
        <v>45364</v>
      </c>
      <c r="AM684" s="163">
        <v>34212480</v>
      </c>
      <c r="AN684" s="158">
        <f t="shared" si="66"/>
        <v>0</v>
      </c>
      <c r="AO684" s="157">
        <v>13114784</v>
      </c>
      <c r="AP684" s="157"/>
      <c r="AQ684" s="158">
        <f t="shared" si="68"/>
        <v>21097696</v>
      </c>
      <c r="AR684" s="158">
        <f t="shared" si="67"/>
        <v>0</v>
      </c>
      <c r="AS684" s="159" t="s">
        <v>170</v>
      </c>
      <c r="AT684" s="164">
        <v>133</v>
      </c>
      <c r="AU684" s="165" t="s">
        <v>2672</v>
      </c>
      <c r="AV684" s="148">
        <v>391</v>
      </c>
    </row>
    <row r="685" spans="1:48" s="118" customFormat="1" ht="18.75" customHeight="1">
      <c r="A685" s="140">
        <v>119</v>
      </c>
      <c r="B685" s="141" t="s">
        <v>2673</v>
      </c>
      <c r="C685" s="142" t="s">
        <v>153</v>
      </c>
      <c r="D685" s="168" t="s">
        <v>114</v>
      </c>
      <c r="E685" s="168" t="s">
        <v>119</v>
      </c>
      <c r="F685" s="142" t="s">
        <v>2249</v>
      </c>
      <c r="G685" s="141" t="s">
        <v>208</v>
      </c>
      <c r="H685" s="142" t="s">
        <v>6</v>
      </c>
      <c r="I685" s="142" t="s">
        <v>40</v>
      </c>
      <c r="J685" s="168" t="s">
        <v>2674</v>
      </c>
      <c r="K685" s="141" t="s">
        <v>218</v>
      </c>
      <c r="L685" s="141">
        <v>93141500</v>
      </c>
      <c r="M685" s="143">
        <v>10000000</v>
      </c>
      <c r="N685" s="144">
        <v>4</v>
      </c>
      <c r="O685" s="143">
        <v>40000000</v>
      </c>
      <c r="P685" s="144" t="s">
        <v>238</v>
      </c>
      <c r="Q685" s="144" t="s">
        <v>238</v>
      </c>
      <c r="R685" s="144" t="s">
        <v>238</v>
      </c>
      <c r="S685" s="141" t="s">
        <v>156</v>
      </c>
      <c r="T685" s="141" t="s">
        <v>2288</v>
      </c>
      <c r="U685" s="141" t="s">
        <v>2250</v>
      </c>
      <c r="V685" s="145" t="s">
        <v>2251</v>
      </c>
      <c r="W685" s="141" t="s">
        <v>4011</v>
      </c>
      <c r="X685" s="146">
        <v>45350</v>
      </c>
      <c r="Y685" s="147">
        <v>202415000025823</v>
      </c>
      <c r="Z685" s="147" t="s">
        <v>178</v>
      </c>
      <c r="AA685" s="141" t="s">
        <v>2675</v>
      </c>
      <c r="AB685" s="146">
        <v>45352</v>
      </c>
      <c r="AC685" s="162" t="s">
        <v>2676</v>
      </c>
      <c r="AD685" s="146">
        <v>45352</v>
      </c>
      <c r="AE685" s="163">
        <v>40000000</v>
      </c>
      <c r="AF685" s="152">
        <f t="shared" si="64"/>
        <v>0</v>
      </c>
      <c r="AG685" s="167">
        <v>371</v>
      </c>
      <c r="AH685" s="146">
        <v>45352</v>
      </c>
      <c r="AI685" s="163">
        <v>40000000</v>
      </c>
      <c r="AJ685" s="152">
        <f t="shared" si="65"/>
        <v>0</v>
      </c>
      <c r="AK685" s="164">
        <v>644</v>
      </c>
      <c r="AL685" s="146">
        <v>45363</v>
      </c>
      <c r="AM685" s="163">
        <v>40000000</v>
      </c>
      <c r="AN685" s="158">
        <f t="shared" si="66"/>
        <v>0</v>
      </c>
      <c r="AO685" s="157">
        <v>16333333</v>
      </c>
      <c r="AP685" s="157"/>
      <c r="AQ685" s="158">
        <f t="shared" si="68"/>
        <v>23666667</v>
      </c>
      <c r="AR685" s="158">
        <f t="shared" si="67"/>
        <v>0</v>
      </c>
      <c r="AS685" s="159" t="s">
        <v>170</v>
      </c>
      <c r="AT685" s="164">
        <v>114</v>
      </c>
      <c r="AU685" s="165" t="s">
        <v>2677</v>
      </c>
      <c r="AV685" s="148">
        <v>371</v>
      </c>
    </row>
    <row r="686" spans="1:48" s="118" customFormat="1" ht="18.75" customHeight="1">
      <c r="A686" s="140">
        <v>120</v>
      </c>
      <c r="B686" s="141" t="s">
        <v>2678</v>
      </c>
      <c r="C686" s="142" t="s">
        <v>153</v>
      </c>
      <c r="D686" s="168" t="s">
        <v>114</v>
      </c>
      <c r="E686" s="168" t="s">
        <v>119</v>
      </c>
      <c r="F686" s="142" t="s">
        <v>2249</v>
      </c>
      <c r="G686" s="141" t="s">
        <v>208</v>
      </c>
      <c r="H686" s="142" t="s">
        <v>212</v>
      </c>
      <c r="I686" s="142" t="s">
        <v>40</v>
      </c>
      <c r="J686" s="168" t="s">
        <v>2679</v>
      </c>
      <c r="K686" s="141" t="s">
        <v>218</v>
      </c>
      <c r="L686" s="141">
        <v>81101500</v>
      </c>
      <c r="M686" s="143">
        <v>12000000</v>
      </c>
      <c r="N686" s="144">
        <v>4</v>
      </c>
      <c r="O686" s="143">
        <v>48000000</v>
      </c>
      <c r="P686" s="144" t="s">
        <v>238</v>
      </c>
      <c r="Q686" s="144" t="s">
        <v>238</v>
      </c>
      <c r="R686" s="144" t="s">
        <v>238</v>
      </c>
      <c r="S686" s="141" t="s">
        <v>156</v>
      </c>
      <c r="T686" s="141" t="s">
        <v>2288</v>
      </c>
      <c r="U686" s="141" t="s">
        <v>2250</v>
      </c>
      <c r="V686" s="145" t="s">
        <v>2251</v>
      </c>
      <c r="W686" s="141" t="s">
        <v>4011</v>
      </c>
      <c r="X686" s="146">
        <v>45350</v>
      </c>
      <c r="Y686" s="147">
        <v>202415000025823</v>
      </c>
      <c r="Z686" s="147" t="s">
        <v>178</v>
      </c>
      <c r="AA686" s="141" t="s">
        <v>2680</v>
      </c>
      <c r="AB686" s="146">
        <v>45352</v>
      </c>
      <c r="AC686" s="162" t="s">
        <v>2681</v>
      </c>
      <c r="AD686" s="146">
        <v>45352</v>
      </c>
      <c r="AE686" s="163">
        <v>48000000</v>
      </c>
      <c r="AF686" s="152">
        <f t="shared" si="64"/>
        <v>0</v>
      </c>
      <c r="AG686" s="167">
        <v>373</v>
      </c>
      <c r="AH686" s="146">
        <v>45352</v>
      </c>
      <c r="AI686" s="163">
        <v>48000000</v>
      </c>
      <c r="AJ686" s="152">
        <f t="shared" si="65"/>
        <v>0</v>
      </c>
      <c r="AK686" s="164">
        <v>1099</v>
      </c>
      <c r="AL686" s="146">
        <v>45372</v>
      </c>
      <c r="AM686" s="163">
        <v>48000000</v>
      </c>
      <c r="AN686" s="158">
        <f t="shared" si="66"/>
        <v>0</v>
      </c>
      <c r="AO686" s="157">
        <v>16000000</v>
      </c>
      <c r="AP686" s="157"/>
      <c r="AQ686" s="158">
        <f t="shared" si="68"/>
        <v>32000000</v>
      </c>
      <c r="AR686" s="158">
        <f t="shared" si="67"/>
        <v>0</v>
      </c>
      <c r="AS686" s="159" t="s">
        <v>170</v>
      </c>
      <c r="AT686" s="164">
        <v>211</v>
      </c>
      <c r="AU686" s="165" t="s">
        <v>2682</v>
      </c>
      <c r="AV686" s="148">
        <v>373</v>
      </c>
    </row>
    <row r="687" spans="1:48" s="118" customFormat="1" ht="18.75" customHeight="1">
      <c r="A687" s="140">
        <v>121</v>
      </c>
      <c r="B687" s="141" t="s">
        <v>2683</v>
      </c>
      <c r="C687" s="142" t="s">
        <v>153</v>
      </c>
      <c r="D687" s="168" t="s">
        <v>114</v>
      </c>
      <c r="E687" s="168" t="s">
        <v>119</v>
      </c>
      <c r="F687" s="142" t="s">
        <v>2249</v>
      </c>
      <c r="G687" s="141" t="s">
        <v>208</v>
      </c>
      <c r="H687" s="142" t="s">
        <v>86</v>
      </c>
      <c r="I687" s="142" t="s">
        <v>40</v>
      </c>
      <c r="J687" s="168" t="s">
        <v>2684</v>
      </c>
      <c r="K687" s="141" t="s">
        <v>218</v>
      </c>
      <c r="L687" s="141">
        <v>81101500</v>
      </c>
      <c r="M687" s="143">
        <v>8553120</v>
      </c>
      <c r="N687" s="144">
        <v>4</v>
      </c>
      <c r="O687" s="143">
        <v>34212480</v>
      </c>
      <c r="P687" s="144" t="s">
        <v>238</v>
      </c>
      <c r="Q687" s="144" t="s">
        <v>238</v>
      </c>
      <c r="R687" s="144" t="s">
        <v>238</v>
      </c>
      <c r="S687" s="141" t="s">
        <v>156</v>
      </c>
      <c r="T687" s="141" t="s">
        <v>2288</v>
      </c>
      <c r="U687" s="141" t="s">
        <v>2250</v>
      </c>
      <c r="V687" s="145" t="s">
        <v>2251</v>
      </c>
      <c r="W687" s="141" t="s">
        <v>4011</v>
      </c>
      <c r="X687" s="146">
        <v>45350</v>
      </c>
      <c r="Y687" s="147">
        <v>202415000025823</v>
      </c>
      <c r="Z687" s="147" t="s">
        <v>178</v>
      </c>
      <c r="AA687" s="141" t="s">
        <v>2685</v>
      </c>
      <c r="AB687" s="146">
        <v>45352</v>
      </c>
      <c r="AC687" s="162" t="s">
        <v>2686</v>
      </c>
      <c r="AD687" s="146">
        <v>45352</v>
      </c>
      <c r="AE687" s="163">
        <v>34212480</v>
      </c>
      <c r="AF687" s="152">
        <f t="shared" si="64"/>
        <v>0</v>
      </c>
      <c r="AG687" s="167">
        <v>372</v>
      </c>
      <c r="AH687" s="146">
        <v>45352</v>
      </c>
      <c r="AI687" s="163">
        <v>34212480</v>
      </c>
      <c r="AJ687" s="152">
        <f t="shared" si="65"/>
        <v>0</v>
      </c>
      <c r="AK687" s="164">
        <v>1098</v>
      </c>
      <c r="AL687" s="146">
        <v>45372</v>
      </c>
      <c r="AM687" s="163">
        <v>34212480</v>
      </c>
      <c r="AN687" s="158">
        <f t="shared" si="66"/>
        <v>0</v>
      </c>
      <c r="AO687" s="157">
        <v>11404160</v>
      </c>
      <c r="AP687" s="157"/>
      <c r="AQ687" s="158">
        <f t="shared" si="68"/>
        <v>22808320</v>
      </c>
      <c r="AR687" s="158">
        <f t="shared" si="67"/>
        <v>0</v>
      </c>
      <c r="AS687" s="159" t="s">
        <v>170</v>
      </c>
      <c r="AT687" s="164">
        <v>204</v>
      </c>
      <c r="AU687" s="165" t="s">
        <v>2687</v>
      </c>
      <c r="AV687" s="148">
        <v>372</v>
      </c>
    </row>
    <row r="688" spans="1:48" s="118" customFormat="1" ht="18.75" customHeight="1">
      <c r="A688" s="140">
        <v>122</v>
      </c>
      <c r="B688" s="141" t="s">
        <v>2688</v>
      </c>
      <c r="C688" s="142" t="s">
        <v>153</v>
      </c>
      <c r="D688" s="168" t="s">
        <v>114</v>
      </c>
      <c r="E688" s="168" t="s">
        <v>119</v>
      </c>
      <c r="F688" s="142" t="s">
        <v>2249</v>
      </c>
      <c r="G688" s="141" t="s">
        <v>208</v>
      </c>
      <c r="H688" s="142" t="s">
        <v>86</v>
      </c>
      <c r="I688" s="142" t="s">
        <v>40</v>
      </c>
      <c r="J688" s="168" t="s">
        <v>2689</v>
      </c>
      <c r="K688" s="141" t="s">
        <v>225</v>
      </c>
      <c r="L688" s="141">
        <v>81101500</v>
      </c>
      <c r="M688" s="143">
        <v>7483980</v>
      </c>
      <c r="N688" s="144">
        <v>1</v>
      </c>
      <c r="O688" s="143">
        <v>7483980</v>
      </c>
      <c r="P688" s="144" t="s">
        <v>238</v>
      </c>
      <c r="Q688" s="144" t="s">
        <v>238</v>
      </c>
      <c r="R688" s="144" t="s">
        <v>238</v>
      </c>
      <c r="S688" s="141" t="s">
        <v>156</v>
      </c>
      <c r="T688" s="141" t="s">
        <v>2288</v>
      </c>
      <c r="U688" s="141" t="s">
        <v>2250</v>
      </c>
      <c r="V688" s="145" t="s">
        <v>2251</v>
      </c>
      <c r="W688" s="141" t="s">
        <v>4011</v>
      </c>
      <c r="X688" s="146">
        <v>45351</v>
      </c>
      <c r="Y688" s="147">
        <v>202415000026663</v>
      </c>
      <c r="Z688" s="147" t="s">
        <v>178</v>
      </c>
      <c r="AA688" s="141" t="s">
        <v>2690</v>
      </c>
      <c r="AB688" s="146">
        <v>45351</v>
      </c>
      <c r="AC688" s="162" t="s">
        <v>2691</v>
      </c>
      <c r="AD688" s="146">
        <v>45351</v>
      </c>
      <c r="AE688" s="163">
        <v>7483980</v>
      </c>
      <c r="AF688" s="152">
        <f t="shared" si="64"/>
        <v>0</v>
      </c>
      <c r="AG688" s="167">
        <v>362</v>
      </c>
      <c r="AH688" s="146">
        <v>45352</v>
      </c>
      <c r="AI688" s="163">
        <v>7483980</v>
      </c>
      <c r="AJ688" s="152">
        <f t="shared" si="65"/>
        <v>0</v>
      </c>
      <c r="AK688" s="164">
        <v>419</v>
      </c>
      <c r="AL688" s="146">
        <v>45357</v>
      </c>
      <c r="AM688" s="163">
        <v>7483980</v>
      </c>
      <c r="AN688" s="158">
        <f t="shared" si="66"/>
        <v>0</v>
      </c>
      <c r="AO688" s="157">
        <v>7483980</v>
      </c>
      <c r="AP688" s="157"/>
      <c r="AQ688" s="158">
        <f t="shared" si="68"/>
        <v>0</v>
      </c>
      <c r="AR688" s="158">
        <f t="shared" si="67"/>
        <v>0</v>
      </c>
      <c r="AS688" s="159" t="s">
        <v>170</v>
      </c>
      <c r="AT688" s="164">
        <v>671</v>
      </c>
      <c r="AU688" s="165" t="s">
        <v>2692</v>
      </c>
      <c r="AV688" s="148">
        <v>362</v>
      </c>
    </row>
    <row r="689" spans="1:48" s="118" customFormat="1" ht="18.75" customHeight="1">
      <c r="A689" s="140">
        <v>123</v>
      </c>
      <c r="B689" s="141" t="s">
        <v>2693</v>
      </c>
      <c r="C689" s="142" t="s">
        <v>153</v>
      </c>
      <c r="D689" s="168" t="s">
        <v>114</v>
      </c>
      <c r="E689" s="168" t="s">
        <v>119</v>
      </c>
      <c r="F689" s="142" t="s">
        <v>2249</v>
      </c>
      <c r="G689" s="141" t="s">
        <v>208</v>
      </c>
      <c r="H689" s="142" t="s">
        <v>212</v>
      </c>
      <c r="I689" s="142" t="s">
        <v>40</v>
      </c>
      <c r="J689" s="168" t="s">
        <v>2694</v>
      </c>
      <c r="K689" s="141" t="s">
        <v>225</v>
      </c>
      <c r="L689" s="141">
        <v>81101500</v>
      </c>
      <c r="M689" s="143">
        <v>7483980</v>
      </c>
      <c r="N689" s="144">
        <v>1</v>
      </c>
      <c r="O689" s="143">
        <v>7483980</v>
      </c>
      <c r="P689" s="144" t="s">
        <v>238</v>
      </c>
      <c r="Q689" s="144" t="s">
        <v>238</v>
      </c>
      <c r="R689" s="144" t="s">
        <v>238</v>
      </c>
      <c r="S689" s="141" t="s">
        <v>156</v>
      </c>
      <c r="T689" s="141" t="s">
        <v>2288</v>
      </c>
      <c r="U689" s="141" t="s">
        <v>2250</v>
      </c>
      <c r="V689" s="145" t="s">
        <v>2251</v>
      </c>
      <c r="W689" s="141" t="s">
        <v>4011</v>
      </c>
      <c r="X689" s="146">
        <v>45351</v>
      </c>
      <c r="Y689" s="147">
        <v>202415000026663</v>
      </c>
      <c r="Z689" s="147" t="s">
        <v>178</v>
      </c>
      <c r="AA689" s="141" t="s">
        <v>2695</v>
      </c>
      <c r="AB689" s="146">
        <v>45351</v>
      </c>
      <c r="AC689" s="162" t="s">
        <v>2696</v>
      </c>
      <c r="AD689" s="146">
        <v>45351</v>
      </c>
      <c r="AE689" s="163">
        <v>7483980</v>
      </c>
      <c r="AF689" s="152">
        <f t="shared" si="64"/>
        <v>0</v>
      </c>
      <c r="AG689" s="167">
        <v>363</v>
      </c>
      <c r="AH689" s="146">
        <v>45352</v>
      </c>
      <c r="AI689" s="163">
        <v>7483980</v>
      </c>
      <c r="AJ689" s="152">
        <f t="shared" si="65"/>
        <v>0</v>
      </c>
      <c r="AK689" s="164">
        <v>420</v>
      </c>
      <c r="AL689" s="146">
        <v>45358</v>
      </c>
      <c r="AM689" s="163">
        <v>7483980</v>
      </c>
      <c r="AN689" s="158">
        <f t="shared" si="66"/>
        <v>0</v>
      </c>
      <c r="AO689" s="157">
        <v>4989320</v>
      </c>
      <c r="AP689" s="157"/>
      <c r="AQ689" s="158">
        <f t="shared" si="68"/>
        <v>2494660</v>
      </c>
      <c r="AR689" s="158">
        <f t="shared" si="67"/>
        <v>0</v>
      </c>
      <c r="AS689" s="159" t="s">
        <v>170</v>
      </c>
      <c r="AT689" s="164">
        <v>670</v>
      </c>
      <c r="AU689" s="165" t="s">
        <v>2697</v>
      </c>
      <c r="AV689" s="148">
        <v>363</v>
      </c>
    </row>
    <row r="690" spans="1:48" s="118" customFormat="1" ht="18.75" customHeight="1">
      <c r="A690" s="140">
        <v>124</v>
      </c>
      <c r="B690" s="141" t="s">
        <v>2698</v>
      </c>
      <c r="C690" s="142" t="s">
        <v>153</v>
      </c>
      <c r="D690" s="168" t="s">
        <v>114</v>
      </c>
      <c r="E690" s="168" t="s">
        <v>119</v>
      </c>
      <c r="F690" s="142" t="s">
        <v>2249</v>
      </c>
      <c r="G690" s="141" t="s">
        <v>208</v>
      </c>
      <c r="H690" s="142" t="s">
        <v>212</v>
      </c>
      <c r="I690" s="142" t="s">
        <v>40</v>
      </c>
      <c r="J690" s="168" t="s">
        <v>2699</v>
      </c>
      <c r="K690" s="141" t="s">
        <v>225</v>
      </c>
      <c r="L690" s="141">
        <v>81101500</v>
      </c>
      <c r="M690" s="143">
        <v>11500000</v>
      </c>
      <c r="N690" s="144">
        <v>1</v>
      </c>
      <c r="O690" s="143">
        <v>11500000</v>
      </c>
      <c r="P690" s="144" t="s">
        <v>238</v>
      </c>
      <c r="Q690" s="144" t="s">
        <v>238</v>
      </c>
      <c r="R690" s="144" t="s">
        <v>238</v>
      </c>
      <c r="S690" s="141" t="s">
        <v>156</v>
      </c>
      <c r="T690" s="141" t="s">
        <v>2288</v>
      </c>
      <c r="U690" s="141" t="s">
        <v>2250</v>
      </c>
      <c r="V690" s="145" t="s">
        <v>2251</v>
      </c>
      <c r="W690" s="141" t="s">
        <v>4011</v>
      </c>
      <c r="X690" s="146">
        <v>45351</v>
      </c>
      <c r="Y690" s="147">
        <v>202415000026663</v>
      </c>
      <c r="Z690" s="147" t="s">
        <v>178</v>
      </c>
      <c r="AA690" s="141" t="s">
        <v>2700</v>
      </c>
      <c r="AB690" s="146">
        <v>45351</v>
      </c>
      <c r="AC690" s="162" t="s">
        <v>2701</v>
      </c>
      <c r="AD690" s="146">
        <v>45351</v>
      </c>
      <c r="AE690" s="163">
        <v>11500000</v>
      </c>
      <c r="AF690" s="152">
        <f t="shared" si="64"/>
        <v>0</v>
      </c>
      <c r="AG690" s="167">
        <v>364</v>
      </c>
      <c r="AH690" s="146">
        <v>45352</v>
      </c>
      <c r="AI690" s="163">
        <v>11500000</v>
      </c>
      <c r="AJ690" s="152">
        <f t="shared" si="65"/>
        <v>0</v>
      </c>
      <c r="AK690" s="164">
        <v>418</v>
      </c>
      <c r="AL690" s="146">
        <v>45357</v>
      </c>
      <c r="AM690" s="163">
        <v>11500000</v>
      </c>
      <c r="AN690" s="158">
        <f t="shared" si="66"/>
        <v>0</v>
      </c>
      <c r="AO690" s="157">
        <v>11500000</v>
      </c>
      <c r="AP690" s="157"/>
      <c r="AQ690" s="158">
        <f t="shared" si="68"/>
        <v>0</v>
      </c>
      <c r="AR690" s="158">
        <f t="shared" si="67"/>
        <v>0</v>
      </c>
      <c r="AS690" s="159" t="s">
        <v>170</v>
      </c>
      <c r="AT690" s="164">
        <v>675</v>
      </c>
      <c r="AU690" s="165" t="s">
        <v>2702</v>
      </c>
      <c r="AV690" s="148">
        <v>364</v>
      </c>
    </row>
    <row r="691" spans="1:48" s="118" customFormat="1" ht="18.75" customHeight="1">
      <c r="A691" s="140">
        <v>125</v>
      </c>
      <c r="B691" s="141" t="s">
        <v>2703</v>
      </c>
      <c r="C691" s="142" t="s">
        <v>153</v>
      </c>
      <c r="D691" s="168" t="s">
        <v>114</v>
      </c>
      <c r="E691" s="168" t="s">
        <v>119</v>
      </c>
      <c r="F691" s="142" t="s">
        <v>2249</v>
      </c>
      <c r="G691" s="141" t="s">
        <v>2704</v>
      </c>
      <c r="H691" s="142" t="s">
        <v>86</v>
      </c>
      <c r="I691" s="142" t="s">
        <v>40</v>
      </c>
      <c r="J691" s="168" t="s">
        <v>2705</v>
      </c>
      <c r="K691" s="141" t="s">
        <v>225</v>
      </c>
      <c r="L691" s="141">
        <v>81101500</v>
      </c>
      <c r="M691" s="143">
        <v>10000000</v>
      </c>
      <c r="N691" s="144">
        <v>1</v>
      </c>
      <c r="O691" s="143">
        <v>10000000</v>
      </c>
      <c r="P691" s="144" t="s">
        <v>238</v>
      </c>
      <c r="Q691" s="144" t="s">
        <v>238</v>
      </c>
      <c r="R691" s="144" t="s">
        <v>238</v>
      </c>
      <c r="S691" s="141" t="s">
        <v>156</v>
      </c>
      <c r="T691" s="141" t="s">
        <v>155</v>
      </c>
      <c r="U691" s="141" t="s">
        <v>2250</v>
      </c>
      <c r="V691" s="145" t="s">
        <v>2251</v>
      </c>
      <c r="W691" s="141" t="s">
        <v>4011</v>
      </c>
      <c r="X691" s="146">
        <v>45351</v>
      </c>
      <c r="Y691" s="147">
        <v>202415000026663</v>
      </c>
      <c r="Z691" s="147" t="s">
        <v>178</v>
      </c>
      <c r="AA691" s="141" t="s">
        <v>2706</v>
      </c>
      <c r="AB691" s="146">
        <v>45351</v>
      </c>
      <c r="AC691" s="162" t="s">
        <v>2707</v>
      </c>
      <c r="AD691" s="146">
        <v>45351</v>
      </c>
      <c r="AE691" s="163">
        <v>10000000</v>
      </c>
      <c r="AF691" s="152">
        <f t="shared" si="64"/>
        <v>0</v>
      </c>
      <c r="AG691" s="167">
        <v>365</v>
      </c>
      <c r="AH691" s="146">
        <v>45352</v>
      </c>
      <c r="AI691" s="163">
        <v>10000000</v>
      </c>
      <c r="AJ691" s="152">
        <f t="shared" si="65"/>
        <v>0</v>
      </c>
      <c r="AK691" s="164">
        <v>1029</v>
      </c>
      <c r="AL691" s="146">
        <v>45372</v>
      </c>
      <c r="AM691" s="163">
        <v>10000000</v>
      </c>
      <c r="AN691" s="158">
        <f t="shared" si="66"/>
        <v>0</v>
      </c>
      <c r="AO691" s="157">
        <v>10000000</v>
      </c>
      <c r="AP691" s="157"/>
      <c r="AQ691" s="158">
        <f t="shared" si="68"/>
        <v>0</v>
      </c>
      <c r="AR691" s="158">
        <f t="shared" si="67"/>
        <v>0</v>
      </c>
      <c r="AS691" s="159" t="s">
        <v>170</v>
      </c>
      <c r="AT691" s="164">
        <v>379</v>
      </c>
      <c r="AU691" s="165" t="s">
        <v>2400</v>
      </c>
      <c r="AV691" s="148">
        <v>365</v>
      </c>
    </row>
    <row r="692" spans="1:48" s="118" customFormat="1" ht="18.75" customHeight="1">
      <c r="A692" s="140">
        <v>126</v>
      </c>
      <c r="B692" s="141" t="s">
        <v>2708</v>
      </c>
      <c r="C692" s="142" t="s">
        <v>153</v>
      </c>
      <c r="D692" s="168" t="s">
        <v>114</v>
      </c>
      <c r="E692" s="168" t="s">
        <v>119</v>
      </c>
      <c r="F692" s="142" t="s">
        <v>2249</v>
      </c>
      <c r="G692" s="141" t="s">
        <v>208</v>
      </c>
      <c r="H692" s="142" t="s">
        <v>88</v>
      </c>
      <c r="I692" s="142" t="s">
        <v>40</v>
      </c>
      <c r="J692" s="168" t="s">
        <v>2709</v>
      </c>
      <c r="K692" s="141" t="s">
        <v>218</v>
      </c>
      <c r="L692" s="141">
        <v>77101700</v>
      </c>
      <c r="M692" s="143">
        <v>6414810</v>
      </c>
      <c r="N692" s="144">
        <v>4</v>
      </c>
      <c r="O692" s="143">
        <v>25659240</v>
      </c>
      <c r="P692" s="144" t="s">
        <v>238</v>
      </c>
      <c r="Q692" s="144" t="s">
        <v>238</v>
      </c>
      <c r="R692" s="144" t="s">
        <v>238</v>
      </c>
      <c r="S692" s="141" t="s">
        <v>156</v>
      </c>
      <c r="T692" s="141" t="s">
        <v>2288</v>
      </c>
      <c r="U692" s="141" t="s">
        <v>2250</v>
      </c>
      <c r="V692" s="145" t="s">
        <v>2251</v>
      </c>
      <c r="W692" s="141" t="s">
        <v>4011</v>
      </c>
      <c r="X692" s="146">
        <v>45356</v>
      </c>
      <c r="Y692" s="147" t="s">
        <v>2710</v>
      </c>
      <c r="Z692" s="147" t="s">
        <v>178</v>
      </c>
      <c r="AA692" s="141" t="s">
        <v>2711</v>
      </c>
      <c r="AB692" s="146">
        <v>45358</v>
      </c>
      <c r="AC692" s="162" t="s">
        <v>2712</v>
      </c>
      <c r="AD692" s="146">
        <v>45359</v>
      </c>
      <c r="AE692" s="163">
        <v>0</v>
      </c>
      <c r="AF692" s="152">
        <f t="shared" si="64"/>
        <v>25659240</v>
      </c>
      <c r="AG692" s="167">
        <v>413</v>
      </c>
      <c r="AH692" s="146">
        <v>45362</v>
      </c>
      <c r="AI692" s="163">
        <v>0</v>
      </c>
      <c r="AJ692" s="152">
        <f t="shared" si="65"/>
        <v>0</v>
      </c>
      <c r="AK692" s="164"/>
      <c r="AL692" s="146"/>
      <c r="AM692" s="163"/>
      <c r="AN692" s="158">
        <f t="shared" si="66"/>
        <v>0</v>
      </c>
      <c r="AO692" s="157"/>
      <c r="AP692" s="157"/>
      <c r="AQ692" s="158">
        <f t="shared" si="68"/>
        <v>0</v>
      </c>
      <c r="AR692" s="158">
        <f t="shared" si="67"/>
        <v>25659240</v>
      </c>
      <c r="AS692" s="159"/>
      <c r="AT692" s="164"/>
      <c r="AU692" s="165"/>
      <c r="AV692" s="148" t="s">
        <v>2713</v>
      </c>
    </row>
    <row r="693" spans="1:48" s="118" customFormat="1" ht="18.75" customHeight="1">
      <c r="A693" s="140">
        <v>127</v>
      </c>
      <c r="B693" s="141" t="s">
        <v>2714</v>
      </c>
      <c r="C693" s="142" t="s">
        <v>153</v>
      </c>
      <c r="D693" s="168" t="s">
        <v>114</v>
      </c>
      <c r="E693" s="168" t="s">
        <v>119</v>
      </c>
      <c r="F693" s="142" t="s">
        <v>2249</v>
      </c>
      <c r="G693" s="141" t="s">
        <v>208</v>
      </c>
      <c r="H693" s="142" t="s">
        <v>211</v>
      </c>
      <c r="I693" s="142" t="s">
        <v>40</v>
      </c>
      <c r="J693" s="168" t="s">
        <v>2715</v>
      </c>
      <c r="K693" s="141" t="s">
        <v>225</v>
      </c>
      <c r="L693" s="141">
        <v>80111600</v>
      </c>
      <c r="M693" s="143">
        <v>750000</v>
      </c>
      <c r="N693" s="144">
        <v>4</v>
      </c>
      <c r="O693" s="143">
        <v>3000000</v>
      </c>
      <c r="P693" s="144" t="s">
        <v>238</v>
      </c>
      <c r="Q693" s="144" t="s">
        <v>238</v>
      </c>
      <c r="R693" s="144" t="s">
        <v>238</v>
      </c>
      <c r="S693" s="141" t="s">
        <v>156</v>
      </c>
      <c r="T693" s="141" t="s">
        <v>2288</v>
      </c>
      <c r="U693" s="141" t="s">
        <v>2250</v>
      </c>
      <c r="V693" s="145" t="s">
        <v>2251</v>
      </c>
      <c r="W693" s="141" t="s">
        <v>4011</v>
      </c>
      <c r="X693" s="146">
        <v>45369</v>
      </c>
      <c r="Y693" s="147" t="s">
        <v>2716</v>
      </c>
      <c r="Z693" s="147" t="s">
        <v>178</v>
      </c>
      <c r="AA693" s="141" t="s">
        <v>2717</v>
      </c>
      <c r="AB693" s="146">
        <v>45370</v>
      </c>
      <c r="AC693" s="162" t="s">
        <v>2718</v>
      </c>
      <c r="AD693" s="146">
        <v>45373</v>
      </c>
      <c r="AE693" s="163">
        <v>3000000</v>
      </c>
      <c r="AF693" s="152">
        <f t="shared" si="64"/>
        <v>0</v>
      </c>
      <c r="AG693" s="167">
        <v>575</v>
      </c>
      <c r="AH693" s="146">
        <v>45387</v>
      </c>
      <c r="AI693" s="163">
        <v>0</v>
      </c>
      <c r="AJ693" s="152">
        <f t="shared" si="65"/>
        <v>3000000</v>
      </c>
      <c r="AK693" s="164"/>
      <c r="AL693" s="146"/>
      <c r="AM693" s="163"/>
      <c r="AN693" s="158">
        <f t="shared" si="66"/>
        <v>0</v>
      </c>
      <c r="AO693" s="157"/>
      <c r="AP693" s="157"/>
      <c r="AQ693" s="158">
        <f t="shared" si="68"/>
        <v>0</v>
      </c>
      <c r="AR693" s="158">
        <f t="shared" si="67"/>
        <v>3000000</v>
      </c>
      <c r="AS693" s="159"/>
      <c r="AT693" s="164"/>
      <c r="AU693" s="165"/>
      <c r="AV693" s="148">
        <v>575</v>
      </c>
    </row>
    <row r="694" spans="1:48" s="118" customFormat="1" ht="18.75" customHeight="1">
      <c r="A694" s="140">
        <v>128</v>
      </c>
      <c r="B694" s="141" t="s">
        <v>2719</v>
      </c>
      <c r="C694" s="142" t="s">
        <v>153</v>
      </c>
      <c r="D694" s="168" t="s">
        <v>114</v>
      </c>
      <c r="E694" s="168" t="s">
        <v>119</v>
      </c>
      <c r="F694" s="142" t="s">
        <v>2249</v>
      </c>
      <c r="G694" s="141" t="s">
        <v>208</v>
      </c>
      <c r="H694" s="142" t="s">
        <v>210</v>
      </c>
      <c r="I694" s="142" t="s">
        <v>40</v>
      </c>
      <c r="J694" s="168" t="s">
        <v>2720</v>
      </c>
      <c r="K694" s="141" t="s">
        <v>218</v>
      </c>
      <c r="L694" s="141">
        <v>80111600</v>
      </c>
      <c r="M694" s="143">
        <v>3253963</v>
      </c>
      <c r="N694" s="144">
        <v>3</v>
      </c>
      <c r="O694" s="143">
        <v>9761889</v>
      </c>
      <c r="P694" s="144" t="s">
        <v>239</v>
      </c>
      <c r="Q694" s="144" t="s">
        <v>239</v>
      </c>
      <c r="R694" s="144" t="s">
        <v>239</v>
      </c>
      <c r="S694" s="141" t="s">
        <v>156</v>
      </c>
      <c r="T694" s="141" t="s">
        <v>2288</v>
      </c>
      <c r="U694" s="141" t="s">
        <v>2250</v>
      </c>
      <c r="V694" s="145" t="s">
        <v>2251</v>
      </c>
      <c r="W694" s="141" t="s">
        <v>4011</v>
      </c>
      <c r="X694" s="146">
        <v>45372</v>
      </c>
      <c r="Y694" s="147">
        <v>202415000033693</v>
      </c>
      <c r="Z694" s="147" t="s">
        <v>178</v>
      </c>
      <c r="AA694" s="141" t="s">
        <v>2721</v>
      </c>
      <c r="AB694" s="146">
        <v>45383</v>
      </c>
      <c r="AC694" s="162" t="s">
        <v>2722</v>
      </c>
      <c r="AD694" s="146">
        <v>45383</v>
      </c>
      <c r="AE694" s="163">
        <v>9761889</v>
      </c>
      <c r="AF694" s="152">
        <f t="shared" si="64"/>
        <v>0</v>
      </c>
      <c r="AG694" s="167">
        <v>578</v>
      </c>
      <c r="AH694" s="146">
        <v>45385</v>
      </c>
      <c r="AI694" s="163">
        <v>0</v>
      </c>
      <c r="AJ694" s="152">
        <f t="shared" si="65"/>
        <v>9761889</v>
      </c>
      <c r="AK694" s="164"/>
      <c r="AL694" s="146"/>
      <c r="AM694" s="163"/>
      <c r="AN694" s="158">
        <f t="shared" si="66"/>
        <v>0</v>
      </c>
      <c r="AO694" s="157"/>
      <c r="AP694" s="157"/>
      <c r="AQ694" s="158">
        <f t="shared" si="68"/>
        <v>0</v>
      </c>
      <c r="AR694" s="158">
        <f t="shared" si="67"/>
        <v>9761889</v>
      </c>
      <c r="AS694" s="159"/>
      <c r="AT694" s="164"/>
      <c r="AU694" s="165"/>
      <c r="AV694" s="148">
        <v>578</v>
      </c>
    </row>
    <row r="695" spans="1:48" s="118" customFormat="1" ht="18.75" customHeight="1">
      <c r="A695" s="140">
        <v>129</v>
      </c>
      <c r="B695" s="141" t="s">
        <v>2723</v>
      </c>
      <c r="C695" s="142" t="s">
        <v>153</v>
      </c>
      <c r="D695" s="168" t="s">
        <v>114</v>
      </c>
      <c r="E695" s="168" t="s">
        <v>119</v>
      </c>
      <c r="F695" s="142" t="s">
        <v>2249</v>
      </c>
      <c r="G695" s="141" t="s">
        <v>208</v>
      </c>
      <c r="H695" s="142" t="s">
        <v>86</v>
      </c>
      <c r="I695" s="142" t="s">
        <v>40</v>
      </c>
      <c r="J695" s="168" t="s">
        <v>2724</v>
      </c>
      <c r="K695" s="141" t="s">
        <v>218</v>
      </c>
      <c r="L695" s="141">
        <v>81101500</v>
      </c>
      <c r="M695" s="143">
        <v>6414840</v>
      </c>
      <c r="N695" s="144">
        <v>3</v>
      </c>
      <c r="O695" s="143">
        <v>19244520</v>
      </c>
      <c r="P695" s="144" t="s">
        <v>239</v>
      </c>
      <c r="Q695" s="144" t="s">
        <v>239</v>
      </c>
      <c r="R695" s="144" t="s">
        <v>239</v>
      </c>
      <c r="S695" s="141" t="s">
        <v>156</v>
      </c>
      <c r="T695" s="141" t="s">
        <v>2288</v>
      </c>
      <c r="U695" s="141" t="s">
        <v>2250</v>
      </c>
      <c r="V695" s="145" t="s">
        <v>2251</v>
      </c>
      <c r="W695" s="141" t="s">
        <v>4011</v>
      </c>
      <c r="X695" s="146">
        <v>45372</v>
      </c>
      <c r="Y695" s="147">
        <v>202415000033693</v>
      </c>
      <c r="Z695" s="147" t="s">
        <v>178</v>
      </c>
      <c r="AA695" s="141" t="s">
        <v>2725</v>
      </c>
      <c r="AB695" s="146">
        <v>45383</v>
      </c>
      <c r="AC695" s="162" t="s">
        <v>2726</v>
      </c>
      <c r="AD695" s="146">
        <v>45383</v>
      </c>
      <c r="AE695" s="163">
        <v>14967960</v>
      </c>
      <c r="AF695" s="152">
        <f t="shared" si="64"/>
        <v>4276560</v>
      </c>
      <c r="AG695" s="167">
        <v>576</v>
      </c>
      <c r="AH695" s="146">
        <v>45385</v>
      </c>
      <c r="AI695" s="163">
        <v>14967960</v>
      </c>
      <c r="AJ695" s="152">
        <f t="shared" si="65"/>
        <v>0</v>
      </c>
      <c r="AK695" s="164">
        <v>1309</v>
      </c>
      <c r="AL695" s="146">
        <v>45390</v>
      </c>
      <c r="AM695" s="163">
        <v>14967960</v>
      </c>
      <c r="AN695" s="158">
        <f t="shared" si="66"/>
        <v>0</v>
      </c>
      <c r="AO695" s="157">
        <v>5737718</v>
      </c>
      <c r="AP695" s="157"/>
      <c r="AQ695" s="158">
        <f t="shared" si="68"/>
        <v>9230242</v>
      </c>
      <c r="AR695" s="158">
        <f t="shared" si="67"/>
        <v>4276560</v>
      </c>
      <c r="AS695" s="159" t="s">
        <v>170</v>
      </c>
      <c r="AT695" s="164">
        <v>280</v>
      </c>
      <c r="AU695" s="165" t="s">
        <v>2459</v>
      </c>
      <c r="AV695" s="148" t="s">
        <v>2727</v>
      </c>
    </row>
    <row r="696" spans="1:48" s="118" customFormat="1" ht="18.75" customHeight="1">
      <c r="A696" s="140">
        <v>130</v>
      </c>
      <c r="B696" s="141" t="s">
        <v>2728</v>
      </c>
      <c r="C696" s="142" t="s">
        <v>153</v>
      </c>
      <c r="D696" s="168" t="s">
        <v>114</v>
      </c>
      <c r="E696" s="168" t="s">
        <v>119</v>
      </c>
      <c r="F696" s="142" t="s">
        <v>2249</v>
      </c>
      <c r="G696" s="141" t="s">
        <v>208</v>
      </c>
      <c r="H696" s="142" t="s">
        <v>88</v>
      </c>
      <c r="I696" s="142" t="s">
        <v>40</v>
      </c>
      <c r="J696" s="168" t="s">
        <v>2729</v>
      </c>
      <c r="K696" s="141" t="s">
        <v>218</v>
      </c>
      <c r="L696" s="141">
        <v>77101700</v>
      </c>
      <c r="M696" s="143">
        <v>6414840</v>
      </c>
      <c r="N696" s="144">
        <v>3</v>
      </c>
      <c r="O696" s="143">
        <v>19244520</v>
      </c>
      <c r="P696" s="144" t="s">
        <v>239</v>
      </c>
      <c r="Q696" s="144" t="s">
        <v>239</v>
      </c>
      <c r="R696" s="144" t="s">
        <v>239</v>
      </c>
      <c r="S696" s="141" t="s">
        <v>156</v>
      </c>
      <c r="T696" s="141" t="s">
        <v>2288</v>
      </c>
      <c r="U696" s="141" t="s">
        <v>2250</v>
      </c>
      <c r="V696" s="145" t="s">
        <v>2251</v>
      </c>
      <c r="W696" s="141" t="s">
        <v>4011</v>
      </c>
      <c r="X696" s="146">
        <v>45372</v>
      </c>
      <c r="Y696" s="147">
        <v>202415000033693</v>
      </c>
      <c r="Z696" s="147" t="s">
        <v>178</v>
      </c>
      <c r="AA696" s="141" t="s">
        <v>2730</v>
      </c>
      <c r="AB696" s="146">
        <v>45383</v>
      </c>
      <c r="AC696" s="162" t="s">
        <v>2731</v>
      </c>
      <c r="AD696" s="146">
        <v>45383</v>
      </c>
      <c r="AE696" s="163">
        <v>19244520</v>
      </c>
      <c r="AF696" s="152">
        <f t="shared" si="64"/>
        <v>0</v>
      </c>
      <c r="AG696" s="167">
        <v>580</v>
      </c>
      <c r="AH696" s="146">
        <v>45385</v>
      </c>
      <c r="AI696" s="163">
        <v>19244520</v>
      </c>
      <c r="AJ696" s="152">
        <f t="shared" si="65"/>
        <v>0</v>
      </c>
      <c r="AK696" s="164">
        <v>1627</v>
      </c>
      <c r="AL696" s="146">
        <v>45394</v>
      </c>
      <c r="AM696" s="163">
        <v>19244520</v>
      </c>
      <c r="AN696" s="158">
        <f t="shared" si="66"/>
        <v>0</v>
      </c>
      <c r="AO696" s="157">
        <v>4062732</v>
      </c>
      <c r="AP696" s="157"/>
      <c r="AQ696" s="158">
        <f t="shared" si="68"/>
        <v>15181788</v>
      </c>
      <c r="AR696" s="158">
        <f t="shared" si="67"/>
        <v>0</v>
      </c>
      <c r="AS696" s="159" t="s">
        <v>170</v>
      </c>
      <c r="AT696" s="164">
        <v>321</v>
      </c>
      <c r="AU696" s="165" t="s">
        <v>2498</v>
      </c>
      <c r="AV696" s="148"/>
    </row>
    <row r="697" spans="1:48" s="118" customFormat="1" ht="18.75" customHeight="1">
      <c r="A697" s="140">
        <v>131</v>
      </c>
      <c r="B697" s="141" t="s">
        <v>2732</v>
      </c>
      <c r="C697" s="142" t="s">
        <v>153</v>
      </c>
      <c r="D697" s="168" t="s">
        <v>114</v>
      </c>
      <c r="E697" s="168" t="s">
        <v>119</v>
      </c>
      <c r="F697" s="142" t="s">
        <v>2249</v>
      </c>
      <c r="G697" s="141" t="s">
        <v>208</v>
      </c>
      <c r="H697" s="142" t="s">
        <v>212</v>
      </c>
      <c r="I697" s="142" t="s">
        <v>40</v>
      </c>
      <c r="J697" s="168" t="s">
        <v>2733</v>
      </c>
      <c r="K697" s="141" t="s">
        <v>218</v>
      </c>
      <c r="L697" s="141">
        <v>81101500</v>
      </c>
      <c r="M697" s="143">
        <v>6514840</v>
      </c>
      <c r="N697" s="144">
        <v>3</v>
      </c>
      <c r="O697" s="143">
        <v>19544520</v>
      </c>
      <c r="P697" s="144" t="s">
        <v>239</v>
      </c>
      <c r="Q697" s="144" t="s">
        <v>239</v>
      </c>
      <c r="R697" s="144" t="s">
        <v>239</v>
      </c>
      <c r="S697" s="141" t="s">
        <v>156</v>
      </c>
      <c r="T697" s="141" t="s">
        <v>2288</v>
      </c>
      <c r="U697" s="141" t="s">
        <v>2250</v>
      </c>
      <c r="V697" s="145" t="s">
        <v>2251</v>
      </c>
      <c r="W697" s="141" t="s">
        <v>4011</v>
      </c>
      <c r="X697" s="146">
        <v>45372</v>
      </c>
      <c r="Y697" s="147">
        <v>202415000033693</v>
      </c>
      <c r="Z697" s="147" t="s">
        <v>178</v>
      </c>
      <c r="AA697" s="141" t="s">
        <v>2734</v>
      </c>
      <c r="AB697" s="146">
        <v>45383</v>
      </c>
      <c r="AC697" s="162" t="s">
        <v>2735</v>
      </c>
      <c r="AD697" s="146">
        <v>45383</v>
      </c>
      <c r="AE697" s="163">
        <v>19544520</v>
      </c>
      <c r="AF697" s="152">
        <f t="shared" si="64"/>
        <v>0</v>
      </c>
      <c r="AG697" s="167">
        <v>579</v>
      </c>
      <c r="AH697" s="146">
        <v>45385</v>
      </c>
      <c r="AI697" s="163">
        <v>19544520</v>
      </c>
      <c r="AJ697" s="152">
        <f t="shared" si="65"/>
        <v>0</v>
      </c>
      <c r="AK697" s="164">
        <v>1487</v>
      </c>
      <c r="AL697" s="146">
        <v>45393</v>
      </c>
      <c r="AM697" s="163">
        <v>19544520</v>
      </c>
      <c r="AN697" s="158">
        <f t="shared" si="66"/>
        <v>0</v>
      </c>
      <c r="AO697" s="157">
        <v>4343227</v>
      </c>
      <c r="AP697" s="157"/>
      <c r="AQ697" s="158">
        <f t="shared" si="68"/>
        <v>15201293</v>
      </c>
      <c r="AR697" s="158">
        <f t="shared" si="67"/>
        <v>0</v>
      </c>
      <c r="AS697" s="159" t="s">
        <v>170</v>
      </c>
      <c r="AT697" s="164">
        <v>317</v>
      </c>
      <c r="AU697" s="165" t="s">
        <v>2489</v>
      </c>
      <c r="AV697" s="148"/>
    </row>
    <row r="698" spans="1:48" s="118" customFormat="1" ht="18.75" customHeight="1">
      <c r="A698" s="140">
        <v>132</v>
      </c>
      <c r="B698" s="141" t="s">
        <v>2736</v>
      </c>
      <c r="C698" s="142" t="s">
        <v>153</v>
      </c>
      <c r="D698" s="168" t="s">
        <v>114</v>
      </c>
      <c r="E698" s="168" t="s">
        <v>119</v>
      </c>
      <c r="F698" s="142" t="s">
        <v>2249</v>
      </c>
      <c r="G698" s="141" t="s">
        <v>208</v>
      </c>
      <c r="H698" s="142" t="s">
        <v>86</v>
      </c>
      <c r="I698" s="142" t="s">
        <v>40</v>
      </c>
      <c r="J698" s="168" t="s">
        <v>2737</v>
      </c>
      <c r="K698" s="141" t="s">
        <v>218</v>
      </c>
      <c r="L698" s="141">
        <v>81101500</v>
      </c>
      <c r="M698" s="143">
        <v>7483980</v>
      </c>
      <c r="N698" s="144">
        <v>3</v>
      </c>
      <c r="O698" s="143">
        <v>22451940</v>
      </c>
      <c r="P698" s="144" t="s">
        <v>239</v>
      </c>
      <c r="Q698" s="144" t="s">
        <v>239</v>
      </c>
      <c r="R698" s="144" t="s">
        <v>239</v>
      </c>
      <c r="S698" s="141" t="s">
        <v>156</v>
      </c>
      <c r="T698" s="141" t="s">
        <v>2288</v>
      </c>
      <c r="U698" s="141" t="s">
        <v>2250</v>
      </c>
      <c r="V698" s="145" t="s">
        <v>2251</v>
      </c>
      <c r="W698" s="141" t="s">
        <v>4011</v>
      </c>
      <c r="X698" s="146">
        <v>45372</v>
      </c>
      <c r="Y698" s="147">
        <v>202415000033693</v>
      </c>
      <c r="Z698" s="147" t="s">
        <v>178</v>
      </c>
      <c r="AA698" s="141" t="s">
        <v>2738</v>
      </c>
      <c r="AB698" s="146">
        <v>45383</v>
      </c>
      <c r="AC698" s="162" t="s">
        <v>2739</v>
      </c>
      <c r="AD698" s="146">
        <v>45383</v>
      </c>
      <c r="AE698" s="163">
        <v>22451940</v>
      </c>
      <c r="AF698" s="152">
        <f t="shared" si="64"/>
        <v>0</v>
      </c>
      <c r="AG698" s="167">
        <v>577</v>
      </c>
      <c r="AH698" s="146">
        <v>45385</v>
      </c>
      <c r="AI698" s="163">
        <v>22451940</v>
      </c>
      <c r="AJ698" s="152">
        <f t="shared" si="65"/>
        <v>0</v>
      </c>
      <c r="AK698" s="164">
        <v>1801</v>
      </c>
      <c r="AL698" s="146">
        <v>45405</v>
      </c>
      <c r="AM698" s="163">
        <v>22451940</v>
      </c>
      <c r="AN698" s="158">
        <f t="shared" si="66"/>
        <v>0</v>
      </c>
      <c r="AO698" s="157">
        <v>1995728</v>
      </c>
      <c r="AP698" s="157"/>
      <c r="AQ698" s="158">
        <f t="shared" si="68"/>
        <v>20456212</v>
      </c>
      <c r="AR698" s="158">
        <f t="shared" si="67"/>
        <v>0</v>
      </c>
      <c r="AS698" s="159" t="s">
        <v>170</v>
      </c>
      <c r="AT698" s="164">
        <v>393</v>
      </c>
      <c r="AU698" s="165" t="s">
        <v>2740</v>
      </c>
      <c r="AV698" s="148"/>
    </row>
    <row r="699" spans="1:48" s="118" customFormat="1" ht="18.75" customHeight="1">
      <c r="A699" s="140">
        <v>133</v>
      </c>
      <c r="B699" s="141" t="s">
        <v>2741</v>
      </c>
      <c r="C699" s="142" t="s">
        <v>153</v>
      </c>
      <c r="D699" s="168" t="s">
        <v>114</v>
      </c>
      <c r="E699" s="168" t="s">
        <v>119</v>
      </c>
      <c r="F699" s="142" t="s">
        <v>2249</v>
      </c>
      <c r="G699" s="141" t="s">
        <v>208</v>
      </c>
      <c r="H699" s="142" t="s">
        <v>7</v>
      </c>
      <c r="I699" s="142" t="s">
        <v>40</v>
      </c>
      <c r="J699" s="168" t="s">
        <v>2742</v>
      </c>
      <c r="K699" s="141" t="s">
        <v>218</v>
      </c>
      <c r="L699" s="141">
        <v>80111600</v>
      </c>
      <c r="M699" s="143">
        <v>3788000</v>
      </c>
      <c r="N699" s="144">
        <v>3</v>
      </c>
      <c r="O699" s="143">
        <v>11364000</v>
      </c>
      <c r="P699" s="144" t="s">
        <v>239</v>
      </c>
      <c r="Q699" s="144" t="s">
        <v>239</v>
      </c>
      <c r="R699" s="144" t="s">
        <v>239</v>
      </c>
      <c r="S699" s="141" t="s">
        <v>156</v>
      </c>
      <c r="T699" s="141" t="s">
        <v>2288</v>
      </c>
      <c r="U699" s="141" t="s">
        <v>2250</v>
      </c>
      <c r="V699" s="145" t="s">
        <v>2251</v>
      </c>
      <c r="W699" s="141" t="s">
        <v>4011</v>
      </c>
      <c r="X699" s="146">
        <v>45372</v>
      </c>
      <c r="Y699" s="147">
        <v>202415000033693</v>
      </c>
      <c r="Z699" s="147" t="s">
        <v>178</v>
      </c>
      <c r="AA699" s="141" t="s">
        <v>2743</v>
      </c>
      <c r="AB699" s="146">
        <v>45383</v>
      </c>
      <c r="AC699" s="162" t="s">
        <v>2744</v>
      </c>
      <c r="AD699" s="146">
        <v>45383</v>
      </c>
      <c r="AE699" s="163">
        <v>11364000</v>
      </c>
      <c r="AF699" s="152">
        <f t="shared" si="64"/>
        <v>0</v>
      </c>
      <c r="AG699" s="167">
        <v>582</v>
      </c>
      <c r="AH699" s="146">
        <v>45385</v>
      </c>
      <c r="AI699" s="163">
        <v>11364000</v>
      </c>
      <c r="AJ699" s="152">
        <f t="shared" si="65"/>
        <v>0</v>
      </c>
      <c r="AK699" s="164">
        <v>1634</v>
      </c>
      <c r="AL699" s="146">
        <v>45394</v>
      </c>
      <c r="AM699" s="163">
        <v>11364000</v>
      </c>
      <c r="AN699" s="158">
        <f t="shared" si="66"/>
        <v>0</v>
      </c>
      <c r="AO699" s="157">
        <v>2399067</v>
      </c>
      <c r="AP699" s="157"/>
      <c r="AQ699" s="158">
        <f t="shared" si="68"/>
        <v>8964933</v>
      </c>
      <c r="AR699" s="158">
        <f t="shared" si="67"/>
        <v>0</v>
      </c>
      <c r="AS699" s="159" t="s">
        <v>168</v>
      </c>
      <c r="AT699" s="164">
        <v>322</v>
      </c>
      <c r="AU699" s="165" t="s">
        <v>2745</v>
      </c>
      <c r="AV699" s="148"/>
    </row>
    <row r="700" spans="1:48" s="118" customFormat="1" ht="18.75" customHeight="1">
      <c r="A700" s="140">
        <v>134</v>
      </c>
      <c r="B700" s="141" t="s">
        <v>2746</v>
      </c>
      <c r="C700" s="142" t="s">
        <v>153</v>
      </c>
      <c r="D700" s="168" t="s">
        <v>114</v>
      </c>
      <c r="E700" s="168" t="s">
        <v>119</v>
      </c>
      <c r="F700" s="142" t="s">
        <v>2249</v>
      </c>
      <c r="G700" s="141" t="s">
        <v>208</v>
      </c>
      <c r="H700" s="142" t="s">
        <v>6</v>
      </c>
      <c r="I700" s="142" t="s">
        <v>40</v>
      </c>
      <c r="J700" s="168" t="s">
        <v>2747</v>
      </c>
      <c r="K700" s="141" t="s">
        <v>218</v>
      </c>
      <c r="L700" s="141">
        <v>93141500</v>
      </c>
      <c r="M700" s="143">
        <v>3688533</v>
      </c>
      <c r="N700" s="144">
        <v>3</v>
      </c>
      <c r="O700" s="143">
        <v>11065599</v>
      </c>
      <c r="P700" s="144" t="s">
        <v>239</v>
      </c>
      <c r="Q700" s="144" t="s">
        <v>239</v>
      </c>
      <c r="R700" s="144" t="s">
        <v>239</v>
      </c>
      <c r="S700" s="141" t="s">
        <v>156</v>
      </c>
      <c r="T700" s="141" t="s">
        <v>2288</v>
      </c>
      <c r="U700" s="141" t="s">
        <v>2250</v>
      </c>
      <c r="V700" s="145" t="s">
        <v>2251</v>
      </c>
      <c r="W700" s="141" t="s">
        <v>4011</v>
      </c>
      <c r="X700" s="146">
        <v>45372</v>
      </c>
      <c r="Y700" s="147">
        <v>202415000033693</v>
      </c>
      <c r="Z700" s="147" t="s">
        <v>178</v>
      </c>
      <c r="AA700" s="141" t="s">
        <v>2748</v>
      </c>
      <c r="AB700" s="146">
        <v>45383</v>
      </c>
      <c r="AC700" s="162" t="s">
        <v>2749</v>
      </c>
      <c r="AD700" s="146">
        <v>45383</v>
      </c>
      <c r="AE700" s="163">
        <v>11065599</v>
      </c>
      <c r="AF700" s="152">
        <f t="shared" si="64"/>
        <v>0</v>
      </c>
      <c r="AG700" s="167">
        <v>584</v>
      </c>
      <c r="AH700" s="146">
        <v>45385</v>
      </c>
      <c r="AI700" s="163">
        <v>11065599</v>
      </c>
      <c r="AJ700" s="152">
        <f t="shared" si="65"/>
        <v>0</v>
      </c>
      <c r="AK700" s="164">
        <v>1781</v>
      </c>
      <c r="AL700" s="146">
        <v>45401</v>
      </c>
      <c r="AM700" s="163">
        <v>11065599</v>
      </c>
      <c r="AN700" s="158">
        <f t="shared" si="66"/>
        <v>0</v>
      </c>
      <c r="AO700" s="157">
        <v>1106559</v>
      </c>
      <c r="AP700" s="157"/>
      <c r="AQ700" s="158">
        <f t="shared" si="68"/>
        <v>9959040</v>
      </c>
      <c r="AR700" s="158">
        <f t="shared" si="67"/>
        <v>0</v>
      </c>
      <c r="AS700" s="159" t="s">
        <v>170</v>
      </c>
      <c r="AT700" s="164">
        <v>385</v>
      </c>
      <c r="AU700" s="165" t="s">
        <v>2750</v>
      </c>
      <c r="AV700" s="148"/>
    </row>
    <row r="701" spans="1:48" s="118" customFormat="1" ht="18.75" customHeight="1">
      <c r="A701" s="140">
        <v>135</v>
      </c>
      <c r="B701" s="141" t="s">
        <v>2751</v>
      </c>
      <c r="C701" s="142" t="s">
        <v>153</v>
      </c>
      <c r="D701" s="168" t="s">
        <v>114</v>
      </c>
      <c r="E701" s="168" t="s">
        <v>119</v>
      </c>
      <c r="F701" s="142" t="s">
        <v>2249</v>
      </c>
      <c r="G701" s="141" t="s">
        <v>208</v>
      </c>
      <c r="H701" s="142" t="s">
        <v>6</v>
      </c>
      <c r="I701" s="142" t="s">
        <v>40</v>
      </c>
      <c r="J701" s="168" t="s">
        <v>2752</v>
      </c>
      <c r="K701" s="141" t="s">
        <v>218</v>
      </c>
      <c r="L701" s="141">
        <v>93141500</v>
      </c>
      <c r="M701" s="143">
        <v>4000000</v>
      </c>
      <c r="N701" s="144">
        <v>3</v>
      </c>
      <c r="O701" s="143">
        <v>12000000</v>
      </c>
      <c r="P701" s="144" t="s">
        <v>239</v>
      </c>
      <c r="Q701" s="144" t="s">
        <v>239</v>
      </c>
      <c r="R701" s="144" t="s">
        <v>239</v>
      </c>
      <c r="S701" s="141" t="s">
        <v>156</v>
      </c>
      <c r="T701" s="141" t="s">
        <v>2288</v>
      </c>
      <c r="U701" s="141" t="s">
        <v>2250</v>
      </c>
      <c r="V701" s="145" t="s">
        <v>2251</v>
      </c>
      <c r="W701" s="141" t="s">
        <v>4011</v>
      </c>
      <c r="X701" s="146">
        <v>45372</v>
      </c>
      <c r="Y701" s="147">
        <v>202415000033693</v>
      </c>
      <c r="Z701" s="147" t="s">
        <v>178</v>
      </c>
      <c r="AA701" s="141" t="s">
        <v>2753</v>
      </c>
      <c r="AB701" s="146">
        <v>45383</v>
      </c>
      <c r="AC701" s="162" t="s">
        <v>2754</v>
      </c>
      <c r="AD701" s="146">
        <v>45383</v>
      </c>
      <c r="AE701" s="163">
        <v>12000000</v>
      </c>
      <c r="AF701" s="152">
        <f t="shared" si="64"/>
        <v>0</v>
      </c>
      <c r="AG701" s="167">
        <v>583</v>
      </c>
      <c r="AH701" s="146">
        <v>45385</v>
      </c>
      <c r="AI701" s="163">
        <v>12000000</v>
      </c>
      <c r="AJ701" s="152">
        <f t="shared" si="65"/>
        <v>0</v>
      </c>
      <c r="AK701" s="164">
        <v>1628</v>
      </c>
      <c r="AL701" s="146">
        <v>45394</v>
      </c>
      <c r="AM701" s="163">
        <v>12000000</v>
      </c>
      <c r="AN701" s="158">
        <f t="shared" si="66"/>
        <v>0</v>
      </c>
      <c r="AO701" s="157">
        <v>2533333</v>
      </c>
      <c r="AP701" s="157"/>
      <c r="AQ701" s="158">
        <f t="shared" si="68"/>
        <v>9466667</v>
      </c>
      <c r="AR701" s="158">
        <f t="shared" si="67"/>
        <v>0</v>
      </c>
      <c r="AS701" s="159" t="s">
        <v>170</v>
      </c>
      <c r="AT701" s="164">
        <v>323</v>
      </c>
      <c r="AU701" s="165" t="s">
        <v>2528</v>
      </c>
      <c r="AV701" s="148"/>
    </row>
    <row r="702" spans="1:48" s="118" customFormat="1" ht="18.75" customHeight="1">
      <c r="A702" s="140">
        <v>136</v>
      </c>
      <c r="B702" s="141" t="s">
        <v>2755</v>
      </c>
      <c r="C702" s="142" t="s">
        <v>153</v>
      </c>
      <c r="D702" s="168" t="s">
        <v>114</v>
      </c>
      <c r="E702" s="168" t="s">
        <v>119</v>
      </c>
      <c r="F702" s="142" t="s">
        <v>2249</v>
      </c>
      <c r="G702" s="141" t="s">
        <v>208</v>
      </c>
      <c r="H702" s="142" t="s">
        <v>6</v>
      </c>
      <c r="I702" s="142" t="s">
        <v>40</v>
      </c>
      <c r="J702" s="168" t="s">
        <v>2756</v>
      </c>
      <c r="K702" s="141" t="s">
        <v>218</v>
      </c>
      <c r="L702" s="141">
        <v>93141500</v>
      </c>
      <c r="M702" s="143">
        <v>4000000</v>
      </c>
      <c r="N702" s="144">
        <v>3</v>
      </c>
      <c r="O702" s="143">
        <v>12000000</v>
      </c>
      <c r="P702" s="144" t="s">
        <v>239</v>
      </c>
      <c r="Q702" s="144" t="s">
        <v>239</v>
      </c>
      <c r="R702" s="144" t="s">
        <v>239</v>
      </c>
      <c r="S702" s="141" t="s">
        <v>156</v>
      </c>
      <c r="T702" s="141" t="s">
        <v>2288</v>
      </c>
      <c r="U702" s="141" t="s">
        <v>2250</v>
      </c>
      <c r="V702" s="145" t="s">
        <v>2251</v>
      </c>
      <c r="W702" s="141" t="s">
        <v>4011</v>
      </c>
      <c r="X702" s="146">
        <v>45372</v>
      </c>
      <c r="Y702" s="147">
        <v>202415000033693</v>
      </c>
      <c r="Z702" s="147" t="s">
        <v>178</v>
      </c>
      <c r="AA702" s="141" t="s">
        <v>2753</v>
      </c>
      <c r="AB702" s="146">
        <v>45383</v>
      </c>
      <c r="AC702" s="162" t="s">
        <v>2757</v>
      </c>
      <c r="AD702" s="146">
        <v>45383</v>
      </c>
      <c r="AE702" s="163">
        <v>12000000</v>
      </c>
      <c r="AF702" s="152">
        <f t="shared" si="64"/>
        <v>0</v>
      </c>
      <c r="AG702" s="167">
        <v>581</v>
      </c>
      <c r="AH702" s="146">
        <v>45385</v>
      </c>
      <c r="AI702" s="163">
        <v>12000000</v>
      </c>
      <c r="AJ702" s="152">
        <f t="shared" si="65"/>
        <v>0</v>
      </c>
      <c r="AK702" s="164">
        <v>1646</v>
      </c>
      <c r="AL702" s="146">
        <v>45397</v>
      </c>
      <c r="AM702" s="163">
        <v>12000000</v>
      </c>
      <c r="AN702" s="158">
        <f t="shared" si="66"/>
        <v>0</v>
      </c>
      <c r="AO702" s="157">
        <v>2000000</v>
      </c>
      <c r="AP702" s="157"/>
      <c r="AQ702" s="158">
        <f t="shared" si="68"/>
        <v>10000000</v>
      </c>
      <c r="AR702" s="158">
        <f t="shared" si="67"/>
        <v>0</v>
      </c>
      <c r="AS702" s="159" t="s">
        <v>170</v>
      </c>
      <c r="AT702" s="164">
        <v>335</v>
      </c>
      <c r="AU702" s="165" t="s">
        <v>2484</v>
      </c>
      <c r="AV702" s="148"/>
    </row>
    <row r="703" spans="1:48" s="118" customFormat="1" ht="18.75" customHeight="1">
      <c r="A703" s="140">
        <v>137</v>
      </c>
      <c r="B703" s="141" t="s">
        <v>2758</v>
      </c>
      <c r="C703" s="142" t="s">
        <v>153</v>
      </c>
      <c r="D703" s="168" t="s">
        <v>114</v>
      </c>
      <c r="E703" s="168" t="s">
        <v>119</v>
      </c>
      <c r="F703" s="142" t="s">
        <v>2249</v>
      </c>
      <c r="G703" s="141" t="s">
        <v>208</v>
      </c>
      <c r="H703" s="142" t="s">
        <v>7</v>
      </c>
      <c r="I703" s="142" t="s">
        <v>40</v>
      </c>
      <c r="J703" s="168" t="s">
        <v>2759</v>
      </c>
      <c r="K703" s="141" t="s">
        <v>218</v>
      </c>
      <c r="L703" s="141">
        <v>80111600</v>
      </c>
      <c r="M703" s="143">
        <v>4276560</v>
      </c>
      <c r="N703" s="144">
        <v>3</v>
      </c>
      <c r="O703" s="143">
        <v>12829680</v>
      </c>
      <c r="P703" s="144" t="s">
        <v>239</v>
      </c>
      <c r="Q703" s="144" t="s">
        <v>239</v>
      </c>
      <c r="R703" s="144" t="s">
        <v>239</v>
      </c>
      <c r="S703" s="141" t="s">
        <v>156</v>
      </c>
      <c r="T703" s="141" t="s">
        <v>2288</v>
      </c>
      <c r="U703" s="141" t="s">
        <v>2250</v>
      </c>
      <c r="V703" s="145" t="s">
        <v>2251</v>
      </c>
      <c r="W703" s="141" t="s">
        <v>4011</v>
      </c>
      <c r="X703" s="146">
        <v>45372</v>
      </c>
      <c r="Y703" s="147">
        <v>202415000033693</v>
      </c>
      <c r="Z703" s="147" t="s">
        <v>178</v>
      </c>
      <c r="AA703" s="141" t="s">
        <v>2760</v>
      </c>
      <c r="AB703" s="146">
        <v>45383</v>
      </c>
      <c r="AC703" s="162" t="s">
        <v>2761</v>
      </c>
      <c r="AD703" s="146">
        <v>45383</v>
      </c>
      <c r="AE703" s="163">
        <v>12829680</v>
      </c>
      <c r="AF703" s="152">
        <f t="shared" si="64"/>
        <v>0</v>
      </c>
      <c r="AG703" s="167">
        <v>587</v>
      </c>
      <c r="AH703" s="146">
        <v>45387</v>
      </c>
      <c r="AI703" s="163">
        <v>12829680</v>
      </c>
      <c r="AJ703" s="152">
        <f t="shared" si="65"/>
        <v>0</v>
      </c>
      <c r="AK703" s="164">
        <v>1640</v>
      </c>
      <c r="AL703" s="146">
        <v>45397</v>
      </c>
      <c r="AM703" s="163">
        <v>12829680</v>
      </c>
      <c r="AN703" s="158">
        <f t="shared" si="66"/>
        <v>0</v>
      </c>
      <c r="AO703" s="157">
        <v>2138280</v>
      </c>
      <c r="AP703" s="157"/>
      <c r="AQ703" s="158">
        <f t="shared" si="68"/>
        <v>10691400</v>
      </c>
      <c r="AR703" s="158">
        <f t="shared" si="67"/>
        <v>0</v>
      </c>
      <c r="AS703" s="159" t="s">
        <v>170</v>
      </c>
      <c r="AT703" s="164">
        <v>346</v>
      </c>
      <c r="AU703" s="165" t="s">
        <v>2449</v>
      </c>
      <c r="AV703" s="148"/>
    </row>
    <row r="704" spans="1:48" s="118" customFormat="1" ht="18.75" customHeight="1">
      <c r="A704" s="140">
        <v>138</v>
      </c>
      <c r="B704" s="141" t="s">
        <v>2762</v>
      </c>
      <c r="C704" s="142" t="s">
        <v>153</v>
      </c>
      <c r="D704" s="168" t="s">
        <v>114</v>
      </c>
      <c r="E704" s="168" t="s">
        <v>119</v>
      </c>
      <c r="F704" s="142" t="s">
        <v>2249</v>
      </c>
      <c r="G704" s="141" t="s">
        <v>208</v>
      </c>
      <c r="H704" s="142" t="s">
        <v>6</v>
      </c>
      <c r="I704" s="142" t="s">
        <v>40</v>
      </c>
      <c r="J704" s="168" t="s">
        <v>2763</v>
      </c>
      <c r="K704" s="141" t="s">
        <v>218</v>
      </c>
      <c r="L704" s="141">
        <v>93141500</v>
      </c>
      <c r="M704" s="143">
        <v>2565963</v>
      </c>
      <c r="N704" s="144">
        <v>3</v>
      </c>
      <c r="O704" s="143">
        <v>7697889</v>
      </c>
      <c r="P704" s="144" t="s">
        <v>239</v>
      </c>
      <c r="Q704" s="144" t="s">
        <v>239</v>
      </c>
      <c r="R704" s="144" t="s">
        <v>239</v>
      </c>
      <c r="S704" s="141" t="s">
        <v>156</v>
      </c>
      <c r="T704" s="141" t="s">
        <v>2288</v>
      </c>
      <c r="U704" s="141" t="s">
        <v>2250</v>
      </c>
      <c r="V704" s="145" t="s">
        <v>2251</v>
      </c>
      <c r="W704" s="141" t="s">
        <v>4011</v>
      </c>
      <c r="X704" s="146">
        <v>45372</v>
      </c>
      <c r="Y704" s="147">
        <v>202415000033693</v>
      </c>
      <c r="Z704" s="147" t="s">
        <v>178</v>
      </c>
      <c r="AA704" s="141" t="s">
        <v>2764</v>
      </c>
      <c r="AB704" s="146">
        <v>45383</v>
      </c>
      <c r="AC704" s="162" t="s">
        <v>2765</v>
      </c>
      <c r="AD704" s="146">
        <v>45383</v>
      </c>
      <c r="AE704" s="163">
        <v>7697889</v>
      </c>
      <c r="AF704" s="152">
        <f t="shared" si="64"/>
        <v>0</v>
      </c>
      <c r="AG704" s="167">
        <v>589</v>
      </c>
      <c r="AH704" s="146">
        <v>45387</v>
      </c>
      <c r="AI704" s="163">
        <v>3848945</v>
      </c>
      <c r="AJ704" s="152">
        <f t="shared" si="65"/>
        <v>3848944</v>
      </c>
      <c r="AK704" s="164">
        <v>2029</v>
      </c>
      <c r="AL704" s="146">
        <v>45429</v>
      </c>
      <c r="AM704" s="163">
        <v>3848945</v>
      </c>
      <c r="AN704" s="158">
        <f t="shared" si="66"/>
        <v>0</v>
      </c>
      <c r="AO704" s="157"/>
      <c r="AP704" s="157"/>
      <c r="AQ704" s="158">
        <f t="shared" si="68"/>
        <v>3848945</v>
      </c>
      <c r="AR704" s="158">
        <f t="shared" si="67"/>
        <v>3848944</v>
      </c>
      <c r="AS704" s="159" t="s">
        <v>168</v>
      </c>
      <c r="AT704" s="164">
        <v>434</v>
      </c>
      <c r="AU704" s="165" t="s">
        <v>2766</v>
      </c>
      <c r="AV704" s="148"/>
    </row>
    <row r="705" spans="1:48" s="118" customFormat="1" ht="18.75" customHeight="1">
      <c r="A705" s="140">
        <v>139</v>
      </c>
      <c r="B705" s="141" t="s">
        <v>2767</v>
      </c>
      <c r="C705" s="142" t="s">
        <v>153</v>
      </c>
      <c r="D705" s="168" t="s">
        <v>114</v>
      </c>
      <c r="E705" s="168" t="s">
        <v>119</v>
      </c>
      <c r="F705" s="142" t="s">
        <v>2249</v>
      </c>
      <c r="G705" s="141" t="s">
        <v>208</v>
      </c>
      <c r="H705" s="142" t="s">
        <v>212</v>
      </c>
      <c r="I705" s="142" t="s">
        <v>40</v>
      </c>
      <c r="J705" s="168" t="s">
        <v>2768</v>
      </c>
      <c r="K705" s="141" t="s">
        <v>218</v>
      </c>
      <c r="L705" s="141">
        <v>81101500</v>
      </c>
      <c r="M705" s="143">
        <v>7483980</v>
      </c>
      <c r="N705" s="144">
        <v>3</v>
      </c>
      <c r="O705" s="143">
        <v>22451940</v>
      </c>
      <c r="P705" s="144" t="s">
        <v>239</v>
      </c>
      <c r="Q705" s="144" t="s">
        <v>239</v>
      </c>
      <c r="R705" s="144" t="s">
        <v>239</v>
      </c>
      <c r="S705" s="141" t="s">
        <v>156</v>
      </c>
      <c r="T705" s="141" t="s">
        <v>2288</v>
      </c>
      <c r="U705" s="141" t="s">
        <v>2250</v>
      </c>
      <c r="V705" s="145" t="s">
        <v>2251</v>
      </c>
      <c r="W705" s="141" t="s">
        <v>4011</v>
      </c>
      <c r="X705" s="146">
        <v>45372</v>
      </c>
      <c r="Y705" s="147">
        <v>202415000033693</v>
      </c>
      <c r="Z705" s="147" t="s">
        <v>178</v>
      </c>
      <c r="AA705" s="141" t="s">
        <v>2769</v>
      </c>
      <c r="AB705" s="146">
        <v>45383</v>
      </c>
      <c r="AC705" s="162" t="s">
        <v>2770</v>
      </c>
      <c r="AD705" s="146">
        <v>45383</v>
      </c>
      <c r="AE705" s="163">
        <v>22451940</v>
      </c>
      <c r="AF705" s="152">
        <f t="shared" si="64"/>
        <v>0</v>
      </c>
      <c r="AG705" s="167">
        <v>585</v>
      </c>
      <c r="AH705" s="146">
        <v>45385</v>
      </c>
      <c r="AI705" s="163">
        <v>0</v>
      </c>
      <c r="AJ705" s="152">
        <f t="shared" si="65"/>
        <v>22451940</v>
      </c>
      <c r="AK705" s="164"/>
      <c r="AL705" s="146"/>
      <c r="AM705" s="163"/>
      <c r="AN705" s="158">
        <f t="shared" si="66"/>
        <v>0</v>
      </c>
      <c r="AO705" s="157"/>
      <c r="AP705" s="157"/>
      <c r="AQ705" s="158">
        <f t="shared" si="68"/>
        <v>0</v>
      </c>
      <c r="AR705" s="158">
        <f t="shared" si="67"/>
        <v>22451940</v>
      </c>
      <c r="AS705" s="159"/>
      <c r="AT705" s="164"/>
      <c r="AU705" s="165"/>
      <c r="AV705" s="148" t="s">
        <v>2771</v>
      </c>
    </row>
    <row r="706" spans="1:48" s="118" customFormat="1" ht="18.75" customHeight="1">
      <c r="A706" s="140">
        <v>140</v>
      </c>
      <c r="B706" s="141" t="s">
        <v>2772</v>
      </c>
      <c r="C706" s="142" t="s">
        <v>153</v>
      </c>
      <c r="D706" s="168" t="s">
        <v>114</v>
      </c>
      <c r="E706" s="168" t="s">
        <v>119</v>
      </c>
      <c r="F706" s="142" t="s">
        <v>2249</v>
      </c>
      <c r="G706" s="141" t="s">
        <v>208</v>
      </c>
      <c r="H706" s="142" t="s">
        <v>88</v>
      </c>
      <c r="I706" s="142" t="s">
        <v>40</v>
      </c>
      <c r="J706" s="168" t="s">
        <v>2773</v>
      </c>
      <c r="K706" s="141" t="s">
        <v>218</v>
      </c>
      <c r="L706" s="141">
        <v>77101700</v>
      </c>
      <c r="M706" s="143">
        <v>6414840</v>
      </c>
      <c r="N706" s="144">
        <v>3</v>
      </c>
      <c r="O706" s="143">
        <v>19244520</v>
      </c>
      <c r="P706" s="144" t="s">
        <v>239</v>
      </c>
      <c r="Q706" s="144" t="s">
        <v>239</v>
      </c>
      <c r="R706" s="144" t="s">
        <v>239</v>
      </c>
      <c r="S706" s="141" t="s">
        <v>156</v>
      </c>
      <c r="T706" s="141" t="s">
        <v>2288</v>
      </c>
      <c r="U706" s="141" t="s">
        <v>2250</v>
      </c>
      <c r="V706" s="145" t="s">
        <v>2251</v>
      </c>
      <c r="W706" s="141" t="s">
        <v>4011</v>
      </c>
      <c r="X706" s="146">
        <v>45372</v>
      </c>
      <c r="Y706" s="147">
        <v>202415000033693</v>
      </c>
      <c r="Z706" s="147" t="s">
        <v>178</v>
      </c>
      <c r="AA706" s="141" t="s">
        <v>2774</v>
      </c>
      <c r="AB706" s="146">
        <v>45383</v>
      </c>
      <c r="AC706" s="162" t="s">
        <v>2775</v>
      </c>
      <c r="AD706" s="146">
        <v>45383</v>
      </c>
      <c r="AE706" s="163">
        <v>19244520</v>
      </c>
      <c r="AF706" s="152">
        <f t="shared" si="64"/>
        <v>0</v>
      </c>
      <c r="AG706" s="167">
        <v>586</v>
      </c>
      <c r="AH706" s="146">
        <v>45387</v>
      </c>
      <c r="AI706" s="163">
        <v>19244520</v>
      </c>
      <c r="AJ706" s="152">
        <f t="shared" si="65"/>
        <v>0</v>
      </c>
      <c r="AK706" s="164">
        <v>1699</v>
      </c>
      <c r="AL706" s="146">
        <v>45398</v>
      </c>
      <c r="AM706" s="163">
        <v>19244520</v>
      </c>
      <c r="AN706" s="158">
        <f t="shared" si="66"/>
        <v>0</v>
      </c>
      <c r="AO706" s="157">
        <v>2993592</v>
      </c>
      <c r="AP706" s="157"/>
      <c r="AQ706" s="158">
        <f t="shared" si="68"/>
        <v>16250928</v>
      </c>
      <c r="AR706" s="158">
        <f t="shared" si="67"/>
        <v>0</v>
      </c>
      <c r="AS706" s="159" t="s">
        <v>170</v>
      </c>
      <c r="AT706" s="164">
        <v>358</v>
      </c>
      <c r="AU706" s="165" t="s">
        <v>2776</v>
      </c>
      <c r="AV706" s="148"/>
    </row>
    <row r="707" spans="1:48" s="118" customFormat="1" ht="18.75" customHeight="1">
      <c r="A707" s="140">
        <v>141</v>
      </c>
      <c r="B707" s="141" t="s">
        <v>2777</v>
      </c>
      <c r="C707" s="142" t="s">
        <v>153</v>
      </c>
      <c r="D707" s="168" t="s">
        <v>114</v>
      </c>
      <c r="E707" s="168" t="s">
        <v>119</v>
      </c>
      <c r="F707" s="142" t="s">
        <v>2249</v>
      </c>
      <c r="G707" s="141" t="s">
        <v>208</v>
      </c>
      <c r="H707" s="142" t="s">
        <v>86</v>
      </c>
      <c r="I707" s="142" t="s">
        <v>40</v>
      </c>
      <c r="J707" s="168" t="s">
        <v>2778</v>
      </c>
      <c r="K707" s="141" t="s">
        <v>218</v>
      </c>
      <c r="L707" s="141">
        <v>81101500</v>
      </c>
      <c r="M707" s="143">
        <v>4704216</v>
      </c>
      <c r="N707" s="144">
        <v>3</v>
      </c>
      <c r="O707" s="143">
        <v>14112648</v>
      </c>
      <c r="P707" s="144" t="s">
        <v>239</v>
      </c>
      <c r="Q707" s="144" t="s">
        <v>239</v>
      </c>
      <c r="R707" s="144" t="s">
        <v>239</v>
      </c>
      <c r="S707" s="141" t="s">
        <v>156</v>
      </c>
      <c r="T707" s="141" t="s">
        <v>2288</v>
      </c>
      <c r="U707" s="141" t="s">
        <v>2250</v>
      </c>
      <c r="V707" s="145" t="s">
        <v>2251</v>
      </c>
      <c r="W707" s="141" t="s">
        <v>4011</v>
      </c>
      <c r="X707" s="146">
        <v>45372</v>
      </c>
      <c r="Y707" s="147">
        <v>202415000033693</v>
      </c>
      <c r="Z707" s="147" t="s">
        <v>178</v>
      </c>
      <c r="AA707" s="141" t="s">
        <v>2779</v>
      </c>
      <c r="AB707" s="146">
        <v>45383</v>
      </c>
      <c r="AC707" s="162" t="s">
        <v>2780</v>
      </c>
      <c r="AD707" s="146">
        <v>45383</v>
      </c>
      <c r="AE707" s="163">
        <v>14112648</v>
      </c>
      <c r="AF707" s="152">
        <f t="shared" si="64"/>
        <v>0</v>
      </c>
      <c r="AG707" s="167">
        <v>588</v>
      </c>
      <c r="AH707" s="146">
        <v>45387</v>
      </c>
      <c r="AI707" s="163">
        <v>0</v>
      </c>
      <c r="AJ707" s="152">
        <f t="shared" si="65"/>
        <v>14112648</v>
      </c>
      <c r="AK707" s="164"/>
      <c r="AL707" s="146"/>
      <c r="AM707" s="163"/>
      <c r="AN707" s="158">
        <f t="shared" si="66"/>
        <v>0</v>
      </c>
      <c r="AO707" s="157"/>
      <c r="AP707" s="157"/>
      <c r="AQ707" s="158">
        <f t="shared" si="68"/>
        <v>0</v>
      </c>
      <c r="AR707" s="158">
        <f t="shared" si="67"/>
        <v>14112648</v>
      </c>
      <c r="AS707" s="159"/>
      <c r="AT707" s="164"/>
      <c r="AU707" s="165"/>
      <c r="AV707" s="148"/>
    </row>
    <row r="708" spans="1:48" s="118" customFormat="1" ht="18.75" customHeight="1">
      <c r="A708" s="140">
        <v>142</v>
      </c>
      <c r="B708" s="141" t="s">
        <v>2781</v>
      </c>
      <c r="C708" s="142" t="s">
        <v>153</v>
      </c>
      <c r="D708" s="168" t="s">
        <v>114</v>
      </c>
      <c r="E708" s="168" t="s">
        <v>119</v>
      </c>
      <c r="F708" s="142" t="s">
        <v>2249</v>
      </c>
      <c r="G708" s="141" t="s">
        <v>208</v>
      </c>
      <c r="H708" s="142" t="s">
        <v>212</v>
      </c>
      <c r="I708" s="142" t="s">
        <v>40</v>
      </c>
      <c r="J708" s="168" t="s">
        <v>2782</v>
      </c>
      <c r="K708" s="141" t="s">
        <v>218</v>
      </c>
      <c r="L708" s="141">
        <v>81101500</v>
      </c>
      <c r="M708" s="143">
        <v>11500000</v>
      </c>
      <c r="N708" s="144">
        <v>3</v>
      </c>
      <c r="O708" s="143">
        <v>34500000</v>
      </c>
      <c r="P708" s="144" t="s">
        <v>239</v>
      </c>
      <c r="Q708" s="144" t="s">
        <v>239</v>
      </c>
      <c r="R708" s="144" t="s">
        <v>239</v>
      </c>
      <c r="S708" s="141" t="s">
        <v>156</v>
      </c>
      <c r="T708" s="141" t="s">
        <v>2288</v>
      </c>
      <c r="U708" s="141" t="s">
        <v>2250</v>
      </c>
      <c r="V708" s="145" t="s">
        <v>2251</v>
      </c>
      <c r="W708" s="141" t="s">
        <v>4011</v>
      </c>
      <c r="X708" s="146">
        <v>45372</v>
      </c>
      <c r="Y708" s="147">
        <v>202415000033693</v>
      </c>
      <c r="Z708" s="147" t="s">
        <v>178</v>
      </c>
      <c r="AA708" s="141" t="s">
        <v>2783</v>
      </c>
      <c r="AB708" s="146">
        <v>45383</v>
      </c>
      <c r="AC708" s="162" t="s">
        <v>2784</v>
      </c>
      <c r="AD708" s="146">
        <v>45383</v>
      </c>
      <c r="AE708" s="163">
        <v>34500000</v>
      </c>
      <c r="AF708" s="152">
        <f t="shared" si="64"/>
        <v>0</v>
      </c>
      <c r="AG708" s="167">
        <v>590</v>
      </c>
      <c r="AH708" s="146">
        <v>45387</v>
      </c>
      <c r="AI708" s="163">
        <v>34500000</v>
      </c>
      <c r="AJ708" s="152">
        <f t="shared" si="65"/>
        <v>0</v>
      </c>
      <c r="AK708" s="164">
        <v>1632</v>
      </c>
      <c r="AL708" s="146">
        <v>45394</v>
      </c>
      <c r="AM708" s="163">
        <v>34500000</v>
      </c>
      <c r="AN708" s="158">
        <f t="shared" si="66"/>
        <v>0</v>
      </c>
      <c r="AO708" s="157">
        <v>7283333</v>
      </c>
      <c r="AP708" s="157"/>
      <c r="AQ708" s="158">
        <f t="shared" si="68"/>
        <v>27216667</v>
      </c>
      <c r="AR708" s="158">
        <f t="shared" si="67"/>
        <v>0</v>
      </c>
      <c r="AS708" s="159" t="s">
        <v>170</v>
      </c>
      <c r="AT708" s="164">
        <v>330</v>
      </c>
      <c r="AU708" s="165" t="s">
        <v>2702</v>
      </c>
      <c r="AV708" s="148"/>
    </row>
    <row r="709" spans="1:48" s="118" customFormat="1" ht="18.75" customHeight="1">
      <c r="A709" s="140">
        <v>143</v>
      </c>
      <c r="B709" s="141" t="s">
        <v>2785</v>
      </c>
      <c r="C709" s="142" t="s">
        <v>153</v>
      </c>
      <c r="D709" s="168" t="s">
        <v>114</v>
      </c>
      <c r="E709" s="168" t="s">
        <v>119</v>
      </c>
      <c r="F709" s="142" t="s">
        <v>2249</v>
      </c>
      <c r="G709" s="141" t="s">
        <v>208</v>
      </c>
      <c r="H709" s="142" t="s">
        <v>86</v>
      </c>
      <c r="I709" s="142" t="s">
        <v>40</v>
      </c>
      <c r="J709" s="168" t="s">
        <v>2786</v>
      </c>
      <c r="K709" s="141" t="s">
        <v>218</v>
      </c>
      <c r="L709" s="141">
        <v>81101500</v>
      </c>
      <c r="M709" s="143">
        <v>7483980</v>
      </c>
      <c r="N709" s="144">
        <v>3</v>
      </c>
      <c r="O709" s="143">
        <v>22451940</v>
      </c>
      <c r="P709" s="144" t="s">
        <v>239</v>
      </c>
      <c r="Q709" s="144" t="s">
        <v>239</v>
      </c>
      <c r="R709" s="144" t="s">
        <v>239</v>
      </c>
      <c r="S709" s="141" t="s">
        <v>156</v>
      </c>
      <c r="T709" s="141" t="s">
        <v>2288</v>
      </c>
      <c r="U709" s="141" t="s">
        <v>2250</v>
      </c>
      <c r="V709" s="145" t="s">
        <v>2251</v>
      </c>
      <c r="W709" s="141" t="s">
        <v>4011</v>
      </c>
      <c r="X709" s="146">
        <v>45372</v>
      </c>
      <c r="Y709" s="147">
        <v>202415000033693</v>
      </c>
      <c r="Z709" s="147" t="s">
        <v>178</v>
      </c>
      <c r="AA709" s="141" t="s">
        <v>2787</v>
      </c>
      <c r="AB709" s="146">
        <v>45383</v>
      </c>
      <c r="AC709" s="162" t="s">
        <v>2788</v>
      </c>
      <c r="AD709" s="146">
        <v>45383</v>
      </c>
      <c r="AE709" s="163">
        <v>22451940</v>
      </c>
      <c r="AF709" s="152">
        <f t="shared" si="64"/>
        <v>0</v>
      </c>
      <c r="AG709" s="167">
        <v>591</v>
      </c>
      <c r="AH709" s="146">
        <v>45387</v>
      </c>
      <c r="AI709" s="163">
        <v>22451940</v>
      </c>
      <c r="AJ709" s="152">
        <f t="shared" si="65"/>
        <v>0</v>
      </c>
      <c r="AK709" s="164">
        <v>1649</v>
      </c>
      <c r="AL709" s="146">
        <v>45397</v>
      </c>
      <c r="AM709" s="163">
        <v>22451940</v>
      </c>
      <c r="AN709" s="158">
        <f t="shared" si="66"/>
        <v>0</v>
      </c>
      <c r="AO709" s="157">
        <v>3741990</v>
      </c>
      <c r="AP709" s="157"/>
      <c r="AQ709" s="158">
        <f t="shared" si="68"/>
        <v>18709950</v>
      </c>
      <c r="AR709" s="158">
        <f t="shared" si="67"/>
        <v>0</v>
      </c>
      <c r="AS709" s="159" t="s">
        <v>170</v>
      </c>
      <c r="AT709" s="164">
        <v>334</v>
      </c>
      <c r="AU709" s="165" t="s">
        <v>2692</v>
      </c>
      <c r="AV709" s="148"/>
    </row>
    <row r="710" spans="1:48" s="118" customFormat="1" ht="18.75" customHeight="1">
      <c r="A710" s="140">
        <v>144</v>
      </c>
      <c r="B710" s="141" t="s">
        <v>2789</v>
      </c>
      <c r="C710" s="142" t="s">
        <v>153</v>
      </c>
      <c r="D710" s="168" t="s">
        <v>114</v>
      </c>
      <c r="E710" s="168" t="s">
        <v>119</v>
      </c>
      <c r="F710" s="142" t="s">
        <v>2249</v>
      </c>
      <c r="G710" s="141" t="s">
        <v>208</v>
      </c>
      <c r="H710" s="142" t="s">
        <v>212</v>
      </c>
      <c r="I710" s="142" t="s">
        <v>40</v>
      </c>
      <c r="J710" s="168" t="s">
        <v>2790</v>
      </c>
      <c r="K710" s="141" t="s">
        <v>218</v>
      </c>
      <c r="L710" s="141">
        <v>81101500</v>
      </c>
      <c r="M710" s="143">
        <v>7483980</v>
      </c>
      <c r="N710" s="144">
        <v>3</v>
      </c>
      <c r="O710" s="143">
        <v>22451940</v>
      </c>
      <c r="P710" s="144" t="s">
        <v>239</v>
      </c>
      <c r="Q710" s="144" t="s">
        <v>239</v>
      </c>
      <c r="R710" s="144" t="s">
        <v>239</v>
      </c>
      <c r="S710" s="141" t="s">
        <v>156</v>
      </c>
      <c r="T710" s="141" t="s">
        <v>2288</v>
      </c>
      <c r="U710" s="141" t="s">
        <v>2250</v>
      </c>
      <c r="V710" s="145" t="s">
        <v>2251</v>
      </c>
      <c r="W710" s="141" t="s">
        <v>4011</v>
      </c>
      <c r="X710" s="146">
        <v>45372</v>
      </c>
      <c r="Y710" s="147">
        <v>202415000033693</v>
      </c>
      <c r="Z710" s="147" t="s">
        <v>178</v>
      </c>
      <c r="AA710" s="141" t="s">
        <v>2791</v>
      </c>
      <c r="AB710" s="146">
        <v>45383</v>
      </c>
      <c r="AC710" s="162" t="s">
        <v>2792</v>
      </c>
      <c r="AD710" s="146">
        <v>45383</v>
      </c>
      <c r="AE710" s="163">
        <v>22451940</v>
      </c>
      <c r="AF710" s="152">
        <f t="shared" si="64"/>
        <v>0</v>
      </c>
      <c r="AG710" s="167">
        <v>594</v>
      </c>
      <c r="AH710" s="146">
        <v>45387</v>
      </c>
      <c r="AI710" s="163">
        <v>22451940</v>
      </c>
      <c r="AJ710" s="152">
        <f t="shared" si="65"/>
        <v>0</v>
      </c>
      <c r="AK710" s="164">
        <v>1796</v>
      </c>
      <c r="AL710" s="146">
        <v>45405</v>
      </c>
      <c r="AM710" s="163">
        <v>22451940</v>
      </c>
      <c r="AN710" s="158">
        <f t="shared" si="66"/>
        <v>0</v>
      </c>
      <c r="AO710" s="157">
        <v>1995728</v>
      </c>
      <c r="AP710" s="157"/>
      <c r="AQ710" s="158">
        <f t="shared" si="68"/>
        <v>20456212</v>
      </c>
      <c r="AR710" s="158">
        <f t="shared" si="67"/>
        <v>0</v>
      </c>
      <c r="AS710" s="159" t="s">
        <v>170</v>
      </c>
      <c r="AT710" s="164">
        <v>392</v>
      </c>
      <c r="AU710" s="165" t="s">
        <v>2793</v>
      </c>
      <c r="AV710" s="148"/>
    </row>
    <row r="711" spans="1:48" s="118" customFormat="1" ht="18.75" customHeight="1">
      <c r="A711" s="140">
        <v>145</v>
      </c>
      <c r="B711" s="141" t="s">
        <v>2794</v>
      </c>
      <c r="C711" s="142" t="s">
        <v>153</v>
      </c>
      <c r="D711" s="168" t="s">
        <v>114</v>
      </c>
      <c r="E711" s="168" t="s">
        <v>119</v>
      </c>
      <c r="F711" s="142" t="s">
        <v>2249</v>
      </c>
      <c r="G711" s="141" t="s">
        <v>208</v>
      </c>
      <c r="H711" s="142" t="s">
        <v>6</v>
      </c>
      <c r="I711" s="142" t="s">
        <v>40</v>
      </c>
      <c r="J711" s="168" t="s">
        <v>2795</v>
      </c>
      <c r="K711" s="141" t="s">
        <v>218</v>
      </c>
      <c r="L711" s="141">
        <v>93141500</v>
      </c>
      <c r="M711" s="143">
        <v>3688533</v>
      </c>
      <c r="N711" s="144">
        <v>3</v>
      </c>
      <c r="O711" s="143">
        <v>11065599</v>
      </c>
      <c r="P711" s="144" t="s">
        <v>239</v>
      </c>
      <c r="Q711" s="144" t="s">
        <v>239</v>
      </c>
      <c r="R711" s="144" t="s">
        <v>239</v>
      </c>
      <c r="S711" s="141" t="s">
        <v>156</v>
      </c>
      <c r="T711" s="141" t="s">
        <v>2288</v>
      </c>
      <c r="U711" s="141" t="s">
        <v>2250</v>
      </c>
      <c r="V711" s="145" t="s">
        <v>2251</v>
      </c>
      <c r="W711" s="141" t="s">
        <v>4011</v>
      </c>
      <c r="X711" s="146">
        <v>45372</v>
      </c>
      <c r="Y711" s="147">
        <v>202415000033693</v>
      </c>
      <c r="Z711" s="147" t="s">
        <v>178</v>
      </c>
      <c r="AA711" s="141" t="s">
        <v>2796</v>
      </c>
      <c r="AB711" s="146">
        <v>45383</v>
      </c>
      <c r="AC711" s="162" t="s">
        <v>2797</v>
      </c>
      <c r="AD711" s="146">
        <v>45383</v>
      </c>
      <c r="AE711" s="163">
        <v>11065599</v>
      </c>
      <c r="AF711" s="152">
        <f t="shared" si="64"/>
        <v>0</v>
      </c>
      <c r="AG711" s="167">
        <v>592</v>
      </c>
      <c r="AH711" s="146">
        <v>45387</v>
      </c>
      <c r="AI711" s="163">
        <v>0</v>
      </c>
      <c r="AJ711" s="152">
        <f t="shared" si="65"/>
        <v>11065599</v>
      </c>
      <c r="AK711" s="164"/>
      <c r="AL711" s="146"/>
      <c r="AM711" s="163"/>
      <c r="AN711" s="158">
        <f t="shared" si="66"/>
        <v>0</v>
      </c>
      <c r="AO711" s="157"/>
      <c r="AP711" s="157"/>
      <c r="AQ711" s="158">
        <f t="shared" si="68"/>
        <v>0</v>
      </c>
      <c r="AR711" s="158">
        <f t="shared" si="67"/>
        <v>11065599</v>
      </c>
      <c r="AS711" s="159"/>
      <c r="AT711" s="164"/>
      <c r="AU711" s="165"/>
      <c r="AV711" s="148"/>
    </row>
    <row r="712" spans="1:48" s="118" customFormat="1" ht="18.75" customHeight="1">
      <c r="A712" s="140">
        <v>146</v>
      </c>
      <c r="B712" s="141" t="s">
        <v>2798</v>
      </c>
      <c r="C712" s="142" t="s">
        <v>153</v>
      </c>
      <c r="D712" s="168" t="s">
        <v>114</v>
      </c>
      <c r="E712" s="168" t="s">
        <v>119</v>
      </c>
      <c r="F712" s="142" t="s">
        <v>2249</v>
      </c>
      <c r="G712" s="141" t="s">
        <v>208</v>
      </c>
      <c r="H712" s="142" t="s">
        <v>86</v>
      </c>
      <c r="I712" s="142" t="s">
        <v>40</v>
      </c>
      <c r="J712" s="168" t="s">
        <v>2799</v>
      </c>
      <c r="K712" s="141" t="s">
        <v>218</v>
      </c>
      <c r="L712" s="141">
        <v>81101500</v>
      </c>
      <c r="M712" s="143">
        <v>8553120</v>
      </c>
      <c r="N712" s="144">
        <v>3</v>
      </c>
      <c r="O712" s="143">
        <v>25659360</v>
      </c>
      <c r="P712" s="144" t="s">
        <v>239</v>
      </c>
      <c r="Q712" s="144" t="s">
        <v>239</v>
      </c>
      <c r="R712" s="144" t="s">
        <v>239</v>
      </c>
      <c r="S712" s="141" t="s">
        <v>156</v>
      </c>
      <c r="T712" s="141" t="s">
        <v>2288</v>
      </c>
      <c r="U712" s="141" t="s">
        <v>2250</v>
      </c>
      <c r="V712" s="145" t="s">
        <v>2251</v>
      </c>
      <c r="W712" s="141" t="s">
        <v>4011</v>
      </c>
      <c r="X712" s="146">
        <v>45372</v>
      </c>
      <c r="Y712" s="147">
        <v>202415000033693</v>
      </c>
      <c r="Z712" s="147" t="s">
        <v>178</v>
      </c>
      <c r="AA712" s="141" t="s">
        <v>2800</v>
      </c>
      <c r="AB712" s="146">
        <v>45383</v>
      </c>
      <c r="AC712" s="162" t="s">
        <v>2801</v>
      </c>
      <c r="AD712" s="146">
        <v>45383</v>
      </c>
      <c r="AE712" s="163">
        <v>25659360</v>
      </c>
      <c r="AF712" s="152">
        <f t="shared" ref="AF712:AF775" si="69">O712-AE712</f>
        <v>0</v>
      </c>
      <c r="AG712" s="167">
        <v>593</v>
      </c>
      <c r="AH712" s="146">
        <v>45387</v>
      </c>
      <c r="AI712" s="163">
        <v>25659360</v>
      </c>
      <c r="AJ712" s="152">
        <f t="shared" ref="AJ712:AJ775" si="70">AE712-AI712</f>
        <v>0</v>
      </c>
      <c r="AK712" s="164">
        <v>1486</v>
      </c>
      <c r="AL712" s="146">
        <v>45393</v>
      </c>
      <c r="AM712" s="163">
        <v>25659360</v>
      </c>
      <c r="AN712" s="158">
        <f t="shared" ref="AN712:AN775" si="71">AI712-AM712</f>
        <v>0</v>
      </c>
      <c r="AO712" s="157">
        <v>5702080</v>
      </c>
      <c r="AP712" s="157"/>
      <c r="AQ712" s="158">
        <f t="shared" si="68"/>
        <v>19957280</v>
      </c>
      <c r="AR712" s="158">
        <f t="shared" ref="AR712:AR775" si="72">O712-AM712</f>
        <v>0</v>
      </c>
      <c r="AS712" s="159" t="s">
        <v>170</v>
      </c>
      <c r="AT712" s="164">
        <v>315</v>
      </c>
      <c r="AU712" s="165" t="s">
        <v>2802</v>
      </c>
      <c r="AV712" s="148"/>
    </row>
    <row r="713" spans="1:48" s="118" customFormat="1" ht="18.75" customHeight="1">
      <c r="A713" s="140">
        <v>147</v>
      </c>
      <c r="B713" s="141" t="s">
        <v>2803</v>
      </c>
      <c r="C713" s="142" t="s">
        <v>153</v>
      </c>
      <c r="D713" s="168" t="s">
        <v>114</v>
      </c>
      <c r="E713" s="168" t="s">
        <v>119</v>
      </c>
      <c r="F713" s="142" t="s">
        <v>2249</v>
      </c>
      <c r="G713" s="141" t="s">
        <v>208</v>
      </c>
      <c r="H713" s="142" t="s">
        <v>212</v>
      </c>
      <c r="I713" s="142" t="s">
        <v>40</v>
      </c>
      <c r="J713" s="168" t="s">
        <v>2804</v>
      </c>
      <c r="K713" s="141" t="s">
        <v>218</v>
      </c>
      <c r="L713" s="141">
        <v>81101500</v>
      </c>
      <c r="M713" s="143">
        <v>3528162</v>
      </c>
      <c r="N713" s="144">
        <v>3</v>
      </c>
      <c r="O713" s="143">
        <v>10584486</v>
      </c>
      <c r="P713" s="144" t="s">
        <v>239</v>
      </c>
      <c r="Q713" s="144" t="s">
        <v>239</v>
      </c>
      <c r="R713" s="144" t="s">
        <v>239</v>
      </c>
      <c r="S713" s="141" t="s">
        <v>156</v>
      </c>
      <c r="T713" s="141" t="s">
        <v>2288</v>
      </c>
      <c r="U713" s="141" t="s">
        <v>2250</v>
      </c>
      <c r="V713" s="145" t="s">
        <v>2251</v>
      </c>
      <c r="W713" s="141" t="s">
        <v>4011</v>
      </c>
      <c r="X713" s="146">
        <v>45372</v>
      </c>
      <c r="Y713" s="147">
        <v>202415000033693</v>
      </c>
      <c r="Z713" s="147" t="s">
        <v>178</v>
      </c>
      <c r="AA713" s="141" t="s">
        <v>2805</v>
      </c>
      <c r="AB713" s="146">
        <v>45383</v>
      </c>
      <c r="AC713" s="162" t="s">
        <v>2806</v>
      </c>
      <c r="AD713" s="146">
        <v>45383</v>
      </c>
      <c r="AE713" s="163">
        <v>10584486</v>
      </c>
      <c r="AF713" s="152">
        <f t="shared" si="69"/>
        <v>0</v>
      </c>
      <c r="AG713" s="167">
        <v>597</v>
      </c>
      <c r="AH713" s="146">
        <v>45387</v>
      </c>
      <c r="AI713" s="163">
        <v>10584486</v>
      </c>
      <c r="AJ713" s="152">
        <f t="shared" si="70"/>
        <v>0</v>
      </c>
      <c r="AK713" s="164">
        <v>1641</v>
      </c>
      <c r="AL713" s="146">
        <v>45397</v>
      </c>
      <c r="AM713" s="163">
        <v>10584486</v>
      </c>
      <c r="AN713" s="158">
        <f t="shared" si="71"/>
        <v>0</v>
      </c>
      <c r="AO713" s="157">
        <v>1764081</v>
      </c>
      <c r="AP713" s="157"/>
      <c r="AQ713" s="158">
        <f t="shared" ref="AQ713:AQ776" si="73">AM713-AO713</f>
        <v>8820405</v>
      </c>
      <c r="AR713" s="158">
        <f t="shared" si="72"/>
        <v>0</v>
      </c>
      <c r="AS713" s="159" t="s">
        <v>170</v>
      </c>
      <c r="AT713" s="164">
        <v>344</v>
      </c>
      <c r="AU713" s="165" t="s">
        <v>2807</v>
      </c>
      <c r="AV713" s="148"/>
    </row>
    <row r="714" spans="1:48" s="118" customFormat="1" ht="18.75" customHeight="1">
      <c r="A714" s="140">
        <v>148</v>
      </c>
      <c r="B714" s="141" t="s">
        <v>2808</v>
      </c>
      <c r="C714" s="142" t="s">
        <v>153</v>
      </c>
      <c r="D714" s="168" t="s">
        <v>114</v>
      </c>
      <c r="E714" s="168" t="s">
        <v>119</v>
      </c>
      <c r="F714" s="142" t="s">
        <v>2249</v>
      </c>
      <c r="G714" s="141" t="s">
        <v>208</v>
      </c>
      <c r="H714" s="142" t="s">
        <v>212</v>
      </c>
      <c r="I714" s="142" t="s">
        <v>40</v>
      </c>
      <c r="J714" s="168" t="s">
        <v>2809</v>
      </c>
      <c r="K714" s="141" t="s">
        <v>218</v>
      </c>
      <c r="L714" s="141">
        <v>81101500</v>
      </c>
      <c r="M714" s="143">
        <v>4276560</v>
      </c>
      <c r="N714" s="144">
        <v>3</v>
      </c>
      <c r="O714" s="143">
        <v>12829680</v>
      </c>
      <c r="P714" s="144" t="s">
        <v>239</v>
      </c>
      <c r="Q714" s="144" t="s">
        <v>239</v>
      </c>
      <c r="R714" s="144" t="s">
        <v>239</v>
      </c>
      <c r="S714" s="141" t="s">
        <v>156</v>
      </c>
      <c r="T714" s="141" t="s">
        <v>2288</v>
      </c>
      <c r="U714" s="141" t="s">
        <v>2250</v>
      </c>
      <c r="V714" s="145" t="s">
        <v>2251</v>
      </c>
      <c r="W714" s="141" t="s">
        <v>4011</v>
      </c>
      <c r="X714" s="146">
        <v>45372</v>
      </c>
      <c r="Y714" s="147">
        <v>202415000033693</v>
      </c>
      <c r="Z714" s="147" t="s">
        <v>178</v>
      </c>
      <c r="AA714" s="141" t="s">
        <v>2810</v>
      </c>
      <c r="AB714" s="146">
        <v>45383</v>
      </c>
      <c r="AC714" s="162" t="s">
        <v>2811</v>
      </c>
      <c r="AD714" s="146">
        <v>45383</v>
      </c>
      <c r="AE714" s="163">
        <v>12829680</v>
      </c>
      <c r="AF714" s="152">
        <f t="shared" si="69"/>
        <v>0</v>
      </c>
      <c r="AG714" s="167">
        <v>595</v>
      </c>
      <c r="AH714" s="146">
        <v>45387</v>
      </c>
      <c r="AI714" s="163">
        <v>12829680</v>
      </c>
      <c r="AJ714" s="152">
        <f t="shared" si="70"/>
        <v>0</v>
      </c>
      <c r="AK714" s="164">
        <v>1625</v>
      </c>
      <c r="AL714" s="146">
        <v>45394</v>
      </c>
      <c r="AM714" s="163">
        <v>12829680</v>
      </c>
      <c r="AN714" s="158">
        <f t="shared" si="71"/>
        <v>0</v>
      </c>
      <c r="AO714" s="157">
        <v>2280832</v>
      </c>
      <c r="AP714" s="157"/>
      <c r="AQ714" s="158">
        <f t="shared" si="73"/>
        <v>10548848</v>
      </c>
      <c r="AR714" s="158">
        <f t="shared" si="72"/>
        <v>0</v>
      </c>
      <c r="AS714" s="159" t="s">
        <v>170</v>
      </c>
      <c r="AT714" s="164">
        <v>319</v>
      </c>
      <c r="AU714" s="165" t="s">
        <v>2812</v>
      </c>
      <c r="AV714" s="148"/>
    </row>
    <row r="715" spans="1:48" s="118" customFormat="1" ht="18.75" customHeight="1">
      <c r="A715" s="140">
        <v>149</v>
      </c>
      <c r="B715" s="141" t="s">
        <v>2813</v>
      </c>
      <c r="C715" s="142" t="s">
        <v>153</v>
      </c>
      <c r="D715" s="168" t="s">
        <v>114</v>
      </c>
      <c r="E715" s="168" t="s">
        <v>119</v>
      </c>
      <c r="F715" s="142" t="s">
        <v>2249</v>
      </c>
      <c r="G715" s="141" t="s">
        <v>208</v>
      </c>
      <c r="H715" s="142" t="s">
        <v>2</v>
      </c>
      <c r="I715" s="142" t="s">
        <v>40</v>
      </c>
      <c r="J715" s="168" t="s">
        <v>2814</v>
      </c>
      <c r="K715" s="141" t="s">
        <v>218</v>
      </c>
      <c r="L715" s="141">
        <v>80121700</v>
      </c>
      <c r="M715" s="143">
        <v>8553120</v>
      </c>
      <c r="N715" s="144">
        <v>3</v>
      </c>
      <c r="O715" s="143">
        <v>25659360</v>
      </c>
      <c r="P715" s="144" t="s">
        <v>239</v>
      </c>
      <c r="Q715" s="144" t="s">
        <v>239</v>
      </c>
      <c r="R715" s="144" t="s">
        <v>239</v>
      </c>
      <c r="S715" s="141" t="s">
        <v>156</v>
      </c>
      <c r="T715" s="141" t="s">
        <v>2288</v>
      </c>
      <c r="U715" s="141" t="s">
        <v>2250</v>
      </c>
      <c r="V715" s="145" t="s">
        <v>2251</v>
      </c>
      <c r="W715" s="141" t="s">
        <v>4011</v>
      </c>
      <c r="X715" s="146">
        <v>45372</v>
      </c>
      <c r="Y715" s="147">
        <v>202415000033693</v>
      </c>
      <c r="Z715" s="147" t="s">
        <v>178</v>
      </c>
      <c r="AA715" s="141" t="s">
        <v>2815</v>
      </c>
      <c r="AB715" s="146">
        <v>45383</v>
      </c>
      <c r="AC715" s="162" t="s">
        <v>2816</v>
      </c>
      <c r="AD715" s="146">
        <v>45383</v>
      </c>
      <c r="AE715" s="163">
        <v>25659360</v>
      </c>
      <c r="AF715" s="152">
        <f t="shared" si="69"/>
        <v>0</v>
      </c>
      <c r="AG715" s="167">
        <v>598</v>
      </c>
      <c r="AH715" s="146">
        <v>45387</v>
      </c>
      <c r="AI715" s="163">
        <v>25659360</v>
      </c>
      <c r="AJ715" s="152">
        <f t="shared" si="70"/>
        <v>0</v>
      </c>
      <c r="AK715" s="164">
        <v>1629</v>
      </c>
      <c r="AL715" s="146">
        <v>45394</v>
      </c>
      <c r="AM715" s="163">
        <v>25659360</v>
      </c>
      <c r="AN715" s="158">
        <f t="shared" si="71"/>
        <v>0</v>
      </c>
      <c r="AO715" s="157">
        <v>5416976</v>
      </c>
      <c r="AP715" s="157"/>
      <c r="AQ715" s="158">
        <f t="shared" si="73"/>
        <v>20242384</v>
      </c>
      <c r="AR715" s="158">
        <f t="shared" si="72"/>
        <v>0</v>
      </c>
      <c r="AS715" s="159" t="s">
        <v>170</v>
      </c>
      <c r="AT715" s="164">
        <v>328</v>
      </c>
      <c r="AU715" s="165" t="s">
        <v>2817</v>
      </c>
      <c r="AV715" s="148"/>
    </row>
    <row r="716" spans="1:48" s="118" customFormat="1" ht="18.75" customHeight="1">
      <c r="A716" s="140">
        <v>150</v>
      </c>
      <c r="B716" s="141" t="s">
        <v>2818</v>
      </c>
      <c r="C716" s="142" t="s">
        <v>153</v>
      </c>
      <c r="D716" s="168" t="s">
        <v>114</v>
      </c>
      <c r="E716" s="168" t="s">
        <v>119</v>
      </c>
      <c r="F716" s="142" t="s">
        <v>2249</v>
      </c>
      <c r="G716" s="141" t="s">
        <v>208</v>
      </c>
      <c r="H716" s="142" t="s">
        <v>88</v>
      </c>
      <c r="I716" s="142" t="s">
        <v>40</v>
      </c>
      <c r="J716" s="168" t="s">
        <v>2819</v>
      </c>
      <c r="K716" s="141" t="s">
        <v>218</v>
      </c>
      <c r="L716" s="141">
        <v>77101700</v>
      </c>
      <c r="M716" s="143">
        <v>6414840</v>
      </c>
      <c r="N716" s="144">
        <v>3</v>
      </c>
      <c r="O716" s="143">
        <v>19244520</v>
      </c>
      <c r="P716" s="144" t="s">
        <v>239</v>
      </c>
      <c r="Q716" s="144" t="s">
        <v>239</v>
      </c>
      <c r="R716" s="144" t="s">
        <v>239</v>
      </c>
      <c r="S716" s="141" t="s">
        <v>156</v>
      </c>
      <c r="T716" s="141" t="s">
        <v>2288</v>
      </c>
      <c r="U716" s="141" t="s">
        <v>2250</v>
      </c>
      <c r="V716" s="145" t="s">
        <v>2251</v>
      </c>
      <c r="W716" s="141" t="s">
        <v>4011</v>
      </c>
      <c r="X716" s="146">
        <v>45372</v>
      </c>
      <c r="Y716" s="147">
        <v>202415000033693</v>
      </c>
      <c r="Z716" s="147" t="s">
        <v>178</v>
      </c>
      <c r="AA716" s="141" t="s">
        <v>2820</v>
      </c>
      <c r="AB716" s="146">
        <v>45383</v>
      </c>
      <c r="AC716" s="162" t="s">
        <v>2821</v>
      </c>
      <c r="AD716" s="146">
        <v>45383</v>
      </c>
      <c r="AE716" s="163">
        <v>19244520</v>
      </c>
      <c r="AF716" s="152">
        <f t="shared" si="69"/>
        <v>0</v>
      </c>
      <c r="AG716" s="167">
        <v>596</v>
      </c>
      <c r="AH716" s="146">
        <v>45387</v>
      </c>
      <c r="AI716" s="163">
        <v>19244520</v>
      </c>
      <c r="AJ716" s="152">
        <f t="shared" si="70"/>
        <v>0</v>
      </c>
      <c r="AK716" s="164">
        <v>1652</v>
      </c>
      <c r="AL716" s="146">
        <v>45397</v>
      </c>
      <c r="AM716" s="163">
        <v>19244520</v>
      </c>
      <c r="AN716" s="158">
        <f t="shared" si="71"/>
        <v>0</v>
      </c>
      <c r="AO716" s="157">
        <v>3207420</v>
      </c>
      <c r="AP716" s="157"/>
      <c r="AQ716" s="158">
        <f t="shared" si="73"/>
        <v>16037100</v>
      </c>
      <c r="AR716" s="158">
        <f t="shared" si="72"/>
        <v>0</v>
      </c>
      <c r="AS716" s="159" t="s">
        <v>170</v>
      </c>
      <c r="AT716" s="164">
        <v>336</v>
      </c>
      <c r="AU716" s="165" t="s">
        <v>2822</v>
      </c>
      <c r="AV716" s="148"/>
    </row>
    <row r="717" spans="1:48" s="118" customFormat="1" ht="18.75" customHeight="1">
      <c r="A717" s="140">
        <v>151</v>
      </c>
      <c r="B717" s="141" t="s">
        <v>2823</v>
      </c>
      <c r="C717" s="142" t="s">
        <v>153</v>
      </c>
      <c r="D717" s="168" t="s">
        <v>114</v>
      </c>
      <c r="E717" s="168" t="s">
        <v>119</v>
      </c>
      <c r="F717" s="142" t="s">
        <v>2249</v>
      </c>
      <c r="G717" s="141" t="s">
        <v>208</v>
      </c>
      <c r="H717" s="142" t="s">
        <v>212</v>
      </c>
      <c r="I717" s="142" t="s">
        <v>40</v>
      </c>
      <c r="J717" s="168" t="s">
        <v>2824</v>
      </c>
      <c r="K717" s="141" t="s">
        <v>218</v>
      </c>
      <c r="L717" s="141">
        <v>81101500</v>
      </c>
      <c r="M717" s="143">
        <v>7483980</v>
      </c>
      <c r="N717" s="144">
        <v>3</v>
      </c>
      <c r="O717" s="143">
        <v>22451940</v>
      </c>
      <c r="P717" s="144" t="s">
        <v>239</v>
      </c>
      <c r="Q717" s="144" t="s">
        <v>239</v>
      </c>
      <c r="R717" s="144" t="s">
        <v>239</v>
      </c>
      <c r="S717" s="141" t="s">
        <v>156</v>
      </c>
      <c r="T717" s="141" t="s">
        <v>2288</v>
      </c>
      <c r="U717" s="141" t="s">
        <v>2250</v>
      </c>
      <c r="V717" s="145" t="s">
        <v>2251</v>
      </c>
      <c r="W717" s="141" t="s">
        <v>4011</v>
      </c>
      <c r="X717" s="146">
        <v>45372</v>
      </c>
      <c r="Y717" s="147">
        <v>202415000033693</v>
      </c>
      <c r="Z717" s="147" t="s">
        <v>178</v>
      </c>
      <c r="AA717" s="141" t="s">
        <v>2825</v>
      </c>
      <c r="AB717" s="146">
        <v>45383</v>
      </c>
      <c r="AC717" s="162" t="s">
        <v>2826</v>
      </c>
      <c r="AD717" s="146">
        <v>45383</v>
      </c>
      <c r="AE717" s="163">
        <v>22451940</v>
      </c>
      <c r="AF717" s="152">
        <f t="shared" si="69"/>
        <v>0</v>
      </c>
      <c r="AG717" s="167">
        <v>599</v>
      </c>
      <c r="AH717" s="146">
        <v>45387</v>
      </c>
      <c r="AI717" s="163">
        <v>22451940</v>
      </c>
      <c r="AJ717" s="152">
        <f t="shared" si="70"/>
        <v>0</v>
      </c>
      <c r="AK717" s="164">
        <v>1483</v>
      </c>
      <c r="AL717" s="146">
        <v>45393</v>
      </c>
      <c r="AM717" s="163">
        <v>22451940</v>
      </c>
      <c r="AN717" s="158">
        <f t="shared" si="71"/>
        <v>0</v>
      </c>
      <c r="AO717" s="157">
        <v>4989320</v>
      </c>
      <c r="AP717" s="157"/>
      <c r="AQ717" s="158">
        <f t="shared" si="73"/>
        <v>17462620</v>
      </c>
      <c r="AR717" s="158">
        <f t="shared" si="72"/>
        <v>0</v>
      </c>
      <c r="AS717" s="159" t="s">
        <v>170</v>
      </c>
      <c r="AT717" s="164">
        <v>313</v>
      </c>
      <c r="AU717" s="165" t="s">
        <v>2827</v>
      </c>
      <c r="AV717" s="148"/>
    </row>
    <row r="718" spans="1:48" s="118" customFormat="1" ht="18.75" customHeight="1">
      <c r="A718" s="140">
        <v>152</v>
      </c>
      <c r="B718" s="141" t="s">
        <v>2828</v>
      </c>
      <c r="C718" s="142" t="s">
        <v>153</v>
      </c>
      <c r="D718" s="168" t="s">
        <v>114</v>
      </c>
      <c r="E718" s="168" t="s">
        <v>119</v>
      </c>
      <c r="F718" s="142" t="s">
        <v>2249</v>
      </c>
      <c r="G718" s="141" t="s">
        <v>208</v>
      </c>
      <c r="H718" s="142" t="s">
        <v>7</v>
      </c>
      <c r="I718" s="142" t="s">
        <v>40</v>
      </c>
      <c r="J718" s="168" t="s">
        <v>2829</v>
      </c>
      <c r="K718" s="141" t="s">
        <v>218</v>
      </c>
      <c r="L718" s="141">
        <v>80111600</v>
      </c>
      <c r="M718" s="143">
        <v>3528162</v>
      </c>
      <c r="N718" s="144">
        <v>3</v>
      </c>
      <c r="O718" s="143">
        <v>10584486</v>
      </c>
      <c r="P718" s="144" t="s">
        <v>239</v>
      </c>
      <c r="Q718" s="144" t="s">
        <v>239</v>
      </c>
      <c r="R718" s="144" t="s">
        <v>239</v>
      </c>
      <c r="S718" s="141" t="s">
        <v>156</v>
      </c>
      <c r="T718" s="141" t="s">
        <v>2288</v>
      </c>
      <c r="U718" s="141" t="s">
        <v>2250</v>
      </c>
      <c r="V718" s="145" t="s">
        <v>2251</v>
      </c>
      <c r="W718" s="141" t="s">
        <v>4011</v>
      </c>
      <c r="X718" s="146">
        <v>45372</v>
      </c>
      <c r="Y718" s="147">
        <v>202415000033693</v>
      </c>
      <c r="Z718" s="147" t="s">
        <v>178</v>
      </c>
      <c r="AA718" s="141" t="s">
        <v>2830</v>
      </c>
      <c r="AB718" s="146">
        <v>45383</v>
      </c>
      <c r="AC718" s="162" t="s">
        <v>2831</v>
      </c>
      <c r="AD718" s="146">
        <v>45383</v>
      </c>
      <c r="AE718" s="163">
        <v>10584486</v>
      </c>
      <c r="AF718" s="152">
        <f t="shared" si="69"/>
        <v>0</v>
      </c>
      <c r="AG718" s="167">
        <v>600</v>
      </c>
      <c r="AH718" s="146">
        <v>45387</v>
      </c>
      <c r="AI718" s="163">
        <v>10584486</v>
      </c>
      <c r="AJ718" s="152">
        <f t="shared" si="70"/>
        <v>0</v>
      </c>
      <c r="AK718" s="164">
        <v>1759</v>
      </c>
      <c r="AL718" s="146">
        <v>45399</v>
      </c>
      <c r="AM718" s="163">
        <v>10584486</v>
      </c>
      <c r="AN718" s="158">
        <f t="shared" si="71"/>
        <v>0</v>
      </c>
      <c r="AO718" s="157">
        <v>1528872</v>
      </c>
      <c r="AP718" s="157"/>
      <c r="AQ718" s="158">
        <f t="shared" si="73"/>
        <v>9055614</v>
      </c>
      <c r="AR718" s="158">
        <f t="shared" si="72"/>
        <v>0</v>
      </c>
      <c r="AS718" s="159" t="s">
        <v>170</v>
      </c>
      <c r="AT718" s="164">
        <v>372</v>
      </c>
      <c r="AU718" s="165" t="s">
        <v>2832</v>
      </c>
      <c r="AV718" s="148"/>
    </row>
    <row r="719" spans="1:48" s="118" customFormat="1" ht="18.75" customHeight="1">
      <c r="A719" s="140">
        <v>153</v>
      </c>
      <c r="B719" s="141" t="s">
        <v>2833</v>
      </c>
      <c r="C719" s="142" t="s">
        <v>153</v>
      </c>
      <c r="D719" s="168" t="s">
        <v>114</v>
      </c>
      <c r="E719" s="168" t="s">
        <v>119</v>
      </c>
      <c r="F719" s="142" t="s">
        <v>2249</v>
      </c>
      <c r="G719" s="141" t="s">
        <v>208</v>
      </c>
      <c r="H719" s="142" t="s">
        <v>211</v>
      </c>
      <c r="I719" s="142" t="s">
        <v>40</v>
      </c>
      <c r="J719" s="168" t="s">
        <v>2834</v>
      </c>
      <c r="K719" s="141" t="s">
        <v>218</v>
      </c>
      <c r="L719" s="141">
        <v>80111600</v>
      </c>
      <c r="M719" s="143">
        <v>6949410</v>
      </c>
      <c r="N719" s="144">
        <v>3</v>
      </c>
      <c r="O719" s="143">
        <v>20848230</v>
      </c>
      <c r="P719" s="144" t="s">
        <v>239</v>
      </c>
      <c r="Q719" s="144" t="s">
        <v>239</v>
      </c>
      <c r="R719" s="144" t="s">
        <v>239</v>
      </c>
      <c r="S719" s="141" t="s">
        <v>156</v>
      </c>
      <c r="T719" s="141" t="s">
        <v>2288</v>
      </c>
      <c r="U719" s="141" t="s">
        <v>2250</v>
      </c>
      <c r="V719" s="145" t="s">
        <v>2251</v>
      </c>
      <c r="W719" s="141" t="s">
        <v>4011</v>
      </c>
      <c r="X719" s="146">
        <v>45372</v>
      </c>
      <c r="Y719" s="147">
        <v>202415000033693</v>
      </c>
      <c r="Z719" s="147" t="s">
        <v>178</v>
      </c>
      <c r="AA719" s="141" t="s">
        <v>2835</v>
      </c>
      <c r="AB719" s="146">
        <v>45383</v>
      </c>
      <c r="AC719" s="162" t="s">
        <v>2836</v>
      </c>
      <c r="AD719" s="146">
        <v>45383</v>
      </c>
      <c r="AE719" s="163">
        <v>20848230</v>
      </c>
      <c r="AF719" s="152">
        <f t="shared" si="69"/>
        <v>0</v>
      </c>
      <c r="AG719" s="167">
        <v>601</v>
      </c>
      <c r="AH719" s="146">
        <v>45387</v>
      </c>
      <c r="AI719" s="163">
        <v>20848230</v>
      </c>
      <c r="AJ719" s="152">
        <f t="shared" si="70"/>
        <v>0</v>
      </c>
      <c r="AK719" s="164">
        <v>1650</v>
      </c>
      <c r="AL719" s="146">
        <v>45397</v>
      </c>
      <c r="AM719" s="163">
        <v>20848230</v>
      </c>
      <c r="AN719" s="158">
        <f t="shared" si="71"/>
        <v>0</v>
      </c>
      <c r="AO719" s="157">
        <v>3474705</v>
      </c>
      <c r="AP719" s="157"/>
      <c r="AQ719" s="158">
        <f t="shared" si="73"/>
        <v>17373525</v>
      </c>
      <c r="AR719" s="158">
        <f t="shared" si="72"/>
        <v>0</v>
      </c>
      <c r="AS719" s="159" t="s">
        <v>170</v>
      </c>
      <c r="AT719" s="164">
        <v>338</v>
      </c>
      <c r="AU719" s="165" t="s">
        <v>2454</v>
      </c>
      <c r="AV719" s="148"/>
    </row>
    <row r="720" spans="1:48" s="118" customFormat="1" ht="18.75" customHeight="1">
      <c r="A720" s="140">
        <v>154</v>
      </c>
      <c r="B720" s="141" t="s">
        <v>2837</v>
      </c>
      <c r="C720" s="142" t="s">
        <v>153</v>
      </c>
      <c r="D720" s="168" t="s">
        <v>114</v>
      </c>
      <c r="E720" s="168" t="s">
        <v>119</v>
      </c>
      <c r="F720" s="142" t="s">
        <v>207</v>
      </c>
      <c r="G720" s="141" t="s">
        <v>208</v>
      </c>
      <c r="H720" s="142" t="s">
        <v>73</v>
      </c>
      <c r="I720" s="142" t="s">
        <v>40</v>
      </c>
      <c r="J720" s="168" t="s">
        <v>2838</v>
      </c>
      <c r="K720" s="141" t="s">
        <v>225</v>
      </c>
      <c r="L720" s="141" t="s">
        <v>2839</v>
      </c>
      <c r="M720" s="143">
        <v>63648459.200000003</v>
      </c>
      <c r="N720" s="144">
        <v>2.5</v>
      </c>
      <c r="O720" s="143">
        <v>159121148</v>
      </c>
      <c r="P720" s="144" t="s">
        <v>239</v>
      </c>
      <c r="Q720" s="144" t="s">
        <v>239</v>
      </c>
      <c r="R720" s="144" t="s">
        <v>239</v>
      </c>
      <c r="S720" s="141" t="s">
        <v>156</v>
      </c>
      <c r="T720" s="141" t="s">
        <v>2288</v>
      </c>
      <c r="U720" s="141" t="s">
        <v>2250</v>
      </c>
      <c r="V720" s="145" t="s">
        <v>2251</v>
      </c>
      <c r="W720" s="141" t="s">
        <v>4011</v>
      </c>
      <c r="X720" s="146">
        <v>45373</v>
      </c>
      <c r="Y720" s="147">
        <v>202415000033443</v>
      </c>
      <c r="Z720" s="147" t="s">
        <v>178</v>
      </c>
      <c r="AA720" s="141" t="s">
        <v>2840</v>
      </c>
      <c r="AB720" s="146">
        <v>45373</v>
      </c>
      <c r="AC720" s="162" t="s">
        <v>2841</v>
      </c>
      <c r="AD720" s="146">
        <v>45373</v>
      </c>
      <c r="AE720" s="163">
        <v>159121148</v>
      </c>
      <c r="AF720" s="152">
        <f t="shared" si="69"/>
        <v>0</v>
      </c>
      <c r="AG720" s="167">
        <v>533</v>
      </c>
      <c r="AH720" s="146">
        <v>45373</v>
      </c>
      <c r="AI720" s="163">
        <v>159121148</v>
      </c>
      <c r="AJ720" s="152">
        <f t="shared" si="70"/>
        <v>0</v>
      </c>
      <c r="AK720" s="164">
        <v>1129</v>
      </c>
      <c r="AL720" s="146">
        <v>45378</v>
      </c>
      <c r="AM720" s="163">
        <v>159121148</v>
      </c>
      <c r="AN720" s="158">
        <f t="shared" si="71"/>
        <v>0</v>
      </c>
      <c r="AO720" s="157">
        <v>0</v>
      </c>
      <c r="AP720" s="157"/>
      <c r="AQ720" s="158">
        <f t="shared" si="73"/>
        <v>159121148</v>
      </c>
      <c r="AR720" s="158">
        <f t="shared" si="72"/>
        <v>0</v>
      </c>
      <c r="AS720" s="159" t="s">
        <v>167</v>
      </c>
      <c r="AT720" s="164">
        <v>591</v>
      </c>
      <c r="AU720" s="165" t="s">
        <v>2842</v>
      </c>
      <c r="AV720" s="148"/>
    </row>
    <row r="721" spans="1:48" s="118" customFormat="1" ht="18.75" customHeight="1">
      <c r="A721" s="140">
        <v>155</v>
      </c>
      <c r="B721" s="141" t="s">
        <v>2843</v>
      </c>
      <c r="C721" s="142" t="s">
        <v>153</v>
      </c>
      <c r="D721" s="168" t="s">
        <v>114</v>
      </c>
      <c r="E721" s="168" t="s">
        <v>119</v>
      </c>
      <c r="F721" s="142" t="s">
        <v>207</v>
      </c>
      <c r="G721" s="141" t="s">
        <v>208</v>
      </c>
      <c r="H721" s="142" t="s">
        <v>73</v>
      </c>
      <c r="I721" s="142" t="s">
        <v>40</v>
      </c>
      <c r="J721" s="168" t="s">
        <v>2844</v>
      </c>
      <c r="K721" s="141" t="s">
        <v>225</v>
      </c>
      <c r="L721" s="141" t="s">
        <v>2845</v>
      </c>
      <c r="M721" s="143">
        <v>46041066</v>
      </c>
      <c r="N721" s="144" t="s">
        <v>2846</v>
      </c>
      <c r="O721" s="143">
        <v>46041066</v>
      </c>
      <c r="P721" s="144" t="s">
        <v>978</v>
      </c>
      <c r="Q721" s="144" t="s">
        <v>978</v>
      </c>
      <c r="R721" s="144" t="s">
        <v>978</v>
      </c>
      <c r="S721" s="141" t="s">
        <v>156</v>
      </c>
      <c r="T721" s="141" t="s">
        <v>2288</v>
      </c>
      <c r="U721" s="141" t="s">
        <v>2250</v>
      </c>
      <c r="V721" s="145" t="s">
        <v>2251</v>
      </c>
      <c r="W721" s="141" t="s">
        <v>4011</v>
      </c>
      <c r="X721" s="146">
        <v>45391</v>
      </c>
      <c r="Y721" s="147">
        <v>202415000037133</v>
      </c>
      <c r="Z721" s="147" t="s">
        <v>178</v>
      </c>
      <c r="AA721" s="141" t="s">
        <v>2847</v>
      </c>
      <c r="AB721" s="146">
        <v>45391</v>
      </c>
      <c r="AC721" s="162" t="s">
        <v>2848</v>
      </c>
      <c r="AD721" s="146">
        <v>45391</v>
      </c>
      <c r="AE721" s="163">
        <v>46041066</v>
      </c>
      <c r="AF721" s="152">
        <f t="shared" si="69"/>
        <v>0</v>
      </c>
      <c r="AG721" s="167">
        <v>624</v>
      </c>
      <c r="AH721" s="146">
        <v>45391</v>
      </c>
      <c r="AI721" s="163">
        <v>46041066</v>
      </c>
      <c r="AJ721" s="152">
        <f t="shared" si="70"/>
        <v>0</v>
      </c>
      <c r="AK721" s="164">
        <v>1463</v>
      </c>
      <c r="AL721" s="146">
        <v>45392</v>
      </c>
      <c r="AM721" s="163">
        <v>46041066</v>
      </c>
      <c r="AN721" s="158">
        <f t="shared" si="71"/>
        <v>0</v>
      </c>
      <c r="AO721" s="157">
        <v>0</v>
      </c>
      <c r="AP721" s="157"/>
      <c r="AQ721" s="158">
        <f t="shared" si="73"/>
        <v>46041066</v>
      </c>
      <c r="AR721" s="158">
        <f t="shared" si="72"/>
        <v>0</v>
      </c>
      <c r="AS721" s="159" t="s">
        <v>694</v>
      </c>
      <c r="AT721" s="164">
        <v>654</v>
      </c>
      <c r="AU721" s="165" t="s">
        <v>2849</v>
      </c>
      <c r="AV721" s="148"/>
    </row>
    <row r="722" spans="1:48" s="118" customFormat="1" ht="18.75" customHeight="1">
      <c r="A722" s="140">
        <v>156</v>
      </c>
      <c r="B722" s="141" t="s">
        <v>2850</v>
      </c>
      <c r="C722" s="142" t="s">
        <v>153</v>
      </c>
      <c r="D722" s="168" t="s">
        <v>114</v>
      </c>
      <c r="E722" s="168" t="s">
        <v>119</v>
      </c>
      <c r="F722" s="142" t="s">
        <v>2249</v>
      </c>
      <c r="G722" s="141" t="s">
        <v>208</v>
      </c>
      <c r="H722" s="142" t="s">
        <v>86</v>
      </c>
      <c r="I722" s="142" t="s">
        <v>40</v>
      </c>
      <c r="J722" s="168" t="s">
        <v>2851</v>
      </c>
      <c r="K722" s="141" t="s">
        <v>218</v>
      </c>
      <c r="L722" s="141">
        <v>81101500</v>
      </c>
      <c r="M722" s="143">
        <v>10000000</v>
      </c>
      <c r="N722" s="144">
        <v>3</v>
      </c>
      <c r="O722" s="143">
        <v>30000000</v>
      </c>
      <c r="P722" s="144" t="s">
        <v>978</v>
      </c>
      <c r="Q722" s="144" t="s">
        <v>978</v>
      </c>
      <c r="R722" s="144" t="s">
        <v>978</v>
      </c>
      <c r="S722" s="141" t="s">
        <v>156</v>
      </c>
      <c r="T722" s="141" t="s">
        <v>2288</v>
      </c>
      <c r="U722" s="141" t="s">
        <v>2250</v>
      </c>
      <c r="V722" s="145" t="s">
        <v>2251</v>
      </c>
      <c r="W722" s="141" t="s">
        <v>4011</v>
      </c>
      <c r="X722" s="146">
        <v>45391</v>
      </c>
      <c r="Y722" s="147">
        <v>202415000037143</v>
      </c>
      <c r="Z722" s="147" t="s">
        <v>178</v>
      </c>
      <c r="AA722" s="141" t="s">
        <v>2852</v>
      </c>
      <c r="AB722" s="146">
        <v>45392</v>
      </c>
      <c r="AC722" s="162" t="s">
        <v>2853</v>
      </c>
      <c r="AD722" s="146">
        <v>45392</v>
      </c>
      <c r="AE722" s="163">
        <v>30000000</v>
      </c>
      <c r="AF722" s="152">
        <f t="shared" si="69"/>
        <v>0</v>
      </c>
      <c r="AG722" s="167">
        <v>627</v>
      </c>
      <c r="AH722" s="146">
        <v>45392</v>
      </c>
      <c r="AI722" s="163">
        <v>30000000</v>
      </c>
      <c r="AJ722" s="152">
        <f t="shared" si="70"/>
        <v>0</v>
      </c>
      <c r="AK722" s="164">
        <v>1809</v>
      </c>
      <c r="AL722" s="146">
        <v>45407</v>
      </c>
      <c r="AM722" s="163">
        <v>30000000</v>
      </c>
      <c r="AN722" s="158">
        <f t="shared" si="71"/>
        <v>0</v>
      </c>
      <c r="AO722" s="157">
        <v>2000000</v>
      </c>
      <c r="AP722" s="157"/>
      <c r="AQ722" s="158">
        <f t="shared" si="73"/>
        <v>28000000</v>
      </c>
      <c r="AR722" s="158">
        <f t="shared" si="72"/>
        <v>0</v>
      </c>
      <c r="AS722" s="159" t="s">
        <v>170</v>
      </c>
      <c r="AT722" s="164">
        <v>399</v>
      </c>
      <c r="AU722" s="165" t="s">
        <v>2400</v>
      </c>
      <c r="AV722" s="148"/>
    </row>
    <row r="723" spans="1:48" s="118" customFormat="1" ht="18.75" customHeight="1">
      <c r="A723" s="140">
        <v>157</v>
      </c>
      <c r="B723" s="141" t="s">
        <v>2854</v>
      </c>
      <c r="C723" s="142" t="s">
        <v>153</v>
      </c>
      <c r="D723" s="168" t="s">
        <v>114</v>
      </c>
      <c r="E723" s="168" t="s">
        <v>119</v>
      </c>
      <c r="F723" s="142" t="s">
        <v>2249</v>
      </c>
      <c r="G723" s="141" t="s">
        <v>208</v>
      </c>
      <c r="H723" s="142" t="s">
        <v>86</v>
      </c>
      <c r="I723" s="142" t="s">
        <v>40</v>
      </c>
      <c r="J723" s="168" t="s">
        <v>2855</v>
      </c>
      <c r="K723" s="141" t="s">
        <v>218</v>
      </c>
      <c r="L723" s="141">
        <v>81101500</v>
      </c>
      <c r="M723" s="143">
        <v>6414840</v>
      </c>
      <c r="N723" s="144">
        <v>3</v>
      </c>
      <c r="O723" s="143">
        <v>19244520</v>
      </c>
      <c r="P723" s="144" t="s">
        <v>978</v>
      </c>
      <c r="Q723" s="144" t="s">
        <v>978</v>
      </c>
      <c r="R723" s="144" t="s">
        <v>978</v>
      </c>
      <c r="S723" s="141" t="s">
        <v>156</v>
      </c>
      <c r="T723" s="141" t="s">
        <v>2288</v>
      </c>
      <c r="U723" s="141" t="s">
        <v>2250</v>
      </c>
      <c r="V723" s="145" t="s">
        <v>2251</v>
      </c>
      <c r="W723" s="141" t="s">
        <v>4011</v>
      </c>
      <c r="X723" s="146">
        <v>45391</v>
      </c>
      <c r="Y723" s="147">
        <v>202415000037143</v>
      </c>
      <c r="Z723" s="147" t="s">
        <v>178</v>
      </c>
      <c r="AA723" s="141" t="s">
        <v>2856</v>
      </c>
      <c r="AB723" s="146">
        <v>45392</v>
      </c>
      <c r="AC723" s="162" t="s">
        <v>2857</v>
      </c>
      <c r="AD723" s="146">
        <v>45392</v>
      </c>
      <c r="AE723" s="163">
        <v>19244520</v>
      </c>
      <c r="AF723" s="152">
        <f t="shared" si="69"/>
        <v>0</v>
      </c>
      <c r="AG723" s="167">
        <v>628</v>
      </c>
      <c r="AH723" s="146">
        <v>45392</v>
      </c>
      <c r="AI723" s="163">
        <v>19244520</v>
      </c>
      <c r="AJ723" s="152">
        <f t="shared" si="70"/>
        <v>0</v>
      </c>
      <c r="AK723" s="164">
        <v>1765</v>
      </c>
      <c r="AL723" s="146">
        <v>45400</v>
      </c>
      <c r="AM723" s="163">
        <v>19244520</v>
      </c>
      <c r="AN723" s="158">
        <f t="shared" si="71"/>
        <v>0</v>
      </c>
      <c r="AO723" s="157">
        <v>2779764</v>
      </c>
      <c r="AP723" s="157"/>
      <c r="AQ723" s="158">
        <f t="shared" si="73"/>
        <v>16464756</v>
      </c>
      <c r="AR723" s="158">
        <f t="shared" si="72"/>
        <v>0</v>
      </c>
      <c r="AS723" s="159" t="s">
        <v>170</v>
      </c>
      <c r="AT723" s="164">
        <v>351</v>
      </c>
      <c r="AU723" s="165" t="s">
        <v>2858</v>
      </c>
      <c r="AV723" s="148"/>
    </row>
    <row r="724" spans="1:48" s="118" customFormat="1" ht="18.75" customHeight="1">
      <c r="A724" s="140">
        <v>158</v>
      </c>
      <c r="B724" s="141" t="s">
        <v>2859</v>
      </c>
      <c r="C724" s="142" t="s">
        <v>153</v>
      </c>
      <c r="D724" s="168" t="s">
        <v>114</v>
      </c>
      <c r="E724" s="168" t="s">
        <v>119</v>
      </c>
      <c r="F724" s="142" t="s">
        <v>2249</v>
      </c>
      <c r="G724" s="141" t="s">
        <v>208</v>
      </c>
      <c r="H724" s="142" t="s">
        <v>212</v>
      </c>
      <c r="I724" s="142" t="s">
        <v>40</v>
      </c>
      <c r="J724" s="168" t="s">
        <v>2860</v>
      </c>
      <c r="K724" s="141" t="s">
        <v>218</v>
      </c>
      <c r="L724" s="141">
        <v>81101500</v>
      </c>
      <c r="M724" s="143">
        <v>6414840</v>
      </c>
      <c r="N724" s="144">
        <v>3</v>
      </c>
      <c r="O724" s="143">
        <v>19244520</v>
      </c>
      <c r="P724" s="144" t="s">
        <v>978</v>
      </c>
      <c r="Q724" s="144" t="s">
        <v>978</v>
      </c>
      <c r="R724" s="144" t="s">
        <v>978</v>
      </c>
      <c r="S724" s="141" t="s">
        <v>156</v>
      </c>
      <c r="T724" s="141" t="s">
        <v>2288</v>
      </c>
      <c r="U724" s="141" t="s">
        <v>2250</v>
      </c>
      <c r="V724" s="145" t="s">
        <v>2251</v>
      </c>
      <c r="W724" s="141" t="s">
        <v>4011</v>
      </c>
      <c r="X724" s="146">
        <v>45391</v>
      </c>
      <c r="Y724" s="147">
        <v>202415000037143</v>
      </c>
      <c r="Z724" s="147" t="s">
        <v>178</v>
      </c>
      <c r="AA724" s="141" t="s">
        <v>2861</v>
      </c>
      <c r="AB724" s="146">
        <v>45392</v>
      </c>
      <c r="AC724" s="162" t="s">
        <v>2862</v>
      </c>
      <c r="AD724" s="146">
        <v>45392</v>
      </c>
      <c r="AE724" s="163">
        <v>19244520</v>
      </c>
      <c r="AF724" s="152">
        <f t="shared" si="69"/>
        <v>0</v>
      </c>
      <c r="AG724" s="167">
        <v>629</v>
      </c>
      <c r="AH724" s="146">
        <v>45392</v>
      </c>
      <c r="AI724" s="163">
        <v>19244520</v>
      </c>
      <c r="AJ724" s="152">
        <f t="shared" si="70"/>
        <v>0</v>
      </c>
      <c r="AK724" s="164">
        <v>1783</v>
      </c>
      <c r="AL724" s="146">
        <v>45401</v>
      </c>
      <c r="AM724" s="163">
        <v>19244520</v>
      </c>
      <c r="AN724" s="158">
        <f t="shared" si="71"/>
        <v>0</v>
      </c>
      <c r="AO724" s="157">
        <v>1924452</v>
      </c>
      <c r="AP724" s="157"/>
      <c r="AQ724" s="158">
        <f t="shared" si="73"/>
        <v>17320068</v>
      </c>
      <c r="AR724" s="158">
        <f t="shared" si="72"/>
        <v>0</v>
      </c>
      <c r="AS724" s="159" t="s">
        <v>170</v>
      </c>
      <c r="AT724" s="164">
        <v>387</v>
      </c>
      <c r="AU724" s="165" t="s">
        <v>2863</v>
      </c>
      <c r="AV724" s="148"/>
    </row>
    <row r="725" spans="1:48" s="118" customFormat="1" ht="18.75" customHeight="1">
      <c r="A725" s="140">
        <v>159</v>
      </c>
      <c r="B725" s="141" t="s">
        <v>2864</v>
      </c>
      <c r="C725" s="142" t="s">
        <v>153</v>
      </c>
      <c r="D725" s="168" t="s">
        <v>114</v>
      </c>
      <c r="E725" s="168" t="s">
        <v>119</v>
      </c>
      <c r="F725" s="142" t="s">
        <v>2249</v>
      </c>
      <c r="G725" s="141" t="s">
        <v>208</v>
      </c>
      <c r="H725" s="142" t="s">
        <v>6</v>
      </c>
      <c r="I725" s="142" t="s">
        <v>40</v>
      </c>
      <c r="J725" s="168" t="s">
        <v>2865</v>
      </c>
      <c r="K725" s="141" t="s">
        <v>218</v>
      </c>
      <c r="L725" s="141">
        <v>93141500</v>
      </c>
      <c r="M725" s="143">
        <v>3688533</v>
      </c>
      <c r="N725" s="144">
        <v>3</v>
      </c>
      <c r="O725" s="143">
        <v>11065599</v>
      </c>
      <c r="P725" s="144" t="s">
        <v>978</v>
      </c>
      <c r="Q725" s="144" t="s">
        <v>978</v>
      </c>
      <c r="R725" s="144" t="s">
        <v>978</v>
      </c>
      <c r="S725" s="141" t="s">
        <v>156</v>
      </c>
      <c r="T725" s="141" t="s">
        <v>2288</v>
      </c>
      <c r="U725" s="141" t="s">
        <v>2250</v>
      </c>
      <c r="V725" s="145" t="s">
        <v>2251</v>
      </c>
      <c r="W725" s="141" t="s">
        <v>4011</v>
      </c>
      <c r="X725" s="146">
        <v>45391</v>
      </c>
      <c r="Y725" s="147">
        <v>202415000037143</v>
      </c>
      <c r="Z725" s="147" t="s">
        <v>178</v>
      </c>
      <c r="AA725" s="141" t="s">
        <v>2866</v>
      </c>
      <c r="AB725" s="146">
        <v>45392</v>
      </c>
      <c r="AC725" s="162" t="s">
        <v>2867</v>
      </c>
      <c r="AD725" s="146">
        <v>45392</v>
      </c>
      <c r="AE725" s="163">
        <v>11065599</v>
      </c>
      <c r="AF725" s="152">
        <f t="shared" si="69"/>
        <v>0</v>
      </c>
      <c r="AG725" s="167">
        <v>626</v>
      </c>
      <c r="AH725" s="146">
        <v>45392</v>
      </c>
      <c r="AI725" s="163">
        <v>11065599</v>
      </c>
      <c r="AJ725" s="152">
        <f t="shared" si="70"/>
        <v>0</v>
      </c>
      <c r="AK725" s="164">
        <v>1811</v>
      </c>
      <c r="AL725" s="146">
        <v>45408</v>
      </c>
      <c r="AM725" s="163">
        <v>11065599</v>
      </c>
      <c r="AN725" s="158">
        <f t="shared" si="71"/>
        <v>0</v>
      </c>
      <c r="AO725" s="157">
        <v>245902</v>
      </c>
      <c r="AP725" s="157"/>
      <c r="AQ725" s="158">
        <f t="shared" si="73"/>
        <v>10819697</v>
      </c>
      <c r="AR725" s="158">
        <f t="shared" si="72"/>
        <v>0</v>
      </c>
      <c r="AS725" s="159" t="s">
        <v>170</v>
      </c>
      <c r="AT725" s="164">
        <v>403</v>
      </c>
      <c r="AU725" s="165" t="s">
        <v>2868</v>
      </c>
      <c r="AV725" s="148"/>
    </row>
    <row r="726" spans="1:48" s="118" customFormat="1" ht="18.75" customHeight="1">
      <c r="A726" s="140">
        <v>160</v>
      </c>
      <c r="B726" s="141" t="s">
        <v>2869</v>
      </c>
      <c r="C726" s="142" t="s">
        <v>153</v>
      </c>
      <c r="D726" s="168" t="s">
        <v>114</v>
      </c>
      <c r="E726" s="168" t="s">
        <v>119</v>
      </c>
      <c r="F726" s="142" t="s">
        <v>2249</v>
      </c>
      <c r="G726" s="141" t="s">
        <v>208</v>
      </c>
      <c r="H726" s="142" t="s">
        <v>86</v>
      </c>
      <c r="I726" s="142" t="s">
        <v>40</v>
      </c>
      <c r="J726" s="168" t="s">
        <v>2870</v>
      </c>
      <c r="K726" s="141" t="s">
        <v>218</v>
      </c>
      <c r="L726" s="141">
        <v>81101500</v>
      </c>
      <c r="M726" s="143">
        <v>4704216</v>
      </c>
      <c r="N726" s="144">
        <v>3</v>
      </c>
      <c r="O726" s="143">
        <v>14112648</v>
      </c>
      <c r="P726" s="144" t="s">
        <v>978</v>
      </c>
      <c r="Q726" s="144" t="s">
        <v>978</v>
      </c>
      <c r="R726" s="144" t="s">
        <v>978</v>
      </c>
      <c r="S726" s="141" t="s">
        <v>156</v>
      </c>
      <c r="T726" s="141" t="s">
        <v>2288</v>
      </c>
      <c r="U726" s="141" t="s">
        <v>2250</v>
      </c>
      <c r="V726" s="145" t="s">
        <v>2251</v>
      </c>
      <c r="W726" s="141" t="s">
        <v>4011</v>
      </c>
      <c r="X726" s="146">
        <v>45397</v>
      </c>
      <c r="Y726" s="147" t="s">
        <v>2871</v>
      </c>
      <c r="Z726" s="147" t="s">
        <v>178</v>
      </c>
      <c r="AA726" s="141" t="s">
        <v>2872</v>
      </c>
      <c r="AB726" s="146">
        <v>45401</v>
      </c>
      <c r="AC726" s="162" t="s">
        <v>2873</v>
      </c>
      <c r="AD726" s="146">
        <v>45404</v>
      </c>
      <c r="AE726" s="163">
        <v>14112648</v>
      </c>
      <c r="AF726" s="152">
        <f t="shared" si="69"/>
        <v>0</v>
      </c>
      <c r="AG726" s="167">
        <v>670</v>
      </c>
      <c r="AH726" s="146">
        <v>45404</v>
      </c>
      <c r="AI726" s="163">
        <v>14112648</v>
      </c>
      <c r="AJ726" s="152">
        <f t="shared" si="70"/>
        <v>0</v>
      </c>
      <c r="AK726" s="164">
        <v>1810</v>
      </c>
      <c r="AL726" s="146">
        <v>45407</v>
      </c>
      <c r="AM726" s="163">
        <v>14112648</v>
      </c>
      <c r="AN726" s="158">
        <f t="shared" si="71"/>
        <v>0</v>
      </c>
      <c r="AO726" s="157"/>
      <c r="AP726" s="157">
        <v>0</v>
      </c>
      <c r="AQ726" s="158">
        <f t="shared" si="73"/>
        <v>14112648</v>
      </c>
      <c r="AR726" s="158">
        <f t="shared" si="72"/>
        <v>0</v>
      </c>
      <c r="AS726" s="159" t="s">
        <v>170</v>
      </c>
      <c r="AT726" s="164">
        <v>387</v>
      </c>
      <c r="AU726" s="165" t="s">
        <v>2863</v>
      </c>
      <c r="AV726" s="148"/>
    </row>
    <row r="727" spans="1:48" s="118" customFormat="1" ht="18.75" customHeight="1">
      <c r="A727" s="140">
        <v>161</v>
      </c>
      <c r="B727" s="141" t="s">
        <v>2874</v>
      </c>
      <c r="C727" s="142" t="s">
        <v>153</v>
      </c>
      <c r="D727" s="168" t="s">
        <v>114</v>
      </c>
      <c r="E727" s="168" t="s">
        <v>119</v>
      </c>
      <c r="F727" s="142" t="s">
        <v>2249</v>
      </c>
      <c r="G727" s="141" t="s">
        <v>208</v>
      </c>
      <c r="H727" s="142" t="s">
        <v>6</v>
      </c>
      <c r="I727" s="142" t="s">
        <v>40</v>
      </c>
      <c r="J727" s="168" t="s">
        <v>2875</v>
      </c>
      <c r="K727" s="141" t="s">
        <v>218</v>
      </c>
      <c r="L727" s="141">
        <v>93141500</v>
      </c>
      <c r="M727" s="143">
        <v>3800000</v>
      </c>
      <c r="N727" s="144">
        <v>2</v>
      </c>
      <c r="O727" s="143">
        <v>7600000</v>
      </c>
      <c r="P727" s="144" t="s">
        <v>344</v>
      </c>
      <c r="Q727" s="144" t="s">
        <v>344</v>
      </c>
      <c r="R727" s="144" t="s">
        <v>344</v>
      </c>
      <c r="S727" s="141" t="s">
        <v>156</v>
      </c>
      <c r="T727" s="141" t="s">
        <v>2288</v>
      </c>
      <c r="U727" s="141" t="s">
        <v>2250</v>
      </c>
      <c r="V727" s="145" t="s">
        <v>2251</v>
      </c>
      <c r="W727" s="141" t="s">
        <v>4011</v>
      </c>
      <c r="X727" s="146">
        <v>45408</v>
      </c>
      <c r="Y727" s="147">
        <v>202415000041663</v>
      </c>
      <c r="Z727" s="147" t="s">
        <v>178</v>
      </c>
      <c r="AA727" s="141" t="s">
        <v>2876</v>
      </c>
      <c r="AB727" s="146">
        <v>45411</v>
      </c>
      <c r="AC727" s="162" t="s">
        <v>2877</v>
      </c>
      <c r="AD727" s="146">
        <v>45415</v>
      </c>
      <c r="AE727" s="163">
        <v>7600000</v>
      </c>
      <c r="AF727" s="152">
        <f t="shared" si="69"/>
        <v>0</v>
      </c>
      <c r="AG727" s="167">
        <v>690</v>
      </c>
      <c r="AH727" s="146">
        <v>45420</v>
      </c>
      <c r="AI727" s="163">
        <v>0</v>
      </c>
      <c r="AJ727" s="152">
        <f t="shared" si="70"/>
        <v>7600000</v>
      </c>
      <c r="AK727" s="164"/>
      <c r="AL727" s="146"/>
      <c r="AM727" s="163"/>
      <c r="AN727" s="158">
        <f t="shared" si="71"/>
        <v>0</v>
      </c>
      <c r="AO727" s="157"/>
      <c r="AP727" s="157"/>
      <c r="AQ727" s="158">
        <f t="shared" si="73"/>
        <v>0</v>
      </c>
      <c r="AR727" s="158">
        <f t="shared" si="72"/>
        <v>7600000</v>
      </c>
      <c r="AS727" s="159"/>
      <c r="AT727" s="164"/>
      <c r="AU727" s="165"/>
      <c r="AV727" s="148"/>
    </row>
    <row r="728" spans="1:48" s="118" customFormat="1" ht="18.75" customHeight="1">
      <c r="A728" s="140">
        <v>162</v>
      </c>
      <c r="B728" s="141" t="s">
        <v>2878</v>
      </c>
      <c r="C728" s="142" t="s">
        <v>153</v>
      </c>
      <c r="D728" s="168" t="s">
        <v>114</v>
      </c>
      <c r="E728" s="168" t="s">
        <v>119</v>
      </c>
      <c r="F728" s="142" t="s">
        <v>2249</v>
      </c>
      <c r="G728" s="141" t="s">
        <v>208</v>
      </c>
      <c r="H728" s="142" t="s">
        <v>73</v>
      </c>
      <c r="I728" s="142" t="s">
        <v>228</v>
      </c>
      <c r="J728" s="168" t="s">
        <v>2879</v>
      </c>
      <c r="K728" s="141" t="s">
        <v>226</v>
      </c>
      <c r="L728" s="141" t="s">
        <v>237</v>
      </c>
      <c r="M728" s="143">
        <v>855207261</v>
      </c>
      <c r="N728" s="144">
        <v>1</v>
      </c>
      <c r="O728" s="143">
        <v>855207261</v>
      </c>
      <c r="P728" s="144" t="s">
        <v>344</v>
      </c>
      <c r="Q728" s="144" t="s">
        <v>344</v>
      </c>
      <c r="R728" s="144" t="s">
        <v>344</v>
      </c>
      <c r="S728" s="141" t="s">
        <v>156</v>
      </c>
      <c r="T728" s="141" t="s">
        <v>2288</v>
      </c>
      <c r="U728" s="141" t="s">
        <v>2250</v>
      </c>
      <c r="V728" s="145" t="s">
        <v>2251</v>
      </c>
      <c r="W728" s="141" t="s">
        <v>4010</v>
      </c>
      <c r="X728" s="146">
        <v>45422</v>
      </c>
      <c r="Y728" s="147">
        <v>202415000044033</v>
      </c>
      <c r="Z728" s="147" t="s">
        <v>178</v>
      </c>
      <c r="AA728" s="141" t="s">
        <v>2880</v>
      </c>
      <c r="AB728" s="146">
        <v>45426</v>
      </c>
      <c r="AC728" s="162" t="s">
        <v>2881</v>
      </c>
      <c r="AD728" s="146">
        <v>45426</v>
      </c>
      <c r="AE728" s="163">
        <v>855207261</v>
      </c>
      <c r="AF728" s="152">
        <f t="shared" si="69"/>
        <v>0</v>
      </c>
      <c r="AG728" s="167">
        <v>697</v>
      </c>
      <c r="AH728" s="146">
        <v>45427</v>
      </c>
      <c r="AI728" s="163">
        <v>0</v>
      </c>
      <c r="AJ728" s="152">
        <f t="shared" si="70"/>
        <v>855207261</v>
      </c>
      <c r="AK728" s="164"/>
      <c r="AL728" s="146"/>
      <c r="AM728" s="163"/>
      <c r="AN728" s="158">
        <f t="shared" si="71"/>
        <v>0</v>
      </c>
      <c r="AO728" s="157"/>
      <c r="AP728" s="157"/>
      <c r="AQ728" s="158">
        <f t="shared" si="73"/>
        <v>0</v>
      </c>
      <c r="AR728" s="158">
        <f t="shared" si="72"/>
        <v>855207261</v>
      </c>
      <c r="AS728" s="159"/>
      <c r="AT728" s="164"/>
      <c r="AU728" s="165"/>
      <c r="AV728" s="148"/>
    </row>
    <row r="729" spans="1:48" s="118" customFormat="1" ht="18.75" customHeight="1">
      <c r="A729" s="140">
        <v>163</v>
      </c>
      <c r="B729" s="141" t="s">
        <v>2882</v>
      </c>
      <c r="C729" s="142" t="s">
        <v>153</v>
      </c>
      <c r="D729" s="168" t="s">
        <v>114</v>
      </c>
      <c r="E729" s="168" t="s">
        <v>119</v>
      </c>
      <c r="F729" s="142" t="s">
        <v>2249</v>
      </c>
      <c r="G729" s="141" t="s">
        <v>208</v>
      </c>
      <c r="H729" s="142" t="s">
        <v>73</v>
      </c>
      <c r="I729" s="142" t="s">
        <v>228</v>
      </c>
      <c r="J729" s="168" t="s">
        <v>2883</v>
      </c>
      <c r="K729" s="141" t="s">
        <v>226</v>
      </c>
      <c r="L729" s="141" t="s">
        <v>237</v>
      </c>
      <c r="M729" s="143">
        <v>53740993</v>
      </c>
      <c r="N729" s="144">
        <v>1</v>
      </c>
      <c r="O729" s="143">
        <v>53740993</v>
      </c>
      <c r="P729" s="144" t="s">
        <v>344</v>
      </c>
      <c r="Q729" s="144" t="s">
        <v>344</v>
      </c>
      <c r="R729" s="144" t="s">
        <v>344</v>
      </c>
      <c r="S729" s="141" t="s">
        <v>156</v>
      </c>
      <c r="T729" s="141" t="s">
        <v>2288</v>
      </c>
      <c r="U729" s="141" t="s">
        <v>2250</v>
      </c>
      <c r="V729" s="145" t="s">
        <v>2251</v>
      </c>
      <c r="W729" s="141" t="s">
        <v>4010</v>
      </c>
      <c r="X729" s="146">
        <v>45422</v>
      </c>
      <c r="Y729" s="147">
        <v>202415000044033</v>
      </c>
      <c r="Z729" s="147" t="s">
        <v>178</v>
      </c>
      <c r="AA729" s="141" t="s">
        <v>2884</v>
      </c>
      <c r="AB729" s="146">
        <v>45426</v>
      </c>
      <c r="AC729" s="162" t="s">
        <v>2885</v>
      </c>
      <c r="AD729" s="146">
        <v>45426</v>
      </c>
      <c r="AE729" s="163">
        <v>53740993</v>
      </c>
      <c r="AF729" s="152">
        <f t="shared" si="69"/>
        <v>0</v>
      </c>
      <c r="AG729" s="167">
        <v>698</v>
      </c>
      <c r="AH729" s="146">
        <v>45427</v>
      </c>
      <c r="AI729" s="163">
        <v>0</v>
      </c>
      <c r="AJ729" s="152">
        <f t="shared" si="70"/>
        <v>53740993</v>
      </c>
      <c r="AK729" s="164"/>
      <c r="AL729" s="146"/>
      <c r="AM729" s="163"/>
      <c r="AN729" s="158">
        <f t="shared" si="71"/>
        <v>0</v>
      </c>
      <c r="AO729" s="157"/>
      <c r="AP729" s="157"/>
      <c r="AQ729" s="158">
        <f t="shared" si="73"/>
        <v>0</v>
      </c>
      <c r="AR729" s="158">
        <f t="shared" si="72"/>
        <v>53740993</v>
      </c>
      <c r="AS729" s="159"/>
      <c r="AT729" s="164"/>
      <c r="AU729" s="165"/>
      <c r="AV729" s="148"/>
    </row>
    <row r="730" spans="1:48" s="118" customFormat="1" ht="18.75" customHeight="1">
      <c r="A730" s="140">
        <v>164</v>
      </c>
      <c r="B730" s="141" t="s">
        <v>2886</v>
      </c>
      <c r="C730" s="142" t="s">
        <v>153</v>
      </c>
      <c r="D730" s="168" t="s">
        <v>114</v>
      </c>
      <c r="E730" s="168" t="s">
        <v>119</v>
      </c>
      <c r="F730" s="142" t="s">
        <v>2249</v>
      </c>
      <c r="G730" s="141" t="s">
        <v>208</v>
      </c>
      <c r="H730" s="142" t="s">
        <v>6</v>
      </c>
      <c r="I730" s="142" t="s">
        <v>40</v>
      </c>
      <c r="J730" s="168" t="s">
        <v>2887</v>
      </c>
      <c r="K730" s="141" t="s">
        <v>218</v>
      </c>
      <c r="L730" s="141">
        <v>93141500</v>
      </c>
      <c r="M730" s="143">
        <v>7483980</v>
      </c>
      <c r="N730" s="144">
        <v>1.5</v>
      </c>
      <c r="O730" s="143">
        <v>11225970</v>
      </c>
      <c r="P730" s="144" t="s">
        <v>344</v>
      </c>
      <c r="Q730" s="144" t="s">
        <v>344</v>
      </c>
      <c r="R730" s="144" t="s">
        <v>344</v>
      </c>
      <c r="S730" s="141" t="s">
        <v>156</v>
      </c>
      <c r="T730" s="141" t="s">
        <v>2288</v>
      </c>
      <c r="U730" s="141" t="s">
        <v>2250</v>
      </c>
      <c r="V730" s="145" t="s">
        <v>2251</v>
      </c>
      <c r="W730" s="141" t="s">
        <v>4011</v>
      </c>
      <c r="X730" s="146">
        <v>45422</v>
      </c>
      <c r="Y730" s="147"/>
      <c r="Z730" s="147" t="s">
        <v>178</v>
      </c>
      <c r="AA730" s="141" t="s">
        <v>2888</v>
      </c>
      <c r="AB730" s="146">
        <v>45426</v>
      </c>
      <c r="AC730" s="162" t="s">
        <v>2889</v>
      </c>
      <c r="AD730" s="146">
        <v>45434</v>
      </c>
      <c r="AE730" s="163">
        <v>11225970</v>
      </c>
      <c r="AF730" s="152">
        <f t="shared" si="69"/>
        <v>0</v>
      </c>
      <c r="AG730" s="167">
        <v>798</v>
      </c>
      <c r="AH730" s="146">
        <v>45434</v>
      </c>
      <c r="AI730" s="163">
        <v>11225970</v>
      </c>
      <c r="AJ730" s="152">
        <f t="shared" si="70"/>
        <v>0</v>
      </c>
      <c r="AK730" s="164">
        <v>2792</v>
      </c>
      <c r="AL730" s="146">
        <v>45440</v>
      </c>
      <c r="AM730" s="163">
        <v>11225970</v>
      </c>
      <c r="AN730" s="158">
        <f t="shared" si="71"/>
        <v>0</v>
      </c>
      <c r="AO730" s="157"/>
      <c r="AP730" s="157"/>
      <c r="AQ730" s="158">
        <f t="shared" si="73"/>
        <v>11225970</v>
      </c>
      <c r="AR730" s="158">
        <f t="shared" si="72"/>
        <v>0</v>
      </c>
      <c r="AS730" s="159" t="s">
        <v>170</v>
      </c>
      <c r="AT730" s="164">
        <v>444</v>
      </c>
      <c r="AU730" s="165" t="s">
        <v>2890</v>
      </c>
      <c r="AV730" s="148"/>
    </row>
    <row r="731" spans="1:48" s="118" customFormat="1" ht="18.75" customHeight="1">
      <c r="A731" s="140">
        <v>165</v>
      </c>
      <c r="B731" s="141" t="s">
        <v>2891</v>
      </c>
      <c r="C731" s="142" t="s">
        <v>153</v>
      </c>
      <c r="D731" s="168" t="s">
        <v>114</v>
      </c>
      <c r="E731" s="168" t="s">
        <v>119</v>
      </c>
      <c r="F731" s="142" t="s">
        <v>2249</v>
      </c>
      <c r="G731" s="141" t="s">
        <v>208</v>
      </c>
      <c r="H731" s="142" t="s">
        <v>2</v>
      </c>
      <c r="I731" s="142" t="s">
        <v>40</v>
      </c>
      <c r="J731" s="168" t="s">
        <v>2892</v>
      </c>
      <c r="K731" s="141" t="s">
        <v>225</v>
      </c>
      <c r="L731" s="141">
        <v>80121700</v>
      </c>
      <c r="M731" s="143">
        <v>14400000</v>
      </c>
      <c r="N731" s="144">
        <v>1</v>
      </c>
      <c r="O731" s="143">
        <v>14400000</v>
      </c>
      <c r="P731" s="144" t="s">
        <v>622</v>
      </c>
      <c r="Q731" s="144" t="s">
        <v>622</v>
      </c>
      <c r="R731" s="144" t="s">
        <v>622</v>
      </c>
      <c r="S731" s="141" t="s">
        <v>156</v>
      </c>
      <c r="T731" s="141" t="s">
        <v>2288</v>
      </c>
      <c r="U731" s="141" t="s">
        <v>2250</v>
      </c>
      <c r="V731" s="145" t="s">
        <v>2251</v>
      </c>
      <c r="W731" s="141" t="s">
        <v>4011</v>
      </c>
      <c r="X731" s="146">
        <v>45428</v>
      </c>
      <c r="Y731" s="147">
        <v>202415000047493</v>
      </c>
      <c r="Z731" s="147" t="s">
        <v>178</v>
      </c>
      <c r="AA731" s="141" t="s">
        <v>2893</v>
      </c>
      <c r="AB731" s="146">
        <v>45429</v>
      </c>
      <c r="AC731" s="162" t="s">
        <v>2894</v>
      </c>
      <c r="AD731" s="146">
        <v>45432</v>
      </c>
      <c r="AE731" s="163">
        <v>14400000</v>
      </c>
      <c r="AF731" s="152">
        <f t="shared" si="69"/>
        <v>0</v>
      </c>
      <c r="AG731" s="167">
        <v>779</v>
      </c>
      <c r="AH731" s="146">
        <v>45434</v>
      </c>
      <c r="AI731" s="163">
        <v>14400000</v>
      </c>
      <c r="AJ731" s="152">
        <f t="shared" si="70"/>
        <v>0</v>
      </c>
      <c r="AK731" s="164">
        <v>2779</v>
      </c>
      <c r="AL731" s="146">
        <v>45440</v>
      </c>
      <c r="AM731" s="163">
        <v>14400000</v>
      </c>
      <c r="AN731" s="158">
        <f t="shared" si="71"/>
        <v>0</v>
      </c>
      <c r="AO731" s="157"/>
      <c r="AP731" s="157"/>
      <c r="AQ731" s="158">
        <f t="shared" si="73"/>
        <v>14400000</v>
      </c>
      <c r="AR731" s="158">
        <f t="shared" si="72"/>
        <v>0</v>
      </c>
      <c r="AS731" s="159" t="s">
        <v>170</v>
      </c>
      <c r="AT731" s="164">
        <v>28</v>
      </c>
      <c r="AU731" s="165" t="s">
        <v>2435</v>
      </c>
      <c r="AV731" s="148"/>
    </row>
    <row r="732" spans="1:48" s="118" customFormat="1" ht="18.75" customHeight="1">
      <c r="A732" s="140">
        <v>166</v>
      </c>
      <c r="B732" s="141" t="s">
        <v>2895</v>
      </c>
      <c r="C732" s="142" t="s">
        <v>153</v>
      </c>
      <c r="D732" s="168" t="s">
        <v>114</v>
      </c>
      <c r="E732" s="168" t="s">
        <v>119</v>
      </c>
      <c r="F732" s="142" t="s">
        <v>2249</v>
      </c>
      <c r="G732" s="141" t="s">
        <v>208</v>
      </c>
      <c r="H732" s="142" t="s">
        <v>2</v>
      </c>
      <c r="I732" s="142" t="s">
        <v>40</v>
      </c>
      <c r="J732" s="168" t="s">
        <v>2896</v>
      </c>
      <c r="K732" s="141" t="s">
        <v>225</v>
      </c>
      <c r="L732" s="141">
        <v>80121700</v>
      </c>
      <c r="M732" s="143">
        <v>10000000</v>
      </c>
      <c r="N732" s="144">
        <v>1</v>
      </c>
      <c r="O732" s="143">
        <v>10000000</v>
      </c>
      <c r="P732" s="144" t="s">
        <v>622</v>
      </c>
      <c r="Q732" s="144" t="s">
        <v>622</v>
      </c>
      <c r="R732" s="144" t="s">
        <v>622</v>
      </c>
      <c r="S732" s="141" t="s">
        <v>156</v>
      </c>
      <c r="T732" s="141" t="s">
        <v>2288</v>
      </c>
      <c r="U732" s="141" t="s">
        <v>2250</v>
      </c>
      <c r="V732" s="145" t="s">
        <v>2251</v>
      </c>
      <c r="W732" s="141" t="s">
        <v>4011</v>
      </c>
      <c r="X732" s="146">
        <v>45428</v>
      </c>
      <c r="Y732" s="147">
        <v>202415000047493</v>
      </c>
      <c r="Z732" s="147" t="s">
        <v>178</v>
      </c>
      <c r="AA732" s="141" t="s">
        <v>2897</v>
      </c>
      <c r="AB732" s="146">
        <v>45429</v>
      </c>
      <c r="AC732" s="162" t="s">
        <v>2898</v>
      </c>
      <c r="AD732" s="146">
        <v>45432</v>
      </c>
      <c r="AE732" s="163">
        <v>10000000</v>
      </c>
      <c r="AF732" s="152">
        <f t="shared" si="69"/>
        <v>0</v>
      </c>
      <c r="AG732" s="167">
        <v>753</v>
      </c>
      <c r="AH732" s="146">
        <v>45433</v>
      </c>
      <c r="AI732" s="163">
        <v>10000000</v>
      </c>
      <c r="AJ732" s="152">
        <f t="shared" si="70"/>
        <v>0</v>
      </c>
      <c r="AK732" s="164">
        <v>2750</v>
      </c>
      <c r="AL732" s="146">
        <v>45439</v>
      </c>
      <c r="AM732" s="163">
        <v>10000000</v>
      </c>
      <c r="AN732" s="158">
        <f t="shared" si="71"/>
        <v>0</v>
      </c>
      <c r="AO732" s="157"/>
      <c r="AP732" s="157"/>
      <c r="AQ732" s="158">
        <f t="shared" si="73"/>
        <v>10000000</v>
      </c>
      <c r="AR732" s="158">
        <f t="shared" si="72"/>
        <v>0</v>
      </c>
      <c r="AS732" s="159" t="s">
        <v>170</v>
      </c>
      <c r="AT732" s="164">
        <v>41</v>
      </c>
      <c r="AU732" s="165" t="s">
        <v>2652</v>
      </c>
      <c r="AV732" s="148"/>
    </row>
    <row r="733" spans="1:48" s="118" customFormat="1" ht="18.75" customHeight="1">
      <c r="A733" s="140">
        <v>167</v>
      </c>
      <c r="B733" s="141" t="s">
        <v>2899</v>
      </c>
      <c r="C733" s="142" t="s">
        <v>153</v>
      </c>
      <c r="D733" s="168" t="s">
        <v>114</v>
      </c>
      <c r="E733" s="168" t="s">
        <v>119</v>
      </c>
      <c r="F733" s="142" t="s">
        <v>2249</v>
      </c>
      <c r="G733" s="141" t="s">
        <v>208</v>
      </c>
      <c r="H733" s="142" t="s">
        <v>212</v>
      </c>
      <c r="I733" s="142" t="s">
        <v>40</v>
      </c>
      <c r="J733" s="168" t="s">
        <v>2900</v>
      </c>
      <c r="K733" s="141" t="s">
        <v>225</v>
      </c>
      <c r="L733" s="141">
        <v>81101500</v>
      </c>
      <c r="M733" s="143">
        <v>6935092</v>
      </c>
      <c r="N733" s="144">
        <v>1</v>
      </c>
      <c r="O733" s="143">
        <v>6935092</v>
      </c>
      <c r="P733" s="144" t="s">
        <v>622</v>
      </c>
      <c r="Q733" s="144" t="s">
        <v>622</v>
      </c>
      <c r="R733" s="144" t="s">
        <v>622</v>
      </c>
      <c r="S733" s="141" t="s">
        <v>156</v>
      </c>
      <c r="T733" s="141" t="s">
        <v>2288</v>
      </c>
      <c r="U733" s="141" t="s">
        <v>2250</v>
      </c>
      <c r="V733" s="145" t="s">
        <v>2251</v>
      </c>
      <c r="W733" s="141" t="s">
        <v>4011</v>
      </c>
      <c r="X733" s="146">
        <v>45428</v>
      </c>
      <c r="Y733" s="147">
        <v>202415000047493</v>
      </c>
      <c r="Z733" s="147" t="s">
        <v>178</v>
      </c>
      <c r="AA733" s="141" t="s">
        <v>2901</v>
      </c>
      <c r="AB733" s="146">
        <v>45429</v>
      </c>
      <c r="AC733" s="162" t="s">
        <v>2902</v>
      </c>
      <c r="AD733" s="146">
        <v>45432</v>
      </c>
      <c r="AE733" s="163">
        <v>6935092</v>
      </c>
      <c r="AF733" s="152">
        <f t="shared" si="69"/>
        <v>0</v>
      </c>
      <c r="AG733" s="167">
        <v>754</v>
      </c>
      <c r="AH733" s="146">
        <v>45433</v>
      </c>
      <c r="AI733" s="163">
        <v>6935092</v>
      </c>
      <c r="AJ733" s="152">
        <f t="shared" si="70"/>
        <v>0</v>
      </c>
      <c r="AK733" s="164">
        <v>2739</v>
      </c>
      <c r="AL733" s="146">
        <v>45439</v>
      </c>
      <c r="AM733" s="163">
        <v>6935092</v>
      </c>
      <c r="AN733" s="158">
        <f t="shared" si="71"/>
        <v>0</v>
      </c>
      <c r="AO733" s="157"/>
      <c r="AP733" s="157"/>
      <c r="AQ733" s="158">
        <f t="shared" si="73"/>
        <v>6935092</v>
      </c>
      <c r="AR733" s="158">
        <f t="shared" si="72"/>
        <v>0</v>
      </c>
      <c r="AS733" s="159" t="s">
        <v>170</v>
      </c>
      <c r="AT733" s="164">
        <v>25</v>
      </c>
      <c r="AU733" s="165" t="s">
        <v>2425</v>
      </c>
      <c r="AV733" s="148"/>
    </row>
    <row r="734" spans="1:48" s="118" customFormat="1" ht="18.75" customHeight="1">
      <c r="A734" s="140">
        <v>168</v>
      </c>
      <c r="B734" s="141" t="s">
        <v>2903</v>
      </c>
      <c r="C734" s="142" t="s">
        <v>153</v>
      </c>
      <c r="D734" s="168" t="s">
        <v>114</v>
      </c>
      <c r="E734" s="168" t="s">
        <v>119</v>
      </c>
      <c r="F734" s="142" t="s">
        <v>2249</v>
      </c>
      <c r="G734" s="141" t="s">
        <v>208</v>
      </c>
      <c r="H734" s="142" t="s">
        <v>86</v>
      </c>
      <c r="I734" s="142" t="s">
        <v>40</v>
      </c>
      <c r="J734" s="168" t="s">
        <v>2904</v>
      </c>
      <c r="K734" s="141" t="s">
        <v>225</v>
      </c>
      <c r="L734" s="141">
        <v>81101500</v>
      </c>
      <c r="M734" s="143">
        <v>7483980</v>
      </c>
      <c r="N734" s="144">
        <v>1</v>
      </c>
      <c r="O734" s="143">
        <v>7483980</v>
      </c>
      <c r="P734" s="144" t="s">
        <v>622</v>
      </c>
      <c r="Q734" s="144" t="s">
        <v>622</v>
      </c>
      <c r="R734" s="144" t="s">
        <v>622</v>
      </c>
      <c r="S734" s="141" t="s">
        <v>156</v>
      </c>
      <c r="T734" s="141" t="s">
        <v>2288</v>
      </c>
      <c r="U734" s="141" t="s">
        <v>2250</v>
      </c>
      <c r="V734" s="145" t="s">
        <v>2251</v>
      </c>
      <c r="W734" s="141" t="s">
        <v>4011</v>
      </c>
      <c r="X734" s="146">
        <v>45428</v>
      </c>
      <c r="Y734" s="147">
        <v>202415000047493</v>
      </c>
      <c r="Z734" s="147" t="s">
        <v>178</v>
      </c>
      <c r="AA734" s="141" t="s">
        <v>2905</v>
      </c>
      <c r="AB734" s="146">
        <v>45429</v>
      </c>
      <c r="AC734" s="162" t="s">
        <v>2906</v>
      </c>
      <c r="AD734" s="146">
        <v>45432</v>
      </c>
      <c r="AE734" s="163">
        <v>7483980</v>
      </c>
      <c r="AF734" s="152">
        <f t="shared" si="69"/>
        <v>0</v>
      </c>
      <c r="AG734" s="167">
        <v>755</v>
      </c>
      <c r="AH734" s="146">
        <v>45433</v>
      </c>
      <c r="AI734" s="163">
        <v>7483980</v>
      </c>
      <c r="AJ734" s="152">
        <f t="shared" si="70"/>
        <v>0</v>
      </c>
      <c r="AK734" s="164">
        <v>2724</v>
      </c>
      <c r="AL734" s="146">
        <v>45439</v>
      </c>
      <c r="AM734" s="163">
        <v>7483980</v>
      </c>
      <c r="AN734" s="158">
        <f t="shared" si="71"/>
        <v>0</v>
      </c>
      <c r="AO734" s="157"/>
      <c r="AP734" s="157"/>
      <c r="AQ734" s="158">
        <f t="shared" si="73"/>
        <v>7483980</v>
      </c>
      <c r="AR734" s="158">
        <f t="shared" si="72"/>
        <v>0</v>
      </c>
      <c r="AS734" s="159" t="s">
        <v>170</v>
      </c>
      <c r="AT734" s="164">
        <v>280</v>
      </c>
      <c r="AU734" s="165" t="s">
        <v>2459</v>
      </c>
      <c r="AV734" s="148"/>
    </row>
    <row r="735" spans="1:48" s="118" customFormat="1" ht="18.75" customHeight="1">
      <c r="A735" s="140">
        <v>169</v>
      </c>
      <c r="B735" s="141" t="s">
        <v>2907</v>
      </c>
      <c r="C735" s="142" t="s">
        <v>153</v>
      </c>
      <c r="D735" s="168" t="s">
        <v>114</v>
      </c>
      <c r="E735" s="168" t="s">
        <v>119</v>
      </c>
      <c r="F735" s="142" t="s">
        <v>2249</v>
      </c>
      <c r="G735" s="141" t="s">
        <v>208</v>
      </c>
      <c r="H735" s="142" t="s">
        <v>212</v>
      </c>
      <c r="I735" s="142" t="s">
        <v>40</v>
      </c>
      <c r="J735" s="168" t="s">
        <v>2908</v>
      </c>
      <c r="K735" s="141" t="s">
        <v>225</v>
      </c>
      <c r="L735" s="141">
        <v>81101500</v>
      </c>
      <c r="M735" s="143">
        <v>14400000</v>
      </c>
      <c r="N735" s="144">
        <v>1</v>
      </c>
      <c r="O735" s="143">
        <v>14400000</v>
      </c>
      <c r="P735" s="144" t="s">
        <v>622</v>
      </c>
      <c r="Q735" s="144" t="s">
        <v>622</v>
      </c>
      <c r="R735" s="144" t="s">
        <v>622</v>
      </c>
      <c r="S735" s="141" t="s">
        <v>156</v>
      </c>
      <c r="T735" s="141" t="s">
        <v>2288</v>
      </c>
      <c r="U735" s="141" t="s">
        <v>2250</v>
      </c>
      <c r="V735" s="145" t="s">
        <v>2251</v>
      </c>
      <c r="W735" s="141" t="s">
        <v>4011</v>
      </c>
      <c r="X735" s="146">
        <v>45428</v>
      </c>
      <c r="Y735" s="147">
        <v>202415000047493</v>
      </c>
      <c r="Z735" s="147" t="s">
        <v>178</v>
      </c>
      <c r="AA735" s="141" t="s">
        <v>2893</v>
      </c>
      <c r="AB735" s="146">
        <v>45429</v>
      </c>
      <c r="AC735" s="162" t="s">
        <v>2909</v>
      </c>
      <c r="AD735" s="146">
        <v>45432</v>
      </c>
      <c r="AE735" s="163">
        <v>14400000</v>
      </c>
      <c r="AF735" s="152">
        <f t="shared" si="69"/>
        <v>0</v>
      </c>
      <c r="AG735" s="167">
        <v>778</v>
      </c>
      <c r="AH735" s="146">
        <v>45434</v>
      </c>
      <c r="AI735" s="163">
        <v>14400000</v>
      </c>
      <c r="AJ735" s="152">
        <f t="shared" si="70"/>
        <v>0</v>
      </c>
      <c r="AK735" s="164">
        <v>2776</v>
      </c>
      <c r="AL735" s="146">
        <v>45440</v>
      </c>
      <c r="AM735" s="163">
        <v>14400000</v>
      </c>
      <c r="AN735" s="158">
        <f t="shared" si="71"/>
        <v>0</v>
      </c>
      <c r="AO735" s="157"/>
      <c r="AP735" s="157"/>
      <c r="AQ735" s="158">
        <f t="shared" si="73"/>
        <v>14400000</v>
      </c>
      <c r="AR735" s="158">
        <f t="shared" si="72"/>
        <v>0</v>
      </c>
      <c r="AS735" s="159" t="s">
        <v>170</v>
      </c>
      <c r="AT735" s="164">
        <v>26</v>
      </c>
      <c r="AU735" s="165" t="s">
        <v>2420</v>
      </c>
      <c r="AV735" s="148"/>
    </row>
    <row r="736" spans="1:48" s="118" customFormat="1" ht="18.75" customHeight="1">
      <c r="A736" s="140">
        <v>170</v>
      </c>
      <c r="B736" s="141" t="s">
        <v>2910</v>
      </c>
      <c r="C736" s="142" t="s">
        <v>153</v>
      </c>
      <c r="D736" s="168" t="s">
        <v>114</v>
      </c>
      <c r="E736" s="168" t="s">
        <v>119</v>
      </c>
      <c r="F736" s="142" t="s">
        <v>2249</v>
      </c>
      <c r="G736" s="141" t="s">
        <v>208</v>
      </c>
      <c r="H736" s="142" t="s">
        <v>211</v>
      </c>
      <c r="I736" s="142" t="s">
        <v>40</v>
      </c>
      <c r="J736" s="168" t="s">
        <v>2911</v>
      </c>
      <c r="K736" s="141" t="s">
        <v>225</v>
      </c>
      <c r="L736" s="141">
        <v>80111600</v>
      </c>
      <c r="M736" s="143">
        <v>6935092</v>
      </c>
      <c r="N736" s="144">
        <v>1</v>
      </c>
      <c r="O736" s="143">
        <v>6935092</v>
      </c>
      <c r="P736" s="144" t="s">
        <v>622</v>
      </c>
      <c r="Q736" s="144" t="s">
        <v>622</v>
      </c>
      <c r="R736" s="144" t="s">
        <v>622</v>
      </c>
      <c r="S736" s="141" t="s">
        <v>156</v>
      </c>
      <c r="T736" s="141" t="s">
        <v>2288</v>
      </c>
      <c r="U736" s="141" t="s">
        <v>2250</v>
      </c>
      <c r="V736" s="145" t="s">
        <v>2251</v>
      </c>
      <c r="W736" s="141" t="s">
        <v>4011</v>
      </c>
      <c r="X736" s="146">
        <v>45428</v>
      </c>
      <c r="Y736" s="147">
        <v>202415000047493</v>
      </c>
      <c r="Z736" s="147" t="s">
        <v>178</v>
      </c>
      <c r="AA736" s="141" t="s">
        <v>2912</v>
      </c>
      <c r="AB736" s="146">
        <v>45429</v>
      </c>
      <c r="AC736" s="162" t="s">
        <v>2913</v>
      </c>
      <c r="AD736" s="146">
        <v>45432</v>
      </c>
      <c r="AE736" s="163">
        <v>6935092</v>
      </c>
      <c r="AF736" s="152">
        <f t="shared" si="69"/>
        <v>0</v>
      </c>
      <c r="AG736" s="167">
        <v>777</v>
      </c>
      <c r="AH736" s="146">
        <v>45434</v>
      </c>
      <c r="AI736" s="163">
        <v>6935092</v>
      </c>
      <c r="AJ736" s="152">
        <f t="shared" si="70"/>
        <v>0</v>
      </c>
      <c r="AK736" s="164">
        <v>2781</v>
      </c>
      <c r="AL736" s="146">
        <v>45440</v>
      </c>
      <c r="AM736" s="163">
        <v>6935092</v>
      </c>
      <c r="AN736" s="158">
        <f t="shared" si="71"/>
        <v>0</v>
      </c>
      <c r="AO736" s="157"/>
      <c r="AP736" s="157"/>
      <c r="AQ736" s="158">
        <f t="shared" si="73"/>
        <v>6935092</v>
      </c>
      <c r="AR736" s="158">
        <f t="shared" si="72"/>
        <v>0</v>
      </c>
      <c r="AS736" s="159" t="s">
        <v>170</v>
      </c>
      <c r="AT736" s="164">
        <v>24</v>
      </c>
      <c r="AU736" s="165" t="s">
        <v>2430</v>
      </c>
      <c r="AV736" s="148"/>
    </row>
    <row r="737" spans="1:48" s="118" customFormat="1" ht="18.75" customHeight="1">
      <c r="A737" s="140">
        <v>171</v>
      </c>
      <c r="B737" s="141" t="s">
        <v>2914</v>
      </c>
      <c r="C737" s="142" t="s">
        <v>153</v>
      </c>
      <c r="D737" s="168" t="s">
        <v>114</v>
      </c>
      <c r="E737" s="168" t="s">
        <v>119</v>
      </c>
      <c r="F737" s="142" t="s">
        <v>2249</v>
      </c>
      <c r="G737" s="141" t="s">
        <v>208</v>
      </c>
      <c r="H737" s="142" t="s">
        <v>210</v>
      </c>
      <c r="I737" s="142" t="s">
        <v>40</v>
      </c>
      <c r="J737" s="168" t="s">
        <v>2915</v>
      </c>
      <c r="K737" s="141" t="s">
        <v>225</v>
      </c>
      <c r="L737" s="141">
        <v>80111600</v>
      </c>
      <c r="M737" s="143">
        <v>3500000</v>
      </c>
      <c r="N737" s="144" t="s">
        <v>2916</v>
      </c>
      <c r="O737" s="143">
        <v>2683333</v>
      </c>
      <c r="P737" s="144" t="s">
        <v>622</v>
      </c>
      <c r="Q737" s="144" t="s">
        <v>622</v>
      </c>
      <c r="R737" s="144" t="s">
        <v>622</v>
      </c>
      <c r="S737" s="141" t="s">
        <v>156</v>
      </c>
      <c r="T737" s="141" t="s">
        <v>2288</v>
      </c>
      <c r="U737" s="141" t="s">
        <v>2250</v>
      </c>
      <c r="V737" s="145" t="s">
        <v>2251</v>
      </c>
      <c r="W737" s="141" t="s">
        <v>4011</v>
      </c>
      <c r="X737" s="146">
        <v>45428</v>
      </c>
      <c r="Y737" s="147">
        <v>202415000047493</v>
      </c>
      <c r="Z737" s="147" t="s">
        <v>178</v>
      </c>
      <c r="AA737" s="141" t="s">
        <v>2917</v>
      </c>
      <c r="AB737" s="146">
        <v>45429</v>
      </c>
      <c r="AC737" s="162" t="s">
        <v>2918</v>
      </c>
      <c r="AD737" s="146">
        <v>45432</v>
      </c>
      <c r="AE737" s="163">
        <v>2683333</v>
      </c>
      <c r="AF737" s="152">
        <f t="shared" si="69"/>
        <v>0</v>
      </c>
      <c r="AG737" s="167">
        <v>776</v>
      </c>
      <c r="AH737" s="146">
        <v>45434</v>
      </c>
      <c r="AI737" s="163">
        <v>2683333</v>
      </c>
      <c r="AJ737" s="152">
        <f t="shared" si="70"/>
        <v>0</v>
      </c>
      <c r="AK737" s="164">
        <v>2777</v>
      </c>
      <c r="AL737" s="146">
        <v>45440</v>
      </c>
      <c r="AM737" s="163">
        <v>2683333</v>
      </c>
      <c r="AN737" s="158">
        <f t="shared" si="71"/>
        <v>0</v>
      </c>
      <c r="AO737" s="157"/>
      <c r="AP737" s="157"/>
      <c r="AQ737" s="158">
        <f t="shared" si="73"/>
        <v>2683333</v>
      </c>
      <c r="AR737" s="158">
        <f t="shared" si="72"/>
        <v>0</v>
      </c>
      <c r="AS737" s="159" t="s">
        <v>170</v>
      </c>
      <c r="AT737" s="164">
        <v>122</v>
      </c>
      <c r="AU737" s="165" t="s">
        <v>2632</v>
      </c>
      <c r="AV737" s="148"/>
    </row>
    <row r="738" spans="1:48" s="118" customFormat="1" ht="18.75" customHeight="1">
      <c r="A738" s="140">
        <v>172</v>
      </c>
      <c r="B738" s="141" t="s">
        <v>2919</v>
      </c>
      <c r="C738" s="142" t="s">
        <v>153</v>
      </c>
      <c r="D738" s="168" t="s">
        <v>114</v>
      </c>
      <c r="E738" s="168" t="s">
        <v>119</v>
      </c>
      <c r="F738" s="142" t="s">
        <v>2249</v>
      </c>
      <c r="G738" s="141" t="s">
        <v>208</v>
      </c>
      <c r="H738" s="142" t="s">
        <v>8</v>
      </c>
      <c r="I738" s="142" t="s">
        <v>40</v>
      </c>
      <c r="J738" s="168" t="s">
        <v>2920</v>
      </c>
      <c r="K738" s="141" t="s">
        <v>225</v>
      </c>
      <c r="L738" s="141">
        <v>80111600</v>
      </c>
      <c r="M738" s="143">
        <v>8000000</v>
      </c>
      <c r="N738" s="144" t="s">
        <v>2916</v>
      </c>
      <c r="O738" s="143">
        <v>6133333</v>
      </c>
      <c r="P738" s="144" t="s">
        <v>622</v>
      </c>
      <c r="Q738" s="144" t="s">
        <v>622</v>
      </c>
      <c r="R738" s="144" t="s">
        <v>622</v>
      </c>
      <c r="S738" s="141" t="s">
        <v>156</v>
      </c>
      <c r="T738" s="141" t="s">
        <v>2288</v>
      </c>
      <c r="U738" s="141" t="s">
        <v>2250</v>
      </c>
      <c r="V738" s="145" t="s">
        <v>2251</v>
      </c>
      <c r="W738" s="141" t="s">
        <v>4011</v>
      </c>
      <c r="X738" s="146">
        <v>45428</v>
      </c>
      <c r="Y738" s="147">
        <v>202415000047493</v>
      </c>
      <c r="Z738" s="147" t="s">
        <v>178</v>
      </c>
      <c r="AA738" s="141" t="s">
        <v>2921</v>
      </c>
      <c r="AB738" s="146">
        <v>45429</v>
      </c>
      <c r="AC738" s="162" t="s">
        <v>2922</v>
      </c>
      <c r="AD738" s="146">
        <v>45432</v>
      </c>
      <c r="AE738" s="163">
        <v>6133333</v>
      </c>
      <c r="AF738" s="152">
        <f t="shared" si="69"/>
        <v>0</v>
      </c>
      <c r="AG738" s="167">
        <v>775</v>
      </c>
      <c r="AH738" s="146">
        <v>45434</v>
      </c>
      <c r="AI738" s="163">
        <v>6133333</v>
      </c>
      <c r="AJ738" s="152">
        <f t="shared" si="70"/>
        <v>0</v>
      </c>
      <c r="AK738" s="164">
        <v>2778</v>
      </c>
      <c r="AL738" s="146">
        <v>45440</v>
      </c>
      <c r="AM738" s="163">
        <v>6133333</v>
      </c>
      <c r="AN738" s="158">
        <f t="shared" si="71"/>
        <v>0</v>
      </c>
      <c r="AO738" s="157"/>
      <c r="AP738" s="157"/>
      <c r="AQ738" s="158">
        <f t="shared" si="73"/>
        <v>6133333</v>
      </c>
      <c r="AR738" s="158">
        <f t="shared" si="72"/>
        <v>0</v>
      </c>
      <c r="AS738" s="159" t="s">
        <v>170</v>
      </c>
      <c r="AT738" s="164">
        <v>95</v>
      </c>
      <c r="AU738" s="165" t="s">
        <v>2593</v>
      </c>
      <c r="AV738" s="148"/>
    </row>
    <row r="739" spans="1:48" s="118" customFormat="1" ht="18.75" customHeight="1">
      <c r="A739" s="140">
        <v>173</v>
      </c>
      <c r="B739" s="141" t="s">
        <v>2923</v>
      </c>
      <c r="C739" s="142" t="s">
        <v>153</v>
      </c>
      <c r="D739" s="168" t="s">
        <v>114</v>
      </c>
      <c r="E739" s="168" t="s">
        <v>119</v>
      </c>
      <c r="F739" s="142" t="s">
        <v>2249</v>
      </c>
      <c r="G739" s="141" t="s">
        <v>208</v>
      </c>
      <c r="H739" s="142" t="s">
        <v>209</v>
      </c>
      <c r="I739" s="142" t="s">
        <v>40</v>
      </c>
      <c r="J739" s="168" t="s">
        <v>2924</v>
      </c>
      <c r="K739" s="141" t="s">
        <v>225</v>
      </c>
      <c r="L739" s="141">
        <v>80111600</v>
      </c>
      <c r="M739" s="143">
        <v>7500000</v>
      </c>
      <c r="N739" s="144">
        <v>1</v>
      </c>
      <c r="O739" s="143">
        <v>7500000</v>
      </c>
      <c r="P739" s="144" t="s">
        <v>622</v>
      </c>
      <c r="Q739" s="144" t="s">
        <v>622</v>
      </c>
      <c r="R739" s="144" t="s">
        <v>622</v>
      </c>
      <c r="S739" s="141" t="s">
        <v>156</v>
      </c>
      <c r="T739" s="141" t="s">
        <v>2288</v>
      </c>
      <c r="U739" s="141" t="s">
        <v>2250</v>
      </c>
      <c r="V739" s="145" t="s">
        <v>2251</v>
      </c>
      <c r="W739" s="141" t="s">
        <v>4011</v>
      </c>
      <c r="X739" s="146">
        <v>45428</v>
      </c>
      <c r="Y739" s="147">
        <v>202415000047493</v>
      </c>
      <c r="Z739" s="147" t="s">
        <v>178</v>
      </c>
      <c r="AA739" s="141" t="s">
        <v>2925</v>
      </c>
      <c r="AB739" s="146">
        <v>45429</v>
      </c>
      <c r="AC739" s="162" t="s">
        <v>2926</v>
      </c>
      <c r="AD739" s="146">
        <v>45432</v>
      </c>
      <c r="AE739" s="163">
        <v>7500000</v>
      </c>
      <c r="AF739" s="152">
        <f t="shared" si="69"/>
        <v>0</v>
      </c>
      <c r="AG739" s="167">
        <v>774</v>
      </c>
      <c r="AH739" s="146">
        <v>45434</v>
      </c>
      <c r="AI739" s="163">
        <v>7500000</v>
      </c>
      <c r="AJ739" s="152">
        <f t="shared" si="70"/>
        <v>0</v>
      </c>
      <c r="AK739" s="164">
        <v>2740</v>
      </c>
      <c r="AL739" s="146">
        <v>45439</v>
      </c>
      <c r="AM739" s="163">
        <v>7500000</v>
      </c>
      <c r="AN739" s="158">
        <f t="shared" si="71"/>
        <v>0</v>
      </c>
      <c r="AO739" s="157"/>
      <c r="AP739" s="157"/>
      <c r="AQ739" s="158">
        <f t="shared" si="73"/>
        <v>7500000</v>
      </c>
      <c r="AR739" s="158">
        <f t="shared" si="72"/>
        <v>0</v>
      </c>
      <c r="AS739" s="159" t="s">
        <v>170</v>
      </c>
      <c r="AT739" s="164">
        <v>42</v>
      </c>
      <c r="AU739" s="165" t="s">
        <v>2613</v>
      </c>
      <c r="AV739" s="148"/>
    </row>
    <row r="740" spans="1:48" s="118" customFormat="1" ht="18.75" customHeight="1">
      <c r="A740" s="140">
        <v>174</v>
      </c>
      <c r="B740" s="141" t="s">
        <v>2927</v>
      </c>
      <c r="C740" s="142" t="s">
        <v>153</v>
      </c>
      <c r="D740" s="168" t="s">
        <v>114</v>
      </c>
      <c r="E740" s="168" t="s">
        <v>119</v>
      </c>
      <c r="F740" s="142" t="s">
        <v>2249</v>
      </c>
      <c r="G740" s="141" t="s">
        <v>208</v>
      </c>
      <c r="H740" s="142" t="s">
        <v>6</v>
      </c>
      <c r="I740" s="142" t="s">
        <v>40</v>
      </c>
      <c r="J740" s="168" t="s">
        <v>2928</v>
      </c>
      <c r="K740" s="141" t="s">
        <v>225</v>
      </c>
      <c r="L740" s="141">
        <v>93141500</v>
      </c>
      <c r="M740" s="143">
        <v>3688533</v>
      </c>
      <c r="N740" s="144">
        <v>1</v>
      </c>
      <c r="O740" s="143">
        <v>3688533</v>
      </c>
      <c r="P740" s="144" t="s">
        <v>622</v>
      </c>
      <c r="Q740" s="144" t="s">
        <v>622</v>
      </c>
      <c r="R740" s="144" t="s">
        <v>622</v>
      </c>
      <c r="S740" s="141" t="s">
        <v>156</v>
      </c>
      <c r="T740" s="141" t="s">
        <v>2288</v>
      </c>
      <c r="U740" s="141" t="s">
        <v>2250</v>
      </c>
      <c r="V740" s="145" t="s">
        <v>2251</v>
      </c>
      <c r="W740" s="141" t="s">
        <v>4011</v>
      </c>
      <c r="X740" s="146">
        <v>45428</v>
      </c>
      <c r="Y740" s="147">
        <v>202415000047493</v>
      </c>
      <c r="Z740" s="147" t="s">
        <v>178</v>
      </c>
      <c r="AA740" s="141" t="s">
        <v>2929</v>
      </c>
      <c r="AB740" s="146">
        <v>45429</v>
      </c>
      <c r="AC740" s="162" t="s">
        <v>2930</v>
      </c>
      <c r="AD740" s="146">
        <v>45432</v>
      </c>
      <c r="AE740" s="163">
        <v>3688533</v>
      </c>
      <c r="AF740" s="152">
        <f t="shared" si="69"/>
        <v>0</v>
      </c>
      <c r="AG740" s="167">
        <v>773</v>
      </c>
      <c r="AH740" s="146">
        <v>45434</v>
      </c>
      <c r="AI740" s="163">
        <v>3688533</v>
      </c>
      <c r="AJ740" s="152">
        <f t="shared" si="70"/>
        <v>0</v>
      </c>
      <c r="AK740" s="164">
        <v>2782</v>
      </c>
      <c r="AL740" s="146">
        <v>45440</v>
      </c>
      <c r="AM740" s="163">
        <v>3688533</v>
      </c>
      <c r="AN740" s="158">
        <f t="shared" si="71"/>
        <v>0</v>
      </c>
      <c r="AO740" s="157"/>
      <c r="AP740" s="157"/>
      <c r="AQ740" s="158">
        <f t="shared" si="73"/>
        <v>3688533</v>
      </c>
      <c r="AR740" s="158">
        <f t="shared" si="72"/>
        <v>0</v>
      </c>
      <c r="AS740" s="159" t="s">
        <v>170</v>
      </c>
      <c r="AT740" s="164">
        <v>144</v>
      </c>
      <c r="AU740" s="165" t="s">
        <v>2603</v>
      </c>
      <c r="AV740" s="148"/>
    </row>
    <row r="741" spans="1:48" s="118" customFormat="1" ht="18.75" customHeight="1">
      <c r="A741" s="140">
        <v>1</v>
      </c>
      <c r="B741" s="141" t="s">
        <v>2931</v>
      </c>
      <c r="C741" s="142" t="s">
        <v>154</v>
      </c>
      <c r="D741" s="168" t="s">
        <v>113</v>
      </c>
      <c r="E741" s="168" t="s">
        <v>118</v>
      </c>
      <c r="F741" s="142" t="s">
        <v>126</v>
      </c>
      <c r="G741" s="141" t="s">
        <v>231</v>
      </c>
      <c r="H741" s="142" t="s">
        <v>76</v>
      </c>
      <c r="I741" s="142" t="s">
        <v>40</v>
      </c>
      <c r="J741" s="168" t="s">
        <v>2932</v>
      </c>
      <c r="K741" s="141" t="s">
        <v>222</v>
      </c>
      <c r="L741" s="141" t="s">
        <v>2933</v>
      </c>
      <c r="M741" s="143">
        <v>20984000</v>
      </c>
      <c r="N741" s="144">
        <v>9</v>
      </c>
      <c r="O741" s="143">
        <v>92476690</v>
      </c>
      <c r="P741" s="144" t="s">
        <v>2934</v>
      </c>
      <c r="Q741" s="144" t="s">
        <v>2934</v>
      </c>
      <c r="R741" s="144" t="s">
        <v>2934</v>
      </c>
      <c r="S741" s="141" t="s">
        <v>230</v>
      </c>
      <c r="T741" s="141" t="s">
        <v>2935</v>
      </c>
      <c r="U741" s="141" t="s">
        <v>2936</v>
      </c>
      <c r="V741" s="145"/>
      <c r="W741" s="141" t="s">
        <v>2937</v>
      </c>
      <c r="X741" s="146">
        <v>45419</v>
      </c>
      <c r="Y741" s="147">
        <v>202417000043173</v>
      </c>
      <c r="Z741" s="147" t="s">
        <v>179</v>
      </c>
      <c r="AA741" s="141" t="s">
        <v>2938</v>
      </c>
      <c r="AB741" s="146">
        <v>45419</v>
      </c>
      <c r="AC741" s="162"/>
      <c r="AD741" s="146"/>
      <c r="AE741" s="163"/>
      <c r="AF741" s="152">
        <f t="shared" si="69"/>
        <v>92476690</v>
      </c>
      <c r="AG741" s="167"/>
      <c r="AH741" s="146"/>
      <c r="AI741" s="163"/>
      <c r="AJ741" s="152">
        <f t="shared" si="70"/>
        <v>0</v>
      </c>
      <c r="AK741" s="164"/>
      <c r="AL741" s="146"/>
      <c r="AM741" s="163"/>
      <c r="AN741" s="158">
        <f t="shared" si="71"/>
        <v>0</v>
      </c>
      <c r="AO741" s="157"/>
      <c r="AP741" s="157"/>
      <c r="AQ741" s="158">
        <f t="shared" si="73"/>
        <v>0</v>
      </c>
      <c r="AR741" s="158">
        <f t="shared" si="72"/>
        <v>92476690</v>
      </c>
      <c r="AS741" s="159"/>
      <c r="AT741" s="164"/>
      <c r="AU741" s="165"/>
      <c r="AV741" s="148"/>
    </row>
    <row r="742" spans="1:48" s="118" customFormat="1" ht="18.75" customHeight="1">
      <c r="A742" s="140">
        <v>2</v>
      </c>
      <c r="B742" s="141" t="s">
        <v>2939</v>
      </c>
      <c r="C742" s="142" t="s">
        <v>154</v>
      </c>
      <c r="D742" s="168" t="s">
        <v>113</v>
      </c>
      <c r="E742" s="168" t="s">
        <v>118</v>
      </c>
      <c r="F742" s="142" t="s">
        <v>126</v>
      </c>
      <c r="G742" s="141" t="s">
        <v>231</v>
      </c>
      <c r="H742" s="142" t="s">
        <v>81</v>
      </c>
      <c r="I742" s="142" t="s">
        <v>40</v>
      </c>
      <c r="J742" s="168" t="s">
        <v>2940</v>
      </c>
      <c r="K742" s="141" t="s">
        <v>226</v>
      </c>
      <c r="L742" s="141" t="s">
        <v>237</v>
      </c>
      <c r="M742" s="143">
        <v>0</v>
      </c>
      <c r="N742" s="144">
        <v>0</v>
      </c>
      <c r="O742" s="143">
        <f>85500000-85500000</f>
        <v>0</v>
      </c>
      <c r="P742" s="144" t="s">
        <v>361</v>
      </c>
      <c r="Q742" s="144" t="s">
        <v>361</v>
      </c>
      <c r="R742" s="144" t="s">
        <v>361</v>
      </c>
      <c r="S742" s="141" t="s">
        <v>230</v>
      </c>
      <c r="T742" s="141" t="s">
        <v>2935</v>
      </c>
      <c r="U742" s="141" t="s">
        <v>2936</v>
      </c>
      <c r="V742" s="145"/>
      <c r="W742" s="141" t="s">
        <v>4010</v>
      </c>
      <c r="X742" s="146">
        <v>45343</v>
      </c>
      <c r="Y742" s="147">
        <v>202417000022573</v>
      </c>
      <c r="Z742" s="147" t="s">
        <v>180</v>
      </c>
      <c r="AA742" s="141" t="s">
        <v>2941</v>
      </c>
      <c r="AB742" s="146"/>
      <c r="AC742" s="162"/>
      <c r="AD742" s="146"/>
      <c r="AE742" s="163"/>
      <c r="AF742" s="152">
        <f t="shared" si="69"/>
        <v>0</v>
      </c>
      <c r="AG742" s="167"/>
      <c r="AH742" s="146"/>
      <c r="AI742" s="163"/>
      <c r="AJ742" s="152">
        <f t="shared" si="70"/>
        <v>0</v>
      </c>
      <c r="AK742" s="164"/>
      <c r="AL742" s="146"/>
      <c r="AM742" s="163"/>
      <c r="AN742" s="158">
        <f t="shared" si="71"/>
        <v>0</v>
      </c>
      <c r="AO742" s="157"/>
      <c r="AP742" s="157"/>
      <c r="AQ742" s="158">
        <f t="shared" si="73"/>
        <v>0</v>
      </c>
      <c r="AR742" s="158">
        <f t="shared" si="72"/>
        <v>0</v>
      </c>
      <c r="AS742" s="159"/>
      <c r="AT742" s="164"/>
      <c r="AU742" s="165"/>
      <c r="AV742" s="148"/>
    </row>
    <row r="743" spans="1:48" s="118" customFormat="1" ht="18.75" customHeight="1">
      <c r="A743" s="140">
        <v>3</v>
      </c>
      <c r="B743" s="141" t="s">
        <v>2942</v>
      </c>
      <c r="C743" s="142" t="s">
        <v>154</v>
      </c>
      <c r="D743" s="168" t="s">
        <v>113</v>
      </c>
      <c r="E743" s="168" t="s">
        <v>118</v>
      </c>
      <c r="F743" s="142" t="s">
        <v>126</v>
      </c>
      <c r="G743" s="141" t="s">
        <v>231</v>
      </c>
      <c r="H743" s="142" t="s">
        <v>198</v>
      </c>
      <c r="I743" s="142" t="s">
        <v>40</v>
      </c>
      <c r="J743" s="168" t="s">
        <v>2943</v>
      </c>
      <c r="K743" s="141" t="s">
        <v>218</v>
      </c>
      <c r="L743" s="141">
        <v>80121704</v>
      </c>
      <c r="M743" s="143">
        <v>4541571.777777778</v>
      </c>
      <c r="N743" s="144">
        <v>9</v>
      </c>
      <c r="O743" s="143">
        <v>40874146</v>
      </c>
      <c r="P743" s="144" t="s">
        <v>2944</v>
      </c>
      <c r="Q743" s="144" t="s">
        <v>2944</v>
      </c>
      <c r="R743" s="144" t="s">
        <v>2944</v>
      </c>
      <c r="S743" s="141" t="s">
        <v>230</v>
      </c>
      <c r="T743" s="141" t="s">
        <v>2935</v>
      </c>
      <c r="U743" s="141" t="s">
        <v>2936</v>
      </c>
      <c r="V743" s="145"/>
      <c r="W743" s="141" t="s">
        <v>2946</v>
      </c>
      <c r="X743" s="146" t="s">
        <v>2947</v>
      </c>
      <c r="Y743" s="147" t="s">
        <v>2948</v>
      </c>
      <c r="Z743" s="147" t="s">
        <v>179</v>
      </c>
      <c r="AA743" s="141" t="s">
        <v>712</v>
      </c>
      <c r="AB743" s="146">
        <v>45357</v>
      </c>
      <c r="AC743" s="162" t="s">
        <v>2949</v>
      </c>
      <c r="AD743" s="146">
        <v>45345</v>
      </c>
      <c r="AE743" s="163">
        <v>27797640</v>
      </c>
      <c r="AF743" s="152">
        <f t="shared" si="69"/>
        <v>13076506</v>
      </c>
      <c r="AG743" s="167">
        <v>168</v>
      </c>
      <c r="AH743" s="146">
        <v>45348</v>
      </c>
      <c r="AI743" s="163">
        <v>27797640</v>
      </c>
      <c r="AJ743" s="152">
        <f t="shared" si="70"/>
        <v>0</v>
      </c>
      <c r="AK743" s="164">
        <v>381</v>
      </c>
      <c r="AL743" s="146">
        <v>45352</v>
      </c>
      <c r="AM743" s="163">
        <v>27797640</v>
      </c>
      <c r="AN743" s="158">
        <f t="shared" si="71"/>
        <v>0</v>
      </c>
      <c r="AO743" s="157">
        <v>13898820</v>
      </c>
      <c r="AP743" s="157"/>
      <c r="AQ743" s="158">
        <f t="shared" si="73"/>
        <v>13898820</v>
      </c>
      <c r="AR743" s="158">
        <f t="shared" si="72"/>
        <v>13076506</v>
      </c>
      <c r="AS743" s="159" t="s">
        <v>170</v>
      </c>
      <c r="AT743" s="164">
        <v>46</v>
      </c>
      <c r="AU743" s="165" t="s">
        <v>2950</v>
      </c>
      <c r="AV743" s="148"/>
    </row>
    <row r="744" spans="1:48" s="118" customFormat="1" ht="18.75" customHeight="1">
      <c r="A744" s="140">
        <v>4</v>
      </c>
      <c r="B744" s="141" t="s">
        <v>2951</v>
      </c>
      <c r="C744" s="142" t="s">
        <v>154</v>
      </c>
      <c r="D744" s="168" t="s">
        <v>113</v>
      </c>
      <c r="E744" s="168" t="s">
        <v>118</v>
      </c>
      <c r="F744" s="142" t="s">
        <v>126</v>
      </c>
      <c r="G744" s="141" t="s">
        <v>231</v>
      </c>
      <c r="H744" s="142" t="s">
        <v>198</v>
      </c>
      <c r="I744" s="142" t="s">
        <v>40</v>
      </c>
      <c r="J744" s="168" t="s">
        <v>2943</v>
      </c>
      <c r="K744" s="141" t="s">
        <v>218</v>
      </c>
      <c r="L744" s="141">
        <v>80121704</v>
      </c>
      <c r="M744" s="143">
        <v>7609268.25</v>
      </c>
      <c r="N744" s="144">
        <v>8</v>
      </c>
      <c r="O744" s="143">
        <v>60874146</v>
      </c>
      <c r="P744" s="144" t="s">
        <v>2944</v>
      </c>
      <c r="Q744" s="144" t="s">
        <v>2944</v>
      </c>
      <c r="R744" s="144" t="s">
        <v>2944</v>
      </c>
      <c r="S744" s="141" t="s">
        <v>230</v>
      </c>
      <c r="T744" s="141" t="s">
        <v>2935</v>
      </c>
      <c r="U744" s="141" t="s">
        <v>2936</v>
      </c>
      <c r="V744" s="145"/>
      <c r="W744" s="141" t="s">
        <v>2946</v>
      </c>
      <c r="X744" s="146" t="s">
        <v>2952</v>
      </c>
      <c r="Y744" s="147" t="s">
        <v>2953</v>
      </c>
      <c r="Z744" s="147" t="s">
        <v>179</v>
      </c>
      <c r="AA744" s="141" t="s">
        <v>712</v>
      </c>
      <c r="AB744" s="146">
        <v>45345</v>
      </c>
      <c r="AC744" s="162" t="s">
        <v>2954</v>
      </c>
      <c r="AD744" s="146">
        <v>45345</v>
      </c>
      <c r="AE744" s="163">
        <v>32000000</v>
      </c>
      <c r="AF744" s="152">
        <f t="shared" si="69"/>
        <v>28874146</v>
      </c>
      <c r="AG744" s="167">
        <v>170</v>
      </c>
      <c r="AH744" s="146">
        <v>45348</v>
      </c>
      <c r="AI744" s="163">
        <v>32000000</v>
      </c>
      <c r="AJ744" s="152">
        <f t="shared" si="70"/>
        <v>0</v>
      </c>
      <c r="AK744" s="164">
        <v>366</v>
      </c>
      <c r="AL744" s="146">
        <v>45352</v>
      </c>
      <c r="AM744" s="163">
        <v>32000000</v>
      </c>
      <c r="AN744" s="158">
        <f t="shared" si="71"/>
        <v>0</v>
      </c>
      <c r="AO744" s="157">
        <v>16000000</v>
      </c>
      <c r="AP744" s="157"/>
      <c r="AQ744" s="158">
        <f t="shared" si="73"/>
        <v>16000000</v>
      </c>
      <c r="AR744" s="158">
        <f t="shared" si="72"/>
        <v>28874146</v>
      </c>
      <c r="AS744" s="159" t="s">
        <v>170</v>
      </c>
      <c r="AT744" s="164">
        <v>45</v>
      </c>
      <c r="AU744" s="165" t="s">
        <v>2955</v>
      </c>
      <c r="AV744" s="148"/>
    </row>
    <row r="745" spans="1:48" s="118" customFormat="1" ht="18.75" customHeight="1">
      <c r="A745" s="140">
        <v>5</v>
      </c>
      <c r="B745" s="141" t="s">
        <v>2956</v>
      </c>
      <c r="C745" s="142" t="s">
        <v>154</v>
      </c>
      <c r="D745" s="168" t="s">
        <v>113</v>
      </c>
      <c r="E745" s="168" t="s">
        <v>118</v>
      </c>
      <c r="F745" s="142" t="s">
        <v>126</v>
      </c>
      <c r="G745" s="141" t="s">
        <v>231</v>
      </c>
      <c r="H745" s="142" t="s">
        <v>198</v>
      </c>
      <c r="I745" s="142" t="s">
        <v>40</v>
      </c>
      <c r="J745" s="168" t="s">
        <v>2943</v>
      </c>
      <c r="K745" s="141" t="s">
        <v>218</v>
      </c>
      <c r="L745" s="141">
        <v>80121704</v>
      </c>
      <c r="M745" s="143">
        <v>8759500</v>
      </c>
      <c r="N745" s="144">
        <v>8</v>
      </c>
      <c r="O745" s="143">
        <v>70076000</v>
      </c>
      <c r="P745" s="144" t="s">
        <v>2944</v>
      </c>
      <c r="Q745" s="144" t="s">
        <v>2944</v>
      </c>
      <c r="R745" s="144" t="s">
        <v>2944</v>
      </c>
      <c r="S745" s="141" t="s">
        <v>230</v>
      </c>
      <c r="T745" s="141" t="s">
        <v>2935</v>
      </c>
      <c r="U745" s="141" t="s">
        <v>2936</v>
      </c>
      <c r="V745" s="145"/>
      <c r="W745" s="141" t="s">
        <v>2946</v>
      </c>
      <c r="X745" s="146">
        <v>45342</v>
      </c>
      <c r="Y745" s="147">
        <v>202417000021923</v>
      </c>
      <c r="Z745" s="147" t="s">
        <v>179</v>
      </c>
      <c r="AA745" s="141" t="s">
        <v>712</v>
      </c>
      <c r="AB745" s="146">
        <v>45343</v>
      </c>
      <c r="AC745" s="162" t="s">
        <v>2957</v>
      </c>
      <c r="AD745" s="146">
        <v>45343</v>
      </c>
      <c r="AE745" s="163">
        <v>40618667</v>
      </c>
      <c r="AF745" s="152">
        <f t="shared" si="69"/>
        <v>29457333</v>
      </c>
      <c r="AG745" s="167">
        <v>128</v>
      </c>
      <c r="AH745" s="146">
        <v>45344</v>
      </c>
      <c r="AI745" s="163">
        <v>40618667</v>
      </c>
      <c r="AJ745" s="152">
        <f t="shared" si="70"/>
        <v>0</v>
      </c>
      <c r="AK745" s="164">
        <v>298</v>
      </c>
      <c r="AL745" s="146">
        <v>45348</v>
      </c>
      <c r="AM745" s="163">
        <v>40618667</v>
      </c>
      <c r="AN745" s="158">
        <f t="shared" si="71"/>
        <v>0</v>
      </c>
      <c r="AO745" s="157">
        <v>20626666</v>
      </c>
      <c r="AP745" s="157"/>
      <c r="AQ745" s="158">
        <f t="shared" si="73"/>
        <v>19992001</v>
      </c>
      <c r="AR745" s="158">
        <f t="shared" si="72"/>
        <v>29457333</v>
      </c>
      <c r="AS745" s="159" t="s">
        <v>170</v>
      </c>
      <c r="AT745" s="164">
        <v>20</v>
      </c>
      <c r="AU745" s="165" t="s">
        <v>2958</v>
      </c>
      <c r="AV745" s="148"/>
    </row>
    <row r="746" spans="1:48" s="118" customFormat="1" ht="18.75" customHeight="1">
      <c r="A746" s="140">
        <v>6</v>
      </c>
      <c r="B746" s="141" t="s">
        <v>2959</v>
      </c>
      <c r="C746" s="142" t="s">
        <v>154</v>
      </c>
      <c r="D746" s="168" t="s">
        <v>113</v>
      </c>
      <c r="E746" s="168" t="s">
        <v>118</v>
      </c>
      <c r="F746" s="142" t="s">
        <v>126</v>
      </c>
      <c r="G746" s="141" t="s">
        <v>231</v>
      </c>
      <c r="H746" s="142" t="s">
        <v>198</v>
      </c>
      <c r="I746" s="142" t="s">
        <v>40</v>
      </c>
      <c r="J746" s="168" t="s">
        <v>2943</v>
      </c>
      <c r="K746" s="141" t="s">
        <v>218</v>
      </c>
      <c r="L746" s="141">
        <v>80121704</v>
      </c>
      <c r="M746" s="143">
        <v>6535559</v>
      </c>
      <c r="N746" s="144">
        <v>10</v>
      </c>
      <c r="O746" s="143">
        <v>65355590</v>
      </c>
      <c r="P746" s="144" t="s">
        <v>2944</v>
      </c>
      <c r="Q746" s="144" t="s">
        <v>2944</v>
      </c>
      <c r="R746" s="144" t="s">
        <v>2944</v>
      </c>
      <c r="S746" s="141" t="s">
        <v>230</v>
      </c>
      <c r="T746" s="141" t="s">
        <v>2935</v>
      </c>
      <c r="U746" s="141" t="s">
        <v>2936</v>
      </c>
      <c r="V746" s="145"/>
      <c r="W746" s="141" t="s">
        <v>2946</v>
      </c>
      <c r="X746" s="146" t="s">
        <v>2960</v>
      </c>
      <c r="Y746" s="147" t="s">
        <v>2961</v>
      </c>
      <c r="Z746" s="147" t="s">
        <v>179</v>
      </c>
      <c r="AA746" s="141" t="s">
        <v>2962</v>
      </c>
      <c r="AB746" s="146" t="s">
        <v>2963</v>
      </c>
      <c r="AC746" s="162" t="s">
        <v>2964</v>
      </c>
      <c r="AD746" s="146">
        <v>45345</v>
      </c>
      <c r="AE746" s="163">
        <v>44000000</v>
      </c>
      <c r="AF746" s="152">
        <f t="shared" si="69"/>
        <v>21355590</v>
      </c>
      <c r="AG746" s="167">
        <v>172</v>
      </c>
      <c r="AH746" s="146">
        <v>45348</v>
      </c>
      <c r="AI746" s="163">
        <v>44000000</v>
      </c>
      <c r="AJ746" s="152">
        <f t="shared" si="70"/>
        <v>0</v>
      </c>
      <c r="AK746" s="164">
        <v>380</v>
      </c>
      <c r="AL746" s="146">
        <v>45352</v>
      </c>
      <c r="AM746" s="163">
        <v>44000000</v>
      </c>
      <c r="AN746" s="158">
        <f t="shared" si="71"/>
        <v>0</v>
      </c>
      <c r="AO746" s="157">
        <v>22000000</v>
      </c>
      <c r="AP746" s="157"/>
      <c r="AQ746" s="158">
        <f t="shared" si="73"/>
        <v>22000000</v>
      </c>
      <c r="AR746" s="158">
        <f t="shared" si="72"/>
        <v>21355590</v>
      </c>
      <c r="AS746" s="159" t="s">
        <v>170</v>
      </c>
      <c r="AT746" s="164">
        <v>47</v>
      </c>
      <c r="AU746" s="165" t="s">
        <v>2965</v>
      </c>
      <c r="AV746" s="148"/>
    </row>
    <row r="747" spans="1:48" s="118" customFormat="1" ht="18.75" customHeight="1">
      <c r="A747" s="140">
        <v>7</v>
      </c>
      <c r="B747" s="141" t="s">
        <v>2966</v>
      </c>
      <c r="C747" s="142" t="s">
        <v>154</v>
      </c>
      <c r="D747" s="168" t="s">
        <v>113</v>
      </c>
      <c r="E747" s="168" t="s">
        <v>118</v>
      </c>
      <c r="F747" s="142" t="s">
        <v>126</v>
      </c>
      <c r="G747" s="141" t="s">
        <v>231</v>
      </c>
      <c r="H747" s="142" t="s">
        <v>198</v>
      </c>
      <c r="I747" s="142" t="s">
        <v>40</v>
      </c>
      <c r="J747" s="168" t="s">
        <v>2943</v>
      </c>
      <c r="K747" s="141" t="s">
        <v>218</v>
      </c>
      <c r="L747" s="141">
        <v>80121704</v>
      </c>
      <c r="M747" s="143">
        <v>5134500</v>
      </c>
      <c r="N747" s="144">
        <v>8</v>
      </c>
      <c r="O747" s="143">
        <v>41076000</v>
      </c>
      <c r="P747" s="144" t="s">
        <v>2944</v>
      </c>
      <c r="Q747" s="144" t="s">
        <v>2944</v>
      </c>
      <c r="R747" s="144" t="s">
        <v>2944</v>
      </c>
      <c r="S747" s="141" t="s">
        <v>230</v>
      </c>
      <c r="T747" s="141" t="s">
        <v>2935</v>
      </c>
      <c r="U747" s="141" t="s">
        <v>2936</v>
      </c>
      <c r="V747" s="145"/>
      <c r="W747" s="141" t="s">
        <v>2946</v>
      </c>
      <c r="X747" s="146" t="s">
        <v>2960</v>
      </c>
      <c r="Y747" s="147" t="s">
        <v>2961</v>
      </c>
      <c r="Z747" s="147" t="s">
        <v>179</v>
      </c>
      <c r="AA747" s="141" t="s">
        <v>2967</v>
      </c>
      <c r="AB747" s="146">
        <v>45345</v>
      </c>
      <c r="AC747" s="162" t="s">
        <v>2968</v>
      </c>
      <c r="AD747" s="146">
        <v>45345</v>
      </c>
      <c r="AE747" s="163">
        <v>40000000</v>
      </c>
      <c r="AF747" s="152">
        <f t="shared" si="69"/>
        <v>1076000</v>
      </c>
      <c r="AG747" s="167">
        <v>174</v>
      </c>
      <c r="AH747" s="146">
        <v>45348</v>
      </c>
      <c r="AI747" s="163">
        <v>40000000</v>
      </c>
      <c r="AJ747" s="152">
        <f t="shared" si="70"/>
        <v>0</v>
      </c>
      <c r="AK747" s="164">
        <v>343</v>
      </c>
      <c r="AL747" s="146">
        <v>45351</v>
      </c>
      <c r="AM747" s="163">
        <v>40000000</v>
      </c>
      <c r="AN747" s="158">
        <f t="shared" si="71"/>
        <v>0</v>
      </c>
      <c r="AO747" s="157">
        <v>20000000</v>
      </c>
      <c r="AP747" s="157"/>
      <c r="AQ747" s="158">
        <f t="shared" si="73"/>
        <v>20000000</v>
      </c>
      <c r="AR747" s="158">
        <f t="shared" si="72"/>
        <v>1076000</v>
      </c>
      <c r="AS747" s="159" t="s">
        <v>170</v>
      </c>
      <c r="AT747" s="164">
        <v>31</v>
      </c>
      <c r="AU747" s="165" t="s">
        <v>2969</v>
      </c>
      <c r="AV747" s="148"/>
    </row>
    <row r="748" spans="1:48" s="118" customFormat="1" ht="18.75" customHeight="1">
      <c r="A748" s="140">
        <v>8</v>
      </c>
      <c r="B748" s="141" t="s">
        <v>2970</v>
      </c>
      <c r="C748" s="142" t="s">
        <v>154</v>
      </c>
      <c r="D748" s="168" t="s">
        <v>113</v>
      </c>
      <c r="E748" s="168" t="s">
        <v>118</v>
      </c>
      <c r="F748" s="142" t="s">
        <v>126</v>
      </c>
      <c r="G748" s="141" t="s">
        <v>231</v>
      </c>
      <c r="H748" s="142" t="s">
        <v>198</v>
      </c>
      <c r="I748" s="142" t="s">
        <v>40</v>
      </c>
      <c r="J748" s="168" t="s">
        <v>2971</v>
      </c>
      <c r="K748" s="141" t="s">
        <v>218</v>
      </c>
      <c r="L748" s="141">
        <v>80111600</v>
      </c>
      <c r="M748" s="143">
        <v>4579554.2</v>
      </c>
      <c r="N748" s="144">
        <v>10</v>
      </c>
      <c r="O748" s="143">
        <v>45795542</v>
      </c>
      <c r="P748" s="144" t="s">
        <v>2944</v>
      </c>
      <c r="Q748" s="144" t="s">
        <v>2944</v>
      </c>
      <c r="R748" s="144" t="s">
        <v>2944</v>
      </c>
      <c r="S748" s="141" t="s">
        <v>230</v>
      </c>
      <c r="T748" s="141" t="s">
        <v>2935</v>
      </c>
      <c r="U748" s="141" t="s">
        <v>2936</v>
      </c>
      <c r="V748" s="145"/>
      <c r="W748" s="141" t="s">
        <v>2972</v>
      </c>
      <c r="X748" s="146"/>
      <c r="Y748" s="147"/>
      <c r="Z748" s="147"/>
      <c r="AA748" s="141"/>
      <c r="AB748" s="146"/>
      <c r="AC748" s="162"/>
      <c r="AD748" s="146"/>
      <c r="AE748" s="163"/>
      <c r="AF748" s="152">
        <f t="shared" si="69"/>
        <v>45795542</v>
      </c>
      <c r="AG748" s="167"/>
      <c r="AH748" s="146"/>
      <c r="AI748" s="163"/>
      <c r="AJ748" s="152">
        <f t="shared" si="70"/>
        <v>0</v>
      </c>
      <c r="AK748" s="164"/>
      <c r="AL748" s="146"/>
      <c r="AM748" s="163"/>
      <c r="AN748" s="158">
        <f t="shared" si="71"/>
        <v>0</v>
      </c>
      <c r="AO748" s="157"/>
      <c r="AP748" s="157"/>
      <c r="AQ748" s="158">
        <f t="shared" si="73"/>
        <v>0</v>
      </c>
      <c r="AR748" s="158">
        <f t="shared" si="72"/>
        <v>45795542</v>
      </c>
      <c r="AS748" s="159"/>
      <c r="AT748" s="164"/>
      <c r="AU748" s="165"/>
      <c r="AV748" s="148"/>
    </row>
    <row r="749" spans="1:48" s="118" customFormat="1" ht="18.75" customHeight="1">
      <c r="A749" s="140">
        <v>9</v>
      </c>
      <c r="B749" s="141" t="s">
        <v>2973</v>
      </c>
      <c r="C749" s="142" t="s">
        <v>154</v>
      </c>
      <c r="D749" s="168" t="s">
        <v>113</v>
      </c>
      <c r="E749" s="168" t="s">
        <v>118</v>
      </c>
      <c r="F749" s="142" t="s">
        <v>126</v>
      </c>
      <c r="G749" s="141" t="s">
        <v>231</v>
      </c>
      <c r="H749" s="142" t="s">
        <v>198</v>
      </c>
      <c r="I749" s="142" t="s">
        <v>40</v>
      </c>
      <c r="J749" s="168" t="s">
        <v>2943</v>
      </c>
      <c r="K749" s="141" t="s">
        <v>218</v>
      </c>
      <c r="L749" s="141">
        <v>80121704</v>
      </c>
      <c r="M749" s="143">
        <v>5724442.75</v>
      </c>
      <c r="N749" s="144">
        <v>8</v>
      </c>
      <c r="O749" s="143">
        <v>45795542</v>
      </c>
      <c r="P749" s="144" t="s">
        <v>2944</v>
      </c>
      <c r="Q749" s="144" t="s">
        <v>2944</v>
      </c>
      <c r="R749" s="144" t="s">
        <v>2944</v>
      </c>
      <c r="S749" s="141" t="s">
        <v>230</v>
      </c>
      <c r="T749" s="141" t="s">
        <v>2935</v>
      </c>
      <c r="U749" s="141" t="s">
        <v>2936</v>
      </c>
      <c r="V749" s="145"/>
      <c r="W749" s="141" t="s">
        <v>2946</v>
      </c>
      <c r="X749" s="146" t="s">
        <v>2952</v>
      </c>
      <c r="Y749" s="147" t="s">
        <v>2953</v>
      </c>
      <c r="Z749" s="147" t="s">
        <v>179</v>
      </c>
      <c r="AA749" s="141" t="s">
        <v>712</v>
      </c>
      <c r="AB749" s="146">
        <v>45345</v>
      </c>
      <c r="AC749" s="162" t="s">
        <v>2974</v>
      </c>
      <c r="AD749" s="146">
        <v>45345</v>
      </c>
      <c r="AE749" s="163">
        <v>26000000</v>
      </c>
      <c r="AF749" s="152">
        <f t="shared" si="69"/>
        <v>19795542</v>
      </c>
      <c r="AG749" s="167">
        <v>177</v>
      </c>
      <c r="AH749" s="146">
        <v>45348</v>
      </c>
      <c r="AI749" s="163">
        <v>26000000</v>
      </c>
      <c r="AJ749" s="152">
        <f t="shared" si="70"/>
        <v>0</v>
      </c>
      <c r="AK749" s="164">
        <v>375</v>
      </c>
      <c r="AL749" s="146">
        <v>45352</v>
      </c>
      <c r="AM749" s="163">
        <v>26000000</v>
      </c>
      <c r="AN749" s="158">
        <f t="shared" si="71"/>
        <v>0</v>
      </c>
      <c r="AO749" s="157">
        <v>13000000</v>
      </c>
      <c r="AP749" s="157"/>
      <c r="AQ749" s="158">
        <f t="shared" si="73"/>
        <v>13000000</v>
      </c>
      <c r="AR749" s="158">
        <f t="shared" si="72"/>
        <v>19795542</v>
      </c>
      <c r="AS749" s="159" t="s">
        <v>170</v>
      </c>
      <c r="AT749" s="164">
        <v>36</v>
      </c>
      <c r="AU749" s="165" t="s">
        <v>2975</v>
      </c>
      <c r="AV749" s="148"/>
    </row>
    <row r="750" spans="1:48" s="118" customFormat="1" ht="18.75" customHeight="1">
      <c r="A750" s="140">
        <v>10</v>
      </c>
      <c r="B750" s="141" t="s">
        <v>2976</v>
      </c>
      <c r="C750" s="142" t="s">
        <v>154</v>
      </c>
      <c r="D750" s="168" t="s">
        <v>113</v>
      </c>
      <c r="E750" s="168" t="s">
        <v>118</v>
      </c>
      <c r="F750" s="142" t="s">
        <v>126</v>
      </c>
      <c r="G750" s="141" t="s">
        <v>231</v>
      </c>
      <c r="H750" s="142" t="s">
        <v>198</v>
      </c>
      <c r="I750" s="142" t="s">
        <v>40</v>
      </c>
      <c r="J750" s="168" t="s">
        <v>2943</v>
      </c>
      <c r="K750" s="141" t="s">
        <v>218</v>
      </c>
      <c r="L750" s="141">
        <v>80121704</v>
      </c>
      <c r="M750" s="143">
        <v>7609268.25</v>
      </c>
      <c r="N750" s="144">
        <v>8</v>
      </c>
      <c r="O750" s="143">
        <v>60874146</v>
      </c>
      <c r="P750" s="144" t="s">
        <v>2944</v>
      </c>
      <c r="Q750" s="144" t="s">
        <v>2944</v>
      </c>
      <c r="R750" s="144" t="s">
        <v>2944</v>
      </c>
      <c r="S750" s="141" t="s">
        <v>230</v>
      </c>
      <c r="T750" s="141" t="s">
        <v>2935</v>
      </c>
      <c r="U750" s="141" t="s">
        <v>2936</v>
      </c>
      <c r="V750" s="145"/>
      <c r="W750" s="141" t="s">
        <v>2946</v>
      </c>
      <c r="X750" s="146" t="s">
        <v>2952</v>
      </c>
      <c r="Y750" s="147" t="s">
        <v>2953</v>
      </c>
      <c r="Z750" s="147" t="s">
        <v>179</v>
      </c>
      <c r="AA750" s="141" t="s">
        <v>712</v>
      </c>
      <c r="AB750" s="146">
        <v>45345</v>
      </c>
      <c r="AC750" s="162" t="s">
        <v>2977</v>
      </c>
      <c r="AD750" s="146">
        <v>45345</v>
      </c>
      <c r="AE750" s="163">
        <v>32000000</v>
      </c>
      <c r="AF750" s="152">
        <f t="shared" si="69"/>
        <v>28874146</v>
      </c>
      <c r="AG750" s="167">
        <v>178</v>
      </c>
      <c r="AH750" s="146">
        <v>45348</v>
      </c>
      <c r="AI750" s="163">
        <v>32000000</v>
      </c>
      <c r="AJ750" s="152">
        <f t="shared" si="70"/>
        <v>0</v>
      </c>
      <c r="AK750" s="164">
        <v>376</v>
      </c>
      <c r="AL750" s="146">
        <v>45352</v>
      </c>
      <c r="AM750" s="163">
        <v>32000000</v>
      </c>
      <c r="AN750" s="158">
        <f t="shared" si="71"/>
        <v>0</v>
      </c>
      <c r="AO750" s="157">
        <v>16000000</v>
      </c>
      <c r="AP750" s="157"/>
      <c r="AQ750" s="158">
        <f t="shared" si="73"/>
        <v>16000000</v>
      </c>
      <c r="AR750" s="158">
        <f t="shared" si="72"/>
        <v>28874146</v>
      </c>
      <c r="AS750" s="159" t="s">
        <v>170</v>
      </c>
      <c r="AT750" s="164">
        <v>35</v>
      </c>
      <c r="AU750" s="165" t="s">
        <v>2978</v>
      </c>
      <c r="AV750" s="148"/>
    </row>
    <row r="751" spans="1:48" s="118" customFormat="1" ht="18.75" customHeight="1">
      <c r="A751" s="140">
        <v>11</v>
      </c>
      <c r="B751" s="141" t="s">
        <v>2979</v>
      </c>
      <c r="C751" s="142" t="s">
        <v>154</v>
      </c>
      <c r="D751" s="168" t="s">
        <v>113</v>
      </c>
      <c r="E751" s="168" t="s">
        <v>118</v>
      </c>
      <c r="F751" s="142" t="s">
        <v>126</v>
      </c>
      <c r="G751" s="141" t="s">
        <v>231</v>
      </c>
      <c r="H751" s="142" t="s">
        <v>198</v>
      </c>
      <c r="I751" s="142" t="s">
        <v>40</v>
      </c>
      <c r="J751" s="168" t="s">
        <v>2943</v>
      </c>
      <c r="K751" s="141" t="s">
        <v>218</v>
      </c>
      <c r="L751" s="141">
        <v>80121704</v>
      </c>
      <c r="M751" s="143">
        <v>6574375</v>
      </c>
      <c r="N751" s="144">
        <v>8</v>
      </c>
      <c r="O751" s="143">
        <v>52595000</v>
      </c>
      <c r="P751" s="144" t="s">
        <v>2944</v>
      </c>
      <c r="Q751" s="144" t="s">
        <v>2944</v>
      </c>
      <c r="R751" s="144" t="s">
        <v>2944</v>
      </c>
      <c r="S751" s="141" t="s">
        <v>230</v>
      </c>
      <c r="T751" s="141" t="s">
        <v>2935</v>
      </c>
      <c r="U751" s="141" t="s">
        <v>2936</v>
      </c>
      <c r="V751" s="145"/>
      <c r="W751" s="141" t="s">
        <v>2946</v>
      </c>
      <c r="X751" s="146" t="s">
        <v>2952</v>
      </c>
      <c r="Y751" s="147" t="s">
        <v>2953</v>
      </c>
      <c r="Z751" s="147" t="s">
        <v>179</v>
      </c>
      <c r="AA751" s="141" t="s">
        <v>712</v>
      </c>
      <c r="AB751" s="146">
        <v>45345</v>
      </c>
      <c r="AC751" s="162" t="s">
        <v>2980</v>
      </c>
      <c r="AD751" s="146">
        <v>45345</v>
      </c>
      <c r="AE751" s="163">
        <v>44000000</v>
      </c>
      <c r="AF751" s="152">
        <f t="shared" si="69"/>
        <v>8595000</v>
      </c>
      <c r="AG751" s="167">
        <v>179</v>
      </c>
      <c r="AH751" s="146">
        <v>45348</v>
      </c>
      <c r="AI751" s="163">
        <v>44000000</v>
      </c>
      <c r="AJ751" s="152">
        <f t="shared" si="70"/>
        <v>0</v>
      </c>
      <c r="AK751" s="164">
        <v>383</v>
      </c>
      <c r="AL751" s="146">
        <v>45352</v>
      </c>
      <c r="AM751" s="163">
        <v>44000000</v>
      </c>
      <c r="AN751" s="158">
        <f t="shared" si="71"/>
        <v>0</v>
      </c>
      <c r="AO751" s="157">
        <v>22000000</v>
      </c>
      <c r="AP751" s="157"/>
      <c r="AQ751" s="158">
        <f t="shared" si="73"/>
        <v>22000000</v>
      </c>
      <c r="AR751" s="158">
        <f t="shared" si="72"/>
        <v>8595000</v>
      </c>
      <c r="AS751" s="159" t="s">
        <v>170</v>
      </c>
      <c r="AT751" s="164">
        <v>44</v>
      </c>
      <c r="AU751" s="165" t="s">
        <v>2981</v>
      </c>
      <c r="AV751" s="148"/>
    </row>
    <row r="752" spans="1:48" s="118" customFormat="1" ht="18.75" customHeight="1">
      <c r="A752" s="140">
        <v>12</v>
      </c>
      <c r="B752" s="141" t="s">
        <v>2982</v>
      </c>
      <c r="C752" s="142" t="s">
        <v>154</v>
      </c>
      <c r="D752" s="168" t="s">
        <v>113</v>
      </c>
      <c r="E752" s="168" t="s">
        <v>118</v>
      </c>
      <c r="F752" s="142" t="s">
        <v>126</v>
      </c>
      <c r="G752" s="141" t="s">
        <v>231</v>
      </c>
      <c r="H752" s="142" t="s">
        <v>198</v>
      </c>
      <c r="I752" s="142" t="s">
        <v>40</v>
      </c>
      <c r="J752" s="168" t="s">
        <v>2983</v>
      </c>
      <c r="K752" s="141" t="s">
        <v>218</v>
      </c>
      <c r="L752" s="141">
        <v>80111600</v>
      </c>
      <c r="M752" s="143">
        <v>3154000</v>
      </c>
      <c r="N752" s="144">
        <v>10</v>
      </c>
      <c r="O752" s="143">
        <v>6727463</v>
      </c>
      <c r="P752" s="144" t="s">
        <v>242</v>
      </c>
      <c r="Q752" s="144" t="s">
        <v>242</v>
      </c>
      <c r="R752" s="144" t="s">
        <v>242</v>
      </c>
      <c r="S752" s="141" t="s">
        <v>230</v>
      </c>
      <c r="T752" s="141" t="s">
        <v>2935</v>
      </c>
      <c r="U752" s="141" t="s">
        <v>2936</v>
      </c>
      <c r="V752" s="145"/>
      <c r="W752" s="141" t="s">
        <v>2984</v>
      </c>
      <c r="X752" s="146">
        <v>45363</v>
      </c>
      <c r="Y752" s="147">
        <v>202417000030633</v>
      </c>
      <c r="Z752" s="147" t="s">
        <v>179</v>
      </c>
      <c r="AA752" s="141" t="s">
        <v>2985</v>
      </c>
      <c r="AB752" s="146">
        <v>45363</v>
      </c>
      <c r="AC752" s="162"/>
      <c r="AD752" s="146"/>
      <c r="AE752" s="163"/>
      <c r="AF752" s="152">
        <f t="shared" si="69"/>
        <v>6727463</v>
      </c>
      <c r="AG752" s="167"/>
      <c r="AH752" s="146"/>
      <c r="AI752" s="163"/>
      <c r="AJ752" s="152">
        <f t="shared" si="70"/>
        <v>0</v>
      </c>
      <c r="AK752" s="164"/>
      <c r="AL752" s="146"/>
      <c r="AM752" s="163"/>
      <c r="AN752" s="158">
        <f t="shared" si="71"/>
        <v>0</v>
      </c>
      <c r="AO752" s="157"/>
      <c r="AP752" s="157"/>
      <c r="AQ752" s="158">
        <f t="shared" si="73"/>
        <v>0</v>
      </c>
      <c r="AR752" s="158">
        <f t="shared" si="72"/>
        <v>6727463</v>
      </c>
      <c r="AS752" s="159"/>
      <c r="AT752" s="164"/>
      <c r="AU752" s="165"/>
      <c r="AV752" s="148"/>
    </row>
    <row r="753" spans="1:48" s="118" customFormat="1" ht="18.75" customHeight="1">
      <c r="A753" s="140">
        <v>13</v>
      </c>
      <c r="B753" s="141" t="s">
        <v>2986</v>
      </c>
      <c r="C753" s="142" t="s">
        <v>154</v>
      </c>
      <c r="D753" s="168" t="s">
        <v>113</v>
      </c>
      <c r="E753" s="168" t="s">
        <v>118</v>
      </c>
      <c r="F753" s="142" t="s">
        <v>126</v>
      </c>
      <c r="G753" s="141" t="s">
        <v>231</v>
      </c>
      <c r="H753" s="142" t="s">
        <v>198</v>
      </c>
      <c r="I753" s="142" t="s">
        <v>40</v>
      </c>
      <c r="J753" s="168" t="s">
        <v>2987</v>
      </c>
      <c r="K753" s="141" t="s">
        <v>218</v>
      </c>
      <c r="L753" s="141">
        <v>80111600</v>
      </c>
      <c r="M753" s="143">
        <v>15218536.5</v>
      </c>
      <c r="N753" s="144">
        <v>4</v>
      </c>
      <c r="O753" s="143">
        <v>60874146</v>
      </c>
      <c r="P753" s="144" t="s">
        <v>2944</v>
      </c>
      <c r="Q753" s="144" t="s">
        <v>2944</v>
      </c>
      <c r="R753" s="144" t="s">
        <v>2944</v>
      </c>
      <c r="S753" s="141" t="s">
        <v>230</v>
      </c>
      <c r="T753" s="141" t="s">
        <v>2935</v>
      </c>
      <c r="U753" s="141" t="s">
        <v>2936</v>
      </c>
      <c r="V753" s="145"/>
      <c r="W753" s="141" t="s">
        <v>2984</v>
      </c>
      <c r="X753" s="146">
        <v>45345</v>
      </c>
      <c r="Y753" s="147">
        <v>202417000023213</v>
      </c>
      <c r="Z753" s="147" t="s">
        <v>179</v>
      </c>
      <c r="AA753" s="141" t="s">
        <v>712</v>
      </c>
      <c r="AB753" s="146">
        <v>45352</v>
      </c>
      <c r="AC753" s="162" t="s">
        <v>2988</v>
      </c>
      <c r="AD753" s="146">
        <v>45352</v>
      </c>
      <c r="AE753" s="163">
        <v>57120000</v>
      </c>
      <c r="AF753" s="152">
        <f t="shared" si="69"/>
        <v>3754146</v>
      </c>
      <c r="AG753" s="167">
        <v>378</v>
      </c>
      <c r="AH753" s="146">
        <v>45355</v>
      </c>
      <c r="AI753" s="163">
        <v>57120000</v>
      </c>
      <c r="AJ753" s="152">
        <f t="shared" si="70"/>
        <v>0</v>
      </c>
      <c r="AK753" s="164">
        <v>837</v>
      </c>
      <c r="AL753" s="146">
        <v>45366</v>
      </c>
      <c r="AM753" s="163">
        <v>57120000</v>
      </c>
      <c r="AN753" s="158">
        <f t="shared" si="71"/>
        <v>0</v>
      </c>
      <c r="AO753" s="157">
        <v>20468000</v>
      </c>
      <c r="AP753" s="157"/>
      <c r="AQ753" s="158">
        <f t="shared" si="73"/>
        <v>36652000</v>
      </c>
      <c r="AR753" s="158">
        <f t="shared" si="72"/>
        <v>3754146</v>
      </c>
      <c r="AS753" s="159" t="s">
        <v>170</v>
      </c>
      <c r="AT753" s="164">
        <v>174</v>
      </c>
      <c r="AU753" s="165" t="s">
        <v>2989</v>
      </c>
      <c r="AV753" s="148"/>
    </row>
    <row r="754" spans="1:48" s="118" customFormat="1" ht="18.75" customHeight="1">
      <c r="A754" s="140">
        <v>14</v>
      </c>
      <c r="B754" s="141" t="s">
        <v>2990</v>
      </c>
      <c r="C754" s="142" t="s">
        <v>154</v>
      </c>
      <c r="D754" s="168" t="s">
        <v>113</v>
      </c>
      <c r="E754" s="168" t="s">
        <v>118</v>
      </c>
      <c r="F754" s="142" t="s">
        <v>126</v>
      </c>
      <c r="G754" s="141" t="s">
        <v>231</v>
      </c>
      <c r="H754" s="142" t="s">
        <v>4</v>
      </c>
      <c r="I754" s="142" t="s">
        <v>40</v>
      </c>
      <c r="J754" s="168" t="s">
        <v>2991</v>
      </c>
      <c r="K754" s="141" t="s">
        <v>218</v>
      </c>
      <c r="L754" s="141">
        <v>80111600</v>
      </c>
      <c r="M754" s="143">
        <v>9500000</v>
      </c>
      <c r="N754" s="144">
        <v>10</v>
      </c>
      <c r="O754" s="143">
        <v>73215250</v>
      </c>
      <c r="P754" s="144" t="s">
        <v>2945</v>
      </c>
      <c r="Q754" s="144" t="s">
        <v>2945</v>
      </c>
      <c r="R754" s="144" t="s">
        <v>2945</v>
      </c>
      <c r="S754" s="141" t="s">
        <v>230</v>
      </c>
      <c r="T754" s="141" t="s">
        <v>2935</v>
      </c>
      <c r="U754" s="141" t="s">
        <v>2936</v>
      </c>
      <c r="V754" s="145"/>
      <c r="W754" s="141" t="s">
        <v>2992</v>
      </c>
      <c r="X754" s="146" t="s">
        <v>2993</v>
      </c>
      <c r="Y754" s="147" t="s">
        <v>2994</v>
      </c>
      <c r="Z754" s="147" t="s">
        <v>179</v>
      </c>
      <c r="AA754" s="141" t="s">
        <v>2995</v>
      </c>
      <c r="AB754" s="146" t="s">
        <v>2996</v>
      </c>
      <c r="AC754" s="162" t="s">
        <v>2997</v>
      </c>
      <c r="AD754" s="146">
        <v>45371</v>
      </c>
      <c r="AE754" s="163">
        <v>30000000</v>
      </c>
      <c r="AF754" s="152">
        <f t="shared" si="69"/>
        <v>43215250</v>
      </c>
      <c r="AG754" s="167">
        <v>529</v>
      </c>
      <c r="AH754" s="146">
        <v>45371</v>
      </c>
      <c r="AI754" s="163">
        <v>30000000</v>
      </c>
      <c r="AJ754" s="152">
        <f t="shared" si="70"/>
        <v>0</v>
      </c>
      <c r="AK754" s="164">
        <v>1140</v>
      </c>
      <c r="AL754" s="146">
        <v>45383</v>
      </c>
      <c r="AM754" s="163">
        <v>30000000</v>
      </c>
      <c r="AN754" s="158">
        <f t="shared" si="71"/>
        <v>0</v>
      </c>
      <c r="AO754" s="157">
        <v>10000000</v>
      </c>
      <c r="AP754" s="157"/>
      <c r="AQ754" s="158">
        <f t="shared" si="73"/>
        <v>20000000</v>
      </c>
      <c r="AR754" s="158">
        <f t="shared" si="72"/>
        <v>43215250</v>
      </c>
      <c r="AS754" s="159" t="s">
        <v>170</v>
      </c>
      <c r="AT754" s="164">
        <v>248</v>
      </c>
      <c r="AU754" s="165" t="s">
        <v>2998</v>
      </c>
      <c r="AV754" s="148"/>
    </row>
    <row r="755" spans="1:48" s="118" customFormat="1" ht="18.75" customHeight="1">
      <c r="A755" s="140">
        <v>15</v>
      </c>
      <c r="B755" s="141" t="s">
        <v>2999</v>
      </c>
      <c r="C755" s="142" t="s">
        <v>154</v>
      </c>
      <c r="D755" s="168" t="s">
        <v>113</v>
      </c>
      <c r="E755" s="168" t="s">
        <v>118</v>
      </c>
      <c r="F755" s="142" t="s">
        <v>126</v>
      </c>
      <c r="G755" s="141" t="s">
        <v>231</v>
      </c>
      <c r="H755" s="142" t="s">
        <v>4</v>
      </c>
      <c r="I755" s="142" t="s">
        <v>40</v>
      </c>
      <c r="J755" s="168" t="s">
        <v>3000</v>
      </c>
      <c r="K755" s="141" t="s">
        <v>218</v>
      </c>
      <c r="L755" s="141">
        <v>80111600</v>
      </c>
      <c r="M755" s="143">
        <v>4817725</v>
      </c>
      <c r="N755" s="144">
        <v>10</v>
      </c>
      <c r="O755" s="143">
        <v>48177250</v>
      </c>
      <c r="P755" s="144" t="s">
        <v>2944</v>
      </c>
      <c r="Q755" s="144" t="s">
        <v>2944</v>
      </c>
      <c r="R755" s="144" t="s">
        <v>2944</v>
      </c>
      <c r="S755" s="141" t="s">
        <v>230</v>
      </c>
      <c r="T755" s="141" t="s">
        <v>2935</v>
      </c>
      <c r="U755" s="141" t="s">
        <v>2936</v>
      </c>
      <c r="V755" s="145"/>
      <c r="W755" s="141" t="s">
        <v>2992</v>
      </c>
      <c r="X755" s="146">
        <v>45331</v>
      </c>
      <c r="Y755" s="147">
        <v>202417000015463</v>
      </c>
      <c r="Z755" s="147" t="s">
        <v>179</v>
      </c>
      <c r="AA755" s="141" t="s">
        <v>3001</v>
      </c>
      <c r="AB755" s="146">
        <v>45331</v>
      </c>
      <c r="AC755" s="162"/>
      <c r="AD755" s="146"/>
      <c r="AE755" s="163"/>
      <c r="AF755" s="152">
        <f t="shared" si="69"/>
        <v>48177250</v>
      </c>
      <c r="AG755" s="167"/>
      <c r="AH755" s="146"/>
      <c r="AI755" s="163"/>
      <c r="AJ755" s="152">
        <f t="shared" si="70"/>
        <v>0</v>
      </c>
      <c r="AK755" s="164"/>
      <c r="AL755" s="146"/>
      <c r="AM755" s="163"/>
      <c r="AN755" s="158">
        <f t="shared" si="71"/>
        <v>0</v>
      </c>
      <c r="AO755" s="157"/>
      <c r="AP755" s="157"/>
      <c r="AQ755" s="158">
        <f t="shared" si="73"/>
        <v>0</v>
      </c>
      <c r="AR755" s="158">
        <f t="shared" si="72"/>
        <v>48177250</v>
      </c>
      <c r="AS755" s="159"/>
      <c r="AT755" s="164"/>
      <c r="AU755" s="165"/>
      <c r="AV755" s="148"/>
    </row>
    <row r="756" spans="1:48" s="118" customFormat="1" ht="18.75" customHeight="1">
      <c r="A756" s="140">
        <v>16</v>
      </c>
      <c r="B756" s="141" t="s">
        <v>3002</v>
      </c>
      <c r="C756" s="142" t="s">
        <v>154</v>
      </c>
      <c r="D756" s="168" t="s">
        <v>113</v>
      </c>
      <c r="E756" s="168" t="s">
        <v>118</v>
      </c>
      <c r="F756" s="142" t="s">
        <v>126</v>
      </c>
      <c r="G756" s="141" t="s">
        <v>231</v>
      </c>
      <c r="H756" s="142" t="s">
        <v>4</v>
      </c>
      <c r="I756" s="142" t="s">
        <v>40</v>
      </c>
      <c r="J756" s="168" t="s">
        <v>3003</v>
      </c>
      <c r="K756" s="141" t="s">
        <v>218</v>
      </c>
      <c r="L756" s="141">
        <v>80111600</v>
      </c>
      <c r="M756" s="143">
        <v>7615225.75</v>
      </c>
      <c r="N756" s="144">
        <v>4</v>
      </c>
      <c r="O756" s="143">
        <v>30460903</v>
      </c>
      <c r="P756" s="144" t="s">
        <v>2944</v>
      </c>
      <c r="Q756" s="144" t="s">
        <v>2944</v>
      </c>
      <c r="R756" s="144" t="s">
        <v>2944</v>
      </c>
      <c r="S756" s="141" t="s">
        <v>230</v>
      </c>
      <c r="T756" s="141" t="s">
        <v>2935</v>
      </c>
      <c r="U756" s="141" t="s">
        <v>2936</v>
      </c>
      <c r="V756" s="145"/>
      <c r="W756" s="141" t="s">
        <v>2972</v>
      </c>
      <c r="X756" s="146">
        <v>45345</v>
      </c>
      <c r="Y756" s="147">
        <v>202417000023303</v>
      </c>
      <c r="Z756" s="147" t="s">
        <v>179</v>
      </c>
      <c r="AA756" s="141" t="s">
        <v>3004</v>
      </c>
      <c r="AB756" s="146">
        <v>45348</v>
      </c>
      <c r="AC756" s="162" t="s">
        <v>3005</v>
      </c>
      <c r="AD756" s="146">
        <v>45350</v>
      </c>
      <c r="AE756" s="163">
        <v>28000000</v>
      </c>
      <c r="AF756" s="152">
        <f t="shared" si="69"/>
        <v>2460903</v>
      </c>
      <c r="AG756" s="167">
        <v>379</v>
      </c>
      <c r="AH756" s="146">
        <v>45355</v>
      </c>
      <c r="AI756" s="163">
        <v>26833333</v>
      </c>
      <c r="AJ756" s="152">
        <f t="shared" si="70"/>
        <v>1166667</v>
      </c>
      <c r="AK756" s="164">
        <v>515</v>
      </c>
      <c r="AL756" s="146">
        <v>45359</v>
      </c>
      <c r="AM756" s="163">
        <v>26833333</v>
      </c>
      <c r="AN756" s="158">
        <f t="shared" si="71"/>
        <v>0</v>
      </c>
      <c r="AO756" s="157">
        <v>12366667</v>
      </c>
      <c r="AP756" s="157"/>
      <c r="AQ756" s="158">
        <f t="shared" si="73"/>
        <v>14466666</v>
      </c>
      <c r="AR756" s="158">
        <f t="shared" si="72"/>
        <v>3627570</v>
      </c>
      <c r="AS756" s="159" t="s">
        <v>170</v>
      </c>
      <c r="AT756" s="164">
        <v>93</v>
      </c>
      <c r="AU756" s="165" t="s">
        <v>3006</v>
      </c>
      <c r="AV756" s="148" t="s">
        <v>3007</v>
      </c>
    </row>
    <row r="757" spans="1:48" s="118" customFormat="1" ht="18.75" customHeight="1">
      <c r="A757" s="140">
        <v>17</v>
      </c>
      <c r="B757" s="141" t="s">
        <v>3008</v>
      </c>
      <c r="C757" s="142" t="s">
        <v>154</v>
      </c>
      <c r="D757" s="168" t="s">
        <v>113</v>
      </c>
      <c r="E757" s="168" t="s">
        <v>118</v>
      </c>
      <c r="F757" s="142" t="s">
        <v>126</v>
      </c>
      <c r="G757" s="141" t="s">
        <v>231</v>
      </c>
      <c r="H757" s="142" t="s">
        <v>4</v>
      </c>
      <c r="I757" s="142" t="s">
        <v>40</v>
      </c>
      <c r="J757" s="168" t="s">
        <v>3009</v>
      </c>
      <c r="K757" s="141" t="s">
        <v>218</v>
      </c>
      <c r="L757" s="141">
        <v>80111600</v>
      </c>
      <c r="M757" s="143">
        <v>11000000</v>
      </c>
      <c r="N757" s="144">
        <v>10</v>
      </c>
      <c r="O757" s="143">
        <v>83026500</v>
      </c>
      <c r="P757" s="144" t="s">
        <v>2944</v>
      </c>
      <c r="Q757" s="144" t="s">
        <v>2944</v>
      </c>
      <c r="R757" s="144" t="s">
        <v>2944</v>
      </c>
      <c r="S757" s="141" t="s">
        <v>230</v>
      </c>
      <c r="T757" s="141" t="s">
        <v>2935</v>
      </c>
      <c r="U757" s="141" t="s">
        <v>2936</v>
      </c>
      <c r="V757" s="145"/>
      <c r="W757" s="141" t="s">
        <v>2992</v>
      </c>
      <c r="X757" s="146" t="s">
        <v>3010</v>
      </c>
      <c r="Y757" s="147" t="s">
        <v>3011</v>
      </c>
      <c r="Z757" s="147" t="s">
        <v>179</v>
      </c>
      <c r="AA757" s="141" t="s">
        <v>3012</v>
      </c>
      <c r="AB757" s="146" t="s">
        <v>3013</v>
      </c>
      <c r="AC757" s="162" t="s">
        <v>3014</v>
      </c>
      <c r="AD757" s="146">
        <v>45327</v>
      </c>
      <c r="AE757" s="163">
        <v>66640000</v>
      </c>
      <c r="AF757" s="152">
        <f t="shared" si="69"/>
        <v>16386500</v>
      </c>
      <c r="AG757" s="167">
        <v>66</v>
      </c>
      <c r="AH757" s="146">
        <v>45329</v>
      </c>
      <c r="AI757" s="163">
        <v>66640000</v>
      </c>
      <c r="AJ757" s="152">
        <f t="shared" si="70"/>
        <v>0</v>
      </c>
      <c r="AK757" s="164">
        <v>191</v>
      </c>
      <c r="AL757" s="146">
        <v>45334</v>
      </c>
      <c r="AM757" s="163">
        <v>66640000</v>
      </c>
      <c r="AN757" s="158">
        <f t="shared" si="71"/>
        <v>0</v>
      </c>
      <c r="AO757" s="157">
        <v>37128000</v>
      </c>
      <c r="AP757" s="157"/>
      <c r="AQ757" s="158">
        <f t="shared" si="73"/>
        <v>29512000</v>
      </c>
      <c r="AR757" s="158">
        <f t="shared" si="72"/>
        <v>16386500</v>
      </c>
      <c r="AS757" s="159" t="s">
        <v>170</v>
      </c>
      <c r="AT757" s="164">
        <v>4</v>
      </c>
      <c r="AU757" s="165" t="s">
        <v>3015</v>
      </c>
      <c r="AV757" s="148"/>
    </row>
    <row r="758" spans="1:48" s="118" customFormat="1" ht="18.75" customHeight="1">
      <c r="A758" s="140">
        <v>18</v>
      </c>
      <c r="B758" s="141" t="s">
        <v>3016</v>
      </c>
      <c r="C758" s="142" t="s">
        <v>154</v>
      </c>
      <c r="D758" s="168" t="s">
        <v>113</v>
      </c>
      <c r="E758" s="168" t="s">
        <v>118</v>
      </c>
      <c r="F758" s="142" t="s">
        <v>126</v>
      </c>
      <c r="G758" s="141" t="s">
        <v>231</v>
      </c>
      <c r="H758" s="142" t="s">
        <v>4</v>
      </c>
      <c r="I758" s="142" t="s">
        <v>40</v>
      </c>
      <c r="J758" s="168" t="s">
        <v>3017</v>
      </c>
      <c r="K758" s="141" t="s">
        <v>218</v>
      </c>
      <c r="L758" s="141">
        <v>80111600</v>
      </c>
      <c r="M758" s="143">
        <v>11000000</v>
      </c>
      <c r="N758" s="144">
        <v>10</v>
      </c>
      <c r="O758" s="143">
        <v>80754500</v>
      </c>
      <c r="P758" s="144" t="s">
        <v>2945</v>
      </c>
      <c r="Q758" s="144" t="s">
        <v>2945</v>
      </c>
      <c r="R758" s="144" t="s">
        <v>2945</v>
      </c>
      <c r="S758" s="141" t="s">
        <v>230</v>
      </c>
      <c r="T758" s="141" t="s">
        <v>2935</v>
      </c>
      <c r="U758" s="141" t="s">
        <v>2936</v>
      </c>
      <c r="V758" s="145"/>
      <c r="W758" s="141" t="s">
        <v>2992</v>
      </c>
      <c r="X758" s="146" t="s">
        <v>3018</v>
      </c>
      <c r="Y758" s="147" t="s">
        <v>3019</v>
      </c>
      <c r="Z758" s="147" t="s">
        <v>179</v>
      </c>
      <c r="AA758" s="141" t="s">
        <v>3020</v>
      </c>
      <c r="AB758" s="146" t="s">
        <v>3021</v>
      </c>
      <c r="AC758" s="162" t="s">
        <v>3022</v>
      </c>
      <c r="AD758" s="146">
        <v>45329</v>
      </c>
      <c r="AE758" s="163">
        <v>42000000</v>
      </c>
      <c r="AF758" s="152">
        <f t="shared" si="69"/>
        <v>38754500</v>
      </c>
      <c r="AG758" s="167">
        <v>67</v>
      </c>
      <c r="AH758" s="146">
        <v>45330</v>
      </c>
      <c r="AI758" s="163">
        <v>42000000</v>
      </c>
      <c r="AJ758" s="152">
        <f t="shared" si="70"/>
        <v>0</v>
      </c>
      <c r="AK758" s="164">
        <v>258</v>
      </c>
      <c r="AL758" s="146">
        <v>45336</v>
      </c>
      <c r="AM758" s="163">
        <v>42000000</v>
      </c>
      <c r="AN758" s="158">
        <f t="shared" si="71"/>
        <v>0</v>
      </c>
      <c r="AO758" s="157">
        <v>23100000</v>
      </c>
      <c r="AP758" s="157"/>
      <c r="AQ758" s="158">
        <f t="shared" si="73"/>
        <v>18900000</v>
      </c>
      <c r="AR758" s="158">
        <f t="shared" si="72"/>
        <v>38754500</v>
      </c>
      <c r="AS758" s="159" t="s">
        <v>170</v>
      </c>
      <c r="AT758" s="164">
        <v>7</v>
      </c>
      <c r="AU758" s="165" t="s">
        <v>3023</v>
      </c>
      <c r="AV758" s="148"/>
    </row>
    <row r="759" spans="1:48" s="118" customFormat="1" ht="18.75" customHeight="1">
      <c r="A759" s="140">
        <v>19</v>
      </c>
      <c r="B759" s="141" t="s">
        <v>3024</v>
      </c>
      <c r="C759" s="142" t="s">
        <v>154</v>
      </c>
      <c r="D759" s="168" t="s">
        <v>113</v>
      </c>
      <c r="E759" s="168" t="s">
        <v>118</v>
      </c>
      <c r="F759" s="142" t="s">
        <v>126</v>
      </c>
      <c r="G759" s="141" t="s">
        <v>231</v>
      </c>
      <c r="H759" s="142" t="s">
        <v>4</v>
      </c>
      <c r="I759" s="142" t="s">
        <v>40</v>
      </c>
      <c r="J759" s="168" t="s">
        <v>3025</v>
      </c>
      <c r="K759" s="141" t="s">
        <v>218</v>
      </c>
      <c r="L759" s="141">
        <v>80111600</v>
      </c>
      <c r="M759" s="143">
        <v>7338700</v>
      </c>
      <c r="N759" s="144">
        <v>10</v>
      </c>
      <c r="O759" s="143">
        <v>43245861</v>
      </c>
      <c r="P759" s="144" t="s">
        <v>2944</v>
      </c>
      <c r="Q759" s="144" t="s">
        <v>2944</v>
      </c>
      <c r="R759" s="144" t="s">
        <v>2944</v>
      </c>
      <c r="S759" s="141" t="s">
        <v>230</v>
      </c>
      <c r="T759" s="141" t="s">
        <v>2935</v>
      </c>
      <c r="U759" s="141" t="s">
        <v>2936</v>
      </c>
      <c r="V759" s="145"/>
      <c r="W759" s="141" t="s">
        <v>3026</v>
      </c>
      <c r="X759" s="146">
        <v>45387</v>
      </c>
      <c r="Y759" s="147">
        <v>202417000036093</v>
      </c>
      <c r="Z759" s="147" t="s">
        <v>38</v>
      </c>
      <c r="AA759" s="141" t="s">
        <v>712</v>
      </c>
      <c r="AB759" s="146">
        <v>45387</v>
      </c>
      <c r="AC759" s="162" t="s">
        <v>3027</v>
      </c>
      <c r="AD759" s="146">
        <v>45387</v>
      </c>
      <c r="AE759" s="163">
        <v>20059020</v>
      </c>
      <c r="AF759" s="152">
        <f t="shared" si="69"/>
        <v>23186841</v>
      </c>
      <c r="AG759" s="167">
        <v>622</v>
      </c>
      <c r="AH759" s="146">
        <v>45390</v>
      </c>
      <c r="AI759" s="163">
        <v>20059020</v>
      </c>
      <c r="AJ759" s="152">
        <f t="shared" si="70"/>
        <v>0</v>
      </c>
      <c r="AK759" s="164">
        <v>1772</v>
      </c>
      <c r="AL759" s="146">
        <v>45400</v>
      </c>
      <c r="AM759" s="163">
        <v>20059020</v>
      </c>
      <c r="AN759" s="158">
        <f t="shared" si="71"/>
        <v>0</v>
      </c>
      <c r="AO759" s="157">
        <v>2935466</v>
      </c>
      <c r="AP759" s="157"/>
      <c r="AQ759" s="158">
        <f t="shared" si="73"/>
        <v>17123554</v>
      </c>
      <c r="AR759" s="158">
        <f t="shared" si="72"/>
        <v>23186841</v>
      </c>
      <c r="AS759" s="159" t="s">
        <v>170</v>
      </c>
      <c r="AT759" s="164">
        <v>375</v>
      </c>
      <c r="AU759" s="165" t="s">
        <v>3028</v>
      </c>
      <c r="AV759" s="148"/>
    </row>
    <row r="760" spans="1:48" s="118" customFormat="1" ht="18.75" customHeight="1">
      <c r="A760" s="140">
        <v>20</v>
      </c>
      <c r="B760" s="141" t="s">
        <v>3029</v>
      </c>
      <c r="C760" s="142" t="s">
        <v>154</v>
      </c>
      <c r="D760" s="168" t="s">
        <v>113</v>
      </c>
      <c r="E760" s="168" t="s">
        <v>118</v>
      </c>
      <c r="F760" s="142" t="s">
        <v>126</v>
      </c>
      <c r="G760" s="141" t="s">
        <v>231</v>
      </c>
      <c r="H760" s="142" t="s">
        <v>4</v>
      </c>
      <c r="I760" s="142" t="s">
        <v>40</v>
      </c>
      <c r="J760" s="168" t="s">
        <v>3030</v>
      </c>
      <c r="K760" s="141" t="s">
        <v>218</v>
      </c>
      <c r="L760" s="141">
        <v>80111600</v>
      </c>
      <c r="M760" s="143">
        <v>7338700</v>
      </c>
      <c r="N760" s="144">
        <v>10</v>
      </c>
      <c r="O760" s="143">
        <v>64283343</v>
      </c>
      <c r="P760" s="144" t="s">
        <v>2944</v>
      </c>
      <c r="Q760" s="144" t="s">
        <v>2944</v>
      </c>
      <c r="R760" s="144" t="s">
        <v>2944</v>
      </c>
      <c r="S760" s="141" t="s">
        <v>230</v>
      </c>
      <c r="T760" s="141" t="s">
        <v>2935</v>
      </c>
      <c r="U760" s="141" t="s">
        <v>2936</v>
      </c>
      <c r="V760" s="145"/>
      <c r="W760" s="141" t="s">
        <v>3026</v>
      </c>
      <c r="X760" s="146">
        <v>45387</v>
      </c>
      <c r="Y760" s="147">
        <v>202417000036093</v>
      </c>
      <c r="Z760" s="147" t="s">
        <v>38</v>
      </c>
      <c r="AA760" s="141" t="s">
        <v>712</v>
      </c>
      <c r="AB760" s="146">
        <v>45387</v>
      </c>
      <c r="AC760" s="162" t="s">
        <v>3031</v>
      </c>
      <c r="AD760" s="146">
        <v>45387</v>
      </c>
      <c r="AE760" s="163">
        <v>20059020</v>
      </c>
      <c r="AF760" s="152">
        <f t="shared" si="69"/>
        <v>44224323</v>
      </c>
      <c r="AG760" s="167">
        <v>623</v>
      </c>
      <c r="AH760" s="146">
        <v>45390</v>
      </c>
      <c r="AI760" s="163">
        <v>20059020</v>
      </c>
      <c r="AJ760" s="152">
        <f t="shared" si="70"/>
        <v>0</v>
      </c>
      <c r="AK760" s="164">
        <v>1760</v>
      </c>
      <c r="AL760" s="146">
        <v>45399</v>
      </c>
      <c r="AM760" s="163">
        <v>20059020</v>
      </c>
      <c r="AN760" s="158">
        <f t="shared" si="71"/>
        <v>0</v>
      </c>
      <c r="AO760" s="157">
        <v>3180089</v>
      </c>
      <c r="AP760" s="157"/>
      <c r="AQ760" s="158">
        <f t="shared" si="73"/>
        <v>16878931</v>
      </c>
      <c r="AR760" s="158">
        <f t="shared" si="72"/>
        <v>44224323</v>
      </c>
      <c r="AS760" s="159" t="s">
        <v>170</v>
      </c>
      <c r="AT760" s="164">
        <v>371</v>
      </c>
      <c r="AU760" s="165" t="s">
        <v>3032</v>
      </c>
      <c r="AV760" s="148"/>
    </row>
    <row r="761" spans="1:48" s="118" customFormat="1" ht="18.75" customHeight="1">
      <c r="A761" s="140">
        <v>21</v>
      </c>
      <c r="B761" s="141" t="s">
        <v>3033</v>
      </c>
      <c r="C761" s="142" t="s">
        <v>154</v>
      </c>
      <c r="D761" s="168" t="s">
        <v>113</v>
      </c>
      <c r="E761" s="168" t="s">
        <v>118</v>
      </c>
      <c r="F761" s="142" t="s">
        <v>126</v>
      </c>
      <c r="G761" s="141" t="s">
        <v>231</v>
      </c>
      <c r="H761" s="142" t="s">
        <v>4</v>
      </c>
      <c r="I761" s="142" t="s">
        <v>40</v>
      </c>
      <c r="J761" s="168" t="s">
        <v>3034</v>
      </c>
      <c r="K761" s="141" t="s">
        <v>218</v>
      </c>
      <c r="L761" s="141">
        <v>80111600</v>
      </c>
      <c r="M761" s="143">
        <v>7338700</v>
      </c>
      <c r="N761" s="144">
        <v>10</v>
      </c>
      <c r="O761" s="143">
        <v>61592498</v>
      </c>
      <c r="P761" s="144" t="s">
        <v>2934</v>
      </c>
      <c r="Q761" s="144" t="s">
        <v>2934</v>
      </c>
      <c r="R761" s="144" t="s">
        <v>2934</v>
      </c>
      <c r="S761" s="141" t="s">
        <v>230</v>
      </c>
      <c r="T761" s="141" t="s">
        <v>2935</v>
      </c>
      <c r="U761" s="141" t="s">
        <v>2936</v>
      </c>
      <c r="V761" s="145"/>
      <c r="W761" s="141" t="s">
        <v>3026</v>
      </c>
      <c r="X761" s="146" t="s">
        <v>3035</v>
      </c>
      <c r="Y761" s="147" t="s">
        <v>3036</v>
      </c>
      <c r="Z761" s="147" t="s">
        <v>38</v>
      </c>
      <c r="AA761" s="141" t="s">
        <v>712</v>
      </c>
      <c r="AB761" s="146">
        <v>45408</v>
      </c>
      <c r="AC761" s="162" t="s">
        <v>3037</v>
      </c>
      <c r="AD761" s="146">
        <v>45414</v>
      </c>
      <c r="AE761" s="163">
        <v>13454221</v>
      </c>
      <c r="AF761" s="152">
        <f t="shared" si="69"/>
        <v>48138277</v>
      </c>
      <c r="AG761" s="167">
        <v>684</v>
      </c>
      <c r="AH761" s="146">
        <v>45415</v>
      </c>
      <c r="AI761" s="163">
        <v>13454221</v>
      </c>
      <c r="AJ761" s="152">
        <f t="shared" si="70"/>
        <v>0</v>
      </c>
      <c r="AK761" s="164" t="s">
        <v>3038</v>
      </c>
      <c r="AL761" s="146">
        <v>45429</v>
      </c>
      <c r="AM761" s="163">
        <v>13454221</v>
      </c>
      <c r="AN761" s="158">
        <f t="shared" si="71"/>
        <v>0</v>
      </c>
      <c r="AO761" s="157">
        <v>0</v>
      </c>
      <c r="AP761" s="157"/>
      <c r="AQ761" s="158">
        <f t="shared" si="73"/>
        <v>13454221</v>
      </c>
      <c r="AR761" s="158">
        <f t="shared" si="72"/>
        <v>48138277</v>
      </c>
      <c r="AS761" s="159" t="s">
        <v>170</v>
      </c>
      <c r="AT761" s="164">
        <v>435</v>
      </c>
      <c r="AU761" s="165" t="s">
        <v>3039</v>
      </c>
      <c r="AV761" s="148"/>
    </row>
    <row r="762" spans="1:48" s="118" customFormat="1" ht="18.75" customHeight="1">
      <c r="A762" s="140">
        <v>22</v>
      </c>
      <c r="B762" s="141" t="s">
        <v>3040</v>
      </c>
      <c r="C762" s="142" t="s">
        <v>154</v>
      </c>
      <c r="D762" s="168" t="s">
        <v>113</v>
      </c>
      <c r="E762" s="168" t="s">
        <v>118</v>
      </c>
      <c r="F762" s="142" t="s">
        <v>126</v>
      </c>
      <c r="G762" s="141" t="s">
        <v>231</v>
      </c>
      <c r="H762" s="142" t="s">
        <v>4</v>
      </c>
      <c r="I762" s="142" t="s">
        <v>40</v>
      </c>
      <c r="J762" s="168" t="s">
        <v>3041</v>
      </c>
      <c r="K762" s="141" t="s">
        <v>218</v>
      </c>
      <c r="L762" s="141">
        <v>80111600</v>
      </c>
      <c r="M762" s="143">
        <v>7338700</v>
      </c>
      <c r="N762" s="144">
        <v>10</v>
      </c>
      <c r="O762" s="143">
        <v>50750009</v>
      </c>
      <c r="P762" s="144" t="s">
        <v>2944</v>
      </c>
      <c r="Q762" s="144" t="s">
        <v>2944</v>
      </c>
      <c r="R762" s="144" t="s">
        <v>2944</v>
      </c>
      <c r="S762" s="141" t="s">
        <v>230</v>
      </c>
      <c r="T762" s="141" t="s">
        <v>2935</v>
      </c>
      <c r="U762" s="141" t="s">
        <v>2936</v>
      </c>
      <c r="V762" s="145"/>
      <c r="W762" s="141" t="s">
        <v>3026</v>
      </c>
      <c r="X762" s="146" t="s">
        <v>3042</v>
      </c>
      <c r="Y762" s="147" t="s">
        <v>3043</v>
      </c>
      <c r="Z762" s="147" t="s">
        <v>179</v>
      </c>
      <c r="AA762" s="141" t="s">
        <v>3044</v>
      </c>
      <c r="AB762" s="146">
        <v>45408</v>
      </c>
      <c r="AC762" s="162" t="s">
        <v>3045</v>
      </c>
      <c r="AD762" s="146">
        <v>45408</v>
      </c>
      <c r="AE762" s="163">
        <v>14777332</v>
      </c>
      <c r="AF762" s="152">
        <f t="shared" si="69"/>
        <v>35972677</v>
      </c>
      <c r="AG762" s="167">
        <v>679</v>
      </c>
      <c r="AH762" s="146">
        <v>45411</v>
      </c>
      <c r="AI762" s="163">
        <v>14777332</v>
      </c>
      <c r="AJ762" s="152">
        <f t="shared" si="70"/>
        <v>0</v>
      </c>
      <c r="AK762" s="164">
        <v>1843</v>
      </c>
      <c r="AL762" s="146">
        <v>45419</v>
      </c>
      <c r="AM762" s="163">
        <v>14777332</v>
      </c>
      <c r="AN762" s="158">
        <f t="shared" si="71"/>
        <v>0</v>
      </c>
      <c r="AO762" s="157">
        <v>0</v>
      </c>
      <c r="AP762" s="157"/>
      <c r="AQ762" s="158">
        <f t="shared" si="73"/>
        <v>14777332</v>
      </c>
      <c r="AR762" s="158">
        <f t="shared" si="72"/>
        <v>35972677</v>
      </c>
      <c r="AS762" s="159" t="s">
        <v>170</v>
      </c>
      <c r="AT762" s="164">
        <v>415</v>
      </c>
      <c r="AU762" s="165" t="s">
        <v>3046</v>
      </c>
      <c r="AV762" s="148"/>
    </row>
    <row r="763" spans="1:48" s="118" customFormat="1" ht="18.75" customHeight="1">
      <c r="A763" s="140">
        <v>23</v>
      </c>
      <c r="B763" s="141" t="s">
        <v>3047</v>
      </c>
      <c r="C763" s="142" t="s">
        <v>154</v>
      </c>
      <c r="D763" s="168" t="s">
        <v>113</v>
      </c>
      <c r="E763" s="168" t="s">
        <v>118</v>
      </c>
      <c r="F763" s="142" t="s">
        <v>126</v>
      </c>
      <c r="G763" s="141" t="s">
        <v>231</v>
      </c>
      <c r="H763" s="142" t="s">
        <v>4</v>
      </c>
      <c r="I763" s="142" t="s">
        <v>40</v>
      </c>
      <c r="J763" s="168" t="s">
        <v>3048</v>
      </c>
      <c r="K763" s="141" t="s">
        <v>218</v>
      </c>
      <c r="L763" s="141">
        <v>80111600</v>
      </c>
      <c r="M763" s="143">
        <v>7338700</v>
      </c>
      <c r="N763" s="144">
        <v>10</v>
      </c>
      <c r="O763" s="143">
        <v>32122747</v>
      </c>
      <c r="P763" s="144" t="s">
        <v>2944</v>
      </c>
      <c r="Q763" s="144" t="s">
        <v>2944</v>
      </c>
      <c r="R763" s="144" t="s">
        <v>2944</v>
      </c>
      <c r="S763" s="141" t="s">
        <v>230</v>
      </c>
      <c r="T763" s="141" t="s">
        <v>2935</v>
      </c>
      <c r="U763" s="141" t="s">
        <v>2936</v>
      </c>
      <c r="V763" s="145"/>
      <c r="W763" s="141" t="s">
        <v>3026</v>
      </c>
      <c r="X763" s="146" t="s">
        <v>3049</v>
      </c>
      <c r="Y763" s="147" t="s">
        <v>3050</v>
      </c>
      <c r="Z763" s="147" t="s">
        <v>38</v>
      </c>
      <c r="AA763" s="141" t="s">
        <v>3051</v>
      </c>
      <c r="AB763" s="146">
        <v>45408</v>
      </c>
      <c r="AC763" s="162" t="s">
        <v>3052</v>
      </c>
      <c r="AD763" s="146">
        <v>45408</v>
      </c>
      <c r="AE763" s="163">
        <v>11821865</v>
      </c>
      <c r="AF763" s="152">
        <f t="shared" si="69"/>
        <v>20300882</v>
      </c>
      <c r="AG763" s="167">
        <v>681</v>
      </c>
      <c r="AH763" s="146">
        <v>45411</v>
      </c>
      <c r="AI763" s="163">
        <v>11821865</v>
      </c>
      <c r="AJ763" s="152">
        <f t="shared" si="70"/>
        <v>0</v>
      </c>
      <c r="AK763" s="164" t="s">
        <v>3053</v>
      </c>
      <c r="AL763" s="146">
        <v>45429</v>
      </c>
      <c r="AM763" s="163">
        <v>11821865</v>
      </c>
      <c r="AN763" s="158">
        <f t="shared" si="71"/>
        <v>0</v>
      </c>
      <c r="AO763" s="157">
        <v>0</v>
      </c>
      <c r="AP763" s="157"/>
      <c r="AQ763" s="158">
        <f t="shared" si="73"/>
        <v>11821865</v>
      </c>
      <c r="AR763" s="158">
        <f t="shared" si="72"/>
        <v>20300882</v>
      </c>
      <c r="AS763" s="159" t="s">
        <v>170</v>
      </c>
      <c r="AT763" s="164">
        <v>432</v>
      </c>
      <c r="AU763" s="165" t="s">
        <v>3054</v>
      </c>
      <c r="AV763" s="148"/>
    </row>
    <row r="764" spans="1:48" s="118" customFormat="1" ht="18.75" customHeight="1">
      <c r="A764" s="140">
        <v>24</v>
      </c>
      <c r="B764" s="141" t="s">
        <v>3055</v>
      </c>
      <c r="C764" s="142" t="s">
        <v>154</v>
      </c>
      <c r="D764" s="168" t="s">
        <v>113</v>
      </c>
      <c r="E764" s="168" t="s">
        <v>118</v>
      </c>
      <c r="F764" s="142" t="s">
        <v>126</v>
      </c>
      <c r="G764" s="141" t="s">
        <v>231</v>
      </c>
      <c r="H764" s="142" t="s">
        <v>4</v>
      </c>
      <c r="I764" s="142" t="s">
        <v>40</v>
      </c>
      <c r="J764" s="168" t="s">
        <v>3056</v>
      </c>
      <c r="K764" s="141" t="s">
        <v>218</v>
      </c>
      <c r="L764" s="141">
        <v>80111600</v>
      </c>
      <c r="M764" s="143">
        <v>7338700</v>
      </c>
      <c r="N764" s="144">
        <v>10</v>
      </c>
      <c r="O764" s="143">
        <v>34722555</v>
      </c>
      <c r="P764" s="144" t="s">
        <v>2944</v>
      </c>
      <c r="Q764" s="144" t="s">
        <v>2944</v>
      </c>
      <c r="R764" s="144" t="s">
        <v>2944</v>
      </c>
      <c r="S764" s="141" t="s">
        <v>230</v>
      </c>
      <c r="T764" s="141" t="s">
        <v>2935</v>
      </c>
      <c r="U764" s="141" t="s">
        <v>2936</v>
      </c>
      <c r="V764" s="145"/>
      <c r="W764" s="141" t="s">
        <v>3026</v>
      </c>
      <c r="X764" s="146" t="s">
        <v>3049</v>
      </c>
      <c r="Y764" s="147" t="s">
        <v>3050</v>
      </c>
      <c r="Z764" s="147" t="s">
        <v>38</v>
      </c>
      <c r="AA764" s="141" t="s">
        <v>3057</v>
      </c>
      <c r="AB764" s="146">
        <v>45408</v>
      </c>
      <c r="AC764" s="162" t="s">
        <v>3058</v>
      </c>
      <c r="AD764" s="146">
        <v>45408</v>
      </c>
      <c r="AE764" s="163">
        <v>11821865</v>
      </c>
      <c r="AF764" s="152">
        <f t="shared" si="69"/>
        <v>22900690</v>
      </c>
      <c r="AG764" s="167">
        <v>680</v>
      </c>
      <c r="AH764" s="146">
        <v>45411</v>
      </c>
      <c r="AI764" s="163">
        <v>11821865</v>
      </c>
      <c r="AJ764" s="152">
        <f t="shared" si="70"/>
        <v>0</v>
      </c>
      <c r="AK764" s="164" t="s">
        <v>3059</v>
      </c>
      <c r="AL764" s="146">
        <v>45434</v>
      </c>
      <c r="AM764" s="163">
        <v>11821865</v>
      </c>
      <c r="AN764" s="158">
        <f t="shared" si="71"/>
        <v>0</v>
      </c>
      <c r="AO764" s="157">
        <v>0</v>
      </c>
      <c r="AP764" s="157"/>
      <c r="AQ764" s="158">
        <f t="shared" si="73"/>
        <v>11821865</v>
      </c>
      <c r="AR764" s="158">
        <f t="shared" si="72"/>
        <v>22900690</v>
      </c>
      <c r="AS764" s="159" t="s">
        <v>170</v>
      </c>
      <c r="AT764" s="164">
        <v>436</v>
      </c>
      <c r="AU764" s="165" t="s">
        <v>3060</v>
      </c>
      <c r="AV764" s="148"/>
    </row>
    <row r="765" spans="1:48" s="118" customFormat="1" ht="18.75" customHeight="1">
      <c r="A765" s="140">
        <v>25</v>
      </c>
      <c r="B765" s="141" t="s">
        <v>3061</v>
      </c>
      <c r="C765" s="142" t="s">
        <v>154</v>
      </c>
      <c r="D765" s="168" t="s">
        <v>113</v>
      </c>
      <c r="E765" s="168" t="s">
        <v>118</v>
      </c>
      <c r="F765" s="142" t="s">
        <v>126</v>
      </c>
      <c r="G765" s="141" t="s">
        <v>231</v>
      </c>
      <c r="H765" s="142" t="s">
        <v>8</v>
      </c>
      <c r="I765" s="142" t="s">
        <v>40</v>
      </c>
      <c r="J765" s="168" t="s">
        <v>3062</v>
      </c>
      <c r="K765" s="141" t="s">
        <v>218</v>
      </c>
      <c r="L765" s="141">
        <v>80111600</v>
      </c>
      <c r="M765" s="143">
        <v>7000000</v>
      </c>
      <c r="N765" s="144">
        <v>10</v>
      </c>
      <c r="O765" s="143">
        <v>52323414</v>
      </c>
      <c r="P765" s="144" t="s">
        <v>2944</v>
      </c>
      <c r="Q765" s="144" t="s">
        <v>2944</v>
      </c>
      <c r="R765" s="144" t="s">
        <v>2944</v>
      </c>
      <c r="S765" s="141" t="s">
        <v>230</v>
      </c>
      <c r="T765" s="141" t="s">
        <v>2935</v>
      </c>
      <c r="U765" s="141" t="s">
        <v>2936</v>
      </c>
      <c r="V765" s="145"/>
      <c r="W765" s="141" t="s">
        <v>3063</v>
      </c>
      <c r="X765" s="146">
        <v>45294</v>
      </c>
      <c r="Y765" s="147">
        <v>202417000000263</v>
      </c>
      <c r="Z765" s="147" t="s">
        <v>179</v>
      </c>
      <c r="AA765" s="141" t="s">
        <v>3064</v>
      </c>
      <c r="AB765" s="146"/>
      <c r="AC765" s="162"/>
      <c r="AD765" s="146"/>
      <c r="AE765" s="163"/>
      <c r="AF765" s="152">
        <f t="shared" si="69"/>
        <v>52323414</v>
      </c>
      <c r="AG765" s="167"/>
      <c r="AH765" s="146"/>
      <c r="AI765" s="163"/>
      <c r="AJ765" s="152">
        <f t="shared" si="70"/>
        <v>0</v>
      </c>
      <c r="AK765" s="164"/>
      <c r="AL765" s="146"/>
      <c r="AM765" s="163"/>
      <c r="AN765" s="158">
        <f t="shared" si="71"/>
        <v>0</v>
      </c>
      <c r="AO765" s="157"/>
      <c r="AP765" s="157"/>
      <c r="AQ765" s="158">
        <f t="shared" si="73"/>
        <v>0</v>
      </c>
      <c r="AR765" s="158">
        <f t="shared" si="72"/>
        <v>52323414</v>
      </c>
      <c r="AS765" s="159"/>
      <c r="AT765" s="164"/>
      <c r="AU765" s="165"/>
      <c r="AV765" s="148"/>
    </row>
    <row r="766" spans="1:48" s="118" customFormat="1" ht="18.75" customHeight="1">
      <c r="A766" s="140">
        <v>26</v>
      </c>
      <c r="B766" s="141" t="s">
        <v>3065</v>
      </c>
      <c r="C766" s="142" t="s">
        <v>154</v>
      </c>
      <c r="D766" s="168" t="s">
        <v>113</v>
      </c>
      <c r="E766" s="168" t="s">
        <v>118</v>
      </c>
      <c r="F766" s="142" t="s">
        <v>126</v>
      </c>
      <c r="G766" s="141" t="s">
        <v>231</v>
      </c>
      <c r="H766" s="142" t="s">
        <v>8</v>
      </c>
      <c r="I766" s="142" t="s">
        <v>40</v>
      </c>
      <c r="J766" s="168" t="s">
        <v>3066</v>
      </c>
      <c r="K766" s="141" t="s">
        <v>218</v>
      </c>
      <c r="L766" s="141">
        <v>80111600</v>
      </c>
      <c r="M766" s="143">
        <v>2676600</v>
      </c>
      <c r="N766" s="144">
        <v>10</v>
      </c>
      <c r="O766" s="143">
        <v>26766000</v>
      </c>
      <c r="P766" s="144" t="s">
        <v>2944</v>
      </c>
      <c r="Q766" s="144" t="s">
        <v>2944</v>
      </c>
      <c r="R766" s="144" t="s">
        <v>2944</v>
      </c>
      <c r="S766" s="141" t="s">
        <v>230</v>
      </c>
      <c r="T766" s="141" t="s">
        <v>2935</v>
      </c>
      <c r="U766" s="141" t="s">
        <v>2936</v>
      </c>
      <c r="V766" s="145"/>
      <c r="W766" s="141" t="s">
        <v>3063</v>
      </c>
      <c r="X766" s="146" t="s">
        <v>3067</v>
      </c>
      <c r="Y766" s="147" t="s">
        <v>3068</v>
      </c>
      <c r="Z766" s="147" t="s">
        <v>179</v>
      </c>
      <c r="AA766" s="141" t="s">
        <v>3069</v>
      </c>
      <c r="AB766" s="146">
        <v>45370</v>
      </c>
      <c r="AC766" s="162" t="s">
        <v>3070</v>
      </c>
      <c r="AD766" s="146">
        <v>45370</v>
      </c>
      <c r="AE766" s="163">
        <v>21600000</v>
      </c>
      <c r="AF766" s="152">
        <f t="shared" si="69"/>
        <v>5166000</v>
      </c>
      <c r="AG766" s="167">
        <v>517</v>
      </c>
      <c r="AH766" s="146">
        <v>45371</v>
      </c>
      <c r="AI766" s="163">
        <v>21600000</v>
      </c>
      <c r="AJ766" s="152">
        <f t="shared" si="70"/>
        <v>0</v>
      </c>
      <c r="AK766" s="164">
        <v>1137</v>
      </c>
      <c r="AL766" s="146">
        <v>45383</v>
      </c>
      <c r="AM766" s="163">
        <v>21600000</v>
      </c>
      <c r="AN766" s="158">
        <f t="shared" si="71"/>
        <v>0</v>
      </c>
      <c r="AO766" s="157">
        <v>7200000</v>
      </c>
      <c r="AP766" s="157"/>
      <c r="AQ766" s="158">
        <f t="shared" si="73"/>
        <v>14400000</v>
      </c>
      <c r="AR766" s="158">
        <f t="shared" si="72"/>
        <v>5166000</v>
      </c>
      <c r="AS766" s="159" t="s">
        <v>170</v>
      </c>
      <c r="AT766" s="164">
        <v>235</v>
      </c>
      <c r="AU766" s="165" t="s">
        <v>3071</v>
      </c>
      <c r="AV766" s="148"/>
    </row>
    <row r="767" spans="1:48" s="118" customFormat="1" ht="18.75" customHeight="1">
      <c r="A767" s="140">
        <v>27</v>
      </c>
      <c r="B767" s="141" t="s">
        <v>3072</v>
      </c>
      <c r="C767" s="142" t="s">
        <v>154</v>
      </c>
      <c r="D767" s="168" t="s">
        <v>113</v>
      </c>
      <c r="E767" s="168" t="s">
        <v>118</v>
      </c>
      <c r="F767" s="142" t="s">
        <v>126</v>
      </c>
      <c r="G767" s="141" t="s">
        <v>231</v>
      </c>
      <c r="H767" s="142" t="s">
        <v>8</v>
      </c>
      <c r="I767" s="142" t="s">
        <v>40</v>
      </c>
      <c r="J767" s="168" t="s">
        <v>3073</v>
      </c>
      <c r="K767" s="141" t="s">
        <v>218</v>
      </c>
      <c r="L767" s="141">
        <v>80111600</v>
      </c>
      <c r="M767" s="143">
        <v>6000000</v>
      </c>
      <c r="N767" s="144">
        <v>10</v>
      </c>
      <c r="O767" s="143">
        <v>52557000</v>
      </c>
      <c r="P767" s="144" t="s">
        <v>2944</v>
      </c>
      <c r="Q767" s="144" t="s">
        <v>2944</v>
      </c>
      <c r="R767" s="144" t="s">
        <v>2944</v>
      </c>
      <c r="S767" s="141" t="s">
        <v>230</v>
      </c>
      <c r="T767" s="141" t="s">
        <v>2935</v>
      </c>
      <c r="U767" s="141" t="s">
        <v>2936</v>
      </c>
      <c r="V767" s="145"/>
      <c r="W767" s="141" t="s">
        <v>3063</v>
      </c>
      <c r="X767" s="146">
        <v>45349</v>
      </c>
      <c r="Y767" s="147">
        <v>202417000024433</v>
      </c>
      <c r="Z767" s="147" t="s">
        <v>38</v>
      </c>
      <c r="AA767" s="141" t="s">
        <v>712</v>
      </c>
      <c r="AB767" s="146">
        <v>45349</v>
      </c>
      <c r="AC767" s="162" t="s">
        <v>3074</v>
      </c>
      <c r="AD767" s="146">
        <v>45349</v>
      </c>
      <c r="AE767" s="163">
        <v>28800000</v>
      </c>
      <c r="AF767" s="152">
        <f t="shared" si="69"/>
        <v>23757000</v>
      </c>
      <c r="AG767" s="167">
        <v>280</v>
      </c>
      <c r="AH767" s="146">
        <v>45350</v>
      </c>
      <c r="AI767" s="163">
        <v>28800000</v>
      </c>
      <c r="AJ767" s="152">
        <f t="shared" si="70"/>
        <v>0</v>
      </c>
      <c r="AK767" s="164">
        <v>393</v>
      </c>
      <c r="AL767" s="146">
        <v>45352</v>
      </c>
      <c r="AM767" s="163">
        <v>28800000</v>
      </c>
      <c r="AN767" s="158">
        <f t="shared" si="71"/>
        <v>0</v>
      </c>
      <c r="AO767" s="157">
        <v>13680000</v>
      </c>
      <c r="AP767" s="157"/>
      <c r="AQ767" s="158">
        <f t="shared" si="73"/>
        <v>15120000</v>
      </c>
      <c r="AR767" s="158">
        <f t="shared" si="72"/>
        <v>23757000</v>
      </c>
      <c r="AS767" s="159" t="s">
        <v>170</v>
      </c>
      <c r="AT767" s="164">
        <v>50</v>
      </c>
      <c r="AU767" s="165" t="s">
        <v>3075</v>
      </c>
      <c r="AV767" s="148"/>
    </row>
    <row r="768" spans="1:48" s="118" customFormat="1" ht="18.75" customHeight="1">
      <c r="A768" s="140">
        <v>28</v>
      </c>
      <c r="B768" s="141" t="s">
        <v>3076</v>
      </c>
      <c r="C768" s="142" t="s">
        <v>154</v>
      </c>
      <c r="D768" s="168" t="s">
        <v>113</v>
      </c>
      <c r="E768" s="168" t="s">
        <v>118</v>
      </c>
      <c r="F768" s="142" t="s">
        <v>126</v>
      </c>
      <c r="G768" s="141" t="s">
        <v>231</v>
      </c>
      <c r="H768" s="142" t="s">
        <v>8</v>
      </c>
      <c r="I768" s="142" t="s">
        <v>40</v>
      </c>
      <c r="J768" s="168" t="s">
        <v>3077</v>
      </c>
      <c r="K768" s="141" t="s">
        <v>218</v>
      </c>
      <c r="L768" s="141">
        <v>80111600</v>
      </c>
      <c r="M768" s="143">
        <v>6000000</v>
      </c>
      <c r="N768" s="144">
        <v>10</v>
      </c>
      <c r="O768" s="143">
        <v>52557000</v>
      </c>
      <c r="P768" s="144" t="s">
        <v>2944</v>
      </c>
      <c r="Q768" s="144" t="s">
        <v>2944</v>
      </c>
      <c r="R768" s="144" t="s">
        <v>2944</v>
      </c>
      <c r="S768" s="141" t="s">
        <v>230</v>
      </c>
      <c r="T768" s="141" t="s">
        <v>2935</v>
      </c>
      <c r="U768" s="141" t="s">
        <v>2936</v>
      </c>
      <c r="V768" s="145"/>
      <c r="W768" s="141" t="s">
        <v>3063</v>
      </c>
      <c r="X768" s="146">
        <v>45349</v>
      </c>
      <c r="Y768" s="147">
        <v>202417000024433</v>
      </c>
      <c r="Z768" s="147" t="s">
        <v>38</v>
      </c>
      <c r="AA768" s="141" t="s">
        <v>712</v>
      </c>
      <c r="AB768" s="146">
        <v>45349</v>
      </c>
      <c r="AC768" s="162" t="s">
        <v>3078</v>
      </c>
      <c r="AD768" s="146">
        <v>45349</v>
      </c>
      <c r="AE768" s="163">
        <v>28800000</v>
      </c>
      <c r="AF768" s="152">
        <f t="shared" si="69"/>
        <v>23757000</v>
      </c>
      <c r="AG768" s="167">
        <v>282</v>
      </c>
      <c r="AH768" s="146">
        <v>45350</v>
      </c>
      <c r="AI768" s="163">
        <v>28800000</v>
      </c>
      <c r="AJ768" s="152">
        <f t="shared" si="70"/>
        <v>0</v>
      </c>
      <c r="AK768" s="164">
        <v>388</v>
      </c>
      <c r="AL768" s="146">
        <v>45352</v>
      </c>
      <c r="AM768" s="163">
        <v>28800000</v>
      </c>
      <c r="AN768" s="158">
        <f t="shared" si="71"/>
        <v>0</v>
      </c>
      <c r="AO768" s="157">
        <v>13680000</v>
      </c>
      <c r="AP768" s="157"/>
      <c r="AQ768" s="158">
        <f t="shared" si="73"/>
        <v>15120000</v>
      </c>
      <c r="AR768" s="158">
        <f t="shared" si="72"/>
        <v>23757000</v>
      </c>
      <c r="AS768" s="159" t="s">
        <v>170</v>
      </c>
      <c r="AT768" s="164">
        <v>56</v>
      </c>
      <c r="AU768" s="165" t="s">
        <v>3079</v>
      </c>
      <c r="AV768" s="148"/>
    </row>
    <row r="769" spans="1:48" s="118" customFormat="1" ht="18.75" customHeight="1">
      <c r="A769" s="140">
        <v>29</v>
      </c>
      <c r="B769" s="141" t="s">
        <v>3080</v>
      </c>
      <c r="C769" s="142" t="s">
        <v>154</v>
      </c>
      <c r="D769" s="168" t="s">
        <v>113</v>
      </c>
      <c r="E769" s="168" t="s">
        <v>118</v>
      </c>
      <c r="F769" s="142" t="s">
        <v>126</v>
      </c>
      <c r="G769" s="141" t="s">
        <v>231</v>
      </c>
      <c r="H769" s="142" t="s">
        <v>8</v>
      </c>
      <c r="I769" s="142" t="s">
        <v>40</v>
      </c>
      <c r="J769" s="168" t="s">
        <v>3081</v>
      </c>
      <c r="K769" s="141" t="s">
        <v>218</v>
      </c>
      <c r="L769" s="141">
        <v>80111600</v>
      </c>
      <c r="M769" s="143">
        <v>3000000</v>
      </c>
      <c r="N769" s="144">
        <v>10</v>
      </c>
      <c r="O769" s="143">
        <v>22447679</v>
      </c>
      <c r="P769" s="144" t="s">
        <v>2944</v>
      </c>
      <c r="Q769" s="144" t="s">
        <v>2944</v>
      </c>
      <c r="R769" s="144" t="s">
        <v>2944</v>
      </c>
      <c r="S769" s="141" t="s">
        <v>230</v>
      </c>
      <c r="T769" s="141" t="s">
        <v>2935</v>
      </c>
      <c r="U769" s="141" t="s">
        <v>2936</v>
      </c>
      <c r="V769" s="145"/>
      <c r="W769" s="141" t="s">
        <v>3063</v>
      </c>
      <c r="X769" s="146">
        <v>45294</v>
      </c>
      <c r="Y769" s="147">
        <v>202417000000263</v>
      </c>
      <c r="Z769" s="147" t="s">
        <v>179</v>
      </c>
      <c r="AA769" s="141" t="s">
        <v>3082</v>
      </c>
      <c r="AB769" s="146"/>
      <c r="AC769" s="162"/>
      <c r="AD769" s="146"/>
      <c r="AE769" s="163"/>
      <c r="AF769" s="152">
        <f t="shared" si="69"/>
        <v>22447679</v>
      </c>
      <c r="AG769" s="167"/>
      <c r="AH769" s="146"/>
      <c r="AI769" s="163"/>
      <c r="AJ769" s="152">
        <f t="shared" si="70"/>
        <v>0</v>
      </c>
      <c r="AK769" s="164"/>
      <c r="AL769" s="146"/>
      <c r="AM769" s="163"/>
      <c r="AN769" s="158">
        <f t="shared" si="71"/>
        <v>0</v>
      </c>
      <c r="AO769" s="157"/>
      <c r="AP769" s="157"/>
      <c r="AQ769" s="158">
        <f t="shared" si="73"/>
        <v>0</v>
      </c>
      <c r="AR769" s="158">
        <f t="shared" si="72"/>
        <v>22447679</v>
      </c>
      <c r="AS769" s="159"/>
      <c r="AT769" s="164"/>
      <c r="AU769" s="165"/>
      <c r="AV769" s="148"/>
    </row>
    <row r="770" spans="1:48" s="118" customFormat="1" ht="18.75" customHeight="1">
      <c r="A770" s="140">
        <v>30</v>
      </c>
      <c r="B770" s="141" t="s">
        <v>3083</v>
      </c>
      <c r="C770" s="142" t="s">
        <v>154</v>
      </c>
      <c r="D770" s="168" t="s">
        <v>113</v>
      </c>
      <c r="E770" s="168" t="s">
        <v>118</v>
      </c>
      <c r="F770" s="142" t="s">
        <v>126</v>
      </c>
      <c r="G770" s="141" t="s">
        <v>231</v>
      </c>
      <c r="H770" s="142" t="s">
        <v>198</v>
      </c>
      <c r="I770" s="142" t="s">
        <v>40</v>
      </c>
      <c r="J770" s="168" t="s">
        <v>3084</v>
      </c>
      <c r="K770" s="141" t="s">
        <v>218</v>
      </c>
      <c r="L770" s="141">
        <v>80111600</v>
      </c>
      <c r="M770" s="143">
        <v>614741.5</v>
      </c>
      <c r="N770" s="144">
        <v>10</v>
      </c>
      <c r="O770" s="143">
        <v>6147415</v>
      </c>
      <c r="P770" s="144" t="s">
        <v>242</v>
      </c>
      <c r="Q770" s="144" t="s">
        <v>242</v>
      </c>
      <c r="R770" s="144" t="s">
        <v>242</v>
      </c>
      <c r="S770" s="141" t="s">
        <v>230</v>
      </c>
      <c r="T770" s="141" t="s">
        <v>2935</v>
      </c>
      <c r="U770" s="141" t="s">
        <v>2936</v>
      </c>
      <c r="V770" s="145"/>
      <c r="W770" s="141" t="s">
        <v>2937</v>
      </c>
      <c r="X770" s="146" t="s">
        <v>3085</v>
      </c>
      <c r="Y770" s="147" t="s">
        <v>3086</v>
      </c>
      <c r="Z770" s="147" t="s">
        <v>179</v>
      </c>
      <c r="AA770" s="141" t="s">
        <v>3087</v>
      </c>
      <c r="AB770" s="146"/>
      <c r="AC770" s="162"/>
      <c r="AD770" s="146"/>
      <c r="AE770" s="163"/>
      <c r="AF770" s="152">
        <f t="shared" si="69"/>
        <v>6147415</v>
      </c>
      <c r="AG770" s="167"/>
      <c r="AH770" s="146"/>
      <c r="AI770" s="163"/>
      <c r="AJ770" s="152">
        <f t="shared" si="70"/>
        <v>0</v>
      </c>
      <c r="AK770" s="164"/>
      <c r="AL770" s="146"/>
      <c r="AM770" s="163"/>
      <c r="AN770" s="158">
        <f t="shared" si="71"/>
        <v>0</v>
      </c>
      <c r="AO770" s="157"/>
      <c r="AP770" s="157"/>
      <c r="AQ770" s="158">
        <f t="shared" si="73"/>
        <v>0</v>
      </c>
      <c r="AR770" s="158">
        <f t="shared" si="72"/>
        <v>6147415</v>
      </c>
      <c r="AS770" s="159"/>
      <c r="AT770" s="164"/>
      <c r="AU770" s="165"/>
      <c r="AV770" s="148"/>
    </row>
    <row r="771" spans="1:48" s="118" customFormat="1" ht="18.75" customHeight="1">
      <c r="A771" s="140">
        <v>31</v>
      </c>
      <c r="B771" s="141" t="s">
        <v>3088</v>
      </c>
      <c r="C771" s="142" t="s">
        <v>154</v>
      </c>
      <c r="D771" s="168" t="s">
        <v>113</v>
      </c>
      <c r="E771" s="168" t="s">
        <v>118</v>
      </c>
      <c r="F771" s="142" t="s">
        <v>126</v>
      </c>
      <c r="G771" s="141" t="s">
        <v>231</v>
      </c>
      <c r="H771" s="142" t="s">
        <v>198</v>
      </c>
      <c r="I771" s="142" t="s">
        <v>40</v>
      </c>
      <c r="J771" s="168" t="s">
        <v>3089</v>
      </c>
      <c r="K771" s="141" t="s">
        <v>225</v>
      </c>
      <c r="L771" s="141" t="s">
        <v>237</v>
      </c>
      <c r="M771" s="143">
        <v>0</v>
      </c>
      <c r="N771" s="144" t="s">
        <v>712</v>
      </c>
      <c r="O771" s="143">
        <v>6000000</v>
      </c>
      <c r="P771" s="144" t="s">
        <v>242</v>
      </c>
      <c r="Q771" s="144" t="s">
        <v>242</v>
      </c>
      <c r="R771" s="144" t="s">
        <v>242</v>
      </c>
      <c r="S771" s="141" t="s">
        <v>230</v>
      </c>
      <c r="T771" s="141" t="s">
        <v>2935</v>
      </c>
      <c r="U771" s="141" t="s">
        <v>2936</v>
      </c>
      <c r="V771" s="145"/>
      <c r="W771" s="141" t="s">
        <v>2946</v>
      </c>
      <c r="X771" s="146">
        <v>45317</v>
      </c>
      <c r="Y771" s="147">
        <v>202417000005343</v>
      </c>
      <c r="Z771" s="147" t="s">
        <v>179</v>
      </c>
      <c r="AA771" s="141" t="s">
        <v>3090</v>
      </c>
      <c r="AB771" s="146"/>
      <c r="AC771" s="162"/>
      <c r="AD771" s="146"/>
      <c r="AE771" s="163"/>
      <c r="AF771" s="152">
        <f t="shared" si="69"/>
        <v>6000000</v>
      </c>
      <c r="AG771" s="167"/>
      <c r="AH771" s="146"/>
      <c r="AI771" s="163"/>
      <c r="AJ771" s="152">
        <f t="shared" si="70"/>
        <v>0</v>
      </c>
      <c r="AK771" s="164"/>
      <c r="AL771" s="146"/>
      <c r="AM771" s="163"/>
      <c r="AN771" s="158">
        <f t="shared" si="71"/>
        <v>0</v>
      </c>
      <c r="AO771" s="157"/>
      <c r="AP771" s="157"/>
      <c r="AQ771" s="158">
        <f t="shared" si="73"/>
        <v>0</v>
      </c>
      <c r="AR771" s="158">
        <f t="shared" si="72"/>
        <v>6000000</v>
      </c>
      <c r="AS771" s="159"/>
      <c r="AT771" s="164"/>
      <c r="AU771" s="165"/>
      <c r="AV771" s="148" t="s">
        <v>3091</v>
      </c>
    </row>
    <row r="772" spans="1:48" s="118" customFormat="1" ht="18.75" customHeight="1">
      <c r="A772" s="140">
        <v>32</v>
      </c>
      <c r="B772" s="141" t="s">
        <v>3092</v>
      </c>
      <c r="C772" s="142" t="s">
        <v>154</v>
      </c>
      <c r="D772" s="168" t="s">
        <v>113</v>
      </c>
      <c r="E772" s="168" t="s">
        <v>118</v>
      </c>
      <c r="F772" s="142" t="s">
        <v>126</v>
      </c>
      <c r="G772" s="141" t="s">
        <v>231</v>
      </c>
      <c r="H772" s="142" t="s">
        <v>81</v>
      </c>
      <c r="I772" s="142" t="s">
        <v>40</v>
      </c>
      <c r="J772" s="168" t="s">
        <v>3093</v>
      </c>
      <c r="K772" s="141" t="s">
        <v>218</v>
      </c>
      <c r="L772" s="141">
        <v>80111600</v>
      </c>
      <c r="M772" s="143">
        <v>7484000</v>
      </c>
      <c r="N772" s="144">
        <v>10</v>
      </c>
      <c r="O772" s="143">
        <v>59000506</v>
      </c>
      <c r="P772" s="144" t="s">
        <v>242</v>
      </c>
      <c r="Q772" s="144" t="s">
        <v>242</v>
      </c>
      <c r="R772" s="144" t="s">
        <v>242</v>
      </c>
      <c r="S772" s="141" t="s">
        <v>230</v>
      </c>
      <c r="T772" s="141" t="s">
        <v>2935</v>
      </c>
      <c r="U772" s="141" t="s">
        <v>2936</v>
      </c>
      <c r="V772" s="145"/>
      <c r="W772" s="141" t="s">
        <v>2937</v>
      </c>
      <c r="X772" s="146">
        <v>45321</v>
      </c>
      <c r="Y772" s="147">
        <v>202417000009513</v>
      </c>
      <c r="Z772" s="147" t="s">
        <v>179</v>
      </c>
      <c r="AA772" s="141" t="s">
        <v>3094</v>
      </c>
      <c r="AB772" s="146"/>
      <c r="AC772" s="162"/>
      <c r="AD772" s="146"/>
      <c r="AE772" s="163"/>
      <c r="AF772" s="152">
        <f t="shared" si="69"/>
        <v>59000506</v>
      </c>
      <c r="AG772" s="167"/>
      <c r="AH772" s="146"/>
      <c r="AI772" s="163"/>
      <c r="AJ772" s="152">
        <f t="shared" si="70"/>
        <v>0</v>
      </c>
      <c r="AK772" s="164"/>
      <c r="AL772" s="146"/>
      <c r="AM772" s="163"/>
      <c r="AN772" s="158">
        <f t="shared" si="71"/>
        <v>0</v>
      </c>
      <c r="AO772" s="157"/>
      <c r="AP772" s="157"/>
      <c r="AQ772" s="158">
        <f t="shared" si="73"/>
        <v>0</v>
      </c>
      <c r="AR772" s="158">
        <f t="shared" si="72"/>
        <v>59000506</v>
      </c>
      <c r="AS772" s="159"/>
      <c r="AT772" s="164"/>
      <c r="AU772" s="165"/>
      <c r="AV772" s="148"/>
    </row>
    <row r="773" spans="1:48" s="118" customFormat="1" ht="18.75" customHeight="1">
      <c r="A773" s="140">
        <v>33</v>
      </c>
      <c r="B773" s="141" t="s">
        <v>3095</v>
      </c>
      <c r="C773" s="142" t="s">
        <v>154</v>
      </c>
      <c r="D773" s="168" t="s">
        <v>113</v>
      </c>
      <c r="E773" s="168" t="s">
        <v>118</v>
      </c>
      <c r="F773" s="142" t="s">
        <v>126</v>
      </c>
      <c r="G773" s="141" t="s">
        <v>231</v>
      </c>
      <c r="H773" s="142" t="s">
        <v>4</v>
      </c>
      <c r="I773" s="142" t="s">
        <v>40</v>
      </c>
      <c r="J773" s="168" t="s">
        <v>3096</v>
      </c>
      <c r="K773" s="141" t="s">
        <v>218</v>
      </c>
      <c r="L773" s="141">
        <v>80111600</v>
      </c>
      <c r="M773" s="143">
        <v>3008473.3</v>
      </c>
      <c r="N773" s="144">
        <v>10</v>
      </c>
      <c r="O773" s="143">
        <v>30084733</v>
      </c>
      <c r="P773" s="144" t="s">
        <v>2944</v>
      </c>
      <c r="Q773" s="144" t="s">
        <v>2944</v>
      </c>
      <c r="R773" s="144" t="s">
        <v>2944</v>
      </c>
      <c r="S773" s="141" t="s">
        <v>230</v>
      </c>
      <c r="T773" s="141" t="s">
        <v>2935</v>
      </c>
      <c r="U773" s="141" t="s">
        <v>2936</v>
      </c>
      <c r="V773" s="145"/>
      <c r="W773" s="141" t="s">
        <v>3097</v>
      </c>
      <c r="X773" s="146" t="s">
        <v>3098</v>
      </c>
      <c r="Y773" s="147" t="s">
        <v>3099</v>
      </c>
      <c r="Z773" s="147" t="s">
        <v>179</v>
      </c>
      <c r="AA773" s="141" t="s">
        <v>3100</v>
      </c>
      <c r="AB773" s="146"/>
      <c r="AC773" s="162"/>
      <c r="AD773" s="146"/>
      <c r="AE773" s="163"/>
      <c r="AF773" s="152">
        <f t="shared" si="69"/>
        <v>30084733</v>
      </c>
      <c r="AG773" s="167"/>
      <c r="AH773" s="146"/>
      <c r="AI773" s="163"/>
      <c r="AJ773" s="152">
        <f t="shared" si="70"/>
        <v>0</v>
      </c>
      <c r="AK773" s="164"/>
      <c r="AL773" s="146"/>
      <c r="AM773" s="163"/>
      <c r="AN773" s="158">
        <f t="shared" si="71"/>
        <v>0</v>
      </c>
      <c r="AO773" s="157"/>
      <c r="AP773" s="157"/>
      <c r="AQ773" s="158">
        <f t="shared" si="73"/>
        <v>0</v>
      </c>
      <c r="AR773" s="158">
        <f t="shared" si="72"/>
        <v>30084733</v>
      </c>
      <c r="AS773" s="159"/>
      <c r="AT773" s="164"/>
      <c r="AU773" s="165"/>
      <c r="AV773" s="148"/>
    </row>
    <row r="774" spans="1:48" s="118" customFormat="1" ht="18.75" customHeight="1">
      <c r="A774" s="140">
        <v>34</v>
      </c>
      <c r="B774" s="141" t="s">
        <v>3101</v>
      </c>
      <c r="C774" s="142" t="s">
        <v>154</v>
      </c>
      <c r="D774" s="168" t="s">
        <v>113</v>
      </c>
      <c r="E774" s="168" t="s">
        <v>118</v>
      </c>
      <c r="F774" s="142" t="s">
        <v>126</v>
      </c>
      <c r="G774" s="141" t="s">
        <v>231</v>
      </c>
      <c r="H774" s="142" t="s">
        <v>4</v>
      </c>
      <c r="I774" s="142" t="s">
        <v>40</v>
      </c>
      <c r="J774" s="168" t="s">
        <v>3102</v>
      </c>
      <c r="K774" s="141" t="s">
        <v>218</v>
      </c>
      <c r="L774" s="141">
        <v>80111600</v>
      </c>
      <c r="M774" s="143">
        <v>4416985.5052264808</v>
      </c>
      <c r="N774" s="144" t="s">
        <v>3103</v>
      </c>
      <c r="O774" s="143">
        <v>42255828</v>
      </c>
      <c r="P774" s="144" t="s">
        <v>2945</v>
      </c>
      <c r="Q774" s="144" t="s">
        <v>2945</v>
      </c>
      <c r="R774" s="144" t="s">
        <v>2945</v>
      </c>
      <c r="S774" s="141" t="s">
        <v>230</v>
      </c>
      <c r="T774" s="141" t="s">
        <v>2935</v>
      </c>
      <c r="U774" s="141" t="s">
        <v>2936</v>
      </c>
      <c r="V774" s="145"/>
      <c r="W774" s="141" t="s">
        <v>3097</v>
      </c>
      <c r="X774" s="146" t="s">
        <v>3104</v>
      </c>
      <c r="Y774" s="147" t="s">
        <v>3105</v>
      </c>
      <c r="Z774" s="147" t="s">
        <v>38</v>
      </c>
      <c r="AA774" s="141" t="s">
        <v>712</v>
      </c>
      <c r="AB774" s="146" t="s">
        <v>3104</v>
      </c>
      <c r="AC774" s="162" t="s">
        <v>3106</v>
      </c>
      <c r="AD774" s="146">
        <v>45411</v>
      </c>
      <c r="AE774" s="163">
        <v>6400000</v>
      </c>
      <c r="AF774" s="152">
        <f t="shared" si="69"/>
        <v>35855828</v>
      </c>
      <c r="AG774" s="167">
        <v>682</v>
      </c>
      <c r="AH774" s="146">
        <v>45414</v>
      </c>
      <c r="AI774" s="163">
        <v>6400000</v>
      </c>
      <c r="AJ774" s="152">
        <f t="shared" si="70"/>
        <v>0</v>
      </c>
      <c r="AK774" s="164">
        <v>1851</v>
      </c>
      <c r="AL774" s="146">
        <v>45421</v>
      </c>
      <c r="AM774" s="163">
        <v>6400000</v>
      </c>
      <c r="AN774" s="158">
        <f t="shared" si="71"/>
        <v>0</v>
      </c>
      <c r="AO774" s="157">
        <v>0</v>
      </c>
      <c r="AP774" s="157"/>
      <c r="AQ774" s="158">
        <f t="shared" si="73"/>
        <v>6400000</v>
      </c>
      <c r="AR774" s="158">
        <f t="shared" si="72"/>
        <v>35855828</v>
      </c>
      <c r="AS774" s="159" t="s">
        <v>168</v>
      </c>
      <c r="AT774" s="164">
        <v>423</v>
      </c>
      <c r="AU774" s="165" t="s">
        <v>3107</v>
      </c>
      <c r="AV774" s="148" t="s">
        <v>3108</v>
      </c>
    </row>
    <row r="775" spans="1:48" s="118" customFormat="1" ht="18.75" customHeight="1">
      <c r="A775" s="140">
        <v>35</v>
      </c>
      <c r="B775" s="141" t="s">
        <v>3109</v>
      </c>
      <c r="C775" s="142" t="s">
        <v>154</v>
      </c>
      <c r="D775" s="168" t="s">
        <v>113</v>
      </c>
      <c r="E775" s="168" t="s">
        <v>118</v>
      </c>
      <c r="F775" s="142" t="s">
        <v>126</v>
      </c>
      <c r="G775" s="141" t="s">
        <v>231</v>
      </c>
      <c r="H775" s="142" t="s">
        <v>4</v>
      </c>
      <c r="I775" s="142" t="s">
        <v>40</v>
      </c>
      <c r="J775" s="168" t="s">
        <v>3110</v>
      </c>
      <c r="K775" s="141" t="s">
        <v>218</v>
      </c>
      <c r="L775" s="141">
        <v>80111600</v>
      </c>
      <c r="M775" s="143">
        <v>6500000</v>
      </c>
      <c r="N775" s="144">
        <v>10</v>
      </c>
      <c r="O775" s="143">
        <v>40476148</v>
      </c>
      <c r="P775" s="144" t="s">
        <v>2944</v>
      </c>
      <c r="Q775" s="144" t="s">
        <v>2944</v>
      </c>
      <c r="R775" s="144" t="s">
        <v>2944</v>
      </c>
      <c r="S775" s="141" t="s">
        <v>230</v>
      </c>
      <c r="T775" s="141" t="s">
        <v>2935</v>
      </c>
      <c r="U775" s="141" t="s">
        <v>2936</v>
      </c>
      <c r="V775" s="145"/>
      <c r="W775" s="141" t="s">
        <v>3097</v>
      </c>
      <c r="X775" s="146" t="s">
        <v>3111</v>
      </c>
      <c r="Y775" s="147" t="s">
        <v>3112</v>
      </c>
      <c r="Z775" s="147" t="s">
        <v>179</v>
      </c>
      <c r="AA775" s="141" t="s">
        <v>3113</v>
      </c>
      <c r="AB775" s="146">
        <v>45414</v>
      </c>
      <c r="AC775" s="162" t="s">
        <v>3114</v>
      </c>
      <c r="AD775" s="146">
        <v>45414</v>
      </c>
      <c r="AE775" s="163">
        <v>8616667</v>
      </c>
      <c r="AF775" s="152">
        <f t="shared" si="69"/>
        <v>31859481</v>
      </c>
      <c r="AG775" s="167">
        <v>683</v>
      </c>
      <c r="AH775" s="146">
        <v>45415</v>
      </c>
      <c r="AI775" s="163">
        <v>8616667</v>
      </c>
      <c r="AJ775" s="152">
        <f t="shared" si="70"/>
        <v>0</v>
      </c>
      <c r="AK775" s="164">
        <v>1862</v>
      </c>
      <c r="AL775" s="146">
        <v>45422</v>
      </c>
      <c r="AM775" s="163">
        <v>8616667</v>
      </c>
      <c r="AN775" s="158">
        <f t="shared" si="71"/>
        <v>0</v>
      </c>
      <c r="AO775" s="157">
        <v>0</v>
      </c>
      <c r="AP775" s="157"/>
      <c r="AQ775" s="158">
        <f t="shared" si="73"/>
        <v>8616667</v>
      </c>
      <c r="AR775" s="158">
        <f t="shared" si="72"/>
        <v>31859481</v>
      </c>
      <c r="AS775" s="159" t="s">
        <v>170</v>
      </c>
      <c r="AT775" s="164">
        <v>422</v>
      </c>
      <c r="AU775" s="165" t="s">
        <v>3115</v>
      </c>
      <c r="AV775" s="148"/>
    </row>
    <row r="776" spans="1:48" s="118" customFormat="1" ht="18.75" customHeight="1">
      <c r="A776" s="140">
        <v>36</v>
      </c>
      <c r="B776" s="141" t="s">
        <v>3116</v>
      </c>
      <c r="C776" s="142" t="s">
        <v>154</v>
      </c>
      <c r="D776" s="168" t="s">
        <v>113</v>
      </c>
      <c r="E776" s="168" t="s">
        <v>118</v>
      </c>
      <c r="F776" s="142" t="s">
        <v>126</v>
      </c>
      <c r="G776" s="141" t="s">
        <v>231</v>
      </c>
      <c r="H776" s="142" t="s">
        <v>4</v>
      </c>
      <c r="I776" s="142" t="s">
        <v>40</v>
      </c>
      <c r="J776" s="168" t="s">
        <v>3117</v>
      </c>
      <c r="K776" s="141" t="s">
        <v>218</v>
      </c>
      <c r="L776" s="141">
        <v>80111600</v>
      </c>
      <c r="M776" s="143">
        <v>8440000</v>
      </c>
      <c r="N776" s="144">
        <v>10</v>
      </c>
      <c r="O776" s="143">
        <v>33349344</v>
      </c>
      <c r="P776" s="144" t="s">
        <v>2944</v>
      </c>
      <c r="Q776" s="144" t="s">
        <v>2944</v>
      </c>
      <c r="R776" s="144" t="s">
        <v>2944</v>
      </c>
      <c r="S776" s="141" t="s">
        <v>230</v>
      </c>
      <c r="T776" s="141" t="s">
        <v>2935</v>
      </c>
      <c r="U776" s="141" t="s">
        <v>2936</v>
      </c>
      <c r="V776" s="145"/>
      <c r="W776" s="141" t="s">
        <v>3097</v>
      </c>
      <c r="X776" s="146" t="s">
        <v>3118</v>
      </c>
      <c r="Y776" s="147" t="s">
        <v>3119</v>
      </c>
      <c r="Z776" s="147" t="s">
        <v>179</v>
      </c>
      <c r="AA776" s="141" t="s">
        <v>3120</v>
      </c>
      <c r="AB776" s="146" t="s">
        <v>3121</v>
      </c>
      <c r="AC776" s="162" t="s">
        <v>3122</v>
      </c>
      <c r="AD776" s="146">
        <v>45371</v>
      </c>
      <c r="AE776" s="163">
        <v>23184000</v>
      </c>
      <c r="AF776" s="152">
        <f t="shared" ref="AF776:AF839" si="74">O776-AE776</f>
        <v>10165344</v>
      </c>
      <c r="AG776" s="167">
        <v>530</v>
      </c>
      <c r="AH776" s="146">
        <v>45371</v>
      </c>
      <c r="AI776" s="163">
        <v>23184000</v>
      </c>
      <c r="AJ776" s="152">
        <f t="shared" ref="AJ776:AJ839" si="75">AE776-AI776</f>
        <v>0</v>
      </c>
      <c r="AK776" s="164">
        <v>1202</v>
      </c>
      <c r="AL776" s="146">
        <v>45385</v>
      </c>
      <c r="AM776" s="163">
        <v>23184000</v>
      </c>
      <c r="AN776" s="158">
        <f t="shared" ref="AN776:AN839" si="76">AI776-AM776</f>
        <v>0</v>
      </c>
      <c r="AO776" s="157">
        <v>7212800</v>
      </c>
      <c r="AP776" s="157"/>
      <c r="AQ776" s="158">
        <f t="shared" si="73"/>
        <v>15971200</v>
      </c>
      <c r="AR776" s="158">
        <f t="shared" ref="AR776:AR839" si="77">O776-AM776</f>
        <v>10165344</v>
      </c>
      <c r="AS776" s="159" t="s">
        <v>170</v>
      </c>
      <c r="AT776" s="164">
        <v>265</v>
      </c>
      <c r="AU776" s="165" t="s">
        <v>3123</v>
      </c>
      <c r="AV776" s="148"/>
    </row>
    <row r="777" spans="1:48" s="118" customFormat="1" ht="18.75" customHeight="1">
      <c r="A777" s="140">
        <v>37</v>
      </c>
      <c r="B777" s="141" t="s">
        <v>3124</v>
      </c>
      <c r="C777" s="142" t="s">
        <v>154</v>
      </c>
      <c r="D777" s="168" t="s">
        <v>113</v>
      </c>
      <c r="E777" s="168" t="s">
        <v>118</v>
      </c>
      <c r="F777" s="142" t="s">
        <v>126</v>
      </c>
      <c r="G777" s="141" t="s">
        <v>231</v>
      </c>
      <c r="H777" s="142" t="s">
        <v>4</v>
      </c>
      <c r="I777" s="142" t="s">
        <v>40</v>
      </c>
      <c r="J777" s="168" t="s">
        <v>3125</v>
      </c>
      <c r="K777" s="141" t="s">
        <v>218</v>
      </c>
      <c r="L777" s="141">
        <v>80111600</v>
      </c>
      <c r="M777" s="143">
        <v>6630000</v>
      </c>
      <c r="N777" s="144">
        <v>10</v>
      </c>
      <c r="O777" s="143">
        <v>36765478</v>
      </c>
      <c r="P777" s="144" t="s">
        <v>2944</v>
      </c>
      <c r="Q777" s="144" t="s">
        <v>2944</v>
      </c>
      <c r="R777" s="144" t="s">
        <v>2944</v>
      </c>
      <c r="S777" s="141" t="s">
        <v>230</v>
      </c>
      <c r="T777" s="141" t="s">
        <v>2935</v>
      </c>
      <c r="U777" s="141" t="s">
        <v>2936</v>
      </c>
      <c r="V777" s="145"/>
      <c r="W777" s="141" t="s">
        <v>3097</v>
      </c>
      <c r="X777" s="146" t="s">
        <v>3126</v>
      </c>
      <c r="Y777" s="147" t="s">
        <v>3127</v>
      </c>
      <c r="Z777" s="147" t="s">
        <v>179</v>
      </c>
      <c r="AA777" s="141" t="s">
        <v>3128</v>
      </c>
      <c r="AB777" s="146" t="s">
        <v>3129</v>
      </c>
      <c r="AC777" s="162" t="s">
        <v>3130</v>
      </c>
      <c r="AD777" s="146">
        <v>45351</v>
      </c>
      <c r="AE777" s="163">
        <v>28000000</v>
      </c>
      <c r="AF777" s="152">
        <f t="shared" si="74"/>
        <v>8765478</v>
      </c>
      <c r="AG777" s="167">
        <v>370</v>
      </c>
      <c r="AH777" s="146">
        <v>45352</v>
      </c>
      <c r="AI777" s="163">
        <v>26833333</v>
      </c>
      <c r="AJ777" s="152">
        <f t="shared" si="75"/>
        <v>1166667</v>
      </c>
      <c r="AK777" s="164">
        <v>415</v>
      </c>
      <c r="AL777" s="146">
        <v>45357</v>
      </c>
      <c r="AM777" s="163">
        <v>26833333</v>
      </c>
      <c r="AN777" s="158">
        <f t="shared" si="76"/>
        <v>0</v>
      </c>
      <c r="AO777" s="157">
        <v>12833333</v>
      </c>
      <c r="AP777" s="157"/>
      <c r="AQ777" s="158">
        <f t="shared" ref="AQ777:AQ840" si="78">AM777-AO777</f>
        <v>14000000</v>
      </c>
      <c r="AR777" s="158">
        <f t="shared" si="77"/>
        <v>9932145</v>
      </c>
      <c r="AS777" s="159" t="s">
        <v>170</v>
      </c>
      <c r="AT777" s="164">
        <v>101</v>
      </c>
      <c r="AU777" s="165" t="s">
        <v>3131</v>
      </c>
      <c r="AV777" s="148" t="s">
        <v>3132</v>
      </c>
    </row>
    <row r="778" spans="1:48" s="118" customFormat="1" ht="18.75" customHeight="1">
      <c r="A778" s="140">
        <v>38</v>
      </c>
      <c r="B778" s="141" t="s">
        <v>3133</v>
      </c>
      <c r="C778" s="142" t="s">
        <v>154</v>
      </c>
      <c r="D778" s="168" t="s">
        <v>113</v>
      </c>
      <c r="E778" s="168" t="s">
        <v>118</v>
      </c>
      <c r="F778" s="142" t="s">
        <v>126</v>
      </c>
      <c r="G778" s="141" t="s">
        <v>231</v>
      </c>
      <c r="H778" s="142" t="s">
        <v>4</v>
      </c>
      <c r="I778" s="142" t="s">
        <v>40</v>
      </c>
      <c r="J778" s="168" t="s">
        <v>3134</v>
      </c>
      <c r="K778" s="141" t="s">
        <v>218</v>
      </c>
      <c r="L778" s="141">
        <v>80111600</v>
      </c>
      <c r="M778" s="143">
        <v>8553000</v>
      </c>
      <c r="N778" s="144">
        <v>10</v>
      </c>
      <c r="O778" s="143">
        <v>25963848</v>
      </c>
      <c r="P778" s="144" t="s">
        <v>2944</v>
      </c>
      <c r="Q778" s="144" t="s">
        <v>2944</v>
      </c>
      <c r="R778" s="144" t="s">
        <v>2944</v>
      </c>
      <c r="S778" s="141" t="s">
        <v>230</v>
      </c>
      <c r="T778" s="141" t="s">
        <v>2935</v>
      </c>
      <c r="U778" s="141" t="s">
        <v>2936</v>
      </c>
      <c r="V778" s="145"/>
      <c r="W778" s="141" t="s">
        <v>3097</v>
      </c>
      <c r="X778" s="146" t="s">
        <v>3135</v>
      </c>
      <c r="Y778" s="147" t="s">
        <v>3136</v>
      </c>
      <c r="Z778" s="147" t="s">
        <v>179</v>
      </c>
      <c r="AA778" s="141" t="s">
        <v>3137</v>
      </c>
      <c r="AB778" s="146">
        <v>45387</v>
      </c>
      <c r="AC778" s="162" t="s">
        <v>3138</v>
      </c>
      <c r="AD778" s="146">
        <v>45387</v>
      </c>
      <c r="AE778" s="163">
        <v>23378200</v>
      </c>
      <c r="AF778" s="152">
        <f t="shared" si="74"/>
        <v>2585648</v>
      </c>
      <c r="AG778" s="167">
        <v>618</v>
      </c>
      <c r="AH778" s="146">
        <v>45390</v>
      </c>
      <c r="AI778" s="163">
        <v>23378200</v>
      </c>
      <c r="AJ778" s="152">
        <f t="shared" si="75"/>
        <v>0</v>
      </c>
      <c r="AK778" s="164">
        <v>1439</v>
      </c>
      <c r="AL778" s="146">
        <v>45392</v>
      </c>
      <c r="AM778" s="163">
        <v>23378200</v>
      </c>
      <c r="AN778" s="158">
        <f t="shared" si="76"/>
        <v>0</v>
      </c>
      <c r="AO778" s="157">
        <v>5702000</v>
      </c>
      <c r="AP778" s="157"/>
      <c r="AQ778" s="158">
        <f t="shared" si="78"/>
        <v>17676200</v>
      </c>
      <c r="AR778" s="158">
        <f t="shared" si="77"/>
        <v>2585648</v>
      </c>
      <c r="AS778" s="159" t="s">
        <v>170</v>
      </c>
      <c r="AT778" s="164">
        <v>316</v>
      </c>
      <c r="AU778" s="165" t="s">
        <v>3139</v>
      </c>
      <c r="AV778" s="148"/>
    </row>
    <row r="779" spans="1:48" s="118" customFormat="1" ht="18.75" customHeight="1">
      <c r="A779" s="140">
        <v>39</v>
      </c>
      <c r="B779" s="141" t="s">
        <v>3140</v>
      </c>
      <c r="C779" s="142" t="s">
        <v>154</v>
      </c>
      <c r="D779" s="168" t="s">
        <v>113</v>
      </c>
      <c r="E779" s="168" t="s">
        <v>118</v>
      </c>
      <c r="F779" s="142" t="s">
        <v>126</v>
      </c>
      <c r="G779" s="141" t="s">
        <v>231</v>
      </c>
      <c r="H779" s="142" t="s">
        <v>4</v>
      </c>
      <c r="I779" s="142" t="s">
        <v>40</v>
      </c>
      <c r="J779" s="168" t="s">
        <v>3141</v>
      </c>
      <c r="K779" s="141" t="s">
        <v>218</v>
      </c>
      <c r="L779" s="141">
        <v>80111600</v>
      </c>
      <c r="M779" s="143">
        <v>6000000</v>
      </c>
      <c r="N779" s="144">
        <v>10</v>
      </c>
      <c r="O779" s="143">
        <v>40531200</v>
      </c>
      <c r="P779" s="144" t="s">
        <v>2944</v>
      </c>
      <c r="Q779" s="144" t="s">
        <v>2944</v>
      </c>
      <c r="R779" s="144" t="s">
        <v>2944</v>
      </c>
      <c r="S779" s="141" t="s">
        <v>230</v>
      </c>
      <c r="T779" s="141" t="s">
        <v>2935</v>
      </c>
      <c r="U779" s="141" t="s">
        <v>2936</v>
      </c>
      <c r="V779" s="145"/>
      <c r="W779" s="141" t="s">
        <v>3097</v>
      </c>
      <c r="X779" s="146">
        <v>45342</v>
      </c>
      <c r="Y779" s="147">
        <v>202417000021913</v>
      </c>
      <c r="Z779" s="147" t="s">
        <v>179</v>
      </c>
      <c r="AA779" s="141" t="s">
        <v>3113</v>
      </c>
      <c r="AB779" s="146"/>
      <c r="AC779" s="162"/>
      <c r="AD779" s="146"/>
      <c r="AE779" s="163"/>
      <c r="AF779" s="152">
        <f t="shared" si="74"/>
        <v>40531200</v>
      </c>
      <c r="AG779" s="167"/>
      <c r="AH779" s="146"/>
      <c r="AI779" s="163"/>
      <c r="AJ779" s="152">
        <f t="shared" si="75"/>
        <v>0</v>
      </c>
      <c r="AK779" s="164"/>
      <c r="AL779" s="146"/>
      <c r="AM779" s="163"/>
      <c r="AN779" s="158">
        <f t="shared" si="76"/>
        <v>0</v>
      </c>
      <c r="AO779" s="157"/>
      <c r="AP779" s="157"/>
      <c r="AQ779" s="158">
        <f t="shared" si="78"/>
        <v>0</v>
      </c>
      <c r="AR779" s="158">
        <f t="shared" si="77"/>
        <v>40531200</v>
      </c>
      <c r="AS779" s="159"/>
      <c r="AT779" s="164"/>
      <c r="AU779" s="165"/>
      <c r="AV779" s="148"/>
    </row>
    <row r="780" spans="1:48" s="118" customFormat="1" ht="18.75" customHeight="1">
      <c r="A780" s="140">
        <v>40</v>
      </c>
      <c r="B780" s="141" t="s">
        <v>3142</v>
      </c>
      <c r="C780" s="142" t="s">
        <v>154</v>
      </c>
      <c r="D780" s="168" t="s">
        <v>113</v>
      </c>
      <c r="E780" s="168" t="s">
        <v>118</v>
      </c>
      <c r="F780" s="142" t="s">
        <v>126</v>
      </c>
      <c r="G780" s="141" t="s">
        <v>231</v>
      </c>
      <c r="H780" s="142" t="s">
        <v>4</v>
      </c>
      <c r="I780" s="142" t="s">
        <v>40</v>
      </c>
      <c r="J780" s="168" t="s">
        <v>3143</v>
      </c>
      <c r="K780" s="141" t="s">
        <v>218</v>
      </c>
      <c r="L780" s="141">
        <v>80111600</v>
      </c>
      <c r="M780" s="143">
        <v>2890635</v>
      </c>
      <c r="N780" s="144">
        <v>10</v>
      </c>
      <c r="O780" s="143">
        <v>28906350</v>
      </c>
      <c r="P780" s="144" t="s">
        <v>2944</v>
      </c>
      <c r="Q780" s="144" t="s">
        <v>2944</v>
      </c>
      <c r="R780" s="144" t="s">
        <v>2944</v>
      </c>
      <c r="S780" s="141" t="s">
        <v>230</v>
      </c>
      <c r="T780" s="141" t="s">
        <v>2935</v>
      </c>
      <c r="U780" s="141" t="s">
        <v>2936</v>
      </c>
      <c r="V780" s="145"/>
      <c r="W780" s="141" t="s">
        <v>3097</v>
      </c>
      <c r="X780" s="146">
        <v>45331</v>
      </c>
      <c r="Y780" s="147">
        <v>202417000015463</v>
      </c>
      <c r="Z780" s="147" t="s">
        <v>179</v>
      </c>
      <c r="AA780" s="141" t="s">
        <v>3144</v>
      </c>
      <c r="AB780" s="146">
        <v>45331</v>
      </c>
      <c r="AC780" s="162"/>
      <c r="AD780" s="146"/>
      <c r="AE780" s="163"/>
      <c r="AF780" s="152">
        <f t="shared" si="74"/>
        <v>28906350</v>
      </c>
      <c r="AG780" s="167"/>
      <c r="AH780" s="146"/>
      <c r="AI780" s="163"/>
      <c r="AJ780" s="152">
        <f t="shared" si="75"/>
        <v>0</v>
      </c>
      <c r="AK780" s="164"/>
      <c r="AL780" s="146"/>
      <c r="AM780" s="163"/>
      <c r="AN780" s="158">
        <f t="shared" si="76"/>
        <v>0</v>
      </c>
      <c r="AO780" s="157"/>
      <c r="AP780" s="157"/>
      <c r="AQ780" s="158">
        <f t="shared" si="78"/>
        <v>0</v>
      </c>
      <c r="AR780" s="158">
        <f t="shared" si="77"/>
        <v>28906350</v>
      </c>
      <c r="AS780" s="159"/>
      <c r="AT780" s="164"/>
      <c r="AU780" s="165"/>
      <c r="AV780" s="148"/>
    </row>
    <row r="781" spans="1:48" s="118" customFormat="1" ht="18.75" customHeight="1">
      <c r="A781" s="140">
        <v>41</v>
      </c>
      <c r="B781" s="141" t="s">
        <v>3145</v>
      </c>
      <c r="C781" s="142" t="s">
        <v>154</v>
      </c>
      <c r="D781" s="168" t="s">
        <v>113</v>
      </c>
      <c r="E781" s="168" t="s">
        <v>118</v>
      </c>
      <c r="F781" s="142" t="s">
        <v>126</v>
      </c>
      <c r="G781" s="141" t="s">
        <v>231</v>
      </c>
      <c r="H781" s="142" t="s">
        <v>198</v>
      </c>
      <c r="I781" s="142" t="s">
        <v>40</v>
      </c>
      <c r="J781" s="168" t="s">
        <v>3146</v>
      </c>
      <c r="K781" s="141" t="s">
        <v>218</v>
      </c>
      <c r="L781" s="141">
        <v>80111600</v>
      </c>
      <c r="M781" s="143">
        <v>8000000</v>
      </c>
      <c r="N781" s="144">
        <v>10</v>
      </c>
      <c r="O781" s="143">
        <v>70076000</v>
      </c>
      <c r="P781" s="144" t="s">
        <v>2944</v>
      </c>
      <c r="Q781" s="144" t="s">
        <v>2944</v>
      </c>
      <c r="R781" s="144" t="s">
        <v>2944</v>
      </c>
      <c r="S781" s="141" t="s">
        <v>230</v>
      </c>
      <c r="T781" s="141" t="s">
        <v>2935</v>
      </c>
      <c r="U781" s="141" t="s">
        <v>2936</v>
      </c>
      <c r="V781" s="145"/>
      <c r="W781" s="141" t="s">
        <v>2946</v>
      </c>
      <c r="X781" s="146">
        <v>45351</v>
      </c>
      <c r="Y781" s="147">
        <v>202417000026833</v>
      </c>
      <c r="Z781" s="147" t="s">
        <v>38</v>
      </c>
      <c r="AA781" s="141" t="s">
        <v>712</v>
      </c>
      <c r="AB781" s="146">
        <v>45351</v>
      </c>
      <c r="AC781" s="162" t="s">
        <v>3147</v>
      </c>
      <c r="AD781" s="146">
        <v>45351</v>
      </c>
      <c r="AE781" s="163">
        <v>32000000</v>
      </c>
      <c r="AF781" s="152">
        <f t="shared" si="74"/>
        <v>38076000</v>
      </c>
      <c r="AG781" s="167">
        <v>366</v>
      </c>
      <c r="AH781" s="146">
        <v>45352</v>
      </c>
      <c r="AI781" s="163">
        <v>32000000</v>
      </c>
      <c r="AJ781" s="152">
        <f t="shared" si="75"/>
        <v>0</v>
      </c>
      <c r="AK781" s="164">
        <v>422</v>
      </c>
      <c r="AL781" s="146">
        <v>45358</v>
      </c>
      <c r="AM781" s="163">
        <v>32000000</v>
      </c>
      <c r="AN781" s="158">
        <f t="shared" si="76"/>
        <v>0</v>
      </c>
      <c r="AO781" s="157">
        <v>14400000</v>
      </c>
      <c r="AP781" s="157"/>
      <c r="AQ781" s="158">
        <f t="shared" si="78"/>
        <v>17600000</v>
      </c>
      <c r="AR781" s="158">
        <f t="shared" si="77"/>
        <v>38076000</v>
      </c>
      <c r="AS781" s="159" t="s">
        <v>170</v>
      </c>
      <c r="AT781" s="164">
        <v>88</v>
      </c>
      <c r="AU781" s="165" t="s">
        <v>3148</v>
      </c>
      <c r="AV781" s="148"/>
    </row>
    <row r="782" spans="1:48" s="118" customFormat="1" ht="18.75" customHeight="1">
      <c r="A782" s="140">
        <v>42</v>
      </c>
      <c r="B782" s="141" t="s">
        <v>3149</v>
      </c>
      <c r="C782" s="142" t="s">
        <v>154</v>
      </c>
      <c r="D782" s="168" t="s">
        <v>113</v>
      </c>
      <c r="E782" s="168" t="s">
        <v>118</v>
      </c>
      <c r="F782" s="142" t="s">
        <v>126</v>
      </c>
      <c r="G782" s="141" t="s">
        <v>231</v>
      </c>
      <c r="H782" s="142" t="s">
        <v>198</v>
      </c>
      <c r="I782" s="142" t="s">
        <v>40</v>
      </c>
      <c r="J782" s="168" t="s">
        <v>3150</v>
      </c>
      <c r="K782" s="141" t="s">
        <v>218</v>
      </c>
      <c r="L782" s="141">
        <v>80111600</v>
      </c>
      <c r="M782" s="143">
        <v>2500000</v>
      </c>
      <c r="N782" s="144">
        <v>10</v>
      </c>
      <c r="O782" s="143">
        <v>21898750</v>
      </c>
      <c r="P782" s="144" t="s">
        <v>2944</v>
      </c>
      <c r="Q782" s="144" t="s">
        <v>2944</v>
      </c>
      <c r="R782" s="144" t="s">
        <v>2944</v>
      </c>
      <c r="S782" s="141" t="s">
        <v>230</v>
      </c>
      <c r="T782" s="141" t="s">
        <v>2935</v>
      </c>
      <c r="U782" s="141" t="s">
        <v>2936</v>
      </c>
      <c r="V782" s="145"/>
      <c r="W782" s="141" t="s">
        <v>2946</v>
      </c>
      <c r="X782" s="146">
        <v>45351</v>
      </c>
      <c r="Y782" s="147">
        <v>202417000026833</v>
      </c>
      <c r="Z782" s="147" t="s">
        <v>38</v>
      </c>
      <c r="AA782" s="141" t="s">
        <v>712</v>
      </c>
      <c r="AB782" s="146">
        <v>45351</v>
      </c>
      <c r="AC782" s="162" t="s">
        <v>3151</v>
      </c>
      <c r="AD782" s="146">
        <v>45351</v>
      </c>
      <c r="AE782" s="163">
        <v>10000000</v>
      </c>
      <c r="AF782" s="152">
        <f t="shared" si="74"/>
        <v>11898750</v>
      </c>
      <c r="AG782" s="167">
        <v>369</v>
      </c>
      <c r="AH782" s="146">
        <v>45352</v>
      </c>
      <c r="AI782" s="163">
        <v>10000000</v>
      </c>
      <c r="AJ782" s="152">
        <f t="shared" si="75"/>
        <v>0</v>
      </c>
      <c r="AK782" s="164">
        <v>750</v>
      </c>
      <c r="AL782" s="146">
        <v>45365</v>
      </c>
      <c r="AM782" s="163">
        <v>10000000</v>
      </c>
      <c r="AN782" s="158">
        <f t="shared" si="76"/>
        <v>0</v>
      </c>
      <c r="AO782" s="157">
        <v>3833333</v>
      </c>
      <c r="AP782" s="157"/>
      <c r="AQ782" s="158">
        <f t="shared" si="78"/>
        <v>6166667</v>
      </c>
      <c r="AR782" s="158">
        <f t="shared" si="77"/>
        <v>11898750</v>
      </c>
      <c r="AS782" s="159" t="s">
        <v>168</v>
      </c>
      <c r="AT782" s="164">
        <v>152</v>
      </c>
      <c r="AU782" s="165" t="s">
        <v>3152</v>
      </c>
      <c r="AV782" s="148"/>
    </row>
    <row r="783" spans="1:48" s="118" customFormat="1" ht="18.75" customHeight="1">
      <c r="A783" s="140">
        <v>43</v>
      </c>
      <c r="B783" s="141" t="s">
        <v>3153</v>
      </c>
      <c r="C783" s="142" t="s">
        <v>154</v>
      </c>
      <c r="D783" s="168" t="s">
        <v>113</v>
      </c>
      <c r="E783" s="168" t="s">
        <v>118</v>
      </c>
      <c r="F783" s="142" t="s">
        <v>126</v>
      </c>
      <c r="G783" s="141" t="s">
        <v>231</v>
      </c>
      <c r="H783" s="142" t="s">
        <v>198</v>
      </c>
      <c r="I783" s="142" t="s">
        <v>40</v>
      </c>
      <c r="J783" s="168" t="s">
        <v>3154</v>
      </c>
      <c r="K783" s="141" t="s">
        <v>218</v>
      </c>
      <c r="L783" s="141">
        <v>80111600</v>
      </c>
      <c r="M783" s="143">
        <v>10000000</v>
      </c>
      <c r="N783" s="144">
        <v>10</v>
      </c>
      <c r="O783" s="143">
        <v>87595000</v>
      </c>
      <c r="P783" s="144" t="s">
        <v>2944</v>
      </c>
      <c r="Q783" s="144" t="s">
        <v>2944</v>
      </c>
      <c r="R783" s="144" t="s">
        <v>2944</v>
      </c>
      <c r="S783" s="141" t="s">
        <v>230</v>
      </c>
      <c r="T783" s="141" t="s">
        <v>2935</v>
      </c>
      <c r="U783" s="141" t="s">
        <v>2936</v>
      </c>
      <c r="V783" s="145"/>
      <c r="W783" s="141" t="s">
        <v>2946</v>
      </c>
      <c r="X783" s="146">
        <v>45351</v>
      </c>
      <c r="Y783" s="147">
        <v>202417000026833</v>
      </c>
      <c r="Z783" s="147" t="s">
        <v>38</v>
      </c>
      <c r="AA783" s="141" t="s">
        <v>712</v>
      </c>
      <c r="AB783" s="146">
        <v>45351</v>
      </c>
      <c r="AC783" s="162" t="s">
        <v>3155</v>
      </c>
      <c r="AD783" s="146">
        <v>45351</v>
      </c>
      <c r="AE783" s="163">
        <v>40000000</v>
      </c>
      <c r="AF783" s="152">
        <f t="shared" si="74"/>
        <v>47595000</v>
      </c>
      <c r="AG783" s="167">
        <v>367</v>
      </c>
      <c r="AH783" s="146">
        <v>45352</v>
      </c>
      <c r="AI783" s="163">
        <v>40000000</v>
      </c>
      <c r="AJ783" s="152">
        <f t="shared" si="75"/>
        <v>0</v>
      </c>
      <c r="AK783" s="164">
        <v>406</v>
      </c>
      <c r="AL783" s="146">
        <v>45355</v>
      </c>
      <c r="AM783" s="163">
        <v>40000000</v>
      </c>
      <c r="AN783" s="158">
        <f t="shared" si="76"/>
        <v>0</v>
      </c>
      <c r="AO783" s="157">
        <v>19000000</v>
      </c>
      <c r="AP783" s="157"/>
      <c r="AQ783" s="158">
        <f t="shared" si="78"/>
        <v>21000000</v>
      </c>
      <c r="AR783" s="158">
        <f t="shared" si="77"/>
        <v>47595000</v>
      </c>
      <c r="AS783" s="159" t="s">
        <v>170</v>
      </c>
      <c r="AT783" s="164">
        <v>70</v>
      </c>
      <c r="AU783" s="165" t="s">
        <v>3156</v>
      </c>
      <c r="AV783" s="148"/>
    </row>
    <row r="784" spans="1:48" s="118" customFormat="1" ht="18.75" customHeight="1">
      <c r="A784" s="140">
        <v>44</v>
      </c>
      <c r="B784" s="141" t="s">
        <v>3157</v>
      </c>
      <c r="C784" s="142" t="s">
        <v>154</v>
      </c>
      <c r="D784" s="168" t="s">
        <v>113</v>
      </c>
      <c r="E784" s="168" t="s">
        <v>118</v>
      </c>
      <c r="F784" s="142" t="s">
        <v>126</v>
      </c>
      <c r="G784" s="141" t="s">
        <v>231</v>
      </c>
      <c r="H784" s="142" t="s">
        <v>198</v>
      </c>
      <c r="I784" s="142" t="s">
        <v>40</v>
      </c>
      <c r="J784" s="168" t="s">
        <v>3158</v>
      </c>
      <c r="K784" s="141" t="s">
        <v>218</v>
      </c>
      <c r="L784" s="141">
        <v>80111600</v>
      </c>
      <c r="M784" s="143">
        <v>8000000</v>
      </c>
      <c r="N784" s="144">
        <v>10</v>
      </c>
      <c r="O784" s="143">
        <v>45940216</v>
      </c>
      <c r="P784" s="144" t="s">
        <v>2944</v>
      </c>
      <c r="Q784" s="144" t="s">
        <v>2944</v>
      </c>
      <c r="R784" s="144" t="s">
        <v>2944</v>
      </c>
      <c r="S784" s="141" t="s">
        <v>230</v>
      </c>
      <c r="T784" s="141" t="s">
        <v>2935</v>
      </c>
      <c r="U784" s="141" t="s">
        <v>2936</v>
      </c>
      <c r="V784" s="145"/>
      <c r="W784" s="141" t="s">
        <v>2946</v>
      </c>
      <c r="X784" s="146">
        <v>45351</v>
      </c>
      <c r="Y784" s="147">
        <v>202417000026833</v>
      </c>
      <c r="Z784" s="147" t="s">
        <v>38</v>
      </c>
      <c r="AA784" s="141" t="s">
        <v>3159</v>
      </c>
      <c r="AB784" s="146">
        <v>45351</v>
      </c>
      <c r="AC784" s="162" t="s">
        <v>3160</v>
      </c>
      <c r="AD784" s="146">
        <v>45351</v>
      </c>
      <c r="AE784" s="163">
        <v>34000000</v>
      </c>
      <c r="AF784" s="152">
        <f t="shared" si="74"/>
        <v>11940216</v>
      </c>
      <c r="AG784" s="167">
        <v>368</v>
      </c>
      <c r="AH784" s="146">
        <v>45352</v>
      </c>
      <c r="AI784" s="163">
        <v>34000000</v>
      </c>
      <c r="AJ784" s="152">
        <f t="shared" si="75"/>
        <v>0</v>
      </c>
      <c r="AK784" s="164">
        <v>410</v>
      </c>
      <c r="AL784" s="146">
        <v>45355</v>
      </c>
      <c r="AM784" s="163">
        <v>34000000</v>
      </c>
      <c r="AN784" s="158">
        <f t="shared" si="76"/>
        <v>0</v>
      </c>
      <c r="AO784" s="157">
        <v>16150000</v>
      </c>
      <c r="AP784" s="157"/>
      <c r="AQ784" s="158">
        <f t="shared" si="78"/>
        <v>17850000</v>
      </c>
      <c r="AR784" s="158">
        <f t="shared" si="77"/>
        <v>11940216</v>
      </c>
      <c r="AS784" s="159" t="s">
        <v>170</v>
      </c>
      <c r="AT784" s="164">
        <v>72</v>
      </c>
      <c r="AU784" s="165" t="s">
        <v>3161</v>
      </c>
      <c r="AV784" s="148"/>
    </row>
    <row r="785" spans="1:48" s="118" customFormat="1" ht="18.75" customHeight="1">
      <c r="A785" s="140">
        <v>45</v>
      </c>
      <c r="B785" s="141" t="s">
        <v>3162</v>
      </c>
      <c r="C785" s="142" t="s">
        <v>154</v>
      </c>
      <c r="D785" s="168" t="s">
        <v>113</v>
      </c>
      <c r="E785" s="168" t="s">
        <v>118</v>
      </c>
      <c r="F785" s="142" t="s">
        <v>126</v>
      </c>
      <c r="G785" s="141" t="s">
        <v>231</v>
      </c>
      <c r="H785" s="142" t="s">
        <v>198</v>
      </c>
      <c r="I785" s="142" t="s">
        <v>40</v>
      </c>
      <c r="J785" s="168" t="s">
        <v>3163</v>
      </c>
      <c r="K785" s="141" t="s">
        <v>218</v>
      </c>
      <c r="L785" s="141">
        <v>80111600</v>
      </c>
      <c r="M785" s="143">
        <v>3600000</v>
      </c>
      <c r="N785" s="144">
        <v>10</v>
      </c>
      <c r="O785" s="143">
        <v>20800867</v>
      </c>
      <c r="P785" s="144" t="s">
        <v>2944</v>
      </c>
      <c r="Q785" s="144" t="s">
        <v>2944</v>
      </c>
      <c r="R785" s="144" t="s">
        <v>2944</v>
      </c>
      <c r="S785" s="141" t="s">
        <v>230</v>
      </c>
      <c r="T785" s="141" t="s">
        <v>2935</v>
      </c>
      <c r="U785" s="141" t="s">
        <v>2936</v>
      </c>
      <c r="V785" s="145"/>
      <c r="W785" s="141" t="s">
        <v>2946</v>
      </c>
      <c r="X785" s="146" t="s">
        <v>3164</v>
      </c>
      <c r="Y785" s="147" t="s">
        <v>3165</v>
      </c>
      <c r="Z785" s="147" t="s">
        <v>179</v>
      </c>
      <c r="AA785" s="141" t="s">
        <v>3166</v>
      </c>
      <c r="AB785" s="146" t="s">
        <v>3167</v>
      </c>
      <c r="AC785" s="162" t="s">
        <v>3168</v>
      </c>
      <c r="AD785" s="146">
        <v>45352</v>
      </c>
      <c r="AE785" s="163">
        <v>20000000</v>
      </c>
      <c r="AF785" s="152">
        <f t="shared" si="74"/>
        <v>800867</v>
      </c>
      <c r="AG785" s="167">
        <v>374</v>
      </c>
      <c r="AH785" s="146">
        <v>45352</v>
      </c>
      <c r="AI785" s="163">
        <v>20000000</v>
      </c>
      <c r="AJ785" s="152">
        <f t="shared" si="75"/>
        <v>0</v>
      </c>
      <c r="AK785" s="164">
        <v>413</v>
      </c>
      <c r="AL785" s="146">
        <v>45356</v>
      </c>
      <c r="AM785" s="163">
        <v>20000000</v>
      </c>
      <c r="AN785" s="158">
        <f t="shared" si="76"/>
        <v>0</v>
      </c>
      <c r="AO785" s="157">
        <v>9333333</v>
      </c>
      <c r="AP785" s="157"/>
      <c r="AQ785" s="158">
        <f t="shared" si="78"/>
        <v>10666667</v>
      </c>
      <c r="AR785" s="158">
        <f t="shared" si="77"/>
        <v>800867</v>
      </c>
      <c r="AS785" s="159" t="s">
        <v>170</v>
      </c>
      <c r="AT785" s="164">
        <v>84</v>
      </c>
      <c r="AU785" s="165" t="s">
        <v>3169</v>
      </c>
      <c r="AV785" s="148"/>
    </row>
    <row r="786" spans="1:48" s="118" customFormat="1" ht="18.75" customHeight="1">
      <c r="A786" s="140">
        <v>46</v>
      </c>
      <c r="B786" s="141" t="s">
        <v>3170</v>
      </c>
      <c r="C786" s="142" t="s">
        <v>154</v>
      </c>
      <c r="D786" s="168" t="s">
        <v>113</v>
      </c>
      <c r="E786" s="168" t="s">
        <v>118</v>
      </c>
      <c r="F786" s="142" t="s">
        <v>128</v>
      </c>
      <c r="G786" s="141" t="s">
        <v>234</v>
      </c>
      <c r="H786" s="142" t="s">
        <v>217</v>
      </c>
      <c r="I786" s="142" t="s">
        <v>40</v>
      </c>
      <c r="J786" s="168" t="s">
        <v>3171</v>
      </c>
      <c r="K786" s="141" t="s">
        <v>218</v>
      </c>
      <c r="L786" s="141">
        <v>80111600</v>
      </c>
      <c r="M786" s="143">
        <v>6414900</v>
      </c>
      <c r="N786" s="144">
        <v>10</v>
      </c>
      <c r="O786" s="143">
        <v>54853209</v>
      </c>
      <c r="P786" s="144" t="s">
        <v>242</v>
      </c>
      <c r="Q786" s="144" t="s">
        <v>242</v>
      </c>
      <c r="R786" s="144" t="s">
        <v>242</v>
      </c>
      <c r="S786" s="141" t="s">
        <v>230</v>
      </c>
      <c r="T786" s="141" t="s">
        <v>2935</v>
      </c>
      <c r="U786" s="141" t="s">
        <v>2936</v>
      </c>
      <c r="V786" s="145"/>
      <c r="W786" s="141" t="s">
        <v>3172</v>
      </c>
      <c r="X786" s="146">
        <v>45351</v>
      </c>
      <c r="Y786" s="147">
        <v>202417000026493</v>
      </c>
      <c r="Z786" s="147" t="s">
        <v>38</v>
      </c>
      <c r="AA786" s="141" t="s">
        <v>3173</v>
      </c>
      <c r="AB786" s="146">
        <v>45351</v>
      </c>
      <c r="AC786" s="162" t="s">
        <v>3174</v>
      </c>
      <c r="AD786" s="146">
        <v>45351</v>
      </c>
      <c r="AE786" s="163">
        <v>25600000</v>
      </c>
      <c r="AF786" s="152">
        <f t="shared" si="74"/>
        <v>29253209</v>
      </c>
      <c r="AG786" s="167">
        <v>376</v>
      </c>
      <c r="AH786" s="146">
        <v>45355</v>
      </c>
      <c r="AI786" s="163">
        <v>25600000</v>
      </c>
      <c r="AJ786" s="152">
        <f t="shared" si="75"/>
        <v>0</v>
      </c>
      <c r="AK786" s="164">
        <v>579</v>
      </c>
      <c r="AL786" s="146">
        <v>45359</v>
      </c>
      <c r="AM786" s="163">
        <v>25600000</v>
      </c>
      <c r="AN786" s="158">
        <f t="shared" si="76"/>
        <v>0</v>
      </c>
      <c r="AO786" s="157">
        <v>10666667</v>
      </c>
      <c r="AP786" s="157"/>
      <c r="AQ786" s="158">
        <f t="shared" si="78"/>
        <v>14933333</v>
      </c>
      <c r="AR786" s="158">
        <f t="shared" si="77"/>
        <v>29253209</v>
      </c>
      <c r="AS786" s="159" t="s">
        <v>170</v>
      </c>
      <c r="AT786" s="164">
        <v>118</v>
      </c>
      <c r="AU786" s="165" t="s">
        <v>3175</v>
      </c>
      <c r="AV786" s="148"/>
    </row>
    <row r="787" spans="1:48" s="118" customFormat="1" ht="18.75" customHeight="1">
      <c r="A787" s="140">
        <v>47</v>
      </c>
      <c r="B787" s="141" t="s">
        <v>3176</v>
      </c>
      <c r="C787" s="142" t="s">
        <v>154</v>
      </c>
      <c r="D787" s="168" t="s">
        <v>113</v>
      </c>
      <c r="E787" s="168" t="s">
        <v>118</v>
      </c>
      <c r="F787" s="142" t="s">
        <v>126</v>
      </c>
      <c r="G787" s="141" t="s">
        <v>231</v>
      </c>
      <c r="H787" s="142" t="s">
        <v>217</v>
      </c>
      <c r="I787" s="142" t="s">
        <v>40</v>
      </c>
      <c r="J787" s="168" t="s">
        <v>3177</v>
      </c>
      <c r="K787" s="141" t="s">
        <v>218</v>
      </c>
      <c r="L787" s="141">
        <v>80111600</v>
      </c>
      <c r="M787" s="143">
        <v>7477080.9677419355</v>
      </c>
      <c r="N787" s="144" t="s">
        <v>3178</v>
      </c>
      <c r="O787" s="143">
        <v>30905268</v>
      </c>
      <c r="P787" s="144" t="s">
        <v>2944</v>
      </c>
      <c r="Q787" s="144" t="s">
        <v>2944</v>
      </c>
      <c r="R787" s="144" t="s">
        <v>242</v>
      </c>
      <c r="S787" s="141" t="s">
        <v>230</v>
      </c>
      <c r="T787" s="141" t="s">
        <v>2935</v>
      </c>
      <c r="U787" s="141" t="s">
        <v>2936</v>
      </c>
      <c r="V787" s="145"/>
      <c r="W787" s="141" t="s">
        <v>3172</v>
      </c>
      <c r="X787" s="146">
        <v>45351</v>
      </c>
      <c r="Y787" s="147">
        <v>202417000026493</v>
      </c>
      <c r="Z787" s="147" t="s">
        <v>179</v>
      </c>
      <c r="AA787" s="141" t="s">
        <v>712</v>
      </c>
      <c r="AB787" s="146">
        <v>45351</v>
      </c>
      <c r="AC787" s="162" t="s">
        <v>3179</v>
      </c>
      <c r="AD787" s="146">
        <v>45352</v>
      </c>
      <c r="AE787" s="163">
        <v>30000000</v>
      </c>
      <c r="AF787" s="152">
        <f t="shared" si="74"/>
        <v>905268</v>
      </c>
      <c r="AG787" s="167">
        <v>380</v>
      </c>
      <c r="AH787" s="146">
        <v>45355</v>
      </c>
      <c r="AI787" s="163">
        <v>30000000</v>
      </c>
      <c r="AJ787" s="152">
        <f t="shared" si="75"/>
        <v>0</v>
      </c>
      <c r="AK787" s="164">
        <v>513</v>
      </c>
      <c r="AL787" s="146">
        <v>45359</v>
      </c>
      <c r="AM787" s="163">
        <v>30000000</v>
      </c>
      <c r="AN787" s="158">
        <f t="shared" si="76"/>
        <v>0</v>
      </c>
      <c r="AO787" s="157">
        <v>13250000</v>
      </c>
      <c r="AP787" s="157"/>
      <c r="AQ787" s="158">
        <f t="shared" si="78"/>
        <v>16750000</v>
      </c>
      <c r="AR787" s="158">
        <f t="shared" si="77"/>
        <v>905268</v>
      </c>
      <c r="AS787" s="159" t="s">
        <v>170</v>
      </c>
      <c r="AT787" s="164">
        <v>96</v>
      </c>
      <c r="AU787" s="165" t="s">
        <v>3180</v>
      </c>
      <c r="AV787" s="148"/>
    </row>
    <row r="788" spans="1:48" s="118" customFormat="1" ht="18.75" customHeight="1">
      <c r="A788" s="140">
        <v>48</v>
      </c>
      <c r="B788" s="141" t="s">
        <v>3181</v>
      </c>
      <c r="C788" s="142" t="s">
        <v>154</v>
      </c>
      <c r="D788" s="168" t="s">
        <v>113</v>
      </c>
      <c r="E788" s="168" t="s">
        <v>118</v>
      </c>
      <c r="F788" s="142" t="s">
        <v>126</v>
      </c>
      <c r="G788" s="141" t="s">
        <v>231</v>
      </c>
      <c r="H788" s="142" t="s">
        <v>217</v>
      </c>
      <c r="I788" s="142" t="s">
        <v>40</v>
      </c>
      <c r="J788" s="168" t="s">
        <v>3182</v>
      </c>
      <c r="K788" s="141" t="s">
        <v>218</v>
      </c>
      <c r="L788" s="141">
        <v>80111600</v>
      </c>
      <c r="M788" s="143">
        <v>5500000</v>
      </c>
      <c r="N788" s="144">
        <v>10</v>
      </c>
      <c r="O788" s="143">
        <v>52557000</v>
      </c>
      <c r="P788" s="144" t="s">
        <v>2944</v>
      </c>
      <c r="Q788" s="144" t="s">
        <v>2944</v>
      </c>
      <c r="R788" s="144" t="s">
        <v>242</v>
      </c>
      <c r="S788" s="141" t="s">
        <v>230</v>
      </c>
      <c r="T788" s="141" t="s">
        <v>2935</v>
      </c>
      <c r="U788" s="141" t="s">
        <v>2936</v>
      </c>
      <c r="V788" s="145"/>
      <c r="W788" s="141" t="s">
        <v>3172</v>
      </c>
      <c r="X788" s="146">
        <v>45351</v>
      </c>
      <c r="Y788" s="147">
        <v>202417000026513</v>
      </c>
      <c r="Z788" s="147" t="s">
        <v>179</v>
      </c>
      <c r="AA788" s="141" t="s">
        <v>712</v>
      </c>
      <c r="AB788" s="146">
        <v>45351</v>
      </c>
      <c r="AC788" s="162" t="s">
        <v>3183</v>
      </c>
      <c r="AD788" s="146">
        <v>45352</v>
      </c>
      <c r="AE788" s="163">
        <v>22000000</v>
      </c>
      <c r="AF788" s="152">
        <f t="shared" si="74"/>
        <v>30557000</v>
      </c>
      <c r="AG788" s="167">
        <v>385</v>
      </c>
      <c r="AH788" s="146">
        <v>45355</v>
      </c>
      <c r="AI788" s="163">
        <v>22000000</v>
      </c>
      <c r="AJ788" s="152">
        <f t="shared" si="75"/>
        <v>0</v>
      </c>
      <c r="AK788" s="164">
        <v>665</v>
      </c>
      <c r="AL788" s="146">
        <v>45363</v>
      </c>
      <c r="AM788" s="163">
        <v>22000000</v>
      </c>
      <c r="AN788" s="158">
        <f t="shared" si="76"/>
        <v>0</v>
      </c>
      <c r="AO788" s="157">
        <v>8800000</v>
      </c>
      <c r="AP788" s="157"/>
      <c r="AQ788" s="158">
        <f t="shared" si="78"/>
        <v>13200000</v>
      </c>
      <c r="AR788" s="158">
        <f t="shared" si="77"/>
        <v>30557000</v>
      </c>
      <c r="AS788" s="159" t="s">
        <v>170</v>
      </c>
      <c r="AT788" s="164">
        <v>135</v>
      </c>
      <c r="AU788" s="165" t="s">
        <v>3184</v>
      </c>
      <c r="AV788" s="148"/>
    </row>
    <row r="789" spans="1:48" s="118" customFormat="1" ht="18.75" customHeight="1">
      <c r="A789" s="140">
        <v>49</v>
      </c>
      <c r="B789" s="141" t="s">
        <v>3185</v>
      </c>
      <c r="C789" s="142" t="s">
        <v>154</v>
      </c>
      <c r="D789" s="168" t="s">
        <v>113</v>
      </c>
      <c r="E789" s="168" t="s">
        <v>118</v>
      </c>
      <c r="F789" s="142" t="s">
        <v>126</v>
      </c>
      <c r="G789" s="141" t="s">
        <v>231</v>
      </c>
      <c r="H789" s="142" t="s">
        <v>217</v>
      </c>
      <c r="I789" s="142" t="s">
        <v>40</v>
      </c>
      <c r="J789" s="168" t="s">
        <v>3186</v>
      </c>
      <c r="K789" s="141" t="s">
        <v>218</v>
      </c>
      <c r="L789" s="141">
        <v>80111600</v>
      </c>
      <c r="M789" s="143">
        <v>6414900</v>
      </c>
      <c r="N789" s="144">
        <v>10</v>
      </c>
      <c r="O789" s="143">
        <v>44441317</v>
      </c>
      <c r="P789" s="144" t="s">
        <v>242</v>
      </c>
      <c r="Q789" s="144" t="s">
        <v>242</v>
      </c>
      <c r="R789" s="144" t="s">
        <v>242</v>
      </c>
      <c r="S789" s="141" t="s">
        <v>230</v>
      </c>
      <c r="T789" s="141" t="s">
        <v>2935</v>
      </c>
      <c r="U789" s="141" t="s">
        <v>2936</v>
      </c>
      <c r="V789" s="145"/>
      <c r="W789" s="141" t="s">
        <v>2992</v>
      </c>
      <c r="X789" s="146">
        <v>45397</v>
      </c>
      <c r="Y789" s="147">
        <v>202417000038373</v>
      </c>
      <c r="Z789" s="147" t="s">
        <v>179</v>
      </c>
      <c r="AA789" s="141" t="s">
        <v>3187</v>
      </c>
      <c r="AB789" s="146">
        <v>45398</v>
      </c>
      <c r="AC789" s="162"/>
      <c r="AD789" s="146"/>
      <c r="AE789" s="163"/>
      <c r="AF789" s="152">
        <f t="shared" si="74"/>
        <v>44441317</v>
      </c>
      <c r="AG789" s="167"/>
      <c r="AH789" s="146"/>
      <c r="AI789" s="163"/>
      <c r="AJ789" s="152">
        <f t="shared" si="75"/>
        <v>0</v>
      </c>
      <c r="AK789" s="164"/>
      <c r="AL789" s="146"/>
      <c r="AM789" s="163"/>
      <c r="AN789" s="158">
        <f t="shared" si="76"/>
        <v>0</v>
      </c>
      <c r="AO789" s="157"/>
      <c r="AP789" s="157"/>
      <c r="AQ789" s="158">
        <f t="shared" si="78"/>
        <v>0</v>
      </c>
      <c r="AR789" s="158">
        <f t="shared" si="77"/>
        <v>44441317</v>
      </c>
      <c r="AS789" s="159"/>
      <c r="AT789" s="164"/>
      <c r="AU789" s="165"/>
      <c r="AV789" s="148"/>
    </row>
    <row r="790" spans="1:48" s="118" customFormat="1" ht="18.75" customHeight="1">
      <c r="A790" s="140">
        <v>50</v>
      </c>
      <c r="B790" s="141" t="s">
        <v>3188</v>
      </c>
      <c r="C790" s="142" t="s">
        <v>154</v>
      </c>
      <c r="D790" s="168" t="s">
        <v>113</v>
      </c>
      <c r="E790" s="168" t="s">
        <v>118</v>
      </c>
      <c r="F790" s="142" t="s">
        <v>126</v>
      </c>
      <c r="G790" s="141" t="s">
        <v>231</v>
      </c>
      <c r="H790" s="142" t="s">
        <v>217</v>
      </c>
      <c r="I790" s="142" t="s">
        <v>40</v>
      </c>
      <c r="J790" s="168" t="s">
        <v>3189</v>
      </c>
      <c r="K790" s="141" t="s">
        <v>218</v>
      </c>
      <c r="L790" s="141">
        <v>80111600</v>
      </c>
      <c r="M790" s="143">
        <v>3591200</v>
      </c>
      <c r="N790" s="144">
        <v>5</v>
      </c>
      <c r="O790" s="143">
        <v>17066667</v>
      </c>
      <c r="P790" s="144" t="s">
        <v>242</v>
      </c>
      <c r="Q790" s="144" t="s">
        <v>242</v>
      </c>
      <c r="R790" s="144" t="s">
        <v>242</v>
      </c>
      <c r="S790" s="141" t="s">
        <v>230</v>
      </c>
      <c r="T790" s="141" t="s">
        <v>2935</v>
      </c>
      <c r="U790" s="141" t="s">
        <v>2936</v>
      </c>
      <c r="V790" s="145"/>
      <c r="W790" s="141" t="s">
        <v>3172</v>
      </c>
      <c r="X790" s="146">
        <v>45386</v>
      </c>
      <c r="Y790" s="147">
        <v>202417000035843</v>
      </c>
      <c r="Z790" s="147" t="s">
        <v>38</v>
      </c>
      <c r="AA790" s="141" t="s">
        <v>3190</v>
      </c>
      <c r="AB790" s="146">
        <v>45386</v>
      </c>
      <c r="AC790" s="162" t="s">
        <v>3191</v>
      </c>
      <c r="AD790" s="146">
        <v>45386</v>
      </c>
      <c r="AE790" s="163">
        <v>17066667</v>
      </c>
      <c r="AF790" s="152">
        <f t="shared" si="74"/>
        <v>0</v>
      </c>
      <c r="AG790" s="167">
        <v>602</v>
      </c>
      <c r="AH790" s="146">
        <v>45387</v>
      </c>
      <c r="AI790" s="163">
        <v>17066667</v>
      </c>
      <c r="AJ790" s="152">
        <f t="shared" si="75"/>
        <v>0</v>
      </c>
      <c r="AK790" s="164">
        <v>1636</v>
      </c>
      <c r="AL790" s="146">
        <v>45394</v>
      </c>
      <c r="AM790" s="163">
        <v>17066667</v>
      </c>
      <c r="AN790" s="158">
        <f t="shared" si="76"/>
        <v>0</v>
      </c>
      <c r="AO790" s="157">
        <v>4053333</v>
      </c>
      <c r="AP790" s="157"/>
      <c r="AQ790" s="158">
        <f t="shared" si="78"/>
        <v>13013334</v>
      </c>
      <c r="AR790" s="158">
        <f t="shared" si="77"/>
        <v>0</v>
      </c>
      <c r="AS790" s="159" t="s">
        <v>170</v>
      </c>
      <c r="AT790" s="164">
        <v>329</v>
      </c>
      <c r="AU790" s="165" t="s">
        <v>3192</v>
      </c>
      <c r="AV790" s="148"/>
    </row>
    <row r="791" spans="1:48" s="118" customFormat="1" ht="18.75" customHeight="1">
      <c r="A791" s="140">
        <v>51</v>
      </c>
      <c r="B791" s="141" t="s">
        <v>3193</v>
      </c>
      <c r="C791" s="142" t="s">
        <v>154</v>
      </c>
      <c r="D791" s="168" t="s">
        <v>113</v>
      </c>
      <c r="E791" s="168" t="s">
        <v>118</v>
      </c>
      <c r="F791" s="142" t="s">
        <v>126</v>
      </c>
      <c r="G791" s="141" t="s">
        <v>231</v>
      </c>
      <c r="H791" s="142" t="s">
        <v>104</v>
      </c>
      <c r="I791" s="142" t="s">
        <v>40</v>
      </c>
      <c r="J791" s="168" t="s">
        <v>3194</v>
      </c>
      <c r="K791" s="141" t="s">
        <v>218</v>
      </c>
      <c r="L791" s="141">
        <v>80111600</v>
      </c>
      <c r="M791" s="143">
        <v>3526200</v>
      </c>
      <c r="N791" s="144">
        <v>10</v>
      </c>
      <c r="O791" s="143">
        <v>27421082</v>
      </c>
      <c r="P791" s="144" t="s">
        <v>2944</v>
      </c>
      <c r="Q791" s="144" t="s">
        <v>2944</v>
      </c>
      <c r="R791" s="144" t="s">
        <v>2944</v>
      </c>
      <c r="S791" s="141" t="s">
        <v>230</v>
      </c>
      <c r="T791" s="141" t="s">
        <v>2935</v>
      </c>
      <c r="U791" s="141" t="s">
        <v>2936</v>
      </c>
      <c r="V791" s="145"/>
      <c r="W791" s="141" t="s">
        <v>2972</v>
      </c>
      <c r="X791" s="146" t="s">
        <v>3195</v>
      </c>
      <c r="Y791" s="147" t="s">
        <v>3196</v>
      </c>
      <c r="Z791" s="147" t="s">
        <v>179</v>
      </c>
      <c r="AA791" s="141" t="s">
        <v>3197</v>
      </c>
      <c r="AB791" s="146" t="s">
        <v>3195</v>
      </c>
      <c r="AC791" s="162" t="s">
        <v>3198</v>
      </c>
      <c r="AD791" s="146">
        <v>45350</v>
      </c>
      <c r="AE791" s="163">
        <v>16000000</v>
      </c>
      <c r="AF791" s="152">
        <f t="shared" si="74"/>
        <v>11421082</v>
      </c>
      <c r="AG791" s="167">
        <v>354</v>
      </c>
      <c r="AH791" s="146">
        <v>45351</v>
      </c>
      <c r="AI791" s="163">
        <v>16000000</v>
      </c>
      <c r="AJ791" s="152">
        <f t="shared" si="75"/>
        <v>0</v>
      </c>
      <c r="AK791" s="164">
        <v>401</v>
      </c>
      <c r="AL791" s="146">
        <v>45355</v>
      </c>
      <c r="AM791" s="163">
        <v>16000000</v>
      </c>
      <c r="AN791" s="158">
        <f t="shared" si="76"/>
        <v>0</v>
      </c>
      <c r="AO791" s="157">
        <v>7466667</v>
      </c>
      <c r="AP791" s="157"/>
      <c r="AQ791" s="158">
        <f t="shared" si="78"/>
        <v>8533333</v>
      </c>
      <c r="AR791" s="158">
        <f t="shared" si="77"/>
        <v>11421082</v>
      </c>
      <c r="AS791" s="159" t="s">
        <v>170</v>
      </c>
      <c r="AT791" s="164">
        <v>66</v>
      </c>
      <c r="AU791" s="165" t="s">
        <v>3199</v>
      </c>
      <c r="AV791" s="148"/>
    </row>
    <row r="792" spans="1:48" s="118" customFormat="1" ht="18.75" customHeight="1">
      <c r="A792" s="140">
        <v>52</v>
      </c>
      <c r="B792" s="141" t="s">
        <v>3200</v>
      </c>
      <c r="C792" s="142" t="s">
        <v>154</v>
      </c>
      <c r="D792" s="168" t="s">
        <v>113</v>
      </c>
      <c r="E792" s="168" t="s">
        <v>118</v>
      </c>
      <c r="F792" s="142" t="s">
        <v>126</v>
      </c>
      <c r="G792" s="141" t="s">
        <v>231</v>
      </c>
      <c r="H792" s="142" t="s">
        <v>104</v>
      </c>
      <c r="I792" s="142" t="s">
        <v>40</v>
      </c>
      <c r="J792" s="168" t="s">
        <v>3201</v>
      </c>
      <c r="K792" s="141" t="s">
        <v>218</v>
      </c>
      <c r="L792" s="141">
        <v>80111600</v>
      </c>
      <c r="M792" s="143">
        <v>8553200</v>
      </c>
      <c r="N792" s="144">
        <v>10</v>
      </c>
      <c r="O792" s="143">
        <v>65921756</v>
      </c>
      <c r="P792" s="144" t="s">
        <v>2944</v>
      </c>
      <c r="Q792" s="144" t="s">
        <v>2944</v>
      </c>
      <c r="R792" s="144" t="s">
        <v>2944</v>
      </c>
      <c r="S792" s="141" t="s">
        <v>230</v>
      </c>
      <c r="T792" s="141" t="s">
        <v>2935</v>
      </c>
      <c r="U792" s="141" t="s">
        <v>2936</v>
      </c>
      <c r="V792" s="145"/>
      <c r="W792" s="141" t="s">
        <v>2972</v>
      </c>
      <c r="X792" s="146" t="s">
        <v>3164</v>
      </c>
      <c r="Y792" s="147" t="s">
        <v>3202</v>
      </c>
      <c r="Z792" s="147" t="s">
        <v>179</v>
      </c>
      <c r="AA792" s="141" t="s">
        <v>3203</v>
      </c>
      <c r="AB792" s="146" t="s">
        <v>3164</v>
      </c>
      <c r="AC792" s="162" t="s">
        <v>3204</v>
      </c>
      <c r="AD792" s="146">
        <v>45349</v>
      </c>
      <c r="AE792" s="163">
        <v>36000000</v>
      </c>
      <c r="AF792" s="152">
        <f t="shared" si="74"/>
        <v>29921756</v>
      </c>
      <c r="AG792" s="167">
        <v>278</v>
      </c>
      <c r="AH792" s="146">
        <v>45350</v>
      </c>
      <c r="AI792" s="163">
        <v>36000000</v>
      </c>
      <c r="AJ792" s="152">
        <f t="shared" si="75"/>
        <v>0</v>
      </c>
      <c r="AK792" s="164">
        <v>374</v>
      </c>
      <c r="AL792" s="146">
        <v>45352</v>
      </c>
      <c r="AM792" s="163">
        <v>36000000</v>
      </c>
      <c r="AN792" s="158">
        <f t="shared" si="76"/>
        <v>0</v>
      </c>
      <c r="AO792" s="157">
        <v>18000000</v>
      </c>
      <c r="AP792" s="157"/>
      <c r="AQ792" s="158">
        <f t="shared" si="78"/>
        <v>18000000</v>
      </c>
      <c r="AR792" s="158">
        <f t="shared" si="77"/>
        <v>29921756</v>
      </c>
      <c r="AS792" s="159" t="s">
        <v>170</v>
      </c>
      <c r="AT792" s="164">
        <v>40</v>
      </c>
      <c r="AU792" s="165" t="s">
        <v>3205</v>
      </c>
      <c r="AV792" s="148"/>
    </row>
    <row r="793" spans="1:48" s="118" customFormat="1" ht="18.75" customHeight="1">
      <c r="A793" s="140">
        <v>53</v>
      </c>
      <c r="B793" s="141" t="s">
        <v>3206</v>
      </c>
      <c r="C793" s="142" t="s">
        <v>154</v>
      </c>
      <c r="D793" s="168" t="s">
        <v>113</v>
      </c>
      <c r="E793" s="168" t="s">
        <v>118</v>
      </c>
      <c r="F793" s="142" t="s">
        <v>126</v>
      </c>
      <c r="G793" s="141" t="s">
        <v>231</v>
      </c>
      <c r="H793" s="142" t="s">
        <v>104</v>
      </c>
      <c r="I793" s="142" t="s">
        <v>40</v>
      </c>
      <c r="J793" s="168" t="s">
        <v>3207</v>
      </c>
      <c r="K793" s="141" t="s">
        <v>218</v>
      </c>
      <c r="L793" s="141">
        <v>80111701</v>
      </c>
      <c r="M793" s="143">
        <v>8759500</v>
      </c>
      <c r="N793" s="144">
        <v>10</v>
      </c>
      <c r="O793" s="143">
        <v>87595000</v>
      </c>
      <c r="P793" s="144" t="s">
        <v>2944</v>
      </c>
      <c r="Q793" s="144" t="s">
        <v>2944</v>
      </c>
      <c r="R793" s="144" t="s">
        <v>2944</v>
      </c>
      <c r="S793" s="141" t="s">
        <v>230</v>
      </c>
      <c r="T793" s="141" t="s">
        <v>2935</v>
      </c>
      <c r="U793" s="141" t="s">
        <v>2936</v>
      </c>
      <c r="V793" s="145"/>
      <c r="W793" s="141" t="s">
        <v>2946</v>
      </c>
      <c r="X793" s="146">
        <v>45349</v>
      </c>
      <c r="Y793" s="147">
        <v>202417000024773</v>
      </c>
      <c r="Z793" s="147" t="s">
        <v>179</v>
      </c>
      <c r="AA793" s="141" t="s">
        <v>712</v>
      </c>
      <c r="AB793" s="146">
        <v>45350</v>
      </c>
      <c r="AC793" s="162" t="s">
        <v>3208</v>
      </c>
      <c r="AD793" s="146">
        <v>45355</v>
      </c>
      <c r="AE793" s="163">
        <v>34272000</v>
      </c>
      <c r="AF793" s="152">
        <f t="shared" si="74"/>
        <v>53323000</v>
      </c>
      <c r="AG793" s="167">
        <v>392</v>
      </c>
      <c r="AH793" s="146">
        <v>45355</v>
      </c>
      <c r="AI793" s="163">
        <v>34272000</v>
      </c>
      <c r="AJ793" s="152">
        <f t="shared" si="75"/>
        <v>0</v>
      </c>
      <c r="AK793" s="164">
        <v>822</v>
      </c>
      <c r="AL793" s="146">
        <v>45366</v>
      </c>
      <c r="AM793" s="163">
        <v>34272000</v>
      </c>
      <c r="AN793" s="158">
        <f t="shared" si="76"/>
        <v>0</v>
      </c>
      <c r="AO793" s="157">
        <v>12280800</v>
      </c>
      <c r="AP793" s="157"/>
      <c r="AQ793" s="158">
        <f t="shared" si="78"/>
        <v>21991200</v>
      </c>
      <c r="AR793" s="158">
        <f t="shared" si="77"/>
        <v>53323000</v>
      </c>
      <c r="AS793" s="159" t="s">
        <v>170</v>
      </c>
      <c r="AT793" s="164">
        <v>164</v>
      </c>
      <c r="AU793" s="165" t="s">
        <v>3209</v>
      </c>
      <c r="AV793" s="148"/>
    </row>
    <row r="794" spans="1:48" s="118" customFormat="1" ht="18.75" customHeight="1">
      <c r="A794" s="140">
        <v>54</v>
      </c>
      <c r="B794" s="141" t="s">
        <v>3210</v>
      </c>
      <c r="C794" s="142" t="s">
        <v>154</v>
      </c>
      <c r="D794" s="168" t="s">
        <v>113</v>
      </c>
      <c r="E794" s="168" t="s">
        <v>118</v>
      </c>
      <c r="F794" s="142" t="s">
        <v>126</v>
      </c>
      <c r="G794" s="141" t="s">
        <v>231</v>
      </c>
      <c r="H794" s="142" t="s">
        <v>104</v>
      </c>
      <c r="I794" s="142" t="s">
        <v>40</v>
      </c>
      <c r="J794" s="168" t="s">
        <v>3211</v>
      </c>
      <c r="K794" s="141" t="s">
        <v>218</v>
      </c>
      <c r="L794" s="141">
        <v>80111600</v>
      </c>
      <c r="M794" s="143">
        <v>6624000</v>
      </c>
      <c r="N794" s="144">
        <v>10</v>
      </c>
      <c r="O794" s="143">
        <v>39600000</v>
      </c>
      <c r="P794" s="144" t="s">
        <v>2944</v>
      </c>
      <c r="Q794" s="144" t="s">
        <v>2944</v>
      </c>
      <c r="R794" s="144" t="s">
        <v>2944</v>
      </c>
      <c r="S794" s="141" t="s">
        <v>230</v>
      </c>
      <c r="T794" s="141" t="s">
        <v>2935</v>
      </c>
      <c r="U794" s="141" t="s">
        <v>2936</v>
      </c>
      <c r="V794" s="145"/>
      <c r="W794" s="141" t="s">
        <v>2972</v>
      </c>
      <c r="X794" s="146" t="s">
        <v>3212</v>
      </c>
      <c r="Y794" s="147" t="s">
        <v>3213</v>
      </c>
      <c r="Z794" s="147" t="s">
        <v>179</v>
      </c>
      <c r="AA794" s="141" t="s">
        <v>3214</v>
      </c>
      <c r="AB794" s="146" t="s">
        <v>3212</v>
      </c>
      <c r="AC794" s="162" t="s">
        <v>3215</v>
      </c>
      <c r="AD794" s="146">
        <v>45338</v>
      </c>
      <c r="AE794" s="163">
        <v>39600000</v>
      </c>
      <c r="AF794" s="152">
        <f t="shared" si="74"/>
        <v>0</v>
      </c>
      <c r="AG794" s="167">
        <v>88</v>
      </c>
      <c r="AH794" s="146">
        <v>45341</v>
      </c>
      <c r="AI794" s="163">
        <v>39600000</v>
      </c>
      <c r="AJ794" s="152">
        <f t="shared" si="75"/>
        <v>0</v>
      </c>
      <c r="AK794" s="164">
        <v>296</v>
      </c>
      <c r="AL794" s="146">
        <v>45343</v>
      </c>
      <c r="AM794" s="163">
        <v>39600000</v>
      </c>
      <c r="AN794" s="158">
        <f t="shared" si="76"/>
        <v>0</v>
      </c>
      <c r="AO794" s="157">
        <v>20700000</v>
      </c>
      <c r="AP794" s="157"/>
      <c r="AQ794" s="158">
        <f t="shared" si="78"/>
        <v>18900000</v>
      </c>
      <c r="AR794" s="158">
        <f t="shared" si="77"/>
        <v>0</v>
      </c>
      <c r="AS794" s="159" t="s">
        <v>170</v>
      </c>
      <c r="AT794" s="164">
        <v>17</v>
      </c>
      <c r="AU794" s="165" t="s">
        <v>3216</v>
      </c>
      <c r="AV794" s="148"/>
    </row>
    <row r="795" spans="1:48" s="118" customFormat="1" ht="18.75" customHeight="1">
      <c r="A795" s="140">
        <v>55</v>
      </c>
      <c r="B795" s="141" t="s">
        <v>3217</v>
      </c>
      <c r="C795" s="142" t="s">
        <v>154</v>
      </c>
      <c r="D795" s="168" t="s">
        <v>113</v>
      </c>
      <c r="E795" s="168" t="s">
        <v>118</v>
      </c>
      <c r="F795" s="142" t="s">
        <v>126</v>
      </c>
      <c r="G795" s="141" t="s">
        <v>231</v>
      </c>
      <c r="H795" s="142" t="s">
        <v>104</v>
      </c>
      <c r="I795" s="142" t="s">
        <v>40</v>
      </c>
      <c r="J795" s="168" t="s">
        <v>3218</v>
      </c>
      <c r="K795" s="141" t="s">
        <v>218</v>
      </c>
      <c r="L795" s="141">
        <v>80111600</v>
      </c>
      <c r="M795" s="143">
        <v>7484000</v>
      </c>
      <c r="N795" s="144">
        <v>10</v>
      </c>
      <c r="O795" s="143">
        <v>35416667</v>
      </c>
      <c r="P795" s="144" t="s">
        <v>2944</v>
      </c>
      <c r="Q795" s="144" t="s">
        <v>2944</v>
      </c>
      <c r="R795" s="144" t="s">
        <v>2944</v>
      </c>
      <c r="S795" s="141" t="s">
        <v>230</v>
      </c>
      <c r="T795" s="141" t="s">
        <v>2935</v>
      </c>
      <c r="U795" s="141" t="s">
        <v>2936</v>
      </c>
      <c r="V795" s="145"/>
      <c r="W795" s="141" t="s">
        <v>2972</v>
      </c>
      <c r="X795" s="146" t="s">
        <v>3219</v>
      </c>
      <c r="Y795" s="147" t="s">
        <v>3220</v>
      </c>
      <c r="Z795" s="147" t="s">
        <v>179</v>
      </c>
      <c r="AA795" s="141" t="s">
        <v>3221</v>
      </c>
      <c r="AB795" s="146" t="s">
        <v>3219</v>
      </c>
      <c r="AC795" s="162" t="s">
        <v>3222</v>
      </c>
      <c r="AD795" s="146">
        <v>45345</v>
      </c>
      <c r="AE795" s="163">
        <v>35416667</v>
      </c>
      <c r="AF795" s="152">
        <f t="shared" si="74"/>
        <v>0</v>
      </c>
      <c r="AG795" s="167">
        <v>165</v>
      </c>
      <c r="AH795" s="146">
        <v>45348</v>
      </c>
      <c r="AI795" s="163">
        <v>35416667</v>
      </c>
      <c r="AJ795" s="152">
        <f t="shared" si="75"/>
        <v>0</v>
      </c>
      <c r="AK795" s="164">
        <v>305</v>
      </c>
      <c r="AL795" s="146">
        <v>45349</v>
      </c>
      <c r="AM795" s="163">
        <v>35416667</v>
      </c>
      <c r="AN795" s="158">
        <f t="shared" si="76"/>
        <v>0</v>
      </c>
      <c r="AO795" s="157">
        <v>17850000</v>
      </c>
      <c r="AP795" s="157"/>
      <c r="AQ795" s="158">
        <f t="shared" si="78"/>
        <v>17566667</v>
      </c>
      <c r="AR795" s="158">
        <f t="shared" si="77"/>
        <v>0</v>
      </c>
      <c r="AS795" s="159" t="s">
        <v>170</v>
      </c>
      <c r="AT795" s="164">
        <v>27</v>
      </c>
      <c r="AU795" s="165" t="s">
        <v>3223</v>
      </c>
      <c r="AV795" s="148"/>
    </row>
    <row r="796" spans="1:48" s="118" customFormat="1" ht="18.75" customHeight="1">
      <c r="A796" s="140">
        <v>56</v>
      </c>
      <c r="B796" s="141" t="s">
        <v>3224</v>
      </c>
      <c r="C796" s="142" t="s">
        <v>154</v>
      </c>
      <c r="D796" s="168" t="s">
        <v>113</v>
      </c>
      <c r="E796" s="168" t="s">
        <v>118</v>
      </c>
      <c r="F796" s="142" t="s">
        <v>126</v>
      </c>
      <c r="G796" s="141" t="s">
        <v>231</v>
      </c>
      <c r="H796" s="142" t="s">
        <v>104</v>
      </c>
      <c r="I796" s="142" t="s">
        <v>40</v>
      </c>
      <c r="J796" s="168" t="s">
        <v>3225</v>
      </c>
      <c r="K796" s="141" t="s">
        <v>218</v>
      </c>
      <c r="L796" s="141">
        <v>80111600</v>
      </c>
      <c r="M796" s="143">
        <v>5929000</v>
      </c>
      <c r="N796" s="144">
        <v>9</v>
      </c>
      <c r="O796" s="143">
        <v>34535679</v>
      </c>
      <c r="P796" s="144" t="s">
        <v>2944</v>
      </c>
      <c r="Q796" s="144" t="s">
        <v>2944</v>
      </c>
      <c r="R796" s="144" t="s">
        <v>2944</v>
      </c>
      <c r="S796" s="141" t="s">
        <v>230</v>
      </c>
      <c r="T796" s="141" t="s">
        <v>2935</v>
      </c>
      <c r="U796" s="141" t="s">
        <v>2936</v>
      </c>
      <c r="V796" s="145"/>
      <c r="W796" s="141" t="s">
        <v>2972</v>
      </c>
      <c r="X796" s="146" t="s">
        <v>3226</v>
      </c>
      <c r="Y796" s="147">
        <v>202417000018853</v>
      </c>
      <c r="Z796" s="147" t="s">
        <v>38</v>
      </c>
      <c r="AA796" s="141" t="s">
        <v>3227</v>
      </c>
      <c r="AB796" s="146" t="s">
        <v>3226</v>
      </c>
      <c r="AC796" s="162" t="s">
        <v>3228</v>
      </c>
      <c r="AD796" s="146">
        <v>45336</v>
      </c>
      <c r="AE796" s="163">
        <v>26680500</v>
      </c>
      <c r="AF796" s="152">
        <f t="shared" si="74"/>
        <v>7855179</v>
      </c>
      <c r="AG796" s="167">
        <v>84</v>
      </c>
      <c r="AH796" s="146">
        <v>45336</v>
      </c>
      <c r="AI796" s="163">
        <v>26680500</v>
      </c>
      <c r="AJ796" s="152">
        <f t="shared" si="75"/>
        <v>0</v>
      </c>
      <c r="AK796" s="164">
        <v>278</v>
      </c>
      <c r="AL796" s="146">
        <v>45337</v>
      </c>
      <c r="AM796" s="163">
        <v>26680500</v>
      </c>
      <c r="AN796" s="158">
        <f t="shared" si="76"/>
        <v>0</v>
      </c>
      <c r="AO796" s="157">
        <v>14822500</v>
      </c>
      <c r="AP796" s="157"/>
      <c r="AQ796" s="158">
        <f t="shared" si="78"/>
        <v>11858000</v>
      </c>
      <c r="AR796" s="158">
        <f t="shared" si="77"/>
        <v>7855179</v>
      </c>
      <c r="AS796" s="159" t="s">
        <v>170</v>
      </c>
      <c r="AT796" s="164">
        <v>10</v>
      </c>
      <c r="AU796" s="165" t="s">
        <v>3229</v>
      </c>
      <c r="AV796" s="148"/>
    </row>
    <row r="797" spans="1:48" s="118" customFormat="1" ht="18.75" customHeight="1">
      <c r="A797" s="140">
        <v>57</v>
      </c>
      <c r="B797" s="141" t="s">
        <v>3230</v>
      </c>
      <c r="C797" s="142" t="s">
        <v>154</v>
      </c>
      <c r="D797" s="168" t="s">
        <v>113</v>
      </c>
      <c r="E797" s="168" t="s">
        <v>118</v>
      </c>
      <c r="F797" s="142" t="s">
        <v>126</v>
      </c>
      <c r="G797" s="141" t="s">
        <v>231</v>
      </c>
      <c r="H797" s="142" t="s">
        <v>104</v>
      </c>
      <c r="I797" s="142" t="s">
        <v>40</v>
      </c>
      <c r="J797" s="168" t="s">
        <v>3231</v>
      </c>
      <c r="K797" s="141" t="s">
        <v>218</v>
      </c>
      <c r="L797" s="141">
        <v>80111600</v>
      </c>
      <c r="M797" s="143">
        <v>7000000</v>
      </c>
      <c r="N797" s="144">
        <v>10</v>
      </c>
      <c r="O797" s="143">
        <v>70076000</v>
      </c>
      <c r="P797" s="144" t="s">
        <v>2944</v>
      </c>
      <c r="Q797" s="144" t="s">
        <v>2944</v>
      </c>
      <c r="R797" s="144" t="s">
        <v>2944</v>
      </c>
      <c r="S797" s="141" t="s">
        <v>230</v>
      </c>
      <c r="T797" s="141" t="s">
        <v>2935</v>
      </c>
      <c r="U797" s="141" t="s">
        <v>2936</v>
      </c>
      <c r="V797" s="145"/>
      <c r="W797" s="141" t="s">
        <v>2972</v>
      </c>
      <c r="X797" s="146">
        <v>45338</v>
      </c>
      <c r="Y797" s="147">
        <v>202417000020983</v>
      </c>
      <c r="Z797" s="147" t="s">
        <v>38</v>
      </c>
      <c r="AA797" s="141" t="s">
        <v>712</v>
      </c>
      <c r="AB797" s="146">
        <v>45338</v>
      </c>
      <c r="AC797" s="162" t="s">
        <v>3232</v>
      </c>
      <c r="AD797" s="146">
        <v>45338</v>
      </c>
      <c r="AE797" s="163">
        <v>31500000</v>
      </c>
      <c r="AF797" s="152">
        <f t="shared" si="74"/>
        <v>38576000</v>
      </c>
      <c r="AG797" s="167">
        <v>86</v>
      </c>
      <c r="AH797" s="146">
        <v>45338</v>
      </c>
      <c r="AI797" s="163">
        <v>31500000</v>
      </c>
      <c r="AJ797" s="152">
        <f t="shared" si="75"/>
        <v>0</v>
      </c>
      <c r="AK797" s="164">
        <v>295</v>
      </c>
      <c r="AL797" s="146">
        <v>45342</v>
      </c>
      <c r="AM797" s="163">
        <v>31500000</v>
      </c>
      <c r="AN797" s="158">
        <f t="shared" si="76"/>
        <v>0</v>
      </c>
      <c r="AO797" s="157">
        <v>16100000</v>
      </c>
      <c r="AP797" s="157"/>
      <c r="AQ797" s="158">
        <f t="shared" si="78"/>
        <v>15400000</v>
      </c>
      <c r="AR797" s="158">
        <f t="shared" si="77"/>
        <v>38576000</v>
      </c>
      <c r="AS797" s="159" t="s">
        <v>170</v>
      </c>
      <c r="AT797" s="164">
        <v>15</v>
      </c>
      <c r="AU797" s="165" t="s">
        <v>3233</v>
      </c>
      <c r="AV797" s="148"/>
    </row>
    <row r="798" spans="1:48" s="118" customFormat="1" ht="18.75" customHeight="1">
      <c r="A798" s="140">
        <v>58</v>
      </c>
      <c r="B798" s="141" t="s">
        <v>3234</v>
      </c>
      <c r="C798" s="142" t="s">
        <v>154</v>
      </c>
      <c r="D798" s="168" t="s">
        <v>113</v>
      </c>
      <c r="E798" s="168" t="s">
        <v>118</v>
      </c>
      <c r="F798" s="142" t="s">
        <v>126</v>
      </c>
      <c r="G798" s="141" t="s">
        <v>231</v>
      </c>
      <c r="H798" s="142" t="s">
        <v>91</v>
      </c>
      <c r="I798" s="142" t="s">
        <v>40</v>
      </c>
      <c r="J798" s="168" t="s">
        <v>3235</v>
      </c>
      <c r="K798" s="141" t="s">
        <v>218</v>
      </c>
      <c r="L798" s="141">
        <v>80111600</v>
      </c>
      <c r="M798" s="143">
        <v>2692670.3</v>
      </c>
      <c r="N798" s="144">
        <v>10</v>
      </c>
      <c r="O798" s="143">
        <v>26926703</v>
      </c>
      <c r="P798" s="144" t="s">
        <v>242</v>
      </c>
      <c r="Q798" s="144" t="s">
        <v>242</v>
      </c>
      <c r="R798" s="144" t="s">
        <v>242</v>
      </c>
      <c r="S798" s="141" t="s">
        <v>230</v>
      </c>
      <c r="T798" s="141" t="s">
        <v>2935</v>
      </c>
      <c r="U798" s="141" t="s">
        <v>2936</v>
      </c>
      <c r="V798" s="145"/>
      <c r="W798" s="141" t="s">
        <v>2937</v>
      </c>
      <c r="X798" s="146" t="s">
        <v>3236</v>
      </c>
      <c r="Y798" s="147" t="s">
        <v>3237</v>
      </c>
      <c r="Z798" s="147" t="s">
        <v>38</v>
      </c>
      <c r="AA798" s="141" t="s">
        <v>3238</v>
      </c>
      <c r="AB798" s="146">
        <v>45433</v>
      </c>
      <c r="AC798" s="162" t="s">
        <v>3239</v>
      </c>
      <c r="AD798" s="146">
        <v>45433</v>
      </c>
      <c r="AE798" s="163">
        <v>5600000</v>
      </c>
      <c r="AF798" s="152">
        <f t="shared" si="74"/>
        <v>21326703</v>
      </c>
      <c r="AG798" s="167">
        <v>824</v>
      </c>
      <c r="AH798" s="146">
        <v>45434</v>
      </c>
      <c r="AI798" s="163">
        <v>5600000</v>
      </c>
      <c r="AJ798" s="152">
        <f t="shared" si="75"/>
        <v>0</v>
      </c>
      <c r="AK798" s="164">
        <v>2978</v>
      </c>
      <c r="AL798" s="146">
        <v>45441</v>
      </c>
      <c r="AM798" s="163">
        <v>5600000</v>
      </c>
      <c r="AN798" s="158">
        <f t="shared" si="76"/>
        <v>0</v>
      </c>
      <c r="AO798" s="157">
        <v>0</v>
      </c>
      <c r="AP798" s="157"/>
      <c r="AQ798" s="158">
        <f t="shared" si="78"/>
        <v>5600000</v>
      </c>
      <c r="AR798" s="158">
        <f t="shared" si="77"/>
        <v>21326703</v>
      </c>
      <c r="AS798" s="159" t="s">
        <v>168</v>
      </c>
      <c r="AT798" s="164">
        <v>452</v>
      </c>
      <c r="AU798" s="165" t="s">
        <v>3240</v>
      </c>
      <c r="AV798" s="148"/>
    </row>
    <row r="799" spans="1:48" s="118" customFormat="1" ht="18.75" customHeight="1">
      <c r="A799" s="140">
        <v>59</v>
      </c>
      <c r="B799" s="141" t="s">
        <v>3241</v>
      </c>
      <c r="C799" s="142" t="s">
        <v>154</v>
      </c>
      <c r="D799" s="168" t="s">
        <v>113</v>
      </c>
      <c r="E799" s="168" t="s">
        <v>118</v>
      </c>
      <c r="F799" s="142" t="s">
        <v>126</v>
      </c>
      <c r="G799" s="141" t="s">
        <v>231</v>
      </c>
      <c r="H799" s="142" t="s">
        <v>104</v>
      </c>
      <c r="I799" s="142" t="s">
        <v>40</v>
      </c>
      <c r="J799" s="168" t="s">
        <v>3242</v>
      </c>
      <c r="K799" s="141" t="s">
        <v>218</v>
      </c>
      <c r="L799" s="141">
        <v>80111600</v>
      </c>
      <c r="M799" s="143">
        <v>5452700</v>
      </c>
      <c r="N799" s="144">
        <v>10</v>
      </c>
      <c r="O799" s="143">
        <v>41976259</v>
      </c>
      <c r="P799" s="144" t="s">
        <v>242</v>
      </c>
      <c r="Q799" s="144" t="s">
        <v>242</v>
      </c>
      <c r="R799" s="144" t="s">
        <v>242</v>
      </c>
      <c r="S799" s="141" t="s">
        <v>230</v>
      </c>
      <c r="T799" s="141" t="s">
        <v>2935</v>
      </c>
      <c r="U799" s="141" t="s">
        <v>2936</v>
      </c>
      <c r="V799" s="145"/>
      <c r="W799" s="141" t="s">
        <v>2937</v>
      </c>
      <c r="X799" s="146" t="s">
        <v>3243</v>
      </c>
      <c r="Y799" s="147" t="s">
        <v>3244</v>
      </c>
      <c r="Z799" s="147" t="s">
        <v>179</v>
      </c>
      <c r="AA799" s="141" t="s">
        <v>3245</v>
      </c>
      <c r="AB799" s="146">
        <v>45343</v>
      </c>
      <c r="AC799" s="162" t="s">
        <v>3246</v>
      </c>
      <c r="AD799" s="146">
        <v>45343</v>
      </c>
      <c r="AE799" s="163">
        <v>25833333</v>
      </c>
      <c r="AF799" s="152">
        <f t="shared" si="74"/>
        <v>16142926</v>
      </c>
      <c r="AG799" s="167">
        <v>129</v>
      </c>
      <c r="AH799" s="146">
        <v>45344</v>
      </c>
      <c r="AI799" s="163">
        <v>25833333</v>
      </c>
      <c r="AJ799" s="152">
        <f t="shared" si="75"/>
        <v>0</v>
      </c>
      <c r="AK799" s="164">
        <v>300</v>
      </c>
      <c r="AL799" s="146">
        <v>45349</v>
      </c>
      <c r="AM799" s="163">
        <v>25833333</v>
      </c>
      <c r="AN799" s="158">
        <f t="shared" si="76"/>
        <v>0</v>
      </c>
      <c r="AO799" s="157">
        <v>13020000</v>
      </c>
      <c r="AP799" s="157"/>
      <c r="AQ799" s="158">
        <f t="shared" si="78"/>
        <v>12813333</v>
      </c>
      <c r="AR799" s="158">
        <f t="shared" si="77"/>
        <v>16142926</v>
      </c>
      <c r="AS799" s="159" t="s">
        <v>170</v>
      </c>
      <c r="AT799" s="164">
        <v>22</v>
      </c>
      <c r="AU799" s="165" t="s">
        <v>3247</v>
      </c>
      <c r="AV799" s="148"/>
    </row>
    <row r="800" spans="1:48" s="118" customFormat="1" ht="18.75" customHeight="1">
      <c r="A800" s="140">
        <v>60</v>
      </c>
      <c r="B800" s="141" t="s">
        <v>3248</v>
      </c>
      <c r="C800" s="142" t="s">
        <v>154</v>
      </c>
      <c r="D800" s="168" t="s">
        <v>113</v>
      </c>
      <c r="E800" s="168" t="s">
        <v>118</v>
      </c>
      <c r="F800" s="142" t="s">
        <v>126</v>
      </c>
      <c r="G800" s="141" t="s">
        <v>231</v>
      </c>
      <c r="H800" s="142" t="s">
        <v>104</v>
      </c>
      <c r="I800" s="142" t="s">
        <v>40</v>
      </c>
      <c r="J800" s="168" t="s">
        <v>3249</v>
      </c>
      <c r="K800" s="141" t="s">
        <v>218</v>
      </c>
      <c r="L800" s="141">
        <v>80111600</v>
      </c>
      <c r="M800" s="143">
        <v>5880300</v>
      </c>
      <c r="N800" s="144">
        <v>10</v>
      </c>
      <c r="O800" s="143">
        <v>44500888</v>
      </c>
      <c r="P800" s="144" t="s">
        <v>242</v>
      </c>
      <c r="Q800" s="144" t="s">
        <v>242</v>
      </c>
      <c r="R800" s="144" t="s">
        <v>242</v>
      </c>
      <c r="S800" s="141" t="s">
        <v>230</v>
      </c>
      <c r="T800" s="141" t="s">
        <v>2935</v>
      </c>
      <c r="U800" s="141" t="s">
        <v>2936</v>
      </c>
      <c r="V800" s="145"/>
      <c r="W800" s="141" t="s">
        <v>2937</v>
      </c>
      <c r="X800" s="146">
        <v>45321</v>
      </c>
      <c r="Y800" s="147">
        <v>202417000009523</v>
      </c>
      <c r="Z800" s="147" t="s">
        <v>179</v>
      </c>
      <c r="AA800" s="141" t="s">
        <v>3250</v>
      </c>
      <c r="AB800" s="146"/>
      <c r="AC800" s="162"/>
      <c r="AD800" s="146"/>
      <c r="AE800" s="163"/>
      <c r="AF800" s="152">
        <f t="shared" si="74"/>
        <v>44500888</v>
      </c>
      <c r="AG800" s="167"/>
      <c r="AH800" s="146"/>
      <c r="AI800" s="163"/>
      <c r="AJ800" s="152">
        <f t="shared" si="75"/>
        <v>0</v>
      </c>
      <c r="AK800" s="164"/>
      <c r="AL800" s="146"/>
      <c r="AM800" s="163"/>
      <c r="AN800" s="158">
        <f t="shared" si="76"/>
        <v>0</v>
      </c>
      <c r="AO800" s="157"/>
      <c r="AP800" s="157"/>
      <c r="AQ800" s="158">
        <f t="shared" si="78"/>
        <v>0</v>
      </c>
      <c r="AR800" s="158">
        <f t="shared" si="77"/>
        <v>44500888</v>
      </c>
      <c r="AS800" s="159"/>
      <c r="AT800" s="164"/>
      <c r="AU800" s="165"/>
      <c r="AV800" s="148"/>
    </row>
    <row r="801" spans="1:48" s="118" customFormat="1" ht="18.75" customHeight="1">
      <c r="A801" s="140">
        <v>61</v>
      </c>
      <c r="B801" s="141" t="s">
        <v>3251</v>
      </c>
      <c r="C801" s="142" t="s">
        <v>154</v>
      </c>
      <c r="D801" s="168" t="s">
        <v>113</v>
      </c>
      <c r="E801" s="168" t="s">
        <v>118</v>
      </c>
      <c r="F801" s="142" t="s">
        <v>126</v>
      </c>
      <c r="G801" s="141" t="s">
        <v>231</v>
      </c>
      <c r="H801" s="142" t="s">
        <v>104</v>
      </c>
      <c r="I801" s="142" t="s">
        <v>40</v>
      </c>
      <c r="J801" s="168" t="s">
        <v>3252</v>
      </c>
      <c r="K801" s="141" t="s">
        <v>218</v>
      </c>
      <c r="L801" s="141">
        <v>80111600</v>
      </c>
      <c r="M801" s="143">
        <v>5452700</v>
      </c>
      <c r="N801" s="144">
        <v>10</v>
      </c>
      <c r="O801" s="143">
        <v>47762926</v>
      </c>
      <c r="P801" s="144" t="s">
        <v>242</v>
      </c>
      <c r="Q801" s="144" t="s">
        <v>242</v>
      </c>
      <c r="R801" s="144" t="s">
        <v>242</v>
      </c>
      <c r="S801" s="141" t="s">
        <v>230</v>
      </c>
      <c r="T801" s="141" t="s">
        <v>2935</v>
      </c>
      <c r="U801" s="141" t="s">
        <v>2936</v>
      </c>
      <c r="V801" s="145"/>
      <c r="W801" s="141" t="s">
        <v>2937</v>
      </c>
      <c r="X801" s="146"/>
      <c r="Y801" s="147"/>
      <c r="Z801" s="147"/>
      <c r="AA801" s="141"/>
      <c r="AB801" s="146"/>
      <c r="AC801" s="162"/>
      <c r="AD801" s="146"/>
      <c r="AE801" s="163"/>
      <c r="AF801" s="152">
        <f t="shared" si="74"/>
        <v>47762926</v>
      </c>
      <c r="AG801" s="167"/>
      <c r="AH801" s="146"/>
      <c r="AI801" s="163"/>
      <c r="AJ801" s="152">
        <f t="shared" si="75"/>
        <v>0</v>
      </c>
      <c r="AK801" s="164"/>
      <c r="AL801" s="146"/>
      <c r="AM801" s="163"/>
      <c r="AN801" s="158">
        <f t="shared" si="76"/>
        <v>0</v>
      </c>
      <c r="AO801" s="157"/>
      <c r="AP801" s="157"/>
      <c r="AQ801" s="158">
        <f t="shared" si="78"/>
        <v>0</v>
      </c>
      <c r="AR801" s="158">
        <f t="shared" si="77"/>
        <v>47762926</v>
      </c>
      <c r="AS801" s="159"/>
      <c r="AT801" s="164"/>
      <c r="AU801" s="165"/>
      <c r="AV801" s="148"/>
    </row>
    <row r="802" spans="1:48" s="118" customFormat="1" ht="18.75" customHeight="1">
      <c r="A802" s="140">
        <v>62</v>
      </c>
      <c r="B802" s="141" t="s">
        <v>3253</v>
      </c>
      <c r="C802" s="142" t="s">
        <v>154</v>
      </c>
      <c r="D802" s="168" t="s">
        <v>113</v>
      </c>
      <c r="E802" s="168" t="s">
        <v>118</v>
      </c>
      <c r="F802" s="142" t="s">
        <v>126</v>
      </c>
      <c r="G802" s="141" t="s">
        <v>231</v>
      </c>
      <c r="H802" s="142" t="s">
        <v>104</v>
      </c>
      <c r="I802" s="142" t="s">
        <v>40</v>
      </c>
      <c r="J802" s="168" t="s">
        <v>3254</v>
      </c>
      <c r="K802" s="141" t="s">
        <v>218</v>
      </c>
      <c r="L802" s="141">
        <v>80111600</v>
      </c>
      <c r="M802" s="143">
        <v>8000000</v>
      </c>
      <c r="N802" s="144">
        <v>10</v>
      </c>
      <c r="O802" s="143">
        <v>70076000</v>
      </c>
      <c r="P802" s="144" t="s">
        <v>2944</v>
      </c>
      <c r="Q802" s="144" t="s">
        <v>2944</v>
      </c>
      <c r="R802" s="144" t="s">
        <v>2944</v>
      </c>
      <c r="S802" s="141" t="s">
        <v>230</v>
      </c>
      <c r="T802" s="141" t="s">
        <v>2935</v>
      </c>
      <c r="U802" s="141" t="s">
        <v>2936</v>
      </c>
      <c r="V802" s="145"/>
      <c r="W802" s="141" t="s">
        <v>2972</v>
      </c>
      <c r="X802" s="146">
        <v>45335</v>
      </c>
      <c r="Y802" s="147">
        <v>202417000017063</v>
      </c>
      <c r="Z802" s="147" t="s">
        <v>38</v>
      </c>
      <c r="AA802" s="141" t="s">
        <v>712</v>
      </c>
      <c r="AB802" s="146">
        <v>45335</v>
      </c>
      <c r="AC802" s="162" t="s">
        <v>3255</v>
      </c>
      <c r="AD802" s="146">
        <v>45335</v>
      </c>
      <c r="AE802" s="163">
        <v>55200000</v>
      </c>
      <c r="AF802" s="152">
        <f t="shared" si="74"/>
        <v>14876000</v>
      </c>
      <c r="AG802" s="167">
        <v>82</v>
      </c>
      <c r="AH802" s="146">
        <v>45335</v>
      </c>
      <c r="AI802" s="163">
        <v>55200000</v>
      </c>
      <c r="AJ802" s="152">
        <f t="shared" si="75"/>
        <v>0</v>
      </c>
      <c r="AK802" s="164">
        <v>268</v>
      </c>
      <c r="AL802" s="146">
        <v>45337</v>
      </c>
      <c r="AM802" s="163">
        <v>55200000</v>
      </c>
      <c r="AN802" s="158">
        <f t="shared" si="76"/>
        <v>0</v>
      </c>
      <c r="AO802" s="157">
        <v>30400000</v>
      </c>
      <c r="AP802" s="157"/>
      <c r="AQ802" s="158">
        <f t="shared" si="78"/>
        <v>24800000</v>
      </c>
      <c r="AR802" s="158">
        <f t="shared" si="77"/>
        <v>14876000</v>
      </c>
      <c r="AS802" s="159" t="s">
        <v>170</v>
      </c>
      <c r="AT802" s="164">
        <v>5</v>
      </c>
      <c r="AU802" s="165" t="s">
        <v>3256</v>
      </c>
      <c r="AV802" s="148"/>
    </row>
    <row r="803" spans="1:48" s="118" customFormat="1" ht="18.75" customHeight="1">
      <c r="A803" s="140">
        <v>63</v>
      </c>
      <c r="B803" s="141" t="s">
        <v>3257</v>
      </c>
      <c r="C803" s="142" t="s">
        <v>154</v>
      </c>
      <c r="D803" s="168" t="s">
        <v>113</v>
      </c>
      <c r="E803" s="168" t="s">
        <v>118</v>
      </c>
      <c r="F803" s="142" t="s">
        <v>127</v>
      </c>
      <c r="G803" s="141" t="s">
        <v>232</v>
      </c>
      <c r="H803" s="142" t="s">
        <v>72</v>
      </c>
      <c r="I803" s="142" t="s">
        <v>40</v>
      </c>
      <c r="J803" s="168" t="s">
        <v>3258</v>
      </c>
      <c r="K803" s="141" t="s">
        <v>223</v>
      </c>
      <c r="L803" s="141" t="s">
        <v>3259</v>
      </c>
      <c r="M803" s="143">
        <v>10278000</v>
      </c>
      <c r="N803" s="144">
        <v>2</v>
      </c>
      <c r="O803" s="143">
        <v>20556000</v>
      </c>
      <c r="P803" s="144" t="s">
        <v>270</v>
      </c>
      <c r="Q803" s="144" t="s">
        <v>270</v>
      </c>
      <c r="R803" s="144" t="s">
        <v>270</v>
      </c>
      <c r="S803" s="141" t="s">
        <v>230</v>
      </c>
      <c r="T803" s="141" t="s">
        <v>2935</v>
      </c>
      <c r="U803" s="141" t="s">
        <v>2936</v>
      </c>
      <c r="V803" s="145"/>
      <c r="W803" s="141" t="s">
        <v>2937</v>
      </c>
      <c r="X803" s="146"/>
      <c r="Y803" s="147"/>
      <c r="Z803" s="147"/>
      <c r="AA803" s="141"/>
      <c r="AB803" s="146"/>
      <c r="AC803" s="162"/>
      <c r="AD803" s="146"/>
      <c r="AE803" s="163"/>
      <c r="AF803" s="152">
        <f t="shared" si="74"/>
        <v>20556000</v>
      </c>
      <c r="AG803" s="167"/>
      <c r="AH803" s="146"/>
      <c r="AI803" s="163"/>
      <c r="AJ803" s="152">
        <f t="shared" si="75"/>
        <v>0</v>
      </c>
      <c r="AK803" s="164"/>
      <c r="AL803" s="146"/>
      <c r="AM803" s="163"/>
      <c r="AN803" s="158">
        <f t="shared" si="76"/>
        <v>0</v>
      </c>
      <c r="AO803" s="157"/>
      <c r="AP803" s="157"/>
      <c r="AQ803" s="158">
        <f t="shared" si="78"/>
        <v>0</v>
      </c>
      <c r="AR803" s="158">
        <f t="shared" si="77"/>
        <v>20556000</v>
      </c>
      <c r="AS803" s="159"/>
      <c r="AT803" s="164"/>
      <c r="AU803" s="165"/>
      <c r="AV803" s="148"/>
    </row>
    <row r="804" spans="1:48" s="118" customFormat="1" ht="18.75" customHeight="1">
      <c r="A804" s="140">
        <v>64</v>
      </c>
      <c r="B804" s="141" t="s">
        <v>3261</v>
      </c>
      <c r="C804" s="142" t="s">
        <v>154</v>
      </c>
      <c r="D804" s="168" t="s">
        <v>113</v>
      </c>
      <c r="E804" s="168" t="s">
        <v>118</v>
      </c>
      <c r="F804" s="142" t="s">
        <v>127</v>
      </c>
      <c r="G804" s="141" t="s">
        <v>232</v>
      </c>
      <c r="H804" s="142" t="s">
        <v>72</v>
      </c>
      <c r="I804" s="142" t="s">
        <v>40</v>
      </c>
      <c r="J804" s="168" t="s">
        <v>3262</v>
      </c>
      <c r="K804" s="141" t="s">
        <v>223</v>
      </c>
      <c r="L804" s="141" t="s">
        <v>3263</v>
      </c>
      <c r="M804" s="143">
        <v>25000000</v>
      </c>
      <c r="N804" s="144">
        <v>1</v>
      </c>
      <c r="O804" s="143">
        <v>25000000</v>
      </c>
      <c r="P804" s="144" t="s">
        <v>270</v>
      </c>
      <c r="Q804" s="144" t="s">
        <v>270</v>
      </c>
      <c r="R804" s="144" t="s">
        <v>270</v>
      </c>
      <c r="S804" s="141" t="s">
        <v>230</v>
      </c>
      <c r="T804" s="141" t="s">
        <v>2935</v>
      </c>
      <c r="U804" s="141" t="s">
        <v>2936</v>
      </c>
      <c r="V804" s="145"/>
      <c r="W804" s="141" t="s">
        <v>2937</v>
      </c>
      <c r="X804" s="146"/>
      <c r="Y804" s="147"/>
      <c r="Z804" s="147"/>
      <c r="AA804" s="141"/>
      <c r="AB804" s="146"/>
      <c r="AC804" s="162"/>
      <c r="AD804" s="146"/>
      <c r="AE804" s="163"/>
      <c r="AF804" s="152">
        <f t="shared" si="74"/>
        <v>25000000</v>
      </c>
      <c r="AG804" s="167"/>
      <c r="AH804" s="146"/>
      <c r="AI804" s="163"/>
      <c r="AJ804" s="152">
        <f t="shared" si="75"/>
        <v>0</v>
      </c>
      <c r="AK804" s="164"/>
      <c r="AL804" s="146"/>
      <c r="AM804" s="163"/>
      <c r="AN804" s="158">
        <f t="shared" si="76"/>
        <v>0</v>
      </c>
      <c r="AO804" s="157"/>
      <c r="AP804" s="157"/>
      <c r="AQ804" s="158">
        <f t="shared" si="78"/>
        <v>0</v>
      </c>
      <c r="AR804" s="158">
        <f t="shared" si="77"/>
        <v>25000000</v>
      </c>
      <c r="AS804" s="159"/>
      <c r="AT804" s="164"/>
      <c r="AU804" s="165"/>
      <c r="AV804" s="148"/>
    </row>
    <row r="805" spans="1:48" s="118" customFormat="1" ht="18.75" customHeight="1">
      <c r="A805" s="140">
        <v>65</v>
      </c>
      <c r="B805" s="141" t="s">
        <v>3264</v>
      </c>
      <c r="C805" s="142" t="s">
        <v>154</v>
      </c>
      <c r="D805" s="168" t="s">
        <v>113</v>
      </c>
      <c r="E805" s="168" t="s">
        <v>118</v>
      </c>
      <c r="F805" s="142" t="s">
        <v>127</v>
      </c>
      <c r="G805" s="141" t="s">
        <v>232</v>
      </c>
      <c r="H805" s="142" t="s">
        <v>75</v>
      </c>
      <c r="I805" s="142" t="s">
        <v>40</v>
      </c>
      <c r="J805" s="168" t="s">
        <v>790</v>
      </c>
      <c r="K805" s="141" t="s">
        <v>224</v>
      </c>
      <c r="L805" s="141">
        <v>78111800</v>
      </c>
      <c r="M805" s="143">
        <v>47500000</v>
      </c>
      <c r="N805" s="144">
        <v>8</v>
      </c>
      <c r="O805" s="143">
        <v>180000000</v>
      </c>
      <c r="P805" s="144" t="s">
        <v>238</v>
      </c>
      <c r="Q805" s="144" t="s">
        <v>238</v>
      </c>
      <c r="R805" s="144" t="s">
        <v>239</v>
      </c>
      <c r="S805" s="141" t="s">
        <v>230</v>
      </c>
      <c r="T805" s="141" t="s">
        <v>2935</v>
      </c>
      <c r="U805" s="141" t="s">
        <v>2936</v>
      </c>
      <c r="V805" s="145"/>
      <c r="W805" s="141" t="s">
        <v>2937</v>
      </c>
      <c r="X805" s="146">
        <v>45370</v>
      </c>
      <c r="Y805" s="147">
        <v>202417000031563</v>
      </c>
      <c r="Z805" s="147" t="s">
        <v>179</v>
      </c>
      <c r="AA805" s="141" t="s">
        <v>712</v>
      </c>
      <c r="AB805" s="146">
        <v>45370</v>
      </c>
      <c r="AC805" s="162"/>
      <c r="AD805" s="146"/>
      <c r="AE805" s="163"/>
      <c r="AF805" s="152">
        <f t="shared" si="74"/>
        <v>180000000</v>
      </c>
      <c r="AG805" s="167"/>
      <c r="AH805" s="146"/>
      <c r="AI805" s="163"/>
      <c r="AJ805" s="152">
        <f t="shared" si="75"/>
        <v>0</v>
      </c>
      <c r="AK805" s="164"/>
      <c r="AL805" s="146"/>
      <c r="AM805" s="163"/>
      <c r="AN805" s="158">
        <f t="shared" si="76"/>
        <v>0</v>
      </c>
      <c r="AO805" s="157"/>
      <c r="AP805" s="157"/>
      <c r="AQ805" s="158">
        <f t="shared" si="78"/>
        <v>0</v>
      </c>
      <c r="AR805" s="158">
        <f t="shared" si="77"/>
        <v>180000000</v>
      </c>
      <c r="AS805" s="159"/>
      <c r="AT805" s="164"/>
      <c r="AU805" s="165"/>
      <c r="AV805" s="148"/>
    </row>
    <row r="806" spans="1:48" s="118" customFormat="1" ht="18.75" customHeight="1">
      <c r="A806" s="140">
        <v>66</v>
      </c>
      <c r="B806" s="141" t="s">
        <v>3265</v>
      </c>
      <c r="C806" s="142" t="s">
        <v>154</v>
      </c>
      <c r="D806" s="168" t="s">
        <v>113</v>
      </c>
      <c r="E806" s="168" t="s">
        <v>118</v>
      </c>
      <c r="F806" s="142" t="s">
        <v>127</v>
      </c>
      <c r="G806" s="141" t="s">
        <v>232</v>
      </c>
      <c r="H806" s="142" t="s">
        <v>75</v>
      </c>
      <c r="I806" s="142" t="s">
        <v>40</v>
      </c>
      <c r="J806" s="168" t="s">
        <v>3266</v>
      </c>
      <c r="K806" s="141" t="s">
        <v>221</v>
      </c>
      <c r="L806" s="141" t="s">
        <v>3267</v>
      </c>
      <c r="M806" s="143">
        <v>11803500</v>
      </c>
      <c r="N806" s="144">
        <v>8</v>
      </c>
      <c r="O806" s="143">
        <v>94428000</v>
      </c>
      <c r="P806" s="144" t="s">
        <v>238</v>
      </c>
      <c r="Q806" s="144" t="s">
        <v>238</v>
      </c>
      <c r="R806" s="144" t="s">
        <v>239</v>
      </c>
      <c r="S806" s="141" t="s">
        <v>230</v>
      </c>
      <c r="T806" s="141" t="s">
        <v>2935</v>
      </c>
      <c r="U806" s="141" t="s">
        <v>2936</v>
      </c>
      <c r="V806" s="145"/>
      <c r="W806" s="141" t="s">
        <v>2937</v>
      </c>
      <c r="X806" s="146"/>
      <c r="Y806" s="147"/>
      <c r="Z806" s="147"/>
      <c r="AA806" s="141"/>
      <c r="AB806" s="146"/>
      <c r="AC806" s="162"/>
      <c r="AD806" s="146"/>
      <c r="AE806" s="163"/>
      <c r="AF806" s="152">
        <f t="shared" si="74"/>
        <v>94428000</v>
      </c>
      <c r="AG806" s="167"/>
      <c r="AH806" s="146"/>
      <c r="AI806" s="163"/>
      <c r="AJ806" s="152">
        <f t="shared" si="75"/>
        <v>0</v>
      </c>
      <c r="AK806" s="164"/>
      <c r="AL806" s="146"/>
      <c r="AM806" s="163"/>
      <c r="AN806" s="158">
        <f t="shared" si="76"/>
        <v>0</v>
      </c>
      <c r="AO806" s="157"/>
      <c r="AP806" s="157"/>
      <c r="AQ806" s="158">
        <f t="shared" si="78"/>
        <v>0</v>
      </c>
      <c r="AR806" s="158">
        <f t="shared" si="77"/>
        <v>94428000</v>
      </c>
      <c r="AS806" s="159"/>
      <c r="AT806" s="164"/>
      <c r="AU806" s="165"/>
      <c r="AV806" s="148"/>
    </row>
    <row r="807" spans="1:48" s="118" customFormat="1" ht="18.75" customHeight="1">
      <c r="A807" s="140">
        <v>67</v>
      </c>
      <c r="B807" s="141" t="s">
        <v>3268</v>
      </c>
      <c r="C807" s="142" t="s">
        <v>154</v>
      </c>
      <c r="D807" s="168" t="s">
        <v>113</v>
      </c>
      <c r="E807" s="168" t="s">
        <v>118</v>
      </c>
      <c r="F807" s="142" t="s">
        <v>127</v>
      </c>
      <c r="G807" s="141" t="s">
        <v>232</v>
      </c>
      <c r="H807" s="142" t="s">
        <v>77</v>
      </c>
      <c r="I807" s="142" t="s">
        <v>40</v>
      </c>
      <c r="J807" s="168" t="s">
        <v>3269</v>
      </c>
      <c r="K807" s="141" t="s">
        <v>218</v>
      </c>
      <c r="L807" s="141">
        <v>80131500</v>
      </c>
      <c r="M807" s="143">
        <v>551500</v>
      </c>
      <c r="N807" s="144">
        <v>11</v>
      </c>
      <c r="O807" s="143">
        <v>6066500</v>
      </c>
      <c r="P807" s="144" t="s">
        <v>2944</v>
      </c>
      <c r="Q807" s="144" t="s">
        <v>2944</v>
      </c>
      <c r="R807" s="144" t="s">
        <v>2944</v>
      </c>
      <c r="S807" s="141" t="s">
        <v>230</v>
      </c>
      <c r="T807" s="141" t="s">
        <v>2935</v>
      </c>
      <c r="U807" s="141" t="s">
        <v>2936</v>
      </c>
      <c r="V807" s="145"/>
      <c r="W807" s="141" t="s">
        <v>2937</v>
      </c>
      <c r="X807" s="146" t="s">
        <v>3270</v>
      </c>
      <c r="Y807" s="147" t="s">
        <v>3271</v>
      </c>
      <c r="Z807" s="147" t="s">
        <v>179</v>
      </c>
      <c r="AA807" s="141" t="s">
        <v>3272</v>
      </c>
      <c r="AB807" s="146" t="s">
        <v>3270</v>
      </c>
      <c r="AC807" s="162"/>
      <c r="AD807" s="146"/>
      <c r="AE807" s="163"/>
      <c r="AF807" s="152">
        <f t="shared" si="74"/>
        <v>6066500</v>
      </c>
      <c r="AG807" s="167"/>
      <c r="AH807" s="146"/>
      <c r="AI807" s="163"/>
      <c r="AJ807" s="152">
        <f t="shared" si="75"/>
        <v>0</v>
      </c>
      <c r="AK807" s="164"/>
      <c r="AL807" s="146"/>
      <c r="AM807" s="163"/>
      <c r="AN807" s="158">
        <f t="shared" si="76"/>
        <v>0</v>
      </c>
      <c r="AO807" s="157"/>
      <c r="AP807" s="157"/>
      <c r="AQ807" s="158">
        <f t="shared" si="78"/>
        <v>0</v>
      </c>
      <c r="AR807" s="158">
        <f t="shared" si="77"/>
        <v>6066500</v>
      </c>
      <c r="AS807" s="159"/>
      <c r="AT807" s="164"/>
      <c r="AU807" s="165"/>
      <c r="AV807" s="148"/>
    </row>
    <row r="808" spans="1:48" s="118" customFormat="1" ht="18.75" customHeight="1">
      <c r="A808" s="140">
        <v>68</v>
      </c>
      <c r="B808" s="141" t="s">
        <v>3273</v>
      </c>
      <c r="C808" s="142" t="s">
        <v>154</v>
      </c>
      <c r="D808" s="168" t="s">
        <v>113</v>
      </c>
      <c r="E808" s="168" t="s">
        <v>118</v>
      </c>
      <c r="F808" s="142" t="s">
        <v>127</v>
      </c>
      <c r="G808" s="141" t="s">
        <v>232</v>
      </c>
      <c r="H808" s="142" t="s">
        <v>77</v>
      </c>
      <c r="I808" s="142" t="s">
        <v>40</v>
      </c>
      <c r="J808" s="168" t="s">
        <v>3274</v>
      </c>
      <c r="K808" s="141" t="s">
        <v>218</v>
      </c>
      <c r="L808" s="141">
        <v>80131500</v>
      </c>
      <c r="M808" s="143">
        <v>7847585</v>
      </c>
      <c r="N808" s="144">
        <v>11</v>
      </c>
      <c r="O808" s="143">
        <v>89926000</v>
      </c>
      <c r="P808" s="144" t="s">
        <v>2944</v>
      </c>
      <c r="Q808" s="144" t="s">
        <v>2944</v>
      </c>
      <c r="R808" s="144" t="s">
        <v>2944</v>
      </c>
      <c r="S808" s="141" t="s">
        <v>230</v>
      </c>
      <c r="T808" s="141" t="s">
        <v>2935</v>
      </c>
      <c r="U808" s="141" t="s">
        <v>2936</v>
      </c>
      <c r="V808" s="145"/>
      <c r="W808" s="141" t="s">
        <v>2937</v>
      </c>
      <c r="X808" s="146">
        <v>45335</v>
      </c>
      <c r="Y808" s="147">
        <v>202417000017603</v>
      </c>
      <c r="Z808" s="147" t="s">
        <v>38</v>
      </c>
      <c r="AA808" s="141" t="s">
        <v>712</v>
      </c>
      <c r="AB808" s="146">
        <v>45335</v>
      </c>
      <c r="AC808" s="162" t="s">
        <v>3275</v>
      </c>
      <c r="AD808" s="146">
        <v>45335</v>
      </c>
      <c r="AE808" s="163">
        <v>86323435</v>
      </c>
      <c r="AF808" s="152">
        <f t="shared" si="74"/>
        <v>3602565</v>
      </c>
      <c r="AG808" s="167">
        <v>83</v>
      </c>
      <c r="AH808" s="146">
        <v>45335</v>
      </c>
      <c r="AI808" s="163">
        <v>86323435</v>
      </c>
      <c r="AJ808" s="152">
        <f t="shared" si="75"/>
        <v>0</v>
      </c>
      <c r="AK808" s="164">
        <v>385</v>
      </c>
      <c r="AL808" s="146">
        <v>45352</v>
      </c>
      <c r="AM808" s="163">
        <v>86323435</v>
      </c>
      <c r="AN808" s="158">
        <f t="shared" si="76"/>
        <v>0</v>
      </c>
      <c r="AO808" s="157">
        <v>15695170</v>
      </c>
      <c r="AP808" s="157"/>
      <c r="AQ808" s="158">
        <f t="shared" si="78"/>
        <v>70628265</v>
      </c>
      <c r="AR808" s="158">
        <f t="shared" si="77"/>
        <v>3602565</v>
      </c>
      <c r="AS808" s="159" t="s">
        <v>164</v>
      </c>
      <c r="AT808" s="164">
        <v>19</v>
      </c>
      <c r="AU808" s="165" t="s">
        <v>3276</v>
      </c>
      <c r="AV808" s="148"/>
    </row>
    <row r="809" spans="1:48" s="118" customFormat="1" ht="18.75" customHeight="1">
      <c r="A809" s="140">
        <v>69</v>
      </c>
      <c r="B809" s="141" t="s">
        <v>3277</v>
      </c>
      <c r="C809" s="142" t="s">
        <v>154</v>
      </c>
      <c r="D809" s="168" t="s">
        <v>113</v>
      </c>
      <c r="E809" s="168" t="s">
        <v>118</v>
      </c>
      <c r="F809" s="142" t="s">
        <v>127</v>
      </c>
      <c r="G809" s="141" t="s">
        <v>232</v>
      </c>
      <c r="H809" s="142" t="s">
        <v>89</v>
      </c>
      <c r="I809" s="142" t="s">
        <v>40</v>
      </c>
      <c r="J809" s="168" t="s">
        <v>3278</v>
      </c>
      <c r="K809" s="141" t="s">
        <v>218</v>
      </c>
      <c r="L809" s="141">
        <v>84111507</v>
      </c>
      <c r="M809" s="143">
        <v>5375000</v>
      </c>
      <c r="N809" s="144">
        <v>1</v>
      </c>
      <c r="O809" s="143">
        <v>5375000</v>
      </c>
      <c r="P809" s="144" t="s">
        <v>343</v>
      </c>
      <c r="Q809" s="144" t="s">
        <v>343</v>
      </c>
      <c r="R809" s="144" t="s">
        <v>343</v>
      </c>
      <c r="S809" s="141" t="s">
        <v>230</v>
      </c>
      <c r="T809" s="141" t="s">
        <v>2935</v>
      </c>
      <c r="U809" s="141" t="s">
        <v>2936</v>
      </c>
      <c r="V809" s="145"/>
      <c r="W809" s="141" t="s">
        <v>2937</v>
      </c>
      <c r="X809" s="146"/>
      <c r="Y809" s="147"/>
      <c r="Z809" s="147"/>
      <c r="AA809" s="141"/>
      <c r="AB809" s="146"/>
      <c r="AC809" s="162"/>
      <c r="AD809" s="146"/>
      <c r="AE809" s="163"/>
      <c r="AF809" s="152">
        <f t="shared" si="74"/>
        <v>5375000</v>
      </c>
      <c r="AG809" s="167"/>
      <c r="AH809" s="146"/>
      <c r="AI809" s="163"/>
      <c r="AJ809" s="152">
        <f t="shared" si="75"/>
        <v>0</v>
      </c>
      <c r="AK809" s="164"/>
      <c r="AL809" s="146"/>
      <c r="AM809" s="163"/>
      <c r="AN809" s="158">
        <f t="shared" si="76"/>
        <v>0</v>
      </c>
      <c r="AO809" s="157"/>
      <c r="AP809" s="157"/>
      <c r="AQ809" s="158">
        <f t="shared" si="78"/>
        <v>0</v>
      </c>
      <c r="AR809" s="158">
        <f t="shared" si="77"/>
        <v>5375000</v>
      </c>
      <c r="AS809" s="159"/>
      <c r="AT809" s="164"/>
      <c r="AU809" s="165"/>
      <c r="AV809" s="148"/>
    </row>
    <row r="810" spans="1:48" s="118" customFormat="1" ht="18.75" customHeight="1">
      <c r="A810" s="140">
        <v>70</v>
      </c>
      <c r="B810" s="141" t="s">
        <v>3279</v>
      </c>
      <c r="C810" s="142" t="s">
        <v>154</v>
      </c>
      <c r="D810" s="168" t="s">
        <v>113</v>
      </c>
      <c r="E810" s="168" t="s">
        <v>118</v>
      </c>
      <c r="F810" s="142" t="s">
        <v>127</v>
      </c>
      <c r="G810" s="141" t="s">
        <v>232</v>
      </c>
      <c r="H810" s="142" t="s">
        <v>89</v>
      </c>
      <c r="I810" s="142" t="s">
        <v>40</v>
      </c>
      <c r="J810" s="168" t="s">
        <v>3280</v>
      </c>
      <c r="K810" s="141" t="s">
        <v>223</v>
      </c>
      <c r="L810" s="141">
        <v>81101700</v>
      </c>
      <c r="M810" s="143">
        <v>11287500</v>
      </c>
      <c r="N810" s="144">
        <v>2</v>
      </c>
      <c r="O810" s="143">
        <v>22575000</v>
      </c>
      <c r="P810" s="144" t="s">
        <v>343</v>
      </c>
      <c r="Q810" s="144" t="s">
        <v>343</v>
      </c>
      <c r="R810" s="144" t="s">
        <v>343</v>
      </c>
      <c r="S810" s="141" t="s">
        <v>230</v>
      </c>
      <c r="T810" s="141" t="s">
        <v>2935</v>
      </c>
      <c r="U810" s="141" t="s">
        <v>2936</v>
      </c>
      <c r="V810" s="145"/>
      <c r="W810" s="141" t="s">
        <v>2937</v>
      </c>
      <c r="X810" s="146"/>
      <c r="Y810" s="147"/>
      <c r="Z810" s="147"/>
      <c r="AA810" s="141"/>
      <c r="AB810" s="146"/>
      <c r="AC810" s="162"/>
      <c r="AD810" s="146"/>
      <c r="AE810" s="163"/>
      <c r="AF810" s="152">
        <f t="shared" si="74"/>
        <v>22575000</v>
      </c>
      <c r="AG810" s="167"/>
      <c r="AH810" s="146"/>
      <c r="AI810" s="163"/>
      <c r="AJ810" s="152">
        <f t="shared" si="75"/>
        <v>0</v>
      </c>
      <c r="AK810" s="164"/>
      <c r="AL810" s="146"/>
      <c r="AM810" s="163"/>
      <c r="AN810" s="158">
        <f t="shared" si="76"/>
        <v>0</v>
      </c>
      <c r="AO810" s="157"/>
      <c r="AP810" s="157"/>
      <c r="AQ810" s="158">
        <f t="shared" si="78"/>
        <v>0</v>
      </c>
      <c r="AR810" s="158">
        <f t="shared" si="77"/>
        <v>22575000</v>
      </c>
      <c r="AS810" s="159"/>
      <c r="AT810" s="164"/>
      <c r="AU810" s="165"/>
      <c r="AV810" s="148"/>
    </row>
    <row r="811" spans="1:48" s="118" customFormat="1" ht="18.75" customHeight="1">
      <c r="A811" s="140">
        <v>71</v>
      </c>
      <c r="B811" s="141" t="s">
        <v>3281</v>
      </c>
      <c r="C811" s="142" t="s">
        <v>154</v>
      </c>
      <c r="D811" s="168" t="s">
        <v>113</v>
      </c>
      <c r="E811" s="168" t="s">
        <v>118</v>
      </c>
      <c r="F811" s="142" t="s">
        <v>127</v>
      </c>
      <c r="G811" s="141" t="s">
        <v>232</v>
      </c>
      <c r="H811" s="142" t="s">
        <v>93</v>
      </c>
      <c r="I811" s="142" t="s">
        <v>40</v>
      </c>
      <c r="J811" s="168" t="s">
        <v>3282</v>
      </c>
      <c r="K811" s="141" t="s">
        <v>224</v>
      </c>
      <c r="L811" s="141" t="s">
        <v>3283</v>
      </c>
      <c r="M811" s="143">
        <v>160145092.44444445</v>
      </c>
      <c r="N811" s="144">
        <v>9</v>
      </c>
      <c r="O811" s="143">
        <v>1441305832</v>
      </c>
      <c r="P811" s="144" t="s">
        <v>2934</v>
      </c>
      <c r="Q811" s="144" t="s">
        <v>2934</v>
      </c>
      <c r="R811" s="144" t="s">
        <v>2934</v>
      </c>
      <c r="S811" s="141" t="s">
        <v>230</v>
      </c>
      <c r="T811" s="141" t="s">
        <v>2935</v>
      </c>
      <c r="U811" s="141" t="s">
        <v>2936</v>
      </c>
      <c r="V811" s="145"/>
      <c r="W811" s="141" t="s">
        <v>2937</v>
      </c>
      <c r="X811" s="146" t="s">
        <v>3284</v>
      </c>
      <c r="Y811" s="147" t="s">
        <v>3285</v>
      </c>
      <c r="Z811" s="147" t="s">
        <v>179</v>
      </c>
      <c r="AA811" s="141" t="s">
        <v>3286</v>
      </c>
      <c r="AB811" s="146" t="s">
        <v>3284</v>
      </c>
      <c r="AC811" s="162" t="s">
        <v>3287</v>
      </c>
      <c r="AD811" s="146">
        <v>45320</v>
      </c>
      <c r="AE811" s="163">
        <v>1441305806</v>
      </c>
      <c r="AF811" s="152">
        <f t="shared" si="74"/>
        <v>26</v>
      </c>
      <c r="AG811" s="167">
        <v>47</v>
      </c>
      <c r="AH811" s="146">
        <v>45320</v>
      </c>
      <c r="AI811" s="163">
        <v>1441305806</v>
      </c>
      <c r="AJ811" s="152">
        <f t="shared" si="75"/>
        <v>0</v>
      </c>
      <c r="AK811" s="164">
        <v>317</v>
      </c>
      <c r="AL811" s="146">
        <v>45358</v>
      </c>
      <c r="AM811" s="163">
        <v>1441305806</v>
      </c>
      <c r="AN811" s="158">
        <f t="shared" si="76"/>
        <v>0</v>
      </c>
      <c r="AO811" s="157">
        <v>0</v>
      </c>
      <c r="AP811" s="157"/>
      <c r="AQ811" s="158">
        <f t="shared" si="78"/>
        <v>1441305806</v>
      </c>
      <c r="AR811" s="158">
        <f t="shared" si="77"/>
        <v>26</v>
      </c>
      <c r="AS811" s="159" t="s">
        <v>48</v>
      </c>
      <c r="AT811" s="164">
        <v>3</v>
      </c>
      <c r="AU811" s="165" t="s">
        <v>3288</v>
      </c>
      <c r="AV811" s="148"/>
    </row>
    <row r="812" spans="1:48" s="118" customFormat="1" ht="18.75" customHeight="1">
      <c r="A812" s="140">
        <v>72</v>
      </c>
      <c r="B812" s="141" t="s">
        <v>3289</v>
      </c>
      <c r="C812" s="142" t="s">
        <v>154</v>
      </c>
      <c r="D812" s="168" t="s">
        <v>113</v>
      </c>
      <c r="E812" s="168" t="s">
        <v>118</v>
      </c>
      <c r="F812" s="142" t="s">
        <v>127</v>
      </c>
      <c r="G812" s="141" t="s">
        <v>232</v>
      </c>
      <c r="H812" s="142" t="s">
        <v>94</v>
      </c>
      <c r="I812" s="142" t="s">
        <v>40</v>
      </c>
      <c r="J812" s="168" t="s">
        <v>3290</v>
      </c>
      <c r="K812" s="141" t="s">
        <v>163</v>
      </c>
      <c r="L812" s="141">
        <v>82121700</v>
      </c>
      <c r="M812" s="143">
        <v>5200100</v>
      </c>
      <c r="N812" s="144">
        <v>10</v>
      </c>
      <c r="O812" s="143">
        <v>52001000</v>
      </c>
      <c r="P812" s="144" t="s">
        <v>2944</v>
      </c>
      <c r="Q812" s="144" t="s">
        <v>2944</v>
      </c>
      <c r="R812" s="144" t="s">
        <v>2944</v>
      </c>
      <c r="S812" s="141" t="s">
        <v>230</v>
      </c>
      <c r="T812" s="141" t="s">
        <v>2935</v>
      </c>
      <c r="U812" s="141" t="s">
        <v>2936</v>
      </c>
      <c r="V812" s="145"/>
      <c r="W812" s="141" t="s">
        <v>2937</v>
      </c>
      <c r="X812" s="146">
        <v>45337</v>
      </c>
      <c r="Y812" s="147">
        <v>202417000019203</v>
      </c>
      <c r="Z812" s="147" t="s">
        <v>179</v>
      </c>
      <c r="AA812" s="141" t="s">
        <v>712</v>
      </c>
      <c r="AB812" s="146">
        <v>45342</v>
      </c>
      <c r="AC812" s="162" t="s">
        <v>3291</v>
      </c>
      <c r="AD812" s="146">
        <v>45342</v>
      </c>
      <c r="AE812" s="163">
        <v>52001000</v>
      </c>
      <c r="AF812" s="152">
        <f t="shared" si="74"/>
        <v>0</v>
      </c>
      <c r="AG812" s="167">
        <v>130</v>
      </c>
      <c r="AH812" s="146">
        <v>45344</v>
      </c>
      <c r="AI812" s="163">
        <v>0</v>
      </c>
      <c r="AJ812" s="152">
        <f t="shared" si="75"/>
        <v>52001000</v>
      </c>
      <c r="AK812" s="164"/>
      <c r="AL812" s="146"/>
      <c r="AM812" s="163"/>
      <c r="AN812" s="158">
        <f t="shared" si="76"/>
        <v>0</v>
      </c>
      <c r="AO812" s="157"/>
      <c r="AP812" s="157"/>
      <c r="AQ812" s="158">
        <f t="shared" si="78"/>
        <v>0</v>
      </c>
      <c r="AR812" s="158">
        <f t="shared" si="77"/>
        <v>52001000</v>
      </c>
      <c r="AS812" s="159"/>
      <c r="AT812" s="164"/>
      <c r="AU812" s="165"/>
      <c r="AV812" s="148" t="s">
        <v>3292</v>
      </c>
    </row>
    <row r="813" spans="1:48" s="118" customFormat="1" ht="18.75" customHeight="1">
      <c r="A813" s="140">
        <v>73</v>
      </c>
      <c r="B813" s="141" t="s">
        <v>3293</v>
      </c>
      <c r="C813" s="142" t="s">
        <v>154</v>
      </c>
      <c r="D813" s="168" t="s">
        <v>113</v>
      </c>
      <c r="E813" s="168" t="s">
        <v>118</v>
      </c>
      <c r="F813" s="142" t="s">
        <v>127</v>
      </c>
      <c r="G813" s="141" t="s">
        <v>232</v>
      </c>
      <c r="H813" s="142" t="s">
        <v>95</v>
      </c>
      <c r="I813" s="142" t="s">
        <v>40</v>
      </c>
      <c r="J813" s="168" t="s">
        <v>3294</v>
      </c>
      <c r="K813" s="141" t="s">
        <v>223</v>
      </c>
      <c r="L813" s="141" t="s">
        <v>3295</v>
      </c>
      <c r="M813" s="143">
        <v>1250000</v>
      </c>
      <c r="N813" s="144">
        <v>12</v>
      </c>
      <c r="O813" s="143">
        <v>15000000</v>
      </c>
      <c r="P813" s="144" t="s">
        <v>2934</v>
      </c>
      <c r="Q813" s="144" t="s">
        <v>2934</v>
      </c>
      <c r="R813" s="144" t="s">
        <v>2934</v>
      </c>
      <c r="S813" s="141" t="s">
        <v>230</v>
      </c>
      <c r="T813" s="141" t="s">
        <v>2935</v>
      </c>
      <c r="U813" s="141" t="s">
        <v>2936</v>
      </c>
      <c r="V813" s="145"/>
      <c r="W813" s="141" t="s">
        <v>3097</v>
      </c>
      <c r="X813" s="146"/>
      <c r="Y813" s="147"/>
      <c r="Z813" s="147"/>
      <c r="AA813" s="141"/>
      <c r="AB813" s="146"/>
      <c r="AC813" s="162"/>
      <c r="AD813" s="146"/>
      <c r="AE813" s="163"/>
      <c r="AF813" s="152">
        <f t="shared" si="74"/>
        <v>15000000</v>
      </c>
      <c r="AG813" s="167"/>
      <c r="AH813" s="146"/>
      <c r="AI813" s="163"/>
      <c r="AJ813" s="152">
        <f t="shared" si="75"/>
        <v>0</v>
      </c>
      <c r="AK813" s="164"/>
      <c r="AL813" s="146"/>
      <c r="AM813" s="163"/>
      <c r="AN813" s="158">
        <f t="shared" si="76"/>
        <v>0</v>
      </c>
      <c r="AO813" s="157"/>
      <c r="AP813" s="157"/>
      <c r="AQ813" s="158">
        <f t="shared" si="78"/>
        <v>0</v>
      </c>
      <c r="AR813" s="158">
        <f t="shared" si="77"/>
        <v>15000000</v>
      </c>
      <c r="AS813" s="159"/>
      <c r="AT813" s="164"/>
      <c r="AU813" s="165"/>
      <c r="AV813" s="148"/>
    </row>
    <row r="814" spans="1:48" s="118" customFormat="1" ht="18.75" customHeight="1">
      <c r="A814" s="140">
        <v>74</v>
      </c>
      <c r="B814" s="141" t="s">
        <v>3296</v>
      </c>
      <c r="C814" s="142" t="s">
        <v>154</v>
      </c>
      <c r="D814" s="168" t="s">
        <v>113</v>
      </c>
      <c r="E814" s="168" t="s">
        <v>118</v>
      </c>
      <c r="F814" s="142" t="s">
        <v>127</v>
      </c>
      <c r="G814" s="141" t="s">
        <v>232</v>
      </c>
      <c r="H814" s="142" t="s">
        <v>96</v>
      </c>
      <c r="I814" s="142" t="s">
        <v>40</v>
      </c>
      <c r="J814" s="168" t="s">
        <v>3297</v>
      </c>
      <c r="K814" s="141" t="s">
        <v>223</v>
      </c>
      <c r="L814" s="141" t="s">
        <v>3298</v>
      </c>
      <c r="M814" s="143">
        <v>900000</v>
      </c>
      <c r="N814" s="144">
        <v>10</v>
      </c>
      <c r="O814" s="143">
        <v>9000000</v>
      </c>
      <c r="P814" s="144" t="s">
        <v>2944</v>
      </c>
      <c r="Q814" s="144" t="s">
        <v>2944</v>
      </c>
      <c r="R814" s="144" t="s">
        <v>2944</v>
      </c>
      <c r="S814" s="141" t="s">
        <v>230</v>
      </c>
      <c r="T814" s="141" t="s">
        <v>2935</v>
      </c>
      <c r="U814" s="141" t="s">
        <v>2936</v>
      </c>
      <c r="V814" s="145"/>
      <c r="W814" s="141" t="s">
        <v>3097</v>
      </c>
      <c r="X814" s="146"/>
      <c r="Y814" s="147"/>
      <c r="Z814" s="147"/>
      <c r="AA814" s="141"/>
      <c r="AB814" s="146"/>
      <c r="AC814" s="162"/>
      <c r="AD814" s="146"/>
      <c r="AE814" s="163"/>
      <c r="AF814" s="152">
        <f t="shared" si="74"/>
        <v>9000000</v>
      </c>
      <c r="AG814" s="167"/>
      <c r="AH814" s="146"/>
      <c r="AI814" s="163"/>
      <c r="AJ814" s="152">
        <f t="shared" si="75"/>
        <v>0</v>
      </c>
      <c r="AK814" s="164"/>
      <c r="AL814" s="146"/>
      <c r="AM814" s="163"/>
      <c r="AN814" s="158">
        <f t="shared" si="76"/>
        <v>0</v>
      </c>
      <c r="AO814" s="157"/>
      <c r="AP814" s="157"/>
      <c r="AQ814" s="158">
        <f t="shared" si="78"/>
        <v>0</v>
      </c>
      <c r="AR814" s="158">
        <f t="shared" si="77"/>
        <v>9000000</v>
      </c>
      <c r="AS814" s="159"/>
      <c r="AT814" s="164"/>
      <c r="AU814" s="165"/>
      <c r="AV814" s="148"/>
    </row>
    <row r="815" spans="1:48" s="118" customFormat="1" ht="18.75" customHeight="1">
      <c r="A815" s="140">
        <v>75</v>
      </c>
      <c r="B815" s="141" t="s">
        <v>3299</v>
      </c>
      <c r="C815" s="142" t="s">
        <v>154</v>
      </c>
      <c r="D815" s="168" t="s">
        <v>113</v>
      </c>
      <c r="E815" s="168" t="s">
        <v>118</v>
      </c>
      <c r="F815" s="142" t="s">
        <v>127</v>
      </c>
      <c r="G815" s="141" t="s">
        <v>232</v>
      </c>
      <c r="H815" s="142" t="s">
        <v>96</v>
      </c>
      <c r="I815" s="142" t="s">
        <v>40</v>
      </c>
      <c r="J815" s="168" t="s">
        <v>3300</v>
      </c>
      <c r="K815" s="141" t="s">
        <v>226</v>
      </c>
      <c r="L815" s="141" t="s">
        <v>237</v>
      </c>
      <c r="M815" s="143">
        <v>768916.66666666663</v>
      </c>
      <c r="N815" s="144">
        <v>12</v>
      </c>
      <c r="O815" s="143">
        <v>9227000</v>
      </c>
      <c r="P815" s="144" t="s">
        <v>237</v>
      </c>
      <c r="Q815" s="144" t="s">
        <v>237</v>
      </c>
      <c r="R815" s="144" t="s">
        <v>237</v>
      </c>
      <c r="S815" s="141" t="s">
        <v>230</v>
      </c>
      <c r="T815" s="141" t="s">
        <v>2935</v>
      </c>
      <c r="U815" s="141" t="s">
        <v>2936</v>
      </c>
      <c r="V815" s="145"/>
      <c r="W815" s="141" t="s">
        <v>4010</v>
      </c>
      <c r="X815" s="146">
        <v>45295</v>
      </c>
      <c r="Y815" s="147">
        <v>202417000000443</v>
      </c>
      <c r="Z815" s="147" t="s">
        <v>38</v>
      </c>
      <c r="AA815" s="141" t="s">
        <v>712</v>
      </c>
      <c r="AB815" s="146" t="s">
        <v>3301</v>
      </c>
      <c r="AC815" s="162" t="s">
        <v>3302</v>
      </c>
      <c r="AD815" s="146">
        <v>45294</v>
      </c>
      <c r="AE815" s="163">
        <v>9227000</v>
      </c>
      <c r="AF815" s="152">
        <f t="shared" si="74"/>
        <v>0</v>
      </c>
      <c r="AG815" s="167">
        <v>5</v>
      </c>
      <c r="AH815" s="146">
        <v>45296</v>
      </c>
      <c r="AI815" s="163">
        <v>3995300</v>
      </c>
      <c r="AJ815" s="152">
        <f t="shared" si="75"/>
        <v>5231700</v>
      </c>
      <c r="AK815" s="164" t="s">
        <v>899</v>
      </c>
      <c r="AL815" s="146">
        <v>45301</v>
      </c>
      <c r="AM815" s="163">
        <v>3995300</v>
      </c>
      <c r="AN815" s="158">
        <f t="shared" si="76"/>
        <v>0</v>
      </c>
      <c r="AO815" s="157">
        <v>2398270</v>
      </c>
      <c r="AP815" s="157"/>
      <c r="AQ815" s="158">
        <f t="shared" si="78"/>
        <v>1597030</v>
      </c>
      <c r="AR815" s="158">
        <f t="shared" si="77"/>
        <v>5231700</v>
      </c>
      <c r="AS815" s="159" t="s">
        <v>173</v>
      </c>
      <c r="AT815" s="164">
        <v>1408217530</v>
      </c>
      <c r="AU815" s="165" t="s">
        <v>519</v>
      </c>
      <c r="AV815" s="148" t="s">
        <v>3303</v>
      </c>
    </row>
    <row r="816" spans="1:48" s="118" customFormat="1" ht="18.75" customHeight="1">
      <c r="A816" s="140">
        <v>76</v>
      </c>
      <c r="B816" s="141" t="s">
        <v>3304</v>
      </c>
      <c r="C816" s="142" t="s">
        <v>154</v>
      </c>
      <c r="D816" s="168" t="s">
        <v>113</v>
      </c>
      <c r="E816" s="168" t="s">
        <v>118</v>
      </c>
      <c r="F816" s="142" t="s">
        <v>127</v>
      </c>
      <c r="G816" s="141" t="s">
        <v>232</v>
      </c>
      <c r="H816" s="142" t="s">
        <v>97</v>
      </c>
      <c r="I816" s="142" t="s">
        <v>40</v>
      </c>
      <c r="J816" s="168" t="s">
        <v>3305</v>
      </c>
      <c r="K816" s="141" t="s">
        <v>226</v>
      </c>
      <c r="L816" s="141" t="s">
        <v>237</v>
      </c>
      <c r="M816" s="143">
        <v>393500</v>
      </c>
      <c r="N816" s="144">
        <v>12</v>
      </c>
      <c r="O816" s="143">
        <v>4722000</v>
      </c>
      <c r="P816" s="144" t="s">
        <v>237</v>
      </c>
      <c r="Q816" s="144" t="s">
        <v>237</v>
      </c>
      <c r="R816" s="144" t="s">
        <v>237</v>
      </c>
      <c r="S816" s="141" t="s">
        <v>230</v>
      </c>
      <c r="T816" s="141" t="s">
        <v>2935</v>
      </c>
      <c r="U816" s="141" t="s">
        <v>2936</v>
      </c>
      <c r="V816" s="145"/>
      <c r="W816" s="141" t="s">
        <v>4010</v>
      </c>
      <c r="X816" s="146"/>
      <c r="Y816" s="147"/>
      <c r="Z816" s="147"/>
      <c r="AA816" s="141"/>
      <c r="AB816" s="146"/>
      <c r="AC816" s="162"/>
      <c r="AD816" s="146"/>
      <c r="AE816" s="163"/>
      <c r="AF816" s="152">
        <f t="shared" si="74"/>
        <v>4722000</v>
      </c>
      <c r="AG816" s="167"/>
      <c r="AH816" s="146"/>
      <c r="AI816" s="163"/>
      <c r="AJ816" s="152">
        <f t="shared" si="75"/>
        <v>0</v>
      </c>
      <c r="AK816" s="164"/>
      <c r="AL816" s="146"/>
      <c r="AM816" s="163"/>
      <c r="AN816" s="158">
        <f t="shared" si="76"/>
        <v>0</v>
      </c>
      <c r="AO816" s="157"/>
      <c r="AP816" s="157"/>
      <c r="AQ816" s="158">
        <f t="shared" si="78"/>
        <v>0</v>
      </c>
      <c r="AR816" s="158">
        <f t="shared" si="77"/>
        <v>4722000</v>
      </c>
      <c r="AS816" s="159"/>
      <c r="AT816" s="164"/>
      <c r="AU816" s="165"/>
      <c r="AV816" s="148"/>
    </row>
    <row r="817" spans="1:48" s="118" customFormat="1" ht="18.75" customHeight="1">
      <c r="A817" s="140">
        <v>77</v>
      </c>
      <c r="B817" s="141" t="s">
        <v>3306</v>
      </c>
      <c r="C817" s="142" t="s">
        <v>154</v>
      </c>
      <c r="D817" s="168" t="s">
        <v>113</v>
      </c>
      <c r="E817" s="168" t="s">
        <v>118</v>
      </c>
      <c r="F817" s="142" t="s">
        <v>127</v>
      </c>
      <c r="G817" s="141" t="s">
        <v>232</v>
      </c>
      <c r="H817" s="142" t="s">
        <v>98</v>
      </c>
      <c r="I817" s="142" t="s">
        <v>40</v>
      </c>
      <c r="J817" s="168" t="s">
        <v>3307</v>
      </c>
      <c r="K817" s="141" t="s">
        <v>226</v>
      </c>
      <c r="L817" s="141" t="s">
        <v>237</v>
      </c>
      <c r="M817" s="143">
        <v>799500</v>
      </c>
      <c r="N817" s="144">
        <v>12</v>
      </c>
      <c r="O817" s="143">
        <v>9594000</v>
      </c>
      <c r="P817" s="144" t="s">
        <v>237</v>
      </c>
      <c r="Q817" s="144" t="s">
        <v>237</v>
      </c>
      <c r="R817" s="144" t="s">
        <v>237</v>
      </c>
      <c r="S817" s="141" t="s">
        <v>230</v>
      </c>
      <c r="T817" s="141" t="s">
        <v>2935</v>
      </c>
      <c r="U817" s="141" t="s">
        <v>2936</v>
      </c>
      <c r="V817" s="145"/>
      <c r="W817" s="141" t="s">
        <v>4010</v>
      </c>
      <c r="X817" s="146">
        <v>45307</v>
      </c>
      <c r="Y817" s="147">
        <v>202417000001263</v>
      </c>
      <c r="Z817" s="147" t="s">
        <v>38</v>
      </c>
      <c r="AA817" s="141" t="s">
        <v>712</v>
      </c>
      <c r="AB817" s="146">
        <v>45307</v>
      </c>
      <c r="AC817" s="162" t="s">
        <v>3308</v>
      </c>
      <c r="AD817" s="146">
        <v>45307</v>
      </c>
      <c r="AE817" s="163">
        <v>9594000</v>
      </c>
      <c r="AF817" s="152">
        <f t="shared" si="74"/>
        <v>0</v>
      </c>
      <c r="AG817" s="167">
        <v>32</v>
      </c>
      <c r="AH817" s="146">
        <v>45308</v>
      </c>
      <c r="AI817" s="163">
        <v>4002520</v>
      </c>
      <c r="AJ817" s="152">
        <f t="shared" si="75"/>
        <v>5591480</v>
      </c>
      <c r="AK817" s="164" t="s">
        <v>899</v>
      </c>
      <c r="AL817" s="146">
        <v>45330</v>
      </c>
      <c r="AM817" s="163">
        <v>4002520</v>
      </c>
      <c r="AN817" s="158">
        <f t="shared" si="76"/>
        <v>0</v>
      </c>
      <c r="AO817" s="157">
        <v>2002520</v>
      </c>
      <c r="AP817" s="157"/>
      <c r="AQ817" s="158">
        <f t="shared" si="78"/>
        <v>2000000</v>
      </c>
      <c r="AR817" s="158">
        <f t="shared" si="77"/>
        <v>5591480</v>
      </c>
      <c r="AS817" s="159" t="s">
        <v>173</v>
      </c>
      <c r="AT817" s="164">
        <v>10003214</v>
      </c>
      <c r="AU817" s="165" t="s">
        <v>520</v>
      </c>
      <c r="AV817" s="148" t="s">
        <v>3309</v>
      </c>
    </row>
    <row r="818" spans="1:48" s="118" customFormat="1" ht="18.75" customHeight="1">
      <c r="A818" s="140">
        <v>78</v>
      </c>
      <c r="B818" s="141" t="s">
        <v>3310</v>
      </c>
      <c r="C818" s="142" t="s">
        <v>154</v>
      </c>
      <c r="D818" s="168" t="s">
        <v>113</v>
      </c>
      <c r="E818" s="168" t="s">
        <v>118</v>
      </c>
      <c r="F818" s="142" t="s">
        <v>127</v>
      </c>
      <c r="G818" s="141" t="s">
        <v>232</v>
      </c>
      <c r="H818" s="142" t="s">
        <v>103</v>
      </c>
      <c r="I818" s="142" t="s">
        <v>40</v>
      </c>
      <c r="J818" s="168" t="s">
        <v>3311</v>
      </c>
      <c r="K818" s="141" t="s">
        <v>223</v>
      </c>
      <c r="L818" s="141" t="s">
        <v>3312</v>
      </c>
      <c r="M818" s="143">
        <v>5384500</v>
      </c>
      <c r="N818" s="144">
        <v>4</v>
      </c>
      <c r="O818" s="143">
        <v>21538000</v>
      </c>
      <c r="P818" s="144" t="s">
        <v>342</v>
      </c>
      <c r="Q818" s="144" t="s">
        <v>342</v>
      </c>
      <c r="R818" s="144" t="s">
        <v>342</v>
      </c>
      <c r="S818" s="141" t="s">
        <v>230</v>
      </c>
      <c r="T818" s="141" t="s">
        <v>2935</v>
      </c>
      <c r="U818" s="141" t="s">
        <v>2936</v>
      </c>
      <c r="V818" s="145"/>
      <c r="W818" s="141" t="s">
        <v>2937</v>
      </c>
      <c r="X818" s="146"/>
      <c r="Y818" s="147"/>
      <c r="Z818" s="147"/>
      <c r="AA818" s="141"/>
      <c r="AB818" s="146"/>
      <c r="AC818" s="162"/>
      <c r="AD818" s="146"/>
      <c r="AE818" s="163"/>
      <c r="AF818" s="152">
        <f t="shared" si="74"/>
        <v>21538000</v>
      </c>
      <c r="AG818" s="167"/>
      <c r="AH818" s="146"/>
      <c r="AI818" s="163"/>
      <c r="AJ818" s="152">
        <f t="shared" si="75"/>
        <v>0</v>
      </c>
      <c r="AK818" s="164"/>
      <c r="AL818" s="146"/>
      <c r="AM818" s="163"/>
      <c r="AN818" s="158">
        <f t="shared" si="76"/>
        <v>0</v>
      </c>
      <c r="AO818" s="157"/>
      <c r="AP818" s="157"/>
      <c r="AQ818" s="158">
        <f t="shared" si="78"/>
        <v>0</v>
      </c>
      <c r="AR818" s="158">
        <f t="shared" si="77"/>
        <v>21538000</v>
      </c>
      <c r="AS818" s="159"/>
      <c r="AT818" s="164"/>
      <c r="AU818" s="165"/>
      <c r="AV818" s="148"/>
    </row>
    <row r="819" spans="1:48" s="118" customFormat="1" ht="18.75" customHeight="1">
      <c r="A819" s="140">
        <v>79</v>
      </c>
      <c r="B819" s="141" t="s">
        <v>3313</v>
      </c>
      <c r="C819" s="142" t="s">
        <v>154</v>
      </c>
      <c r="D819" s="168" t="s">
        <v>113</v>
      </c>
      <c r="E819" s="168" t="s">
        <v>118</v>
      </c>
      <c r="F819" s="142" t="s">
        <v>127</v>
      </c>
      <c r="G819" s="141" t="s">
        <v>232</v>
      </c>
      <c r="H819" s="142" t="s">
        <v>104</v>
      </c>
      <c r="I819" s="142" t="s">
        <v>40</v>
      </c>
      <c r="J819" s="168" t="s">
        <v>3314</v>
      </c>
      <c r="K819" s="141" t="s">
        <v>223</v>
      </c>
      <c r="L819" s="141">
        <v>72154010</v>
      </c>
      <c r="M819" s="143">
        <v>430000</v>
      </c>
      <c r="N819" s="144">
        <v>2</v>
      </c>
      <c r="O819" s="143">
        <v>860000</v>
      </c>
      <c r="P819" s="144" t="s">
        <v>2944</v>
      </c>
      <c r="Q819" s="144" t="s">
        <v>2944</v>
      </c>
      <c r="R819" s="144" t="s">
        <v>2944</v>
      </c>
      <c r="S819" s="141" t="s">
        <v>230</v>
      </c>
      <c r="T819" s="141" t="s">
        <v>2935</v>
      </c>
      <c r="U819" s="141" t="s">
        <v>2936</v>
      </c>
      <c r="V819" s="145"/>
      <c r="W819" s="141" t="s">
        <v>2937</v>
      </c>
      <c r="X819" s="146"/>
      <c r="Y819" s="147"/>
      <c r="Z819" s="147"/>
      <c r="AA819" s="141"/>
      <c r="AB819" s="146"/>
      <c r="AC819" s="162"/>
      <c r="AD819" s="146"/>
      <c r="AE819" s="163"/>
      <c r="AF819" s="152">
        <f t="shared" si="74"/>
        <v>860000</v>
      </c>
      <c r="AG819" s="167"/>
      <c r="AH819" s="146"/>
      <c r="AI819" s="163"/>
      <c r="AJ819" s="152">
        <f t="shared" si="75"/>
        <v>0</v>
      </c>
      <c r="AK819" s="164"/>
      <c r="AL819" s="146"/>
      <c r="AM819" s="163"/>
      <c r="AN819" s="158">
        <f t="shared" si="76"/>
        <v>0</v>
      </c>
      <c r="AO819" s="157"/>
      <c r="AP819" s="157"/>
      <c r="AQ819" s="158">
        <f t="shared" si="78"/>
        <v>0</v>
      </c>
      <c r="AR819" s="158">
        <f t="shared" si="77"/>
        <v>860000</v>
      </c>
      <c r="AS819" s="159"/>
      <c r="AT819" s="164"/>
      <c r="AU819" s="165"/>
      <c r="AV819" s="148"/>
    </row>
    <row r="820" spans="1:48" s="118" customFormat="1" ht="18.75" customHeight="1">
      <c r="A820" s="140">
        <v>80</v>
      </c>
      <c r="B820" s="141" t="s">
        <v>3315</v>
      </c>
      <c r="C820" s="142" t="s">
        <v>154</v>
      </c>
      <c r="D820" s="168" t="s">
        <v>113</v>
      </c>
      <c r="E820" s="168" t="s">
        <v>118</v>
      </c>
      <c r="F820" s="142" t="s">
        <v>127</v>
      </c>
      <c r="G820" s="141" t="s">
        <v>232</v>
      </c>
      <c r="H820" s="142" t="s">
        <v>104</v>
      </c>
      <c r="I820" s="142" t="s">
        <v>40</v>
      </c>
      <c r="J820" s="168" t="s">
        <v>3316</v>
      </c>
      <c r="K820" s="141" t="s">
        <v>226</v>
      </c>
      <c r="L820" s="141" t="s">
        <v>237</v>
      </c>
      <c r="M820" s="143">
        <v>0</v>
      </c>
      <c r="N820" s="144">
        <v>0</v>
      </c>
      <c r="O820" s="143">
        <f>85500000-85500000</f>
        <v>0</v>
      </c>
      <c r="P820" s="144" t="s">
        <v>361</v>
      </c>
      <c r="Q820" s="144" t="s">
        <v>361</v>
      </c>
      <c r="R820" s="144" t="s">
        <v>361</v>
      </c>
      <c r="S820" s="141" t="s">
        <v>230</v>
      </c>
      <c r="T820" s="141" t="s">
        <v>2935</v>
      </c>
      <c r="U820" s="141" t="s">
        <v>2936</v>
      </c>
      <c r="V820" s="145"/>
      <c r="W820" s="141" t="s">
        <v>4010</v>
      </c>
      <c r="X820" s="146">
        <v>45343</v>
      </c>
      <c r="Y820" s="147">
        <v>202417000022573</v>
      </c>
      <c r="Z820" s="147" t="s">
        <v>180</v>
      </c>
      <c r="AA820" s="141" t="s">
        <v>2941</v>
      </c>
      <c r="AB820" s="146"/>
      <c r="AC820" s="162"/>
      <c r="AD820" s="146"/>
      <c r="AE820" s="163"/>
      <c r="AF820" s="152">
        <f t="shared" si="74"/>
        <v>0</v>
      </c>
      <c r="AG820" s="167"/>
      <c r="AH820" s="146"/>
      <c r="AI820" s="163"/>
      <c r="AJ820" s="152">
        <f t="shared" si="75"/>
        <v>0</v>
      </c>
      <c r="AK820" s="164"/>
      <c r="AL820" s="146"/>
      <c r="AM820" s="163"/>
      <c r="AN820" s="158">
        <f t="shared" si="76"/>
        <v>0</v>
      </c>
      <c r="AO820" s="157"/>
      <c r="AP820" s="157"/>
      <c r="AQ820" s="158">
        <f t="shared" si="78"/>
        <v>0</v>
      </c>
      <c r="AR820" s="158">
        <f t="shared" si="77"/>
        <v>0</v>
      </c>
      <c r="AS820" s="159"/>
      <c r="AT820" s="164"/>
      <c r="AU820" s="165"/>
      <c r="AV820" s="148"/>
    </row>
    <row r="821" spans="1:48" s="118" customFormat="1" ht="18.75" customHeight="1">
      <c r="A821" s="140">
        <v>81</v>
      </c>
      <c r="B821" s="141" t="s">
        <v>3317</v>
      </c>
      <c r="C821" s="142" t="s">
        <v>154</v>
      </c>
      <c r="D821" s="168" t="s">
        <v>113</v>
      </c>
      <c r="E821" s="168" t="s">
        <v>118</v>
      </c>
      <c r="F821" s="142" t="s">
        <v>127</v>
      </c>
      <c r="G821" s="141" t="s">
        <v>232</v>
      </c>
      <c r="H821" s="142" t="s">
        <v>105</v>
      </c>
      <c r="I821" s="142" t="s">
        <v>40</v>
      </c>
      <c r="J821" s="168" t="s">
        <v>3318</v>
      </c>
      <c r="K821" s="141" t="s">
        <v>226</v>
      </c>
      <c r="L821" s="141" t="s">
        <v>237</v>
      </c>
      <c r="M821" s="143">
        <v>840333.33333333337</v>
      </c>
      <c r="N821" s="144">
        <v>12</v>
      </c>
      <c r="O821" s="143">
        <v>10084000</v>
      </c>
      <c r="P821" s="144" t="s">
        <v>237</v>
      </c>
      <c r="Q821" s="144" t="s">
        <v>237</v>
      </c>
      <c r="R821" s="144" t="s">
        <v>237</v>
      </c>
      <c r="S821" s="141" t="s">
        <v>230</v>
      </c>
      <c r="T821" s="141" t="s">
        <v>2935</v>
      </c>
      <c r="U821" s="141" t="s">
        <v>2936</v>
      </c>
      <c r="V821" s="145"/>
      <c r="W821" s="141" t="s">
        <v>4010</v>
      </c>
      <c r="X821" s="146">
        <v>45307</v>
      </c>
      <c r="Y821" s="147">
        <v>202417000001263</v>
      </c>
      <c r="Z821" s="147" t="s">
        <v>38</v>
      </c>
      <c r="AA821" s="141" t="s">
        <v>712</v>
      </c>
      <c r="AB821" s="146">
        <v>45307</v>
      </c>
      <c r="AC821" s="162" t="s">
        <v>3319</v>
      </c>
      <c r="AD821" s="146">
        <v>45307</v>
      </c>
      <c r="AE821" s="163">
        <v>10084000</v>
      </c>
      <c r="AF821" s="152">
        <f t="shared" si="74"/>
        <v>0</v>
      </c>
      <c r="AG821" s="167">
        <v>33</v>
      </c>
      <c r="AH821" s="146">
        <v>45308</v>
      </c>
      <c r="AI821" s="163">
        <v>1040710</v>
      </c>
      <c r="AJ821" s="152">
        <f t="shared" si="75"/>
        <v>9043290</v>
      </c>
      <c r="AK821" s="164" t="s">
        <v>899</v>
      </c>
      <c r="AL821" s="146">
        <v>45316</v>
      </c>
      <c r="AM821" s="163">
        <v>1040710</v>
      </c>
      <c r="AN821" s="158">
        <f t="shared" si="76"/>
        <v>0</v>
      </c>
      <c r="AO821" s="157">
        <v>548950</v>
      </c>
      <c r="AP821" s="157"/>
      <c r="AQ821" s="158">
        <f t="shared" si="78"/>
        <v>491760</v>
      </c>
      <c r="AR821" s="158">
        <f t="shared" si="77"/>
        <v>9043290</v>
      </c>
      <c r="AS821" s="159" t="s">
        <v>173</v>
      </c>
      <c r="AT821" s="164">
        <v>10003214</v>
      </c>
      <c r="AU821" s="165" t="s">
        <v>3320</v>
      </c>
      <c r="AV821" s="148" t="s">
        <v>3321</v>
      </c>
    </row>
    <row r="822" spans="1:48" s="118" customFormat="1" ht="18.75" customHeight="1">
      <c r="A822" s="140">
        <v>82</v>
      </c>
      <c r="B822" s="141" t="s">
        <v>3322</v>
      </c>
      <c r="C822" s="142" t="s">
        <v>154</v>
      </c>
      <c r="D822" s="168" t="s">
        <v>113</v>
      </c>
      <c r="E822" s="168" t="s">
        <v>118</v>
      </c>
      <c r="F822" s="142" t="s">
        <v>128</v>
      </c>
      <c r="G822" s="141" t="s">
        <v>234</v>
      </c>
      <c r="H822" s="142" t="s">
        <v>4</v>
      </c>
      <c r="I822" s="142" t="s">
        <v>40</v>
      </c>
      <c r="J822" s="168" t="s">
        <v>3323</v>
      </c>
      <c r="K822" s="141" t="s">
        <v>218</v>
      </c>
      <c r="L822" s="141">
        <v>80111600</v>
      </c>
      <c r="M822" s="143">
        <v>7500000</v>
      </c>
      <c r="N822" s="144">
        <v>10</v>
      </c>
      <c r="O822" s="143">
        <v>42400000</v>
      </c>
      <c r="P822" s="144" t="s">
        <v>2944</v>
      </c>
      <c r="Q822" s="144" t="s">
        <v>2944</v>
      </c>
      <c r="R822" s="144" t="s">
        <v>2944</v>
      </c>
      <c r="S822" s="141" t="s">
        <v>230</v>
      </c>
      <c r="T822" s="141" t="s">
        <v>2935</v>
      </c>
      <c r="U822" s="141" t="s">
        <v>2936</v>
      </c>
      <c r="V822" s="145"/>
      <c r="W822" s="141" t="s">
        <v>3097</v>
      </c>
      <c r="X822" s="146">
        <v>45432</v>
      </c>
      <c r="Y822" s="147">
        <v>202417000048123</v>
      </c>
      <c r="Z822" s="147" t="s">
        <v>179</v>
      </c>
      <c r="AA822" s="141" t="s">
        <v>3324</v>
      </c>
      <c r="AB822" s="146">
        <v>45432</v>
      </c>
      <c r="AC822" s="162"/>
      <c r="AD822" s="146"/>
      <c r="AE822" s="163"/>
      <c r="AF822" s="152">
        <f t="shared" si="74"/>
        <v>42400000</v>
      </c>
      <c r="AG822" s="167"/>
      <c r="AH822" s="146"/>
      <c r="AI822" s="163"/>
      <c r="AJ822" s="152">
        <f t="shared" si="75"/>
        <v>0</v>
      </c>
      <c r="AK822" s="164"/>
      <c r="AL822" s="146"/>
      <c r="AM822" s="163"/>
      <c r="AN822" s="158">
        <f t="shared" si="76"/>
        <v>0</v>
      </c>
      <c r="AO822" s="157"/>
      <c r="AP822" s="157"/>
      <c r="AQ822" s="158">
        <f t="shared" si="78"/>
        <v>0</v>
      </c>
      <c r="AR822" s="158">
        <f t="shared" si="77"/>
        <v>42400000</v>
      </c>
      <c r="AS822" s="159"/>
      <c r="AT822" s="164"/>
      <c r="AU822" s="165"/>
      <c r="AV822" s="148"/>
    </row>
    <row r="823" spans="1:48" s="118" customFormat="1" ht="18.75" customHeight="1">
      <c r="A823" s="140">
        <v>83</v>
      </c>
      <c r="B823" s="141" t="s">
        <v>3325</v>
      </c>
      <c r="C823" s="142" t="s">
        <v>154</v>
      </c>
      <c r="D823" s="168" t="s">
        <v>113</v>
      </c>
      <c r="E823" s="168" t="s">
        <v>118</v>
      </c>
      <c r="F823" s="142" t="s">
        <v>126</v>
      </c>
      <c r="G823" s="141" t="s">
        <v>231</v>
      </c>
      <c r="H823" s="142" t="s">
        <v>217</v>
      </c>
      <c r="I823" s="142" t="s">
        <v>40</v>
      </c>
      <c r="J823" s="168" t="s">
        <v>3326</v>
      </c>
      <c r="K823" s="141" t="s">
        <v>218</v>
      </c>
      <c r="L823" s="141">
        <v>80111600</v>
      </c>
      <c r="M823" s="143">
        <v>6414900</v>
      </c>
      <c r="N823" s="144">
        <v>10</v>
      </c>
      <c r="O823" s="143">
        <v>41362698</v>
      </c>
      <c r="P823" s="144" t="s">
        <v>242</v>
      </c>
      <c r="Q823" s="144" t="s">
        <v>242</v>
      </c>
      <c r="R823" s="144" t="s">
        <v>242</v>
      </c>
      <c r="S823" s="141" t="s">
        <v>230</v>
      </c>
      <c r="T823" s="141" t="s">
        <v>2935</v>
      </c>
      <c r="U823" s="141" t="s">
        <v>2936</v>
      </c>
      <c r="V823" s="145"/>
      <c r="W823" s="141" t="s">
        <v>3172</v>
      </c>
      <c r="X823" s="146" t="s">
        <v>3327</v>
      </c>
      <c r="Y823" s="147" t="s">
        <v>3328</v>
      </c>
      <c r="Z823" s="147" t="s">
        <v>179</v>
      </c>
      <c r="AA823" s="141" t="s">
        <v>3329</v>
      </c>
      <c r="AB823" s="146" t="s">
        <v>3330</v>
      </c>
      <c r="AC823" s="162" t="s">
        <v>3331</v>
      </c>
      <c r="AD823" s="146">
        <v>45351</v>
      </c>
      <c r="AE823" s="163">
        <v>25600000</v>
      </c>
      <c r="AF823" s="152">
        <f t="shared" si="74"/>
        <v>15762698</v>
      </c>
      <c r="AG823" s="167">
        <v>377</v>
      </c>
      <c r="AH823" s="146">
        <v>45355</v>
      </c>
      <c r="AI823" s="163">
        <v>25600000</v>
      </c>
      <c r="AJ823" s="152">
        <f t="shared" si="75"/>
        <v>0</v>
      </c>
      <c r="AK823" s="164">
        <v>616</v>
      </c>
      <c r="AL823" s="146">
        <v>45362</v>
      </c>
      <c r="AM823" s="163">
        <v>25600000</v>
      </c>
      <c r="AN823" s="158">
        <f t="shared" si="76"/>
        <v>0</v>
      </c>
      <c r="AO823" s="157">
        <v>10666667</v>
      </c>
      <c r="AP823" s="157"/>
      <c r="AQ823" s="158">
        <f t="shared" si="78"/>
        <v>14933333</v>
      </c>
      <c r="AR823" s="158">
        <f t="shared" si="77"/>
        <v>15762698</v>
      </c>
      <c r="AS823" s="159" t="s">
        <v>170</v>
      </c>
      <c r="AT823" s="164">
        <v>120</v>
      </c>
      <c r="AU823" s="165" t="s">
        <v>3332</v>
      </c>
      <c r="AV823" s="148"/>
    </row>
    <row r="824" spans="1:48" s="118" customFormat="1" ht="18.75" customHeight="1">
      <c r="A824" s="140">
        <v>84</v>
      </c>
      <c r="B824" s="141" t="s">
        <v>3333</v>
      </c>
      <c r="C824" s="142" t="s">
        <v>154</v>
      </c>
      <c r="D824" s="168" t="s">
        <v>113</v>
      </c>
      <c r="E824" s="168" t="s">
        <v>118</v>
      </c>
      <c r="F824" s="142" t="s">
        <v>128</v>
      </c>
      <c r="G824" s="141" t="s">
        <v>234</v>
      </c>
      <c r="H824" s="142" t="s">
        <v>42</v>
      </c>
      <c r="I824" s="142" t="s">
        <v>40</v>
      </c>
      <c r="J824" s="168" t="s">
        <v>3334</v>
      </c>
      <c r="K824" s="141" t="s">
        <v>223</v>
      </c>
      <c r="L824" s="141">
        <v>82101501</v>
      </c>
      <c r="M824" s="143">
        <v>6250000</v>
      </c>
      <c r="N824" s="144">
        <v>8</v>
      </c>
      <c r="O824" s="143">
        <v>17776859</v>
      </c>
      <c r="P824" s="144" t="s">
        <v>2934</v>
      </c>
      <c r="Q824" s="144" t="s">
        <v>2934</v>
      </c>
      <c r="R824" s="144" t="s">
        <v>2934</v>
      </c>
      <c r="S824" s="141" t="s">
        <v>230</v>
      </c>
      <c r="T824" s="141" t="s">
        <v>2935</v>
      </c>
      <c r="U824" s="141" t="s">
        <v>2936</v>
      </c>
      <c r="V824" s="145"/>
      <c r="W824" s="141" t="s">
        <v>3172</v>
      </c>
      <c r="X824" s="146" t="s">
        <v>3335</v>
      </c>
      <c r="Y824" s="147" t="s">
        <v>3336</v>
      </c>
      <c r="Z824" s="147" t="s">
        <v>179</v>
      </c>
      <c r="AA824" s="141" t="s">
        <v>3337</v>
      </c>
      <c r="AB824" s="146"/>
      <c r="AC824" s="162"/>
      <c r="AD824" s="146"/>
      <c r="AE824" s="163"/>
      <c r="AF824" s="152">
        <f t="shared" si="74"/>
        <v>17776859</v>
      </c>
      <c r="AG824" s="167"/>
      <c r="AH824" s="146"/>
      <c r="AI824" s="163"/>
      <c r="AJ824" s="152">
        <f t="shared" si="75"/>
        <v>0</v>
      </c>
      <c r="AK824" s="164"/>
      <c r="AL824" s="146"/>
      <c r="AM824" s="163"/>
      <c r="AN824" s="158">
        <f t="shared" si="76"/>
        <v>0</v>
      </c>
      <c r="AO824" s="157"/>
      <c r="AP824" s="157"/>
      <c r="AQ824" s="158">
        <f t="shared" si="78"/>
        <v>0</v>
      </c>
      <c r="AR824" s="158">
        <f t="shared" si="77"/>
        <v>17776859</v>
      </c>
      <c r="AS824" s="159"/>
      <c r="AT824" s="164"/>
      <c r="AU824" s="165"/>
      <c r="AV824" s="148"/>
    </row>
    <row r="825" spans="1:48" s="118" customFormat="1" ht="18.75" customHeight="1">
      <c r="A825" s="140">
        <v>85</v>
      </c>
      <c r="B825" s="141" t="s">
        <v>3338</v>
      </c>
      <c r="C825" s="142" t="s">
        <v>154</v>
      </c>
      <c r="D825" s="168" t="s">
        <v>113</v>
      </c>
      <c r="E825" s="168" t="s">
        <v>118</v>
      </c>
      <c r="F825" s="142" t="s">
        <v>128</v>
      </c>
      <c r="G825" s="141" t="s">
        <v>234</v>
      </c>
      <c r="H825" s="142" t="s">
        <v>104</v>
      </c>
      <c r="I825" s="142" t="s">
        <v>40</v>
      </c>
      <c r="J825" s="168" t="s">
        <v>3339</v>
      </c>
      <c r="K825" s="141" t="s">
        <v>218</v>
      </c>
      <c r="L825" s="141">
        <v>80111600</v>
      </c>
      <c r="M825" s="143">
        <v>7338000</v>
      </c>
      <c r="N825" s="144">
        <v>10</v>
      </c>
      <c r="O825" s="143">
        <v>58027211</v>
      </c>
      <c r="P825" s="144" t="s">
        <v>2944</v>
      </c>
      <c r="Q825" s="144" t="s">
        <v>2944</v>
      </c>
      <c r="R825" s="144" t="s">
        <v>2944</v>
      </c>
      <c r="S825" s="141" t="s">
        <v>230</v>
      </c>
      <c r="T825" s="141" t="s">
        <v>2935</v>
      </c>
      <c r="U825" s="141" t="s">
        <v>2936</v>
      </c>
      <c r="V825" s="145"/>
      <c r="W825" s="141" t="s">
        <v>2972</v>
      </c>
      <c r="X825" s="146" t="s">
        <v>3195</v>
      </c>
      <c r="Y825" s="147" t="s">
        <v>3196</v>
      </c>
      <c r="Z825" s="147" t="s">
        <v>179</v>
      </c>
      <c r="AA825" s="141" t="s">
        <v>3340</v>
      </c>
      <c r="AB825" s="146">
        <v>45350</v>
      </c>
      <c r="AC825" s="162" t="s">
        <v>3341</v>
      </c>
      <c r="AD825" s="146">
        <v>45350</v>
      </c>
      <c r="AE825" s="163">
        <v>30000000</v>
      </c>
      <c r="AF825" s="152">
        <f t="shared" si="74"/>
        <v>28027211</v>
      </c>
      <c r="AG825" s="167">
        <v>355</v>
      </c>
      <c r="AH825" s="146">
        <v>45351</v>
      </c>
      <c r="AI825" s="163">
        <v>30000000</v>
      </c>
      <c r="AJ825" s="152">
        <f t="shared" si="75"/>
        <v>0</v>
      </c>
      <c r="AK825" s="164">
        <v>414</v>
      </c>
      <c r="AL825" s="146">
        <v>45356</v>
      </c>
      <c r="AM825" s="163">
        <v>30000000</v>
      </c>
      <c r="AN825" s="158">
        <f t="shared" si="76"/>
        <v>0</v>
      </c>
      <c r="AO825" s="157">
        <v>13750000</v>
      </c>
      <c r="AP825" s="157"/>
      <c r="AQ825" s="158">
        <f t="shared" si="78"/>
        <v>16250000</v>
      </c>
      <c r="AR825" s="158">
        <f t="shared" si="77"/>
        <v>28027211</v>
      </c>
      <c r="AS825" s="159" t="s">
        <v>170</v>
      </c>
      <c r="AT825" s="164">
        <v>92</v>
      </c>
      <c r="AU825" s="165" t="s">
        <v>3342</v>
      </c>
      <c r="AV825" s="148"/>
    </row>
    <row r="826" spans="1:48" s="118" customFormat="1" ht="18.75" customHeight="1">
      <c r="A826" s="140">
        <v>86</v>
      </c>
      <c r="B826" s="141" t="s">
        <v>3343</v>
      </c>
      <c r="C826" s="142" t="s">
        <v>154</v>
      </c>
      <c r="D826" s="168" t="s">
        <v>113</v>
      </c>
      <c r="E826" s="168" t="s">
        <v>118</v>
      </c>
      <c r="F826" s="142" t="s">
        <v>130</v>
      </c>
      <c r="G826" s="141" t="s">
        <v>233</v>
      </c>
      <c r="H826" s="142" t="s">
        <v>74</v>
      </c>
      <c r="I826" s="142" t="s">
        <v>40</v>
      </c>
      <c r="J826" s="168" t="s">
        <v>3344</v>
      </c>
      <c r="K826" s="141" t="s">
        <v>221</v>
      </c>
      <c r="L826" s="141">
        <v>43211500</v>
      </c>
      <c r="M826" s="143">
        <v>983246140</v>
      </c>
      <c r="N826" s="144">
        <v>2</v>
      </c>
      <c r="O826" s="143">
        <v>1966492280</v>
      </c>
      <c r="P826" s="144" t="s">
        <v>2945</v>
      </c>
      <c r="Q826" s="144" t="s">
        <v>2945</v>
      </c>
      <c r="R826" s="144" t="s">
        <v>2945</v>
      </c>
      <c r="S826" s="141" t="s">
        <v>230</v>
      </c>
      <c r="T826" s="141" t="s">
        <v>2935</v>
      </c>
      <c r="U826" s="141" t="s">
        <v>2936</v>
      </c>
      <c r="V826" s="145"/>
      <c r="W826" s="141" t="s">
        <v>3345</v>
      </c>
      <c r="X826" s="146" t="s">
        <v>3121</v>
      </c>
      <c r="Y826" s="147" t="s">
        <v>3346</v>
      </c>
      <c r="Z826" s="147" t="s">
        <v>179</v>
      </c>
      <c r="AA826" s="141" t="s">
        <v>712</v>
      </c>
      <c r="AB826" s="146" t="s">
        <v>3347</v>
      </c>
      <c r="AC826" s="162" t="s">
        <v>3348</v>
      </c>
      <c r="AD826" s="146">
        <v>45422</v>
      </c>
      <c r="AE826" s="163">
        <v>1097735600</v>
      </c>
      <c r="AF826" s="152">
        <f t="shared" si="74"/>
        <v>868756680</v>
      </c>
      <c r="AG826" s="167">
        <v>695</v>
      </c>
      <c r="AH826" s="146">
        <v>45427</v>
      </c>
      <c r="AI826" s="163">
        <v>0</v>
      </c>
      <c r="AJ826" s="152">
        <f t="shared" si="75"/>
        <v>1097735600</v>
      </c>
      <c r="AK826" s="164"/>
      <c r="AL826" s="146"/>
      <c r="AM826" s="163"/>
      <c r="AN826" s="158">
        <f t="shared" si="76"/>
        <v>0</v>
      </c>
      <c r="AO826" s="157"/>
      <c r="AP826" s="157"/>
      <c r="AQ826" s="158">
        <f t="shared" si="78"/>
        <v>0</v>
      </c>
      <c r="AR826" s="158">
        <f t="shared" si="77"/>
        <v>1966492280</v>
      </c>
      <c r="AS826" s="159"/>
      <c r="AT826" s="164"/>
      <c r="AU826" s="165"/>
      <c r="AV826" s="148" t="s">
        <v>3349</v>
      </c>
    </row>
    <row r="827" spans="1:48" s="118" customFormat="1" ht="18.75" customHeight="1">
      <c r="A827" s="140">
        <v>87</v>
      </c>
      <c r="B827" s="141" t="s">
        <v>3350</v>
      </c>
      <c r="C827" s="142" t="s">
        <v>154</v>
      </c>
      <c r="D827" s="168" t="s">
        <v>113</v>
      </c>
      <c r="E827" s="168" t="s">
        <v>118</v>
      </c>
      <c r="F827" s="142" t="s">
        <v>130</v>
      </c>
      <c r="G827" s="141" t="s">
        <v>233</v>
      </c>
      <c r="H827" s="142" t="s">
        <v>74</v>
      </c>
      <c r="I827" s="142" t="s">
        <v>40</v>
      </c>
      <c r="J827" s="168" t="s">
        <v>3351</v>
      </c>
      <c r="K827" s="141" t="s">
        <v>221</v>
      </c>
      <c r="L827" s="141">
        <v>43211500</v>
      </c>
      <c r="M827" s="143">
        <v>130455697</v>
      </c>
      <c r="N827" s="144">
        <v>3</v>
      </c>
      <c r="O827" s="143">
        <v>391367091</v>
      </c>
      <c r="P827" s="144" t="s">
        <v>2934</v>
      </c>
      <c r="Q827" s="144" t="s">
        <v>2934</v>
      </c>
      <c r="R827" s="144" t="s">
        <v>2934</v>
      </c>
      <c r="S827" s="141" t="s">
        <v>230</v>
      </c>
      <c r="T827" s="141" t="s">
        <v>2935</v>
      </c>
      <c r="U827" s="141" t="s">
        <v>2936</v>
      </c>
      <c r="V827" s="145"/>
      <c r="W827" s="141" t="s">
        <v>3345</v>
      </c>
      <c r="X827" s="146">
        <v>45362</v>
      </c>
      <c r="Y827" s="147">
        <v>202417000030093</v>
      </c>
      <c r="Z827" s="147" t="s">
        <v>179</v>
      </c>
      <c r="AA827" s="141" t="s">
        <v>3352</v>
      </c>
      <c r="AB827" s="146"/>
      <c r="AC827" s="162"/>
      <c r="AD827" s="146"/>
      <c r="AE827" s="163"/>
      <c r="AF827" s="152">
        <f t="shared" si="74"/>
        <v>391367091</v>
      </c>
      <c r="AG827" s="167"/>
      <c r="AH827" s="146"/>
      <c r="AI827" s="163"/>
      <c r="AJ827" s="152">
        <f t="shared" si="75"/>
        <v>0</v>
      </c>
      <c r="AK827" s="164"/>
      <c r="AL827" s="146"/>
      <c r="AM827" s="163"/>
      <c r="AN827" s="158">
        <f t="shared" si="76"/>
        <v>0</v>
      </c>
      <c r="AO827" s="157"/>
      <c r="AP827" s="157"/>
      <c r="AQ827" s="158">
        <f t="shared" si="78"/>
        <v>0</v>
      </c>
      <c r="AR827" s="158">
        <f t="shared" si="77"/>
        <v>391367091</v>
      </c>
      <c r="AS827" s="159"/>
      <c r="AT827" s="164"/>
      <c r="AU827" s="165"/>
      <c r="AV827" s="148"/>
    </row>
    <row r="828" spans="1:48" s="118" customFormat="1" ht="18.75" customHeight="1">
      <c r="A828" s="140">
        <v>88</v>
      </c>
      <c r="B828" s="141" t="s">
        <v>3353</v>
      </c>
      <c r="C828" s="142" t="s">
        <v>154</v>
      </c>
      <c r="D828" s="168" t="s">
        <v>113</v>
      </c>
      <c r="E828" s="168" t="s">
        <v>118</v>
      </c>
      <c r="F828" s="142" t="s">
        <v>130</v>
      </c>
      <c r="G828" s="141" t="s">
        <v>233</v>
      </c>
      <c r="H828" s="142" t="s">
        <v>78</v>
      </c>
      <c r="I828" s="142" t="s">
        <v>40</v>
      </c>
      <c r="J828" s="168" t="s">
        <v>3354</v>
      </c>
      <c r="K828" s="141" t="s">
        <v>218</v>
      </c>
      <c r="L828" s="141">
        <v>81161600</v>
      </c>
      <c r="M828" s="143">
        <v>32765325.75</v>
      </c>
      <c r="N828" s="144">
        <v>12</v>
      </c>
      <c r="O828" s="143">
        <v>393183909</v>
      </c>
      <c r="P828" s="144" t="s">
        <v>2945</v>
      </c>
      <c r="Q828" s="144" t="s">
        <v>2945</v>
      </c>
      <c r="R828" s="144" t="s">
        <v>2945</v>
      </c>
      <c r="S828" s="141" t="s">
        <v>230</v>
      </c>
      <c r="T828" s="141" t="s">
        <v>2935</v>
      </c>
      <c r="U828" s="141" t="s">
        <v>2936</v>
      </c>
      <c r="V828" s="145"/>
      <c r="W828" s="141" t="s">
        <v>3345</v>
      </c>
      <c r="X828" s="146" t="s">
        <v>3355</v>
      </c>
      <c r="Y828" s="147" t="s">
        <v>3356</v>
      </c>
      <c r="Z828" s="147" t="s">
        <v>179</v>
      </c>
      <c r="AA828" s="141" t="s">
        <v>3357</v>
      </c>
      <c r="AB828" s="146" t="s">
        <v>3358</v>
      </c>
      <c r="AC828" s="162" t="s">
        <v>3359</v>
      </c>
      <c r="AD828" s="146">
        <v>45369</v>
      </c>
      <c r="AE828" s="163">
        <v>393183909</v>
      </c>
      <c r="AF828" s="152">
        <f t="shared" si="74"/>
        <v>0</v>
      </c>
      <c r="AG828" s="167">
        <v>661</v>
      </c>
      <c r="AH828" s="146">
        <v>45399</v>
      </c>
      <c r="AI828" s="163">
        <v>393183909</v>
      </c>
      <c r="AJ828" s="152">
        <f t="shared" si="75"/>
        <v>0</v>
      </c>
      <c r="AK828" s="164">
        <v>2731</v>
      </c>
      <c r="AL828" s="146">
        <v>45439</v>
      </c>
      <c r="AM828" s="163">
        <v>393183909</v>
      </c>
      <c r="AN828" s="158">
        <f t="shared" si="76"/>
        <v>0</v>
      </c>
      <c r="AO828" s="157">
        <v>0</v>
      </c>
      <c r="AP828" s="157"/>
      <c r="AQ828" s="158">
        <f t="shared" si="78"/>
        <v>393183909</v>
      </c>
      <c r="AR828" s="158">
        <f t="shared" si="77"/>
        <v>0</v>
      </c>
      <c r="AS828" s="159" t="s">
        <v>48</v>
      </c>
      <c r="AT828" s="164">
        <v>438</v>
      </c>
      <c r="AU828" s="165" t="s">
        <v>3360</v>
      </c>
      <c r="AV828" s="148" t="s">
        <v>3361</v>
      </c>
    </row>
    <row r="829" spans="1:48" s="118" customFormat="1" ht="18.75" customHeight="1">
      <c r="A829" s="140">
        <v>89</v>
      </c>
      <c r="B829" s="141" t="s">
        <v>3362</v>
      </c>
      <c r="C829" s="142" t="s">
        <v>154</v>
      </c>
      <c r="D829" s="168" t="s">
        <v>113</v>
      </c>
      <c r="E829" s="168" t="s">
        <v>118</v>
      </c>
      <c r="F829" s="142" t="s">
        <v>130</v>
      </c>
      <c r="G829" s="141" t="s">
        <v>233</v>
      </c>
      <c r="H829" s="142" t="s">
        <v>78</v>
      </c>
      <c r="I829" s="142" t="s">
        <v>40</v>
      </c>
      <c r="J829" s="168" t="s">
        <v>3363</v>
      </c>
      <c r="K829" s="141" t="s">
        <v>163</v>
      </c>
      <c r="L829" s="141">
        <v>43232100</v>
      </c>
      <c r="M829" s="143">
        <v>3940416.6666666665</v>
      </c>
      <c r="N829" s="144">
        <v>12</v>
      </c>
      <c r="O829" s="143">
        <v>47285000</v>
      </c>
      <c r="P829" s="144" t="s">
        <v>3364</v>
      </c>
      <c r="Q829" s="144" t="s">
        <v>3364</v>
      </c>
      <c r="R829" s="144" t="s">
        <v>3364</v>
      </c>
      <c r="S829" s="141" t="s">
        <v>230</v>
      </c>
      <c r="T829" s="141" t="s">
        <v>2935</v>
      </c>
      <c r="U829" s="141" t="s">
        <v>2936</v>
      </c>
      <c r="V829" s="145"/>
      <c r="W829" s="141" t="s">
        <v>3345</v>
      </c>
      <c r="X829" s="146"/>
      <c r="Y829" s="147"/>
      <c r="Z829" s="147"/>
      <c r="AA829" s="141"/>
      <c r="AB829" s="146"/>
      <c r="AC829" s="162"/>
      <c r="AD829" s="146"/>
      <c r="AE829" s="163"/>
      <c r="AF829" s="152">
        <f t="shared" si="74"/>
        <v>47285000</v>
      </c>
      <c r="AG829" s="167"/>
      <c r="AH829" s="146"/>
      <c r="AI829" s="163"/>
      <c r="AJ829" s="152">
        <f t="shared" si="75"/>
        <v>0</v>
      </c>
      <c r="AK829" s="164"/>
      <c r="AL829" s="146"/>
      <c r="AM829" s="163"/>
      <c r="AN829" s="158">
        <f t="shared" si="76"/>
        <v>0</v>
      </c>
      <c r="AO829" s="157"/>
      <c r="AP829" s="157"/>
      <c r="AQ829" s="158">
        <f t="shared" si="78"/>
        <v>0</v>
      </c>
      <c r="AR829" s="158">
        <f t="shared" si="77"/>
        <v>47285000</v>
      </c>
      <c r="AS829" s="159"/>
      <c r="AT829" s="164"/>
      <c r="AU829" s="165"/>
      <c r="AV829" s="148"/>
    </row>
    <row r="830" spans="1:48" s="118" customFormat="1" ht="18.75" customHeight="1">
      <c r="A830" s="140">
        <v>90</v>
      </c>
      <c r="B830" s="141" t="s">
        <v>3365</v>
      </c>
      <c r="C830" s="142" t="s">
        <v>154</v>
      </c>
      <c r="D830" s="168" t="s">
        <v>113</v>
      </c>
      <c r="E830" s="168" t="s">
        <v>118</v>
      </c>
      <c r="F830" s="142" t="s">
        <v>130</v>
      </c>
      <c r="G830" s="141" t="s">
        <v>233</v>
      </c>
      <c r="H830" s="142" t="s">
        <v>78</v>
      </c>
      <c r="I830" s="142" t="s">
        <v>40</v>
      </c>
      <c r="J830" s="168" t="s">
        <v>3366</v>
      </c>
      <c r="K830" s="141" t="s">
        <v>222</v>
      </c>
      <c r="L830" s="141">
        <v>43233200</v>
      </c>
      <c r="M830" s="143">
        <v>21666666.666666668</v>
      </c>
      <c r="N830" s="144">
        <v>12</v>
      </c>
      <c r="O830" s="143">
        <v>260000000</v>
      </c>
      <c r="P830" s="144" t="s">
        <v>343</v>
      </c>
      <c r="Q830" s="144" t="s">
        <v>343</v>
      </c>
      <c r="R830" s="144" t="s">
        <v>343</v>
      </c>
      <c r="S830" s="141" t="s">
        <v>230</v>
      </c>
      <c r="T830" s="141" t="s">
        <v>2935</v>
      </c>
      <c r="U830" s="141" t="s">
        <v>2936</v>
      </c>
      <c r="V830" s="145"/>
      <c r="W830" s="141" t="s">
        <v>3345</v>
      </c>
      <c r="X830" s="146"/>
      <c r="Y830" s="147"/>
      <c r="Z830" s="147"/>
      <c r="AA830" s="141"/>
      <c r="AB830" s="146"/>
      <c r="AC830" s="162"/>
      <c r="AD830" s="146"/>
      <c r="AE830" s="163"/>
      <c r="AF830" s="152">
        <f t="shared" si="74"/>
        <v>260000000</v>
      </c>
      <c r="AG830" s="167"/>
      <c r="AH830" s="146"/>
      <c r="AI830" s="163"/>
      <c r="AJ830" s="152">
        <f t="shared" si="75"/>
        <v>0</v>
      </c>
      <c r="AK830" s="164"/>
      <c r="AL830" s="146"/>
      <c r="AM830" s="163"/>
      <c r="AN830" s="158">
        <f t="shared" si="76"/>
        <v>0</v>
      </c>
      <c r="AO830" s="157"/>
      <c r="AP830" s="157"/>
      <c r="AQ830" s="158">
        <f t="shared" si="78"/>
        <v>0</v>
      </c>
      <c r="AR830" s="158">
        <f t="shared" si="77"/>
        <v>260000000</v>
      </c>
      <c r="AS830" s="159"/>
      <c r="AT830" s="164"/>
      <c r="AU830" s="165"/>
      <c r="AV830" s="148"/>
    </row>
    <row r="831" spans="1:48" s="118" customFormat="1" ht="18.75" customHeight="1">
      <c r="A831" s="140">
        <v>91</v>
      </c>
      <c r="B831" s="141" t="s">
        <v>3367</v>
      </c>
      <c r="C831" s="142" t="s">
        <v>154</v>
      </c>
      <c r="D831" s="168" t="s">
        <v>113</v>
      </c>
      <c r="E831" s="168" t="s">
        <v>118</v>
      </c>
      <c r="F831" s="142" t="s">
        <v>130</v>
      </c>
      <c r="G831" s="141" t="s">
        <v>233</v>
      </c>
      <c r="H831" s="142" t="s">
        <v>78</v>
      </c>
      <c r="I831" s="142" t="s">
        <v>40</v>
      </c>
      <c r="J831" s="168" t="s">
        <v>3368</v>
      </c>
      <c r="K831" s="141" t="s">
        <v>221</v>
      </c>
      <c r="L831" s="141">
        <v>43232605</v>
      </c>
      <c r="M831" s="143">
        <v>3580166.6666666665</v>
      </c>
      <c r="N831" s="144">
        <v>12</v>
      </c>
      <c r="O831" s="143">
        <v>42962000</v>
      </c>
      <c r="P831" s="144" t="s">
        <v>2944</v>
      </c>
      <c r="Q831" s="144" t="s">
        <v>2944</v>
      </c>
      <c r="R831" s="144" t="s">
        <v>2944</v>
      </c>
      <c r="S831" s="141" t="s">
        <v>230</v>
      </c>
      <c r="T831" s="141" t="s">
        <v>2935</v>
      </c>
      <c r="U831" s="141" t="s">
        <v>2936</v>
      </c>
      <c r="V831" s="145"/>
      <c r="W831" s="141" t="s">
        <v>3345</v>
      </c>
      <c r="X831" s="146">
        <v>45350</v>
      </c>
      <c r="Y831" s="147">
        <v>202417000025913</v>
      </c>
      <c r="Z831" s="147" t="s">
        <v>38</v>
      </c>
      <c r="AA831" s="141" t="s">
        <v>712</v>
      </c>
      <c r="AB831" s="146">
        <v>45350</v>
      </c>
      <c r="AC831" s="162" t="s">
        <v>3369</v>
      </c>
      <c r="AD831" s="146">
        <v>45350</v>
      </c>
      <c r="AE831" s="163">
        <v>17755552</v>
      </c>
      <c r="AF831" s="152">
        <f t="shared" si="74"/>
        <v>25206448</v>
      </c>
      <c r="AG831" s="167">
        <v>395</v>
      </c>
      <c r="AH831" s="146">
        <v>45358</v>
      </c>
      <c r="AI831" s="163">
        <v>17755552</v>
      </c>
      <c r="AJ831" s="152">
        <f t="shared" si="75"/>
        <v>0</v>
      </c>
      <c r="AK831" s="164">
        <v>939</v>
      </c>
      <c r="AL831" s="146">
        <v>45370</v>
      </c>
      <c r="AM831" s="163">
        <v>17755552</v>
      </c>
      <c r="AN831" s="158">
        <f t="shared" si="76"/>
        <v>0</v>
      </c>
      <c r="AO831" s="157">
        <v>17755552</v>
      </c>
      <c r="AP831" s="157"/>
      <c r="AQ831" s="158">
        <f t="shared" si="78"/>
        <v>0</v>
      </c>
      <c r="AR831" s="158">
        <f t="shared" si="77"/>
        <v>25206448</v>
      </c>
      <c r="AS831" s="159" t="s">
        <v>174</v>
      </c>
      <c r="AT831" s="164">
        <v>126116</v>
      </c>
      <c r="AU831" s="165" t="s">
        <v>3370</v>
      </c>
      <c r="AV831" s="148" t="s">
        <v>3371</v>
      </c>
    </row>
    <row r="832" spans="1:48" s="118" customFormat="1" ht="18.75" customHeight="1">
      <c r="A832" s="140">
        <v>92</v>
      </c>
      <c r="B832" s="141" t="s">
        <v>3372</v>
      </c>
      <c r="C832" s="142" t="s">
        <v>154</v>
      </c>
      <c r="D832" s="168" t="s">
        <v>113</v>
      </c>
      <c r="E832" s="168" t="s">
        <v>118</v>
      </c>
      <c r="F832" s="142" t="s">
        <v>130</v>
      </c>
      <c r="G832" s="141" t="s">
        <v>233</v>
      </c>
      <c r="H832" s="142" t="s">
        <v>78</v>
      </c>
      <c r="I832" s="142" t="s">
        <v>40</v>
      </c>
      <c r="J832" s="168" t="s">
        <v>3373</v>
      </c>
      <c r="K832" s="141" t="s">
        <v>218</v>
      </c>
      <c r="L832" s="141">
        <v>43232605</v>
      </c>
      <c r="M832" s="143">
        <v>28355500</v>
      </c>
      <c r="N832" s="144">
        <v>12</v>
      </c>
      <c r="O832" s="143">
        <v>340266000</v>
      </c>
      <c r="P832" s="144" t="s">
        <v>2934</v>
      </c>
      <c r="Q832" s="144" t="s">
        <v>2934</v>
      </c>
      <c r="R832" s="144" t="s">
        <v>2934</v>
      </c>
      <c r="S832" s="141" t="s">
        <v>230</v>
      </c>
      <c r="T832" s="141" t="s">
        <v>2935</v>
      </c>
      <c r="U832" s="141" t="s">
        <v>2936</v>
      </c>
      <c r="V832" s="145"/>
      <c r="W832" s="141" t="s">
        <v>3345</v>
      </c>
      <c r="X832" s="146" t="s">
        <v>3374</v>
      </c>
      <c r="Y832" s="147" t="s">
        <v>3375</v>
      </c>
      <c r="Z832" s="147" t="s">
        <v>38</v>
      </c>
      <c r="AA832" s="141" t="s">
        <v>712</v>
      </c>
      <c r="AB832" s="146">
        <v>45406</v>
      </c>
      <c r="AC832" s="162" t="s">
        <v>3376</v>
      </c>
      <c r="AD832" s="146">
        <v>45432</v>
      </c>
      <c r="AE832" s="163">
        <v>277936750</v>
      </c>
      <c r="AF832" s="152">
        <f t="shared" si="74"/>
        <v>62329250</v>
      </c>
      <c r="AG832" s="167">
        <v>702</v>
      </c>
      <c r="AH832" s="146">
        <v>45432</v>
      </c>
      <c r="AI832" s="163">
        <v>277936750</v>
      </c>
      <c r="AJ832" s="152">
        <f t="shared" si="75"/>
        <v>0</v>
      </c>
      <c r="AK832" s="164">
        <v>2754</v>
      </c>
      <c r="AL832" s="146">
        <v>45440</v>
      </c>
      <c r="AM832" s="163">
        <v>277936750</v>
      </c>
      <c r="AN832" s="158">
        <f t="shared" si="76"/>
        <v>0</v>
      </c>
      <c r="AO832" s="157">
        <v>0</v>
      </c>
      <c r="AP832" s="157"/>
      <c r="AQ832" s="158">
        <f t="shared" si="78"/>
        <v>277936750</v>
      </c>
      <c r="AR832" s="158">
        <f t="shared" si="77"/>
        <v>62329250</v>
      </c>
      <c r="AS832" s="159" t="s">
        <v>165</v>
      </c>
      <c r="AT832" s="164">
        <v>448</v>
      </c>
      <c r="AU832" s="165" t="s">
        <v>3377</v>
      </c>
      <c r="AV832" s="148"/>
    </row>
    <row r="833" spans="1:48" s="118" customFormat="1" ht="18.75" customHeight="1">
      <c r="A833" s="140">
        <v>93</v>
      </c>
      <c r="B833" s="141" t="s">
        <v>3378</v>
      </c>
      <c r="C833" s="142" t="s">
        <v>154</v>
      </c>
      <c r="D833" s="168" t="s">
        <v>113</v>
      </c>
      <c r="E833" s="168" t="s">
        <v>118</v>
      </c>
      <c r="F833" s="142" t="s">
        <v>130</v>
      </c>
      <c r="G833" s="141" t="s">
        <v>233</v>
      </c>
      <c r="H833" s="142" t="s">
        <v>78</v>
      </c>
      <c r="I833" s="142" t="s">
        <v>40</v>
      </c>
      <c r="J833" s="168" t="s">
        <v>3379</v>
      </c>
      <c r="K833" s="141" t="s">
        <v>218</v>
      </c>
      <c r="L833" s="141">
        <v>81112100</v>
      </c>
      <c r="M833" s="143">
        <v>18929166.666666668</v>
      </c>
      <c r="N833" s="144">
        <v>12</v>
      </c>
      <c r="O833" s="143">
        <v>174650000</v>
      </c>
      <c r="P833" s="144" t="s">
        <v>2934</v>
      </c>
      <c r="Q833" s="144" t="s">
        <v>2934</v>
      </c>
      <c r="R833" s="144" t="s">
        <v>2934</v>
      </c>
      <c r="S833" s="141" t="s">
        <v>230</v>
      </c>
      <c r="T833" s="141" t="s">
        <v>2935</v>
      </c>
      <c r="U833" s="141" t="s">
        <v>2936</v>
      </c>
      <c r="V833" s="145"/>
      <c r="W833" s="141" t="s">
        <v>3345</v>
      </c>
      <c r="X833" s="146" t="s">
        <v>3380</v>
      </c>
      <c r="Y833" s="147" t="s">
        <v>3381</v>
      </c>
      <c r="Z833" s="147" t="s">
        <v>179</v>
      </c>
      <c r="AA833" s="141" t="s">
        <v>3382</v>
      </c>
      <c r="AB833" s="146" t="s">
        <v>3380</v>
      </c>
      <c r="AC833" s="162"/>
      <c r="AD833" s="146"/>
      <c r="AE833" s="163"/>
      <c r="AF833" s="152">
        <f t="shared" si="74"/>
        <v>174650000</v>
      </c>
      <c r="AG833" s="167"/>
      <c r="AH833" s="146"/>
      <c r="AI833" s="163"/>
      <c r="AJ833" s="152">
        <f t="shared" si="75"/>
        <v>0</v>
      </c>
      <c r="AK833" s="164"/>
      <c r="AL833" s="146"/>
      <c r="AM833" s="163"/>
      <c r="AN833" s="158">
        <f t="shared" si="76"/>
        <v>0</v>
      </c>
      <c r="AO833" s="157"/>
      <c r="AP833" s="157"/>
      <c r="AQ833" s="158">
        <f t="shared" si="78"/>
        <v>0</v>
      </c>
      <c r="AR833" s="158">
        <f t="shared" si="77"/>
        <v>174650000</v>
      </c>
      <c r="AS833" s="159"/>
      <c r="AT833" s="164"/>
      <c r="AU833" s="165"/>
      <c r="AV833" s="148"/>
    </row>
    <row r="834" spans="1:48" s="118" customFormat="1" ht="18.75" customHeight="1">
      <c r="A834" s="140">
        <v>94</v>
      </c>
      <c r="B834" s="141" t="s">
        <v>3383</v>
      </c>
      <c r="C834" s="142" t="s">
        <v>154</v>
      </c>
      <c r="D834" s="168" t="s">
        <v>113</v>
      </c>
      <c r="E834" s="168" t="s">
        <v>118</v>
      </c>
      <c r="F834" s="142" t="s">
        <v>130</v>
      </c>
      <c r="G834" s="141" t="s">
        <v>233</v>
      </c>
      <c r="H834" s="142" t="s">
        <v>78</v>
      </c>
      <c r="I834" s="142" t="s">
        <v>40</v>
      </c>
      <c r="J834" s="168" t="s">
        <v>3384</v>
      </c>
      <c r="K834" s="141" t="s">
        <v>223</v>
      </c>
      <c r="L834" s="141">
        <v>43233400</v>
      </c>
      <c r="M834" s="143">
        <v>1282166.6666666667</v>
      </c>
      <c r="N834" s="144">
        <v>12</v>
      </c>
      <c r="O834" s="143">
        <v>15386000</v>
      </c>
      <c r="P834" s="144" t="s">
        <v>2945</v>
      </c>
      <c r="Q834" s="144" t="s">
        <v>2945</v>
      </c>
      <c r="R834" s="144" t="s">
        <v>2945</v>
      </c>
      <c r="S834" s="141" t="s">
        <v>230</v>
      </c>
      <c r="T834" s="141" t="s">
        <v>2935</v>
      </c>
      <c r="U834" s="141" t="s">
        <v>2936</v>
      </c>
      <c r="V834" s="145"/>
      <c r="W834" s="141" t="s">
        <v>3345</v>
      </c>
      <c r="X834" s="146">
        <v>45428</v>
      </c>
      <c r="Y834" s="147">
        <v>202417000047293</v>
      </c>
      <c r="Z834" s="147" t="s">
        <v>38</v>
      </c>
      <c r="AA834" s="141" t="s">
        <v>712</v>
      </c>
      <c r="AB834" s="146">
        <v>45432</v>
      </c>
      <c r="AC834" s="162" t="s">
        <v>3385</v>
      </c>
      <c r="AD834" s="146">
        <v>45432</v>
      </c>
      <c r="AE834" s="163">
        <v>7765648</v>
      </c>
      <c r="AF834" s="152">
        <f t="shared" si="74"/>
        <v>7620352</v>
      </c>
      <c r="AG834" s="167">
        <v>723</v>
      </c>
      <c r="AH834" s="146">
        <v>45433</v>
      </c>
      <c r="AI834" s="163">
        <v>0</v>
      </c>
      <c r="AJ834" s="152">
        <f t="shared" si="75"/>
        <v>7765648</v>
      </c>
      <c r="AK834" s="164"/>
      <c r="AL834" s="146"/>
      <c r="AM834" s="163"/>
      <c r="AN834" s="158">
        <f t="shared" si="76"/>
        <v>0</v>
      </c>
      <c r="AO834" s="157"/>
      <c r="AP834" s="157"/>
      <c r="AQ834" s="158">
        <f t="shared" si="78"/>
        <v>0</v>
      </c>
      <c r="AR834" s="158">
        <f t="shared" si="77"/>
        <v>15386000</v>
      </c>
      <c r="AS834" s="159"/>
      <c r="AT834" s="164"/>
      <c r="AU834" s="165"/>
      <c r="AV834" s="148" t="s">
        <v>3386</v>
      </c>
    </row>
    <row r="835" spans="1:48" s="118" customFormat="1" ht="18.75" customHeight="1">
      <c r="A835" s="140">
        <v>95</v>
      </c>
      <c r="B835" s="141" t="s">
        <v>3387</v>
      </c>
      <c r="C835" s="142" t="s">
        <v>154</v>
      </c>
      <c r="D835" s="168" t="s">
        <v>113</v>
      </c>
      <c r="E835" s="168" t="s">
        <v>118</v>
      </c>
      <c r="F835" s="142" t="s">
        <v>130</v>
      </c>
      <c r="G835" s="141" t="s">
        <v>233</v>
      </c>
      <c r="H835" s="142" t="s">
        <v>78</v>
      </c>
      <c r="I835" s="142" t="s">
        <v>40</v>
      </c>
      <c r="J835" s="168" t="s">
        <v>3388</v>
      </c>
      <c r="K835" s="141" t="s">
        <v>163</v>
      </c>
      <c r="L835" s="141">
        <v>43233200</v>
      </c>
      <c r="M835" s="143">
        <v>3333333.3333333335</v>
      </c>
      <c r="N835" s="144">
        <v>12</v>
      </c>
      <c r="O835" s="143">
        <v>40000000</v>
      </c>
      <c r="P835" s="144" t="s">
        <v>3364</v>
      </c>
      <c r="Q835" s="144" t="s">
        <v>3364</v>
      </c>
      <c r="R835" s="144" t="s">
        <v>3364</v>
      </c>
      <c r="S835" s="141" t="s">
        <v>230</v>
      </c>
      <c r="T835" s="141" t="s">
        <v>2935</v>
      </c>
      <c r="U835" s="141" t="s">
        <v>2936</v>
      </c>
      <c r="V835" s="145"/>
      <c r="W835" s="141" t="s">
        <v>3345</v>
      </c>
      <c r="X835" s="146"/>
      <c r="Y835" s="147"/>
      <c r="Z835" s="147"/>
      <c r="AA835" s="141"/>
      <c r="AB835" s="146"/>
      <c r="AC835" s="162"/>
      <c r="AD835" s="146"/>
      <c r="AE835" s="163"/>
      <c r="AF835" s="152">
        <f t="shared" si="74"/>
        <v>40000000</v>
      </c>
      <c r="AG835" s="167"/>
      <c r="AH835" s="146"/>
      <c r="AI835" s="163"/>
      <c r="AJ835" s="152">
        <f t="shared" si="75"/>
        <v>0</v>
      </c>
      <c r="AK835" s="164"/>
      <c r="AL835" s="146"/>
      <c r="AM835" s="163"/>
      <c r="AN835" s="158">
        <f t="shared" si="76"/>
        <v>0</v>
      </c>
      <c r="AO835" s="157"/>
      <c r="AP835" s="157"/>
      <c r="AQ835" s="158">
        <f t="shared" si="78"/>
        <v>0</v>
      </c>
      <c r="AR835" s="158">
        <f t="shared" si="77"/>
        <v>40000000</v>
      </c>
      <c r="AS835" s="159"/>
      <c r="AT835" s="164"/>
      <c r="AU835" s="165"/>
      <c r="AV835" s="148"/>
    </row>
    <row r="836" spans="1:48" s="118" customFormat="1" ht="18.75" customHeight="1">
      <c r="A836" s="140">
        <v>96</v>
      </c>
      <c r="B836" s="141" t="s">
        <v>3389</v>
      </c>
      <c r="C836" s="142" t="s">
        <v>154</v>
      </c>
      <c r="D836" s="168" t="s">
        <v>113</v>
      </c>
      <c r="E836" s="168" t="s">
        <v>118</v>
      </c>
      <c r="F836" s="142" t="s">
        <v>130</v>
      </c>
      <c r="G836" s="141" t="s">
        <v>233</v>
      </c>
      <c r="H836" s="142" t="s">
        <v>78</v>
      </c>
      <c r="I836" s="142" t="s">
        <v>40</v>
      </c>
      <c r="J836" s="168" t="s">
        <v>3390</v>
      </c>
      <c r="K836" s="141" t="s">
        <v>221</v>
      </c>
      <c r="L836" s="141">
        <v>43231513</v>
      </c>
      <c r="M836" s="143">
        <v>11055250</v>
      </c>
      <c r="N836" s="144">
        <v>12</v>
      </c>
      <c r="O836" s="143">
        <v>132663000</v>
      </c>
      <c r="P836" s="144" t="s">
        <v>3260</v>
      </c>
      <c r="Q836" s="144" t="s">
        <v>3260</v>
      </c>
      <c r="R836" s="144" t="s">
        <v>3260</v>
      </c>
      <c r="S836" s="141" t="s">
        <v>230</v>
      </c>
      <c r="T836" s="141" t="s">
        <v>2935</v>
      </c>
      <c r="U836" s="141" t="s">
        <v>2936</v>
      </c>
      <c r="V836" s="145"/>
      <c r="W836" s="141" t="s">
        <v>3345</v>
      </c>
      <c r="X836" s="146"/>
      <c r="Y836" s="147"/>
      <c r="Z836" s="147"/>
      <c r="AA836" s="141"/>
      <c r="AB836" s="146"/>
      <c r="AC836" s="162"/>
      <c r="AD836" s="146"/>
      <c r="AE836" s="163"/>
      <c r="AF836" s="152">
        <f t="shared" si="74"/>
        <v>132663000</v>
      </c>
      <c r="AG836" s="167"/>
      <c r="AH836" s="146"/>
      <c r="AI836" s="163"/>
      <c r="AJ836" s="152">
        <f t="shared" si="75"/>
        <v>0</v>
      </c>
      <c r="AK836" s="164"/>
      <c r="AL836" s="146"/>
      <c r="AM836" s="163"/>
      <c r="AN836" s="158">
        <f t="shared" si="76"/>
        <v>0</v>
      </c>
      <c r="AO836" s="157"/>
      <c r="AP836" s="157"/>
      <c r="AQ836" s="158">
        <f t="shared" si="78"/>
        <v>0</v>
      </c>
      <c r="AR836" s="158">
        <f t="shared" si="77"/>
        <v>132663000</v>
      </c>
      <c r="AS836" s="159"/>
      <c r="AT836" s="164"/>
      <c r="AU836" s="165"/>
      <c r="AV836" s="148"/>
    </row>
    <row r="837" spans="1:48" s="118" customFormat="1" ht="18.75" customHeight="1">
      <c r="A837" s="140">
        <v>97</v>
      </c>
      <c r="B837" s="141" t="s">
        <v>3391</v>
      </c>
      <c r="C837" s="142" t="s">
        <v>154</v>
      </c>
      <c r="D837" s="168" t="s">
        <v>113</v>
      </c>
      <c r="E837" s="168" t="s">
        <v>118</v>
      </c>
      <c r="F837" s="142" t="s">
        <v>130</v>
      </c>
      <c r="G837" s="141" t="s">
        <v>233</v>
      </c>
      <c r="H837" s="142" t="s">
        <v>83</v>
      </c>
      <c r="I837" s="142" t="s">
        <v>40</v>
      </c>
      <c r="J837" s="168" t="s">
        <v>3392</v>
      </c>
      <c r="K837" s="141" t="s">
        <v>163</v>
      </c>
      <c r="L837" s="141">
        <v>43222612</v>
      </c>
      <c r="M837" s="143">
        <v>98639000</v>
      </c>
      <c r="N837" s="144">
        <v>2</v>
      </c>
      <c r="O837" s="143">
        <v>197278000</v>
      </c>
      <c r="P837" s="144" t="s">
        <v>342</v>
      </c>
      <c r="Q837" s="144" t="s">
        <v>342</v>
      </c>
      <c r="R837" s="144" t="s">
        <v>342</v>
      </c>
      <c r="S837" s="141" t="s">
        <v>230</v>
      </c>
      <c r="T837" s="141" t="s">
        <v>2935</v>
      </c>
      <c r="U837" s="141" t="s">
        <v>2936</v>
      </c>
      <c r="V837" s="145"/>
      <c r="W837" s="141" t="s">
        <v>3345</v>
      </c>
      <c r="X837" s="146"/>
      <c r="Y837" s="147"/>
      <c r="Z837" s="147"/>
      <c r="AA837" s="141"/>
      <c r="AB837" s="146"/>
      <c r="AC837" s="162"/>
      <c r="AD837" s="146"/>
      <c r="AE837" s="163"/>
      <c r="AF837" s="152">
        <f t="shared" si="74"/>
        <v>197278000</v>
      </c>
      <c r="AG837" s="167"/>
      <c r="AH837" s="146"/>
      <c r="AI837" s="163"/>
      <c r="AJ837" s="152">
        <f t="shared" si="75"/>
        <v>0</v>
      </c>
      <c r="AK837" s="164"/>
      <c r="AL837" s="146"/>
      <c r="AM837" s="163"/>
      <c r="AN837" s="158">
        <f t="shared" si="76"/>
        <v>0</v>
      </c>
      <c r="AO837" s="157"/>
      <c r="AP837" s="157"/>
      <c r="AQ837" s="158">
        <f t="shared" si="78"/>
        <v>0</v>
      </c>
      <c r="AR837" s="158">
        <f t="shared" si="77"/>
        <v>197278000</v>
      </c>
      <c r="AS837" s="159"/>
      <c r="AT837" s="164"/>
      <c r="AU837" s="165"/>
      <c r="AV837" s="148"/>
    </row>
    <row r="838" spans="1:48" s="118" customFormat="1" ht="18.75" customHeight="1">
      <c r="A838" s="140">
        <v>98</v>
      </c>
      <c r="B838" s="141" t="s">
        <v>3393</v>
      </c>
      <c r="C838" s="142" t="s">
        <v>154</v>
      </c>
      <c r="D838" s="168" t="s">
        <v>113</v>
      </c>
      <c r="E838" s="168" t="s">
        <v>118</v>
      </c>
      <c r="F838" s="142" t="s">
        <v>130</v>
      </c>
      <c r="G838" s="141" t="s">
        <v>233</v>
      </c>
      <c r="H838" s="142" t="s">
        <v>83</v>
      </c>
      <c r="I838" s="142" t="s">
        <v>40</v>
      </c>
      <c r="J838" s="168" t="s">
        <v>3394</v>
      </c>
      <c r="K838" s="141" t="s">
        <v>222</v>
      </c>
      <c r="L838" s="141" t="s">
        <v>3395</v>
      </c>
      <c r="M838" s="143">
        <v>4166666.6666666665</v>
      </c>
      <c r="N838" s="144">
        <v>12</v>
      </c>
      <c r="O838" s="143">
        <v>50000000</v>
      </c>
      <c r="P838" s="144" t="s">
        <v>342</v>
      </c>
      <c r="Q838" s="144" t="s">
        <v>342</v>
      </c>
      <c r="R838" s="144" t="s">
        <v>342</v>
      </c>
      <c r="S838" s="141" t="s">
        <v>230</v>
      </c>
      <c r="T838" s="141" t="s">
        <v>2935</v>
      </c>
      <c r="U838" s="141" t="s">
        <v>2936</v>
      </c>
      <c r="V838" s="145"/>
      <c r="W838" s="141" t="s">
        <v>3345</v>
      </c>
      <c r="X838" s="146"/>
      <c r="Y838" s="147"/>
      <c r="Z838" s="147"/>
      <c r="AA838" s="141"/>
      <c r="AB838" s="146"/>
      <c r="AC838" s="162"/>
      <c r="AD838" s="146"/>
      <c r="AE838" s="163"/>
      <c r="AF838" s="152">
        <f t="shared" si="74"/>
        <v>50000000</v>
      </c>
      <c r="AG838" s="167"/>
      <c r="AH838" s="146"/>
      <c r="AI838" s="163"/>
      <c r="AJ838" s="152">
        <f t="shared" si="75"/>
        <v>0</v>
      </c>
      <c r="AK838" s="164"/>
      <c r="AL838" s="146"/>
      <c r="AM838" s="163"/>
      <c r="AN838" s="158">
        <f t="shared" si="76"/>
        <v>0</v>
      </c>
      <c r="AO838" s="157"/>
      <c r="AP838" s="157"/>
      <c r="AQ838" s="158">
        <f t="shared" si="78"/>
        <v>0</v>
      </c>
      <c r="AR838" s="158">
        <f t="shared" si="77"/>
        <v>50000000</v>
      </c>
      <c r="AS838" s="159"/>
      <c r="AT838" s="164"/>
      <c r="AU838" s="165"/>
      <c r="AV838" s="148"/>
    </row>
    <row r="839" spans="1:48" s="118" customFormat="1" ht="18.75" customHeight="1">
      <c r="A839" s="140">
        <v>99</v>
      </c>
      <c r="B839" s="141" t="s">
        <v>3396</v>
      </c>
      <c r="C839" s="142" t="s">
        <v>154</v>
      </c>
      <c r="D839" s="168" t="s">
        <v>113</v>
      </c>
      <c r="E839" s="168" t="s">
        <v>118</v>
      </c>
      <c r="F839" s="142" t="s">
        <v>130</v>
      </c>
      <c r="G839" s="141" t="s">
        <v>233</v>
      </c>
      <c r="H839" s="142" t="s">
        <v>90</v>
      </c>
      <c r="I839" s="142" t="s">
        <v>40</v>
      </c>
      <c r="J839" s="168" t="s">
        <v>3397</v>
      </c>
      <c r="K839" s="141" t="s">
        <v>218</v>
      </c>
      <c r="L839" s="141">
        <v>81112100</v>
      </c>
      <c r="M839" s="143">
        <v>158333333.33333334</v>
      </c>
      <c r="N839" s="144">
        <v>12</v>
      </c>
      <c r="O839" s="143">
        <v>1900000000</v>
      </c>
      <c r="P839" s="144" t="s">
        <v>2944</v>
      </c>
      <c r="Q839" s="144" t="s">
        <v>2944</v>
      </c>
      <c r="R839" s="144" t="s">
        <v>2944</v>
      </c>
      <c r="S839" s="141" t="s">
        <v>230</v>
      </c>
      <c r="T839" s="141" t="s">
        <v>2935</v>
      </c>
      <c r="U839" s="141" t="s">
        <v>2936</v>
      </c>
      <c r="V839" s="145"/>
      <c r="W839" s="141" t="s">
        <v>3345</v>
      </c>
      <c r="X839" s="146">
        <v>45338</v>
      </c>
      <c r="Y839" s="147">
        <v>202417000021013</v>
      </c>
      <c r="Z839" s="147" t="s">
        <v>38</v>
      </c>
      <c r="AA839" s="141" t="s">
        <v>712</v>
      </c>
      <c r="AB839" s="146">
        <v>45338</v>
      </c>
      <c r="AC839" s="162" t="s">
        <v>3398</v>
      </c>
      <c r="AD839" s="146">
        <v>45338</v>
      </c>
      <c r="AE839" s="163">
        <v>1892638392</v>
      </c>
      <c r="AF839" s="152">
        <f t="shared" si="74"/>
        <v>7361608</v>
      </c>
      <c r="AG839" s="167">
        <v>85</v>
      </c>
      <c r="AH839" s="146">
        <v>45338</v>
      </c>
      <c r="AI839" s="163">
        <v>1892638392</v>
      </c>
      <c r="AJ839" s="152">
        <f t="shared" si="75"/>
        <v>0</v>
      </c>
      <c r="AK839" s="164">
        <v>1108</v>
      </c>
      <c r="AL839" s="146">
        <v>45372</v>
      </c>
      <c r="AM839" s="163">
        <v>1892638392</v>
      </c>
      <c r="AN839" s="158">
        <f t="shared" si="76"/>
        <v>0</v>
      </c>
      <c r="AO839" s="157">
        <v>342456655</v>
      </c>
      <c r="AP839" s="157"/>
      <c r="AQ839" s="158">
        <f t="shared" si="78"/>
        <v>1550181737</v>
      </c>
      <c r="AR839" s="158">
        <f t="shared" si="77"/>
        <v>7361608</v>
      </c>
      <c r="AS839" s="159" t="s">
        <v>3399</v>
      </c>
      <c r="AT839" s="164">
        <v>208</v>
      </c>
      <c r="AU839" s="165" t="s">
        <v>3400</v>
      </c>
      <c r="AV839" s="148"/>
    </row>
    <row r="840" spans="1:48" s="118" customFormat="1" ht="18.75" customHeight="1">
      <c r="A840" s="140">
        <v>100</v>
      </c>
      <c r="B840" s="141" t="s">
        <v>3401</v>
      </c>
      <c r="C840" s="142" t="s">
        <v>154</v>
      </c>
      <c r="D840" s="168" t="s">
        <v>113</v>
      </c>
      <c r="E840" s="168" t="s">
        <v>118</v>
      </c>
      <c r="F840" s="142" t="s">
        <v>130</v>
      </c>
      <c r="G840" s="141" t="s">
        <v>233</v>
      </c>
      <c r="H840" s="142" t="s">
        <v>92</v>
      </c>
      <c r="I840" s="142" t="s">
        <v>40</v>
      </c>
      <c r="J840" s="168" t="s">
        <v>3402</v>
      </c>
      <c r="K840" s="141" t="s">
        <v>221</v>
      </c>
      <c r="L840" s="141">
        <v>81111801</v>
      </c>
      <c r="M840" s="143">
        <v>83333.333333333328</v>
      </c>
      <c r="N840" s="144">
        <v>12</v>
      </c>
      <c r="O840" s="143">
        <v>1000000</v>
      </c>
      <c r="P840" s="144" t="s">
        <v>3364</v>
      </c>
      <c r="Q840" s="144" t="s">
        <v>3364</v>
      </c>
      <c r="R840" s="144" t="s">
        <v>3364</v>
      </c>
      <c r="S840" s="141" t="s">
        <v>230</v>
      </c>
      <c r="T840" s="141" t="s">
        <v>2935</v>
      </c>
      <c r="U840" s="141" t="s">
        <v>2936</v>
      </c>
      <c r="V840" s="145"/>
      <c r="W840" s="141" t="s">
        <v>3345</v>
      </c>
      <c r="X840" s="146"/>
      <c r="Y840" s="147"/>
      <c r="Z840" s="147"/>
      <c r="AA840" s="141"/>
      <c r="AB840" s="146"/>
      <c r="AC840" s="162"/>
      <c r="AD840" s="146"/>
      <c r="AE840" s="163"/>
      <c r="AF840" s="152">
        <f t="shared" ref="AF840:AF903" si="79">O840-AE840</f>
        <v>1000000</v>
      </c>
      <c r="AG840" s="167"/>
      <c r="AH840" s="146"/>
      <c r="AI840" s="163"/>
      <c r="AJ840" s="152">
        <f t="shared" ref="AJ840:AJ903" si="80">AE840-AI840</f>
        <v>0</v>
      </c>
      <c r="AK840" s="164"/>
      <c r="AL840" s="146"/>
      <c r="AM840" s="163"/>
      <c r="AN840" s="158">
        <f t="shared" ref="AN840:AN903" si="81">AI840-AM840</f>
        <v>0</v>
      </c>
      <c r="AO840" s="157"/>
      <c r="AP840" s="157"/>
      <c r="AQ840" s="158">
        <f t="shared" si="78"/>
        <v>0</v>
      </c>
      <c r="AR840" s="158">
        <f t="shared" ref="AR840:AR903" si="82">O840-AM840</f>
        <v>1000000</v>
      </c>
      <c r="AS840" s="159"/>
      <c r="AT840" s="164"/>
      <c r="AU840" s="165"/>
      <c r="AV840" s="148"/>
    </row>
    <row r="841" spans="1:48" s="118" customFormat="1" ht="18.75" customHeight="1">
      <c r="A841" s="140">
        <v>101</v>
      </c>
      <c r="B841" s="141" t="s">
        <v>3403</v>
      </c>
      <c r="C841" s="142" t="s">
        <v>154</v>
      </c>
      <c r="D841" s="168" t="s">
        <v>113</v>
      </c>
      <c r="E841" s="168" t="s">
        <v>118</v>
      </c>
      <c r="F841" s="142" t="s">
        <v>130</v>
      </c>
      <c r="G841" s="141" t="s">
        <v>233</v>
      </c>
      <c r="H841" s="142" t="s">
        <v>92</v>
      </c>
      <c r="I841" s="142" t="s">
        <v>40</v>
      </c>
      <c r="J841" s="168" t="s">
        <v>3404</v>
      </c>
      <c r="K841" s="141" t="s">
        <v>221</v>
      </c>
      <c r="L841" s="141">
        <v>81111801</v>
      </c>
      <c r="M841" s="143">
        <v>300993.33333333331</v>
      </c>
      <c r="N841" s="144">
        <v>12</v>
      </c>
      <c r="O841" s="143">
        <v>3611920</v>
      </c>
      <c r="P841" s="144" t="s">
        <v>270</v>
      </c>
      <c r="Q841" s="144" t="s">
        <v>270</v>
      </c>
      <c r="R841" s="144" t="s">
        <v>270</v>
      </c>
      <c r="S841" s="141" t="s">
        <v>230</v>
      </c>
      <c r="T841" s="141" t="s">
        <v>2935</v>
      </c>
      <c r="U841" s="141" t="s">
        <v>2936</v>
      </c>
      <c r="V841" s="145"/>
      <c r="W841" s="141" t="s">
        <v>3345</v>
      </c>
      <c r="X841" s="146" t="s">
        <v>3405</v>
      </c>
      <c r="Y841" s="147" t="s">
        <v>3406</v>
      </c>
      <c r="Z841" s="147" t="s">
        <v>179</v>
      </c>
      <c r="AA841" s="141" t="s">
        <v>3407</v>
      </c>
      <c r="AB841" s="146" t="s">
        <v>3408</v>
      </c>
      <c r="AC841" s="162"/>
      <c r="AD841" s="146"/>
      <c r="AE841" s="163"/>
      <c r="AF841" s="152">
        <f t="shared" si="79"/>
        <v>3611920</v>
      </c>
      <c r="AG841" s="167"/>
      <c r="AH841" s="146"/>
      <c r="AI841" s="163"/>
      <c r="AJ841" s="152">
        <f t="shared" si="80"/>
        <v>0</v>
      </c>
      <c r="AK841" s="164"/>
      <c r="AL841" s="146"/>
      <c r="AM841" s="163"/>
      <c r="AN841" s="158">
        <f t="shared" si="81"/>
        <v>0</v>
      </c>
      <c r="AO841" s="157"/>
      <c r="AP841" s="157"/>
      <c r="AQ841" s="158">
        <f t="shared" ref="AQ841:AQ904" si="83">AM841-AO841</f>
        <v>0</v>
      </c>
      <c r="AR841" s="158">
        <f t="shared" si="82"/>
        <v>3611920</v>
      </c>
      <c r="AS841" s="159"/>
      <c r="AT841" s="164"/>
      <c r="AU841" s="165"/>
      <c r="AV841" s="148"/>
    </row>
    <row r="842" spans="1:48" s="118" customFormat="1" ht="18.75" customHeight="1">
      <c r="A842" s="140">
        <v>102</v>
      </c>
      <c r="B842" s="141" t="s">
        <v>3409</v>
      </c>
      <c r="C842" s="142" t="s">
        <v>154</v>
      </c>
      <c r="D842" s="168" t="s">
        <v>113</v>
      </c>
      <c r="E842" s="168" t="s">
        <v>118</v>
      </c>
      <c r="F842" s="142" t="s">
        <v>130</v>
      </c>
      <c r="G842" s="141" t="s">
        <v>233</v>
      </c>
      <c r="H842" s="142" t="s">
        <v>99</v>
      </c>
      <c r="I842" s="142" t="s">
        <v>40</v>
      </c>
      <c r="J842" s="168" t="s">
        <v>3410</v>
      </c>
      <c r="K842" s="141" t="s">
        <v>223</v>
      </c>
      <c r="L842" s="141">
        <v>72151701</v>
      </c>
      <c r="M842" s="143">
        <v>1100000</v>
      </c>
      <c r="N842" s="144">
        <v>12</v>
      </c>
      <c r="O842" s="143">
        <v>15000000</v>
      </c>
      <c r="P842" s="144" t="s">
        <v>2934</v>
      </c>
      <c r="Q842" s="144" t="s">
        <v>2934</v>
      </c>
      <c r="R842" s="144" t="s">
        <v>2934</v>
      </c>
      <c r="S842" s="141" t="s">
        <v>230</v>
      </c>
      <c r="T842" s="141" t="s">
        <v>2935</v>
      </c>
      <c r="U842" s="141" t="s">
        <v>2936</v>
      </c>
      <c r="V842" s="145"/>
      <c r="W842" s="141" t="s">
        <v>3345</v>
      </c>
      <c r="X842" s="146">
        <v>45366</v>
      </c>
      <c r="Y842" s="147">
        <v>202417000031203</v>
      </c>
      <c r="Z842" s="147" t="s">
        <v>38</v>
      </c>
      <c r="AA842" s="141" t="s">
        <v>712</v>
      </c>
      <c r="AB842" s="146">
        <v>45366</v>
      </c>
      <c r="AC842" s="162" t="s">
        <v>3411</v>
      </c>
      <c r="AD842" s="146">
        <v>45434</v>
      </c>
      <c r="AE842" s="163">
        <v>15000000</v>
      </c>
      <c r="AF842" s="152">
        <f t="shared" si="79"/>
        <v>0</v>
      </c>
      <c r="AG842" s="167" t="s">
        <v>3412</v>
      </c>
      <c r="AH842" s="146">
        <v>45369</v>
      </c>
      <c r="AI842" s="163">
        <v>0</v>
      </c>
      <c r="AJ842" s="152">
        <f t="shared" si="80"/>
        <v>15000000</v>
      </c>
      <c r="AK842" s="164"/>
      <c r="AL842" s="146"/>
      <c r="AM842" s="163"/>
      <c r="AN842" s="158">
        <f t="shared" si="81"/>
        <v>0</v>
      </c>
      <c r="AO842" s="157"/>
      <c r="AP842" s="157"/>
      <c r="AQ842" s="158">
        <f t="shared" si="83"/>
        <v>0</v>
      </c>
      <c r="AR842" s="158">
        <f t="shared" si="82"/>
        <v>15000000</v>
      </c>
      <c r="AS842" s="159"/>
      <c r="AT842" s="164"/>
      <c r="AU842" s="165"/>
      <c r="AV842" s="148"/>
    </row>
    <row r="843" spans="1:48" s="118" customFormat="1" ht="18.75" customHeight="1">
      <c r="A843" s="140">
        <v>103</v>
      </c>
      <c r="B843" s="141" t="s">
        <v>3413</v>
      </c>
      <c r="C843" s="142" t="s">
        <v>154</v>
      </c>
      <c r="D843" s="168" t="s">
        <v>113</v>
      </c>
      <c r="E843" s="168" t="s">
        <v>118</v>
      </c>
      <c r="F843" s="142" t="s">
        <v>130</v>
      </c>
      <c r="G843" s="141" t="s">
        <v>233</v>
      </c>
      <c r="H843" s="142" t="s">
        <v>100</v>
      </c>
      <c r="I843" s="142" t="s">
        <v>40</v>
      </c>
      <c r="J843" s="168" t="s">
        <v>3414</v>
      </c>
      <c r="K843" s="141" t="s">
        <v>163</v>
      </c>
      <c r="L843" s="141">
        <v>81112300</v>
      </c>
      <c r="M843" s="143">
        <v>5555555.555555556</v>
      </c>
      <c r="N843" s="144">
        <v>9</v>
      </c>
      <c r="O843" s="143">
        <v>50000000</v>
      </c>
      <c r="P843" s="144" t="s">
        <v>2945</v>
      </c>
      <c r="Q843" s="144" t="s">
        <v>2945</v>
      </c>
      <c r="R843" s="144" t="s">
        <v>2945</v>
      </c>
      <c r="S843" s="141" t="s">
        <v>230</v>
      </c>
      <c r="T843" s="141" t="s">
        <v>2935</v>
      </c>
      <c r="U843" s="141" t="s">
        <v>2936</v>
      </c>
      <c r="V843" s="145"/>
      <c r="W843" s="141" t="s">
        <v>3345</v>
      </c>
      <c r="X843" s="146" t="s">
        <v>3415</v>
      </c>
      <c r="Y843" s="147" t="s">
        <v>3416</v>
      </c>
      <c r="Z843" s="147" t="s">
        <v>179</v>
      </c>
      <c r="AA843" s="141" t="s">
        <v>3417</v>
      </c>
      <c r="AB843" s="146">
        <v>45331</v>
      </c>
      <c r="AC843" s="162" t="s">
        <v>3418</v>
      </c>
      <c r="AD843" s="146">
        <v>45434</v>
      </c>
      <c r="AE843" s="163">
        <v>50000000</v>
      </c>
      <c r="AF843" s="152">
        <f t="shared" si="79"/>
        <v>0</v>
      </c>
      <c r="AG843" s="167"/>
      <c r="AH843" s="146"/>
      <c r="AI843" s="163"/>
      <c r="AJ843" s="152">
        <f t="shared" si="80"/>
        <v>50000000</v>
      </c>
      <c r="AK843" s="164"/>
      <c r="AL843" s="146"/>
      <c r="AM843" s="163"/>
      <c r="AN843" s="158">
        <f t="shared" si="81"/>
        <v>0</v>
      </c>
      <c r="AO843" s="157"/>
      <c r="AP843" s="157"/>
      <c r="AQ843" s="158">
        <f t="shared" si="83"/>
        <v>0</v>
      </c>
      <c r="AR843" s="158">
        <f t="shared" si="82"/>
        <v>50000000</v>
      </c>
      <c r="AS843" s="159"/>
      <c r="AT843" s="164"/>
      <c r="AU843" s="165"/>
      <c r="AV843" s="148"/>
    </row>
    <row r="844" spans="1:48" s="118" customFormat="1" ht="18.75" customHeight="1">
      <c r="A844" s="140">
        <v>104</v>
      </c>
      <c r="B844" s="141" t="s">
        <v>3419</v>
      </c>
      <c r="C844" s="142" t="s">
        <v>154</v>
      </c>
      <c r="D844" s="168" t="s">
        <v>113</v>
      </c>
      <c r="E844" s="168" t="s">
        <v>118</v>
      </c>
      <c r="F844" s="142" t="s">
        <v>130</v>
      </c>
      <c r="G844" s="141" t="s">
        <v>233</v>
      </c>
      <c r="H844" s="142" t="s">
        <v>101</v>
      </c>
      <c r="I844" s="142" t="s">
        <v>40</v>
      </c>
      <c r="J844" s="168" t="s">
        <v>3420</v>
      </c>
      <c r="K844" s="141" t="s">
        <v>218</v>
      </c>
      <c r="L844" s="141">
        <v>39121004</v>
      </c>
      <c r="M844" s="143">
        <v>3000000</v>
      </c>
      <c r="N844" s="144">
        <v>10</v>
      </c>
      <c r="O844" s="143">
        <v>30000000</v>
      </c>
      <c r="P844" s="144" t="s">
        <v>2944</v>
      </c>
      <c r="Q844" s="144" t="s">
        <v>2944</v>
      </c>
      <c r="R844" s="144" t="s">
        <v>2944</v>
      </c>
      <c r="S844" s="141" t="s">
        <v>230</v>
      </c>
      <c r="T844" s="141" t="s">
        <v>2935</v>
      </c>
      <c r="U844" s="141" t="s">
        <v>2936</v>
      </c>
      <c r="V844" s="145"/>
      <c r="W844" s="141" t="s">
        <v>3345</v>
      </c>
      <c r="X844" s="146">
        <v>45342</v>
      </c>
      <c r="Y844" s="147">
        <v>202417000021483</v>
      </c>
      <c r="Z844" s="147" t="s">
        <v>38</v>
      </c>
      <c r="AA844" s="141" t="s">
        <v>712</v>
      </c>
      <c r="AB844" s="146">
        <v>45342</v>
      </c>
      <c r="AC844" s="162" t="s">
        <v>3421</v>
      </c>
      <c r="AD844" s="146">
        <v>45342</v>
      </c>
      <c r="AE844" s="163">
        <v>30000000</v>
      </c>
      <c r="AF844" s="152">
        <f t="shared" si="79"/>
        <v>0</v>
      </c>
      <c r="AG844" s="167">
        <v>121</v>
      </c>
      <c r="AH844" s="146">
        <v>45342</v>
      </c>
      <c r="AI844" s="163">
        <v>30000000</v>
      </c>
      <c r="AJ844" s="152">
        <f t="shared" si="80"/>
        <v>0</v>
      </c>
      <c r="AK844" s="164">
        <v>1897</v>
      </c>
      <c r="AL844" s="146">
        <v>45427</v>
      </c>
      <c r="AM844" s="163">
        <v>30000000</v>
      </c>
      <c r="AN844" s="158">
        <f t="shared" si="81"/>
        <v>0</v>
      </c>
      <c r="AO844" s="157">
        <v>0</v>
      </c>
      <c r="AP844" s="157"/>
      <c r="AQ844" s="158">
        <f t="shared" si="83"/>
        <v>30000000</v>
      </c>
      <c r="AR844" s="158">
        <f t="shared" si="82"/>
        <v>0</v>
      </c>
      <c r="AS844" s="159" t="s">
        <v>48</v>
      </c>
      <c r="AT844" s="164">
        <v>418</v>
      </c>
      <c r="AU844" s="165" t="s">
        <v>3422</v>
      </c>
      <c r="AV844" s="148"/>
    </row>
    <row r="845" spans="1:48" s="118" customFormat="1" ht="18.75" customHeight="1">
      <c r="A845" s="140">
        <v>105</v>
      </c>
      <c r="B845" s="141" t="s">
        <v>3423</v>
      </c>
      <c r="C845" s="142" t="s">
        <v>154</v>
      </c>
      <c r="D845" s="168" t="s">
        <v>113</v>
      </c>
      <c r="E845" s="168" t="s">
        <v>118</v>
      </c>
      <c r="F845" s="142" t="s">
        <v>130</v>
      </c>
      <c r="G845" s="141" t="s">
        <v>233</v>
      </c>
      <c r="H845" s="142" t="s">
        <v>102</v>
      </c>
      <c r="I845" s="142" t="s">
        <v>40</v>
      </c>
      <c r="J845" s="168" t="s">
        <v>3424</v>
      </c>
      <c r="K845" s="141" t="s">
        <v>223</v>
      </c>
      <c r="L845" s="141">
        <v>81161708</v>
      </c>
      <c r="M845" s="143">
        <v>3333333.3333333335</v>
      </c>
      <c r="N845" s="144">
        <v>9</v>
      </c>
      <c r="O845" s="143">
        <v>30000000</v>
      </c>
      <c r="P845" s="144" t="s">
        <v>2944</v>
      </c>
      <c r="Q845" s="144" t="s">
        <v>2944</v>
      </c>
      <c r="R845" s="144" t="s">
        <v>2944</v>
      </c>
      <c r="S845" s="141" t="s">
        <v>230</v>
      </c>
      <c r="T845" s="141" t="s">
        <v>2935</v>
      </c>
      <c r="U845" s="141" t="s">
        <v>2936</v>
      </c>
      <c r="V845" s="145"/>
      <c r="W845" s="141" t="s">
        <v>3345</v>
      </c>
      <c r="X845" s="146">
        <v>45386</v>
      </c>
      <c r="Y845" s="147">
        <v>202417000035783</v>
      </c>
      <c r="Z845" s="147" t="s">
        <v>38</v>
      </c>
      <c r="AA845" s="141" t="s">
        <v>712</v>
      </c>
      <c r="AB845" s="146" t="s">
        <v>3425</v>
      </c>
      <c r="AC845" s="162" t="s">
        <v>3426</v>
      </c>
      <c r="AD845" s="146">
        <v>45386</v>
      </c>
      <c r="AE845" s="163">
        <v>30000000</v>
      </c>
      <c r="AF845" s="152">
        <f t="shared" si="79"/>
        <v>0</v>
      </c>
      <c r="AG845" s="167">
        <v>603</v>
      </c>
      <c r="AH845" s="146">
        <v>45390</v>
      </c>
      <c r="AI845" s="163">
        <v>0</v>
      </c>
      <c r="AJ845" s="152">
        <f t="shared" si="80"/>
        <v>30000000</v>
      </c>
      <c r="AK845" s="164"/>
      <c r="AL845" s="146"/>
      <c r="AM845" s="163"/>
      <c r="AN845" s="158">
        <f t="shared" si="81"/>
        <v>0</v>
      </c>
      <c r="AO845" s="157"/>
      <c r="AP845" s="157"/>
      <c r="AQ845" s="158">
        <f t="shared" si="83"/>
        <v>0</v>
      </c>
      <c r="AR845" s="158">
        <f t="shared" si="82"/>
        <v>30000000</v>
      </c>
      <c r="AS845" s="159"/>
      <c r="AT845" s="164"/>
      <c r="AU845" s="165"/>
      <c r="AV845" s="148" t="s">
        <v>3427</v>
      </c>
    </row>
    <row r="846" spans="1:48" s="118" customFormat="1" ht="18.75" customHeight="1">
      <c r="A846" s="140">
        <v>106</v>
      </c>
      <c r="B846" s="141" t="s">
        <v>3428</v>
      </c>
      <c r="C846" s="142" t="s">
        <v>154</v>
      </c>
      <c r="D846" s="168" t="s">
        <v>113</v>
      </c>
      <c r="E846" s="168" t="s">
        <v>118</v>
      </c>
      <c r="F846" s="142" t="s">
        <v>130</v>
      </c>
      <c r="G846" s="141" t="s">
        <v>233</v>
      </c>
      <c r="H846" s="142" t="s">
        <v>102</v>
      </c>
      <c r="I846" s="142" t="s">
        <v>40</v>
      </c>
      <c r="J846" s="168" t="s">
        <v>3429</v>
      </c>
      <c r="K846" s="141" t="s">
        <v>222</v>
      </c>
      <c r="L846" s="141">
        <v>81112215</v>
      </c>
      <c r="M846" s="143">
        <v>2916750</v>
      </c>
      <c r="N846" s="144">
        <v>12</v>
      </c>
      <c r="O846" s="143">
        <v>35001000</v>
      </c>
      <c r="P846" s="144" t="s">
        <v>2945</v>
      </c>
      <c r="Q846" s="144" t="s">
        <v>2945</v>
      </c>
      <c r="R846" s="144" t="s">
        <v>2945</v>
      </c>
      <c r="S846" s="141" t="s">
        <v>230</v>
      </c>
      <c r="T846" s="141" t="s">
        <v>2935</v>
      </c>
      <c r="U846" s="141" t="s">
        <v>2936</v>
      </c>
      <c r="V846" s="145"/>
      <c r="W846" s="141" t="s">
        <v>3345</v>
      </c>
      <c r="X846" s="146"/>
      <c r="Y846" s="147"/>
      <c r="Z846" s="147"/>
      <c r="AA846" s="141"/>
      <c r="AB846" s="146"/>
      <c r="AC846" s="162"/>
      <c r="AD846" s="146"/>
      <c r="AE846" s="163"/>
      <c r="AF846" s="152">
        <f t="shared" si="79"/>
        <v>35001000</v>
      </c>
      <c r="AG846" s="167"/>
      <c r="AH846" s="146"/>
      <c r="AI846" s="163"/>
      <c r="AJ846" s="152">
        <f t="shared" si="80"/>
        <v>0</v>
      </c>
      <c r="AK846" s="164"/>
      <c r="AL846" s="146"/>
      <c r="AM846" s="163"/>
      <c r="AN846" s="158">
        <f t="shared" si="81"/>
        <v>0</v>
      </c>
      <c r="AO846" s="157"/>
      <c r="AP846" s="157"/>
      <c r="AQ846" s="158">
        <f t="shared" si="83"/>
        <v>0</v>
      </c>
      <c r="AR846" s="158">
        <f t="shared" si="82"/>
        <v>35001000</v>
      </c>
      <c r="AS846" s="159"/>
      <c r="AT846" s="164"/>
      <c r="AU846" s="165"/>
      <c r="AV846" s="148"/>
    </row>
    <row r="847" spans="1:48" s="118" customFormat="1" ht="18.75" customHeight="1">
      <c r="A847" s="140">
        <v>107</v>
      </c>
      <c r="B847" s="141" t="s">
        <v>3430</v>
      </c>
      <c r="C847" s="142" t="s">
        <v>154</v>
      </c>
      <c r="D847" s="168" t="s">
        <v>113</v>
      </c>
      <c r="E847" s="168" t="s">
        <v>118</v>
      </c>
      <c r="F847" s="142" t="s">
        <v>129</v>
      </c>
      <c r="G847" s="141" t="s">
        <v>233</v>
      </c>
      <c r="H847" s="142" t="s">
        <v>82</v>
      </c>
      <c r="I847" s="142" t="s">
        <v>40</v>
      </c>
      <c r="J847" s="168" t="s">
        <v>3431</v>
      </c>
      <c r="K847" s="141" t="s">
        <v>218</v>
      </c>
      <c r="L847" s="141">
        <v>80111600</v>
      </c>
      <c r="M847" s="143">
        <v>7484000</v>
      </c>
      <c r="N847" s="144">
        <v>8</v>
      </c>
      <c r="O847" s="143">
        <v>45889287</v>
      </c>
      <c r="P847" s="144" t="s">
        <v>242</v>
      </c>
      <c r="Q847" s="144" t="s">
        <v>242</v>
      </c>
      <c r="R847" s="144" t="s">
        <v>242</v>
      </c>
      <c r="S847" s="141" t="s">
        <v>230</v>
      </c>
      <c r="T847" s="141" t="s">
        <v>2935</v>
      </c>
      <c r="U847" s="141" t="s">
        <v>2936</v>
      </c>
      <c r="V847" s="145"/>
      <c r="W847" s="141" t="s">
        <v>3345</v>
      </c>
      <c r="X847" s="146">
        <v>45362</v>
      </c>
      <c r="Y847" s="147">
        <v>202417000029903</v>
      </c>
      <c r="Z847" s="147" t="s">
        <v>38</v>
      </c>
      <c r="AA847" s="141" t="s">
        <v>712</v>
      </c>
      <c r="AB847" s="146">
        <v>45362</v>
      </c>
      <c r="AC847" s="162" t="s">
        <v>3432</v>
      </c>
      <c r="AD847" s="146">
        <v>45362</v>
      </c>
      <c r="AE847" s="163">
        <v>30000000</v>
      </c>
      <c r="AF847" s="152">
        <f t="shared" si="79"/>
        <v>15889287</v>
      </c>
      <c r="AG847" s="167">
        <v>420</v>
      </c>
      <c r="AH847" s="146">
        <v>45362</v>
      </c>
      <c r="AI847" s="163">
        <v>30000000</v>
      </c>
      <c r="AJ847" s="152">
        <f t="shared" si="80"/>
        <v>0</v>
      </c>
      <c r="AK847" s="164">
        <v>653</v>
      </c>
      <c r="AL847" s="146">
        <v>45363</v>
      </c>
      <c r="AM847" s="163">
        <v>30000000</v>
      </c>
      <c r="AN847" s="158">
        <f t="shared" si="81"/>
        <v>0</v>
      </c>
      <c r="AO847" s="157">
        <v>12000000</v>
      </c>
      <c r="AP847" s="157"/>
      <c r="AQ847" s="158">
        <f t="shared" si="83"/>
        <v>18000000</v>
      </c>
      <c r="AR847" s="158">
        <f t="shared" si="82"/>
        <v>15889287</v>
      </c>
      <c r="AS847" s="159" t="s">
        <v>170</v>
      </c>
      <c r="AT847" s="164">
        <v>145</v>
      </c>
      <c r="AU847" s="165" t="s">
        <v>3433</v>
      </c>
      <c r="AV847" s="148"/>
    </row>
    <row r="848" spans="1:48" s="118" customFormat="1" ht="18.75" customHeight="1">
      <c r="A848" s="140">
        <v>108</v>
      </c>
      <c r="B848" s="141" t="s">
        <v>3434</v>
      </c>
      <c r="C848" s="142" t="s">
        <v>154</v>
      </c>
      <c r="D848" s="168" t="s">
        <v>113</v>
      </c>
      <c r="E848" s="168" t="s">
        <v>118</v>
      </c>
      <c r="F848" s="142" t="s">
        <v>129</v>
      </c>
      <c r="G848" s="141" t="s">
        <v>233</v>
      </c>
      <c r="H848" s="142" t="s">
        <v>82</v>
      </c>
      <c r="I848" s="142" t="s">
        <v>40</v>
      </c>
      <c r="J848" s="168" t="s">
        <v>3435</v>
      </c>
      <c r="K848" s="141" t="s">
        <v>218</v>
      </c>
      <c r="L848" s="141">
        <v>80111600</v>
      </c>
      <c r="M848" s="143">
        <v>5228125</v>
      </c>
      <c r="N848" s="144">
        <v>8</v>
      </c>
      <c r="O848" s="143">
        <v>32057059</v>
      </c>
      <c r="P848" s="144" t="s">
        <v>242</v>
      </c>
      <c r="Q848" s="144" t="s">
        <v>242</v>
      </c>
      <c r="R848" s="144" t="s">
        <v>242</v>
      </c>
      <c r="S848" s="141" t="s">
        <v>230</v>
      </c>
      <c r="T848" s="141" t="s">
        <v>2935</v>
      </c>
      <c r="U848" s="141" t="s">
        <v>2936</v>
      </c>
      <c r="V848" s="145"/>
      <c r="W848" s="141" t="s">
        <v>3345</v>
      </c>
      <c r="X848" s="146">
        <v>45362</v>
      </c>
      <c r="Y848" s="147">
        <v>202417000030103</v>
      </c>
      <c r="Z848" s="147" t="s">
        <v>38</v>
      </c>
      <c r="AA848" s="141" t="s">
        <v>712</v>
      </c>
      <c r="AB848" s="146">
        <v>45362</v>
      </c>
      <c r="AC848" s="162" t="s">
        <v>3436</v>
      </c>
      <c r="AD848" s="146">
        <v>45362</v>
      </c>
      <c r="AE848" s="163">
        <v>20912380</v>
      </c>
      <c r="AF848" s="152">
        <f t="shared" si="79"/>
        <v>11144679</v>
      </c>
      <c r="AG848" s="167">
        <v>424</v>
      </c>
      <c r="AH848" s="146">
        <v>45363</v>
      </c>
      <c r="AI848" s="163">
        <v>20912380</v>
      </c>
      <c r="AJ848" s="152">
        <f t="shared" si="80"/>
        <v>0</v>
      </c>
      <c r="AK848" s="164">
        <v>841</v>
      </c>
      <c r="AL848" s="146">
        <v>45366</v>
      </c>
      <c r="AM848" s="163">
        <v>20912380</v>
      </c>
      <c r="AN848" s="158">
        <f t="shared" si="81"/>
        <v>0</v>
      </c>
      <c r="AO848" s="157">
        <v>7493603</v>
      </c>
      <c r="AP848" s="157"/>
      <c r="AQ848" s="158">
        <f t="shared" si="83"/>
        <v>13418777</v>
      </c>
      <c r="AR848" s="158">
        <f t="shared" si="82"/>
        <v>11144679</v>
      </c>
      <c r="AS848" s="159" t="s">
        <v>170</v>
      </c>
      <c r="AT848" s="164">
        <v>176</v>
      </c>
      <c r="AU848" s="165" t="s">
        <v>3437</v>
      </c>
      <c r="AV848" s="148"/>
    </row>
    <row r="849" spans="1:48" s="118" customFormat="1" ht="18.75" customHeight="1">
      <c r="A849" s="140">
        <v>109</v>
      </c>
      <c r="B849" s="141" t="s">
        <v>3438</v>
      </c>
      <c r="C849" s="142" t="s">
        <v>154</v>
      </c>
      <c r="D849" s="168" t="s">
        <v>113</v>
      </c>
      <c r="E849" s="168" t="s">
        <v>118</v>
      </c>
      <c r="F849" s="142" t="s">
        <v>129</v>
      </c>
      <c r="G849" s="141" t="s">
        <v>233</v>
      </c>
      <c r="H849" s="142" t="s">
        <v>82</v>
      </c>
      <c r="I849" s="142" t="s">
        <v>40</v>
      </c>
      <c r="J849" s="168" t="s">
        <v>3439</v>
      </c>
      <c r="K849" s="141" t="s">
        <v>218</v>
      </c>
      <c r="L849" s="141">
        <v>80111600</v>
      </c>
      <c r="M849" s="143">
        <v>3645166.6666666665</v>
      </c>
      <c r="N849" s="144">
        <v>6</v>
      </c>
      <c r="O849" s="143">
        <v>608235</v>
      </c>
      <c r="P849" s="144" t="s">
        <v>242</v>
      </c>
      <c r="Q849" s="144" t="s">
        <v>242</v>
      </c>
      <c r="R849" s="144" t="s">
        <v>242</v>
      </c>
      <c r="S849" s="141" t="s">
        <v>230</v>
      </c>
      <c r="T849" s="141" t="s">
        <v>2935</v>
      </c>
      <c r="U849" s="141" t="s">
        <v>2936</v>
      </c>
      <c r="V849" s="145"/>
      <c r="W849" s="141" t="s">
        <v>3345</v>
      </c>
      <c r="X849" s="146">
        <v>45363</v>
      </c>
      <c r="Y849" s="147">
        <v>202417000030323</v>
      </c>
      <c r="Z849" s="147" t="s">
        <v>179</v>
      </c>
      <c r="AA849" s="141" t="s">
        <v>3440</v>
      </c>
      <c r="AB849" s="146">
        <v>45363</v>
      </c>
      <c r="AC849" s="162"/>
      <c r="AD849" s="146"/>
      <c r="AE849" s="163"/>
      <c r="AF849" s="152">
        <f t="shared" si="79"/>
        <v>608235</v>
      </c>
      <c r="AG849" s="167"/>
      <c r="AH849" s="146"/>
      <c r="AI849" s="163"/>
      <c r="AJ849" s="152">
        <f t="shared" si="80"/>
        <v>0</v>
      </c>
      <c r="AK849" s="164"/>
      <c r="AL849" s="146"/>
      <c r="AM849" s="163"/>
      <c r="AN849" s="158">
        <f t="shared" si="81"/>
        <v>0</v>
      </c>
      <c r="AO849" s="157"/>
      <c r="AP849" s="157"/>
      <c r="AQ849" s="158">
        <f t="shared" si="83"/>
        <v>0</v>
      </c>
      <c r="AR849" s="158">
        <f t="shared" si="82"/>
        <v>608235</v>
      </c>
      <c r="AS849" s="159"/>
      <c r="AT849" s="164"/>
      <c r="AU849" s="165"/>
      <c r="AV849" s="148"/>
    </row>
    <row r="850" spans="1:48" s="118" customFormat="1" ht="18.75" customHeight="1">
      <c r="A850" s="140">
        <v>110</v>
      </c>
      <c r="B850" s="141" t="s">
        <v>3441</v>
      </c>
      <c r="C850" s="142" t="s">
        <v>154</v>
      </c>
      <c r="D850" s="168" t="s">
        <v>113</v>
      </c>
      <c r="E850" s="168" t="s">
        <v>118</v>
      </c>
      <c r="F850" s="142" t="s">
        <v>129</v>
      </c>
      <c r="G850" s="141" t="s">
        <v>233</v>
      </c>
      <c r="H850" s="142" t="s">
        <v>82</v>
      </c>
      <c r="I850" s="142" t="s">
        <v>40</v>
      </c>
      <c r="J850" s="168" t="s">
        <v>3442</v>
      </c>
      <c r="K850" s="141" t="s">
        <v>218</v>
      </c>
      <c r="L850" s="141">
        <v>80111600</v>
      </c>
      <c r="M850" s="143">
        <v>7201250</v>
      </c>
      <c r="N850" s="144">
        <v>8</v>
      </c>
      <c r="O850" s="143">
        <v>50463480</v>
      </c>
      <c r="P850" s="144" t="s">
        <v>242</v>
      </c>
      <c r="Q850" s="144" t="s">
        <v>242</v>
      </c>
      <c r="R850" s="144" t="s">
        <v>242</v>
      </c>
      <c r="S850" s="141" t="s">
        <v>230</v>
      </c>
      <c r="T850" s="141" t="s">
        <v>2935</v>
      </c>
      <c r="U850" s="141" t="s">
        <v>2936</v>
      </c>
      <c r="V850" s="145"/>
      <c r="W850" s="141" t="s">
        <v>3345</v>
      </c>
      <c r="X850" s="146">
        <v>45362</v>
      </c>
      <c r="Y850" s="147">
        <v>202417000030103</v>
      </c>
      <c r="Z850" s="147" t="s">
        <v>38</v>
      </c>
      <c r="AA850" s="141" t="s">
        <v>712</v>
      </c>
      <c r="AB850" s="146">
        <v>45362</v>
      </c>
      <c r="AC850" s="162" t="s">
        <v>3443</v>
      </c>
      <c r="AD850" s="146">
        <v>45362</v>
      </c>
      <c r="AE850" s="163">
        <v>28000000</v>
      </c>
      <c r="AF850" s="152">
        <f t="shared" si="79"/>
        <v>22463480</v>
      </c>
      <c r="AG850" s="167">
        <v>423</v>
      </c>
      <c r="AH850" s="146">
        <v>45363</v>
      </c>
      <c r="AI850" s="163">
        <v>28000000</v>
      </c>
      <c r="AJ850" s="152">
        <f t="shared" si="80"/>
        <v>0</v>
      </c>
      <c r="AK850" s="164">
        <v>1126</v>
      </c>
      <c r="AL850" s="146">
        <v>45378</v>
      </c>
      <c r="AM850" s="163">
        <v>28000000</v>
      </c>
      <c r="AN850" s="158">
        <f t="shared" si="81"/>
        <v>0</v>
      </c>
      <c r="AO850" s="157">
        <v>7000000</v>
      </c>
      <c r="AP850" s="157"/>
      <c r="AQ850" s="158">
        <f t="shared" si="83"/>
        <v>21000000</v>
      </c>
      <c r="AR850" s="158">
        <f t="shared" si="82"/>
        <v>22463480</v>
      </c>
      <c r="AS850" s="159" t="s">
        <v>170</v>
      </c>
      <c r="AT850" s="164">
        <v>233</v>
      </c>
      <c r="AU850" s="165" t="s">
        <v>3444</v>
      </c>
      <c r="AV850" s="148"/>
    </row>
    <row r="851" spans="1:48" s="118" customFormat="1" ht="18.75" customHeight="1">
      <c r="A851" s="140">
        <v>111</v>
      </c>
      <c r="B851" s="141" t="s">
        <v>3445</v>
      </c>
      <c r="C851" s="142" t="s">
        <v>154</v>
      </c>
      <c r="D851" s="168" t="s">
        <v>113</v>
      </c>
      <c r="E851" s="168" t="s">
        <v>118</v>
      </c>
      <c r="F851" s="142" t="s">
        <v>129</v>
      </c>
      <c r="G851" s="141" t="s">
        <v>233</v>
      </c>
      <c r="H851" s="142" t="s">
        <v>82</v>
      </c>
      <c r="I851" s="142" t="s">
        <v>40</v>
      </c>
      <c r="J851" s="168" t="s">
        <v>3446</v>
      </c>
      <c r="K851" s="141" t="s">
        <v>218</v>
      </c>
      <c r="L851" s="141">
        <v>80111600</v>
      </c>
      <c r="M851" s="143">
        <v>8000000</v>
      </c>
      <c r="N851" s="144">
        <v>7</v>
      </c>
      <c r="O851" s="143">
        <v>49053200</v>
      </c>
      <c r="P851" s="144" t="s">
        <v>242</v>
      </c>
      <c r="Q851" s="144" t="s">
        <v>242</v>
      </c>
      <c r="R851" s="144" t="s">
        <v>242</v>
      </c>
      <c r="S851" s="141" t="s">
        <v>230</v>
      </c>
      <c r="T851" s="141" t="s">
        <v>2935</v>
      </c>
      <c r="U851" s="141" t="s">
        <v>2936</v>
      </c>
      <c r="V851" s="145"/>
      <c r="W851" s="141" t="s">
        <v>3345</v>
      </c>
      <c r="X851" s="146">
        <v>45362</v>
      </c>
      <c r="Y851" s="147">
        <v>202417000030103</v>
      </c>
      <c r="Z851" s="147" t="s">
        <v>38</v>
      </c>
      <c r="AA851" s="141" t="s">
        <v>712</v>
      </c>
      <c r="AB851" s="146">
        <v>45362</v>
      </c>
      <c r="AC851" s="162" t="s">
        <v>3447</v>
      </c>
      <c r="AD851" s="146">
        <v>45362</v>
      </c>
      <c r="AE851" s="163">
        <v>32000000</v>
      </c>
      <c r="AF851" s="152">
        <f t="shared" si="79"/>
        <v>17053200</v>
      </c>
      <c r="AG851" s="167">
        <v>426</v>
      </c>
      <c r="AH851" s="146">
        <v>45363</v>
      </c>
      <c r="AI851" s="163">
        <v>32000000</v>
      </c>
      <c r="AJ851" s="152">
        <f t="shared" si="80"/>
        <v>0</v>
      </c>
      <c r="AK851" s="164">
        <v>1035</v>
      </c>
      <c r="AL851" s="146">
        <v>45372</v>
      </c>
      <c r="AM851" s="163">
        <v>32000000</v>
      </c>
      <c r="AN851" s="158">
        <f t="shared" si="81"/>
        <v>0</v>
      </c>
      <c r="AO851" s="157">
        <v>10666667</v>
      </c>
      <c r="AP851" s="157"/>
      <c r="AQ851" s="158">
        <f t="shared" si="83"/>
        <v>21333333</v>
      </c>
      <c r="AR851" s="158">
        <f t="shared" si="82"/>
        <v>17053200</v>
      </c>
      <c r="AS851" s="159" t="s">
        <v>170</v>
      </c>
      <c r="AT851" s="164">
        <v>207</v>
      </c>
      <c r="AU851" s="165" t="s">
        <v>3448</v>
      </c>
      <c r="AV851" s="148"/>
    </row>
    <row r="852" spans="1:48" s="118" customFormat="1" ht="18.75" customHeight="1">
      <c r="A852" s="140">
        <v>112</v>
      </c>
      <c r="B852" s="141" t="s">
        <v>3449</v>
      </c>
      <c r="C852" s="142" t="s">
        <v>154</v>
      </c>
      <c r="D852" s="168" t="s">
        <v>113</v>
      </c>
      <c r="E852" s="168" t="s">
        <v>118</v>
      </c>
      <c r="F852" s="142" t="s">
        <v>129</v>
      </c>
      <c r="G852" s="141" t="s">
        <v>233</v>
      </c>
      <c r="H852" s="142" t="s">
        <v>82</v>
      </c>
      <c r="I852" s="142" t="s">
        <v>40</v>
      </c>
      <c r="J852" s="168" t="s">
        <v>3450</v>
      </c>
      <c r="K852" s="141" t="s">
        <v>218</v>
      </c>
      <c r="L852" s="141">
        <v>80111600</v>
      </c>
      <c r="M852" s="143">
        <v>4962375</v>
      </c>
      <c r="N852" s="144">
        <v>8</v>
      </c>
      <c r="O852" s="143">
        <v>34774340</v>
      </c>
      <c r="P852" s="144" t="s">
        <v>2944</v>
      </c>
      <c r="Q852" s="144" t="s">
        <v>2944</v>
      </c>
      <c r="R852" s="144" t="s">
        <v>2944</v>
      </c>
      <c r="S852" s="141" t="s">
        <v>230</v>
      </c>
      <c r="T852" s="141" t="s">
        <v>2935</v>
      </c>
      <c r="U852" s="141" t="s">
        <v>2936</v>
      </c>
      <c r="V852" s="145"/>
      <c r="W852" s="141" t="s">
        <v>3345</v>
      </c>
      <c r="X852" s="146">
        <v>45362</v>
      </c>
      <c r="Y852" s="147">
        <v>202417000030103</v>
      </c>
      <c r="Z852" s="147" t="s">
        <v>38</v>
      </c>
      <c r="AA852" s="141" t="s">
        <v>712</v>
      </c>
      <c r="AB852" s="146">
        <v>45362</v>
      </c>
      <c r="AC852" s="162" t="s">
        <v>3451</v>
      </c>
      <c r="AD852" s="146">
        <v>45362</v>
      </c>
      <c r="AE852" s="163">
        <v>19429400</v>
      </c>
      <c r="AF852" s="152">
        <f t="shared" si="79"/>
        <v>15344940</v>
      </c>
      <c r="AG852" s="167">
        <v>425</v>
      </c>
      <c r="AH852" s="146">
        <v>45363</v>
      </c>
      <c r="AI852" s="163">
        <v>16000000</v>
      </c>
      <c r="AJ852" s="152">
        <f t="shared" si="80"/>
        <v>3429400</v>
      </c>
      <c r="AK852" s="164">
        <v>1015</v>
      </c>
      <c r="AL852" s="146">
        <v>45371</v>
      </c>
      <c r="AM852" s="163">
        <v>16000000</v>
      </c>
      <c r="AN852" s="158">
        <f t="shared" si="81"/>
        <v>0</v>
      </c>
      <c r="AO852" s="157">
        <v>5466667</v>
      </c>
      <c r="AP852" s="157"/>
      <c r="AQ852" s="158">
        <f t="shared" si="83"/>
        <v>10533333</v>
      </c>
      <c r="AR852" s="158">
        <f t="shared" si="82"/>
        <v>18774340</v>
      </c>
      <c r="AS852" s="159" t="s">
        <v>170</v>
      </c>
      <c r="AT852" s="164">
        <v>189</v>
      </c>
      <c r="AU852" s="165" t="s">
        <v>3452</v>
      </c>
      <c r="AV852" s="148" t="s">
        <v>3453</v>
      </c>
    </row>
    <row r="853" spans="1:48" s="118" customFormat="1" ht="18.75" customHeight="1">
      <c r="A853" s="140">
        <v>113</v>
      </c>
      <c r="B853" s="141" t="s">
        <v>3454</v>
      </c>
      <c r="C853" s="142" t="s">
        <v>154</v>
      </c>
      <c r="D853" s="168" t="s">
        <v>113</v>
      </c>
      <c r="E853" s="168" t="s">
        <v>118</v>
      </c>
      <c r="F853" s="142" t="s">
        <v>129</v>
      </c>
      <c r="G853" s="141" t="s">
        <v>233</v>
      </c>
      <c r="H853" s="142" t="s">
        <v>82</v>
      </c>
      <c r="I853" s="142" t="s">
        <v>40</v>
      </c>
      <c r="J853" s="168" t="s">
        <v>3455</v>
      </c>
      <c r="K853" s="141" t="s">
        <v>218</v>
      </c>
      <c r="L853" s="141">
        <v>80111600</v>
      </c>
      <c r="M853" s="143">
        <v>7727000</v>
      </c>
      <c r="N853" s="144">
        <v>7</v>
      </c>
      <c r="O853" s="143">
        <v>47379260</v>
      </c>
      <c r="P853" s="144" t="s">
        <v>2944</v>
      </c>
      <c r="Q853" s="144" t="s">
        <v>2944</v>
      </c>
      <c r="R853" s="144" t="s">
        <v>2944</v>
      </c>
      <c r="S853" s="141" t="s">
        <v>230</v>
      </c>
      <c r="T853" s="141" t="s">
        <v>2935</v>
      </c>
      <c r="U853" s="141" t="s">
        <v>2936</v>
      </c>
      <c r="V853" s="145"/>
      <c r="W853" s="141" t="s">
        <v>3345</v>
      </c>
      <c r="X853" s="146">
        <v>45362</v>
      </c>
      <c r="Y853" s="147">
        <v>202417000030103</v>
      </c>
      <c r="Z853" s="147" t="s">
        <v>38</v>
      </c>
      <c r="AA853" s="141" t="s">
        <v>712</v>
      </c>
      <c r="AB853" s="146">
        <v>45362</v>
      </c>
      <c r="AC853" s="162" t="s">
        <v>3456</v>
      </c>
      <c r="AD853" s="146">
        <v>45362</v>
      </c>
      <c r="AE853" s="163">
        <v>30907780</v>
      </c>
      <c r="AF853" s="152">
        <f t="shared" si="79"/>
        <v>16471480</v>
      </c>
      <c r="AG853" s="167">
        <v>427</v>
      </c>
      <c r="AH853" s="146">
        <v>45363</v>
      </c>
      <c r="AI853" s="163">
        <v>30907780</v>
      </c>
      <c r="AJ853" s="152">
        <f t="shared" si="80"/>
        <v>0</v>
      </c>
      <c r="AK853" s="164">
        <v>833</v>
      </c>
      <c r="AL853" s="146">
        <v>45366</v>
      </c>
      <c r="AM853" s="163">
        <v>30907780</v>
      </c>
      <c r="AN853" s="158">
        <f t="shared" si="81"/>
        <v>0</v>
      </c>
      <c r="AO853" s="157">
        <v>10817723</v>
      </c>
      <c r="AP853" s="157"/>
      <c r="AQ853" s="158">
        <f t="shared" si="83"/>
        <v>20090057</v>
      </c>
      <c r="AR853" s="158">
        <f t="shared" si="82"/>
        <v>16471480</v>
      </c>
      <c r="AS853" s="159" t="s">
        <v>170</v>
      </c>
      <c r="AT853" s="164">
        <v>168</v>
      </c>
      <c r="AU853" s="165" t="s">
        <v>3457</v>
      </c>
      <c r="AV853" s="148"/>
    </row>
    <row r="854" spans="1:48" s="118" customFormat="1" ht="18.75" customHeight="1">
      <c r="A854" s="140">
        <v>114</v>
      </c>
      <c r="B854" s="141" t="s">
        <v>3458</v>
      </c>
      <c r="C854" s="142" t="s">
        <v>154</v>
      </c>
      <c r="D854" s="168" t="s">
        <v>113</v>
      </c>
      <c r="E854" s="168" t="s">
        <v>118</v>
      </c>
      <c r="F854" s="142" t="s">
        <v>129</v>
      </c>
      <c r="G854" s="141" t="s">
        <v>233</v>
      </c>
      <c r="H854" s="142" t="s">
        <v>82</v>
      </c>
      <c r="I854" s="142" t="s">
        <v>40</v>
      </c>
      <c r="J854" s="168" t="s">
        <v>3459</v>
      </c>
      <c r="K854" s="141" t="s">
        <v>218</v>
      </c>
      <c r="L854" s="141">
        <v>80111600</v>
      </c>
      <c r="M854" s="143">
        <v>4000000</v>
      </c>
      <c r="N854" s="144">
        <v>6</v>
      </c>
      <c r="O854" s="143">
        <v>21022800</v>
      </c>
      <c r="P854" s="144" t="s">
        <v>2934</v>
      </c>
      <c r="Q854" s="144" t="s">
        <v>2934</v>
      </c>
      <c r="R854" s="144" t="s">
        <v>2934</v>
      </c>
      <c r="S854" s="141" t="s">
        <v>230</v>
      </c>
      <c r="T854" s="141" t="s">
        <v>2935</v>
      </c>
      <c r="U854" s="141" t="s">
        <v>2936</v>
      </c>
      <c r="V854" s="145"/>
      <c r="W854" s="141" t="s">
        <v>3345</v>
      </c>
      <c r="X854" s="146">
        <v>45433</v>
      </c>
      <c r="Y854" s="147">
        <v>202417000048873</v>
      </c>
      <c r="Z854" s="147" t="s">
        <v>38</v>
      </c>
      <c r="AA854" s="141" t="s">
        <v>712</v>
      </c>
      <c r="AB854" s="146">
        <v>45434</v>
      </c>
      <c r="AC854" s="162" t="s">
        <v>3460</v>
      </c>
      <c r="AD854" s="146">
        <v>45434</v>
      </c>
      <c r="AE854" s="163">
        <v>10500000</v>
      </c>
      <c r="AF854" s="152">
        <f t="shared" si="79"/>
        <v>10522800</v>
      </c>
      <c r="AG854" s="167">
        <v>830</v>
      </c>
      <c r="AH854" s="146">
        <v>45435</v>
      </c>
      <c r="AI854" s="163">
        <v>10500000</v>
      </c>
      <c r="AJ854" s="152">
        <f t="shared" si="80"/>
        <v>0</v>
      </c>
      <c r="AK854" s="164">
        <v>2745</v>
      </c>
      <c r="AL854" s="146">
        <v>45439</v>
      </c>
      <c r="AM854" s="163">
        <v>10500000</v>
      </c>
      <c r="AN854" s="158">
        <f t="shared" si="81"/>
        <v>0</v>
      </c>
      <c r="AO854" s="157">
        <v>0</v>
      </c>
      <c r="AP854" s="157"/>
      <c r="AQ854" s="158">
        <f t="shared" si="83"/>
        <v>10500000</v>
      </c>
      <c r="AR854" s="158">
        <f t="shared" si="82"/>
        <v>10522800</v>
      </c>
      <c r="AS854" s="159" t="s">
        <v>170</v>
      </c>
      <c r="AT854" s="164">
        <v>443</v>
      </c>
      <c r="AU854" s="165" t="s">
        <v>3461</v>
      </c>
      <c r="AV854" s="148"/>
    </row>
    <row r="855" spans="1:48" s="118" customFormat="1" ht="18.75" customHeight="1">
      <c r="A855" s="140">
        <v>115</v>
      </c>
      <c r="B855" s="141" t="s">
        <v>3462</v>
      </c>
      <c r="C855" s="142" t="s">
        <v>154</v>
      </c>
      <c r="D855" s="168" t="s">
        <v>113</v>
      </c>
      <c r="E855" s="168" t="s">
        <v>118</v>
      </c>
      <c r="F855" s="142" t="s">
        <v>129</v>
      </c>
      <c r="G855" s="141" t="s">
        <v>233</v>
      </c>
      <c r="H855" s="142" t="s">
        <v>82</v>
      </c>
      <c r="I855" s="142" t="s">
        <v>40</v>
      </c>
      <c r="J855" s="168" t="s">
        <v>3463</v>
      </c>
      <c r="K855" s="141" t="s">
        <v>218</v>
      </c>
      <c r="L855" s="141">
        <v>80111600</v>
      </c>
      <c r="M855" s="143">
        <v>6200000</v>
      </c>
      <c r="N855" s="144">
        <v>8</v>
      </c>
      <c r="O855" s="143">
        <v>43447120</v>
      </c>
      <c r="P855" s="144" t="s">
        <v>2944</v>
      </c>
      <c r="Q855" s="144" t="s">
        <v>2944</v>
      </c>
      <c r="R855" s="144" t="s">
        <v>2944</v>
      </c>
      <c r="S855" s="141" t="s">
        <v>230</v>
      </c>
      <c r="T855" s="141" t="s">
        <v>2935</v>
      </c>
      <c r="U855" s="141" t="s">
        <v>2936</v>
      </c>
      <c r="V855" s="145"/>
      <c r="W855" s="141" t="s">
        <v>3345</v>
      </c>
      <c r="X855" s="146">
        <v>45362</v>
      </c>
      <c r="Y855" s="147">
        <v>202417000030103</v>
      </c>
      <c r="Z855" s="147" t="s">
        <v>38</v>
      </c>
      <c r="AA855" s="141" t="s">
        <v>712</v>
      </c>
      <c r="AB855" s="146">
        <v>45362</v>
      </c>
      <c r="AC855" s="162" t="s">
        <v>3464</v>
      </c>
      <c r="AD855" s="146">
        <v>45362</v>
      </c>
      <c r="AE855" s="163">
        <v>24800000</v>
      </c>
      <c r="AF855" s="152">
        <f t="shared" si="79"/>
        <v>18647120</v>
      </c>
      <c r="AG855" s="167">
        <v>429</v>
      </c>
      <c r="AH855" s="146">
        <v>45363</v>
      </c>
      <c r="AI855" s="163">
        <v>24800000</v>
      </c>
      <c r="AJ855" s="152">
        <f t="shared" si="80"/>
        <v>0</v>
      </c>
      <c r="AK855" s="164">
        <v>842</v>
      </c>
      <c r="AL855" s="146">
        <v>45366</v>
      </c>
      <c r="AM855" s="163">
        <v>24800000</v>
      </c>
      <c r="AN855" s="158">
        <f t="shared" si="81"/>
        <v>0</v>
      </c>
      <c r="AO855" s="157">
        <v>8886667</v>
      </c>
      <c r="AP855" s="157"/>
      <c r="AQ855" s="158">
        <f t="shared" si="83"/>
        <v>15913333</v>
      </c>
      <c r="AR855" s="158">
        <f t="shared" si="82"/>
        <v>18647120</v>
      </c>
      <c r="AS855" s="159" t="s">
        <v>170</v>
      </c>
      <c r="AT855" s="164">
        <v>175</v>
      </c>
      <c r="AU855" s="165" t="s">
        <v>3465</v>
      </c>
      <c r="AV855" s="148"/>
    </row>
    <row r="856" spans="1:48" s="118" customFormat="1" ht="18.75" customHeight="1">
      <c r="A856" s="140">
        <v>116</v>
      </c>
      <c r="B856" s="141" t="s">
        <v>3466</v>
      </c>
      <c r="C856" s="142" t="s">
        <v>154</v>
      </c>
      <c r="D856" s="168" t="s">
        <v>113</v>
      </c>
      <c r="E856" s="168" t="s">
        <v>118</v>
      </c>
      <c r="F856" s="142" t="s">
        <v>129</v>
      </c>
      <c r="G856" s="141" t="s">
        <v>233</v>
      </c>
      <c r="H856" s="142" t="s">
        <v>82</v>
      </c>
      <c r="I856" s="142" t="s">
        <v>40</v>
      </c>
      <c r="J856" s="168" t="s">
        <v>3467</v>
      </c>
      <c r="K856" s="141" t="s">
        <v>218</v>
      </c>
      <c r="L856" s="141">
        <v>80111600</v>
      </c>
      <c r="M856" s="143">
        <v>3453375</v>
      </c>
      <c r="N856" s="144">
        <v>8</v>
      </c>
      <c r="O856" s="143">
        <v>24199871</v>
      </c>
      <c r="P856" s="144" t="s">
        <v>2944</v>
      </c>
      <c r="Q856" s="144" t="s">
        <v>2944</v>
      </c>
      <c r="R856" s="144" t="s">
        <v>2944</v>
      </c>
      <c r="S856" s="141" t="s">
        <v>230</v>
      </c>
      <c r="T856" s="141" t="s">
        <v>2935</v>
      </c>
      <c r="U856" s="141" t="s">
        <v>2936</v>
      </c>
      <c r="V856" s="145"/>
      <c r="W856" s="141" t="s">
        <v>3345</v>
      </c>
      <c r="X856" s="146">
        <v>45418</v>
      </c>
      <c r="Y856" s="147">
        <v>202417000042723</v>
      </c>
      <c r="Z856" s="147" t="s">
        <v>38</v>
      </c>
      <c r="AA856" s="141" t="s">
        <v>712</v>
      </c>
      <c r="AB856" s="146">
        <v>45418</v>
      </c>
      <c r="AC856" s="162" t="s">
        <v>3468</v>
      </c>
      <c r="AD856" s="146">
        <v>45418</v>
      </c>
      <c r="AE856" s="163">
        <v>7200000</v>
      </c>
      <c r="AF856" s="152">
        <f t="shared" si="79"/>
        <v>16999871</v>
      </c>
      <c r="AG856" s="167">
        <v>689</v>
      </c>
      <c r="AH856" s="146">
        <v>45419</v>
      </c>
      <c r="AI856" s="163">
        <v>0</v>
      </c>
      <c r="AJ856" s="152">
        <f t="shared" si="80"/>
        <v>7200000</v>
      </c>
      <c r="AK856" s="164"/>
      <c r="AL856" s="146"/>
      <c r="AM856" s="163"/>
      <c r="AN856" s="158">
        <f t="shared" si="81"/>
        <v>0</v>
      </c>
      <c r="AO856" s="157"/>
      <c r="AP856" s="157"/>
      <c r="AQ856" s="158">
        <f t="shared" si="83"/>
        <v>0</v>
      </c>
      <c r="AR856" s="158">
        <f t="shared" si="82"/>
        <v>24199871</v>
      </c>
      <c r="AS856" s="159"/>
      <c r="AT856" s="164"/>
      <c r="AU856" s="165"/>
      <c r="AV856" s="148" t="s">
        <v>3469</v>
      </c>
    </row>
    <row r="857" spans="1:48" s="118" customFormat="1" ht="18.75" customHeight="1">
      <c r="A857" s="140">
        <v>117</v>
      </c>
      <c r="B857" s="141" t="s">
        <v>3470</v>
      </c>
      <c r="C857" s="142" t="s">
        <v>154</v>
      </c>
      <c r="D857" s="168" t="s">
        <v>113</v>
      </c>
      <c r="E857" s="168" t="s">
        <v>118</v>
      </c>
      <c r="F857" s="142" t="s">
        <v>129</v>
      </c>
      <c r="G857" s="141" t="s">
        <v>233</v>
      </c>
      <c r="H857" s="142" t="s">
        <v>82</v>
      </c>
      <c r="I857" s="142" t="s">
        <v>40</v>
      </c>
      <c r="J857" s="168" t="s">
        <v>3471</v>
      </c>
      <c r="K857" s="141" t="s">
        <v>218</v>
      </c>
      <c r="L857" s="141">
        <v>80111600</v>
      </c>
      <c r="M857" s="143">
        <v>5500000</v>
      </c>
      <c r="N857" s="144">
        <v>9</v>
      </c>
      <c r="O857" s="143">
        <v>43359525</v>
      </c>
      <c r="P857" s="144" t="s">
        <v>242</v>
      </c>
      <c r="Q857" s="144" t="s">
        <v>242</v>
      </c>
      <c r="R857" s="144" t="s">
        <v>242</v>
      </c>
      <c r="S857" s="141" t="s">
        <v>230</v>
      </c>
      <c r="T857" s="141" t="s">
        <v>2935</v>
      </c>
      <c r="U857" s="141" t="s">
        <v>2936</v>
      </c>
      <c r="V857" s="145"/>
      <c r="W857" s="141" t="s">
        <v>3345</v>
      </c>
      <c r="X857" s="146">
        <v>45344</v>
      </c>
      <c r="Y857" s="147">
        <v>202417000022983</v>
      </c>
      <c r="Z857" s="147" t="s">
        <v>38</v>
      </c>
      <c r="AA857" s="141" t="s">
        <v>712</v>
      </c>
      <c r="AB857" s="146">
        <v>45344</v>
      </c>
      <c r="AC857" s="162" t="s">
        <v>3472</v>
      </c>
      <c r="AD857" s="146">
        <v>45344</v>
      </c>
      <c r="AE857" s="163">
        <v>26180000</v>
      </c>
      <c r="AF857" s="152">
        <f t="shared" si="79"/>
        <v>17179525</v>
      </c>
      <c r="AG857" s="167">
        <v>528</v>
      </c>
      <c r="AH857" s="146">
        <v>45371</v>
      </c>
      <c r="AI857" s="163">
        <v>26180000</v>
      </c>
      <c r="AJ857" s="152">
        <f t="shared" si="80"/>
        <v>0</v>
      </c>
      <c r="AK857" s="164">
        <v>1131</v>
      </c>
      <c r="AL857" s="146">
        <v>45378</v>
      </c>
      <c r="AM857" s="163">
        <v>26180000</v>
      </c>
      <c r="AN857" s="158">
        <f t="shared" si="81"/>
        <v>0</v>
      </c>
      <c r="AO857" s="157">
        <v>6545000</v>
      </c>
      <c r="AP857" s="157"/>
      <c r="AQ857" s="158">
        <f t="shared" si="83"/>
        <v>19635000</v>
      </c>
      <c r="AR857" s="158">
        <f t="shared" si="82"/>
        <v>17179525</v>
      </c>
      <c r="AS857" s="159" t="s">
        <v>170</v>
      </c>
      <c r="AT857" s="164">
        <v>243</v>
      </c>
      <c r="AU857" s="165" t="s">
        <v>3473</v>
      </c>
      <c r="AV857" s="148"/>
    </row>
    <row r="858" spans="1:48" s="118" customFormat="1" ht="18.75" customHeight="1">
      <c r="A858" s="140">
        <v>118</v>
      </c>
      <c r="B858" s="141" t="s">
        <v>3474</v>
      </c>
      <c r="C858" s="142" t="s">
        <v>154</v>
      </c>
      <c r="D858" s="168" t="s">
        <v>113</v>
      </c>
      <c r="E858" s="168" t="s">
        <v>118</v>
      </c>
      <c r="F858" s="142" t="s">
        <v>129</v>
      </c>
      <c r="G858" s="141" t="s">
        <v>233</v>
      </c>
      <c r="H858" s="142" t="s">
        <v>82</v>
      </c>
      <c r="I858" s="142" t="s">
        <v>40</v>
      </c>
      <c r="J858" s="168" t="s">
        <v>3475</v>
      </c>
      <c r="K858" s="141" t="s">
        <v>218</v>
      </c>
      <c r="L858" s="141">
        <v>80111600</v>
      </c>
      <c r="M858" s="143">
        <v>10500000</v>
      </c>
      <c r="N858" s="144">
        <v>6</v>
      </c>
      <c r="O858" s="143">
        <v>55184850</v>
      </c>
      <c r="P858" s="144" t="s">
        <v>242</v>
      </c>
      <c r="Q858" s="144" t="s">
        <v>242</v>
      </c>
      <c r="R858" s="144" t="s">
        <v>242</v>
      </c>
      <c r="S858" s="141" t="s">
        <v>230</v>
      </c>
      <c r="T858" s="141" t="s">
        <v>2935</v>
      </c>
      <c r="U858" s="141" t="s">
        <v>2936</v>
      </c>
      <c r="V858" s="145"/>
      <c r="W858" s="141" t="s">
        <v>3345</v>
      </c>
      <c r="X858" s="146">
        <v>45362</v>
      </c>
      <c r="Y858" s="147">
        <v>202417000030103</v>
      </c>
      <c r="Z858" s="147" t="s">
        <v>38</v>
      </c>
      <c r="AA858" s="141" t="s">
        <v>712</v>
      </c>
      <c r="AB858" s="146">
        <v>45362</v>
      </c>
      <c r="AC858" s="162" t="s">
        <v>3476</v>
      </c>
      <c r="AD858" s="146">
        <v>45362</v>
      </c>
      <c r="AE858" s="163">
        <v>28000000</v>
      </c>
      <c r="AF858" s="152">
        <f t="shared" si="79"/>
        <v>27184850</v>
      </c>
      <c r="AG858" s="167">
        <v>430</v>
      </c>
      <c r="AH858" s="146">
        <v>45363</v>
      </c>
      <c r="AI858" s="163">
        <v>28000000</v>
      </c>
      <c r="AJ858" s="152">
        <f t="shared" si="80"/>
        <v>0</v>
      </c>
      <c r="AK858" s="164">
        <v>938</v>
      </c>
      <c r="AL858" s="146">
        <v>45370</v>
      </c>
      <c r="AM858" s="163">
        <v>28000000</v>
      </c>
      <c r="AN858" s="158">
        <f t="shared" si="81"/>
        <v>0</v>
      </c>
      <c r="AO858" s="157">
        <v>9800000</v>
      </c>
      <c r="AP858" s="157"/>
      <c r="AQ858" s="158">
        <f t="shared" si="83"/>
        <v>18200000</v>
      </c>
      <c r="AR858" s="158">
        <f t="shared" si="82"/>
        <v>27184850</v>
      </c>
      <c r="AS858" s="159" t="s">
        <v>170</v>
      </c>
      <c r="AT858" s="164">
        <v>184</v>
      </c>
      <c r="AU858" s="165" t="s">
        <v>3477</v>
      </c>
      <c r="AV858" s="148"/>
    </row>
    <row r="859" spans="1:48" s="118" customFormat="1" ht="18.75" customHeight="1">
      <c r="A859" s="140">
        <v>119</v>
      </c>
      <c r="B859" s="141" t="s">
        <v>3478</v>
      </c>
      <c r="C859" s="142" t="s">
        <v>154</v>
      </c>
      <c r="D859" s="168" t="s">
        <v>113</v>
      </c>
      <c r="E859" s="168" t="s">
        <v>118</v>
      </c>
      <c r="F859" s="142" t="s">
        <v>129</v>
      </c>
      <c r="G859" s="141" t="s">
        <v>233</v>
      </c>
      <c r="H859" s="142" t="s">
        <v>82</v>
      </c>
      <c r="I859" s="142" t="s">
        <v>40</v>
      </c>
      <c r="J859" s="168" t="s">
        <v>3479</v>
      </c>
      <c r="K859" s="141" t="s">
        <v>218</v>
      </c>
      <c r="L859" s="141">
        <v>80111600</v>
      </c>
      <c r="M859" s="143">
        <v>6569625</v>
      </c>
      <c r="N859" s="144">
        <v>4</v>
      </c>
      <c r="O859" s="143">
        <v>26278500</v>
      </c>
      <c r="P859" s="144" t="s">
        <v>2945</v>
      </c>
      <c r="Q859" s="144" t="s">
        <v>2945</v>
      </c>
      <c r="R859" s="144" t="s">
        <v>2945</v>
      </c>
      <c r="S859" s="141" t="s">
        <v>230</v>
      </c>
      <c r="T859" s="141" t="s">
        <v>2935</v>
      </c>
      <c r="U859" s="141" t="s">
        <v>2936</v>
      </c>
      <c r="V859" s="145"/>
      <c r="W859" s="141" t="s">
        <v>3345</v>
      </c>
      <c r="X859" s="146">
        <v>45386</v>
      </c>
      <c r="Y859" s="147">
        <v>202417000035803</v>
      </c>
      <c r="Z859" s="147" t="s">
        <v>179</v>
      </c>
      <c r="AA859" s="141" t="s">
        <v>712</v>
      </c>
      <c r="AB859" s="146">
        <v>45387</v>
      </c>
      <c r="AC859" s="162" t="s">
        <v>3480</v>
      </c>
      <c r="AD859" s="146">
        <v>45398</v>
      </c>
      <c r="AE859" s="163">
        <v>15000000</v>
      </c>
      <c r="AF859" s="152">
        <f t="shared" si="79"/>
        <v>11278500</v>
      </c>
      <c r="AG859" s="167">
        <v>658</v>
      </c>
      <c r="AH859" s="146">
        <v>45398</v>
      </c>
      <c r="AI859" s="163">
        <v>15000000</v>
      </c>
      <c r="AJ859" s="152">
        <f t="shared" si="80"/>
        <v>0</v>
      </c>
      <c r="AK859" s="164">
        <v>1785</v>
      </c>
      <c r="AL859" s="146">
        <v>45401</v>
      </c>
      <c r="AM859" s="163">
        <v>15000000</v>
      </c>
      <c r="AN859" s="158">
        <f t="shared" si="81"/>
        <v>0</v>
      </c>
      <c r="AO859" s="157">
        <v>1800000</v>
      </c>
      <c r="AP859" s="157"/>
      <c r="AQ859" s="158">
        <f t="shared" si="83"/>
        <v>13200000</v>
      </c>
      <c r="AR859" s="158">
        <f t="shared" si="82"/>
        <v>11278500</v>
      </c>
      <c r="AS859" s="159" t="s">
        <v>170</v>
      </c>
      <c r="AT859" s="164">
        <v>388</v>
      </c>
      <c r="AU859" s="165" t="s">
        <v>3481</v>
      </c>
      <c r="AV859" s="148"/>
    </row>
    <row r="860" spans="1:48" s="118" customFormat="1" ht="18.75" customHeight="1">
      <c r="A860" s="140">
        <v>120</v>
      </c>
      <c r="B860" s="141" t="s">
        <v>3482</v>
      </c>
      <c r="C860" s="142" t="s">
        <v>154</v>
      </c>
      <c r="D860" s="168" t="s">
        <v>113</v>
      </c>
      <c r="E860" s="168" t="s">
        <v>118</v>
      </c>
      <c r="F860" s="142" t="s">
        <v>129</v>
      </c>
      <c r="G860" s="141" t="s">
        <v>233</v>
      </c>
      <c r="H860" s="142" t="s">
        <v>82</v>
      </c>
      <c r="I860" s="142" t="s">
        <v>40</v>
      </c>
      <c r="J860" s="168" t="s">
        <v>3483</v>
      </c>
      <c r="K860" s="141" t="s">
        <v>218</v>
      </c>
      <c r="L860" s="141">
        <v>80111600</v>
      </c>
      <c r="M860" s="143">
        <v>7000000</v>
      </c>
      <c r="N860" s="144">
        <v>6</v>
      </c>
      <c r="O860" s="143">
        <v>36789900</v>
      </c>
      <c r="P860" s="144" t="s">
        <v>2944</v>
      </c>
      <c r="Q860" s="144" t="s">
        <v>2944</v>
      </c>
      <c r="R860" s="144" t="s">
        <v>2944</v>
      </c>
      <c r="S860" s="141" t="s">
        <v>230</v>
      </c>
      <c r="T860" s="141" t="s">
        <v>2935</v>
      </c>
      <c r="U860" s="141" t="s">
        <v>2936</v>
      </c>
      <c r="V860" s="145"/>
      <c r="W860" s="141" t="s">
        <v>3345</v>
      </c>
      <c r="X860" s="146">
        <v>45362</v>
      </c>
      <c r="Y860" s="147">
        <v>202417000030103</v>
      </c>
      <c r="Z860" s="147" t="s">
        <v>38</v>
      </c>
      <c r="AA860" s="141" t="s">
        <v>712</v>
      </c>
      <c r="AB860" s="146">
        <v>45362</v>
      </c>
      <c r="AC860" s="162" t="s">
        <v>3484</v>
      </c>
      <c r="AD860" s="146">
        <v>45362</v>
      </c>
      <c r="AE860" s="163">
        <v>28000000</v>
      </c>
      <c r="AF860" s="152">
        <f t="shared" si="79"/>
        <v>8789900</v>
      </c>
      <c r="AG860" s="167">
        <v>432</v>
      </c>
      <c r="AH860" s="146">
        <v>45363</v>
      </c>
      <c r="AI860" s="163">
        <v>28000000</v>
      </c>
      <c r="AJ860" s="152">
        <f t="shared" si="80"/>
        <v>0</v>
      </c>
      <c r="AK860" s="164">
        <v>1128</v>
      </c>
      <c r="AL860" s="146">
        <v>45378</v>
      </c>
      <c r="AM860" s="163">
        <v>28000000</v>
      </c>
      <c r="AN860" s="158">
        <f t="shared" si="81"/>
        <v>0</v>
      </c>
      <c r="AO860" s="157">
        <v>0</v>
      </c>
      <c r="AP860" s="157"/>
      <c r="AQ860" s="158">
        <f t="shared" si="83"/>
        <v>28000000</v>
      </c>
      <c r="AR860" s="158">
        <f t="shared" si="82"/>
        <v>8789900</v>
      </c>
      <c r="AS860" s="159" t="s">
        <v>170</v>
      </c>
      <c r="AT860" s="164">
        <v>245</v>
      </c>
      <c r="AU860" s="165" t="s">
        <v>3485</v>
      </c>
      <c r="AV860" s="148"/>
    </row>
    <row r="861" spans="1:48" s="118" customFormat="1" ht="18.75" customHeight="1">
      <c r="A861" s="140">
        <v>121</v>
      </c>
      <c r="B861" s="141" t="s">
        <v>3486</v>
      </c>
      <c r="C861" s="142" t="s">
        <v>154</v>
      </c>
      <c r="D861" s="168" t="s">
        <v>113</v>
      </c>
      <c r="E861" s="168" t="s">
        <v>118</v>
      </c>
      <c r="F861" s="142" t="s">
        <v>129</v>
      </c>
      <c r="G861" s="141" t="s">
        <v>233</v>
      </c>
      <c r="H861" s="142" t="s">
        <v>82</v>
      </c>
      <c r="I861" s="142" t="s">
        <v>40</v>
      </c>
      <c r="J861" s="168" t="s">
        <v>3487</v>
      </c>
      <c r="K861" s="141" t="s">
        <v>218</v>
      </c>
      <c r="L861" s="141">
        <v>80111600</v>
      </c>
      <c r="M861" s="143">
        <v>3688000</v>
      </c>
      <c r="N861" s="144">
        <v>6</v>
      </c>
      <c r="O861" s="143">
        <v>19383022</v>
      </c>
      <c r="P861" s="144" t="s">
        <v>242</v>
      </c>
      <c r="Q861" s="144" t="s">
        <v>242</v>
      </c>
      <c r="R861" s="144" t="s">
        <v>242</v>
      </c>
      <c r="S861" s="141" t="s">
        <v>230</v>
      </c>
      <c r="T861" s="141" t="s">
        <v>2935</v>
      </c>
      <c r="U861" s="141" t="s">
        <v>2936</v>
      </c>
      <c r="V861" s="145"/>
      <c r="W861" s="141" t="s">
        <v>3345</v>
      </c>
      <c r="X861" s="146">
        <v>45429</v>
      </c>
      <c r="Y861" s="147">
        <v>202417000048083</v>
      </c>
      <c r="Z861" s="147" t="s">
        <v>38</v>
      </c>
      <c r="AA861" s="141" t="s">
        <v>712</v>
      </c>
      <c r="AB861" s="146">
        <v>45432</v>
      </c>
      <c r="AC861" s="162" t="s">
        <v>3488</v>
      </c>
      <c r="AD861" s="146">
        <v>45432</v>
      </c>
      <c r="AE861" s="163">
        <v>10000000</v>
      </c>
      <c r="AF861" s="152">
        <f t="shared" si="79"/>
        <v>9383022</v>
      </c>
      <c r="AG861" s="167">
        <v>725</v>
      </c>
      <c r="AH861" s="146">
        <v>45433</v>
      </c>
      <c r="AI861" s="163">
        <v>8000000</v>
      </c>
      <c r="AJ861" s="152">
        <f t="shared" si="80"/>
        <v>2000000</v>
      </c>
      <c r="AK861" s="164">
        <v>3023</v>
      </c>
      <c r="AL861" s="146">
        <v>45442</v>
      </c>
      <c r="AM861" s="163">
        <v>8000000</v>
      </c>
      <c r="AN861" s="158">
        <f t="shared" si="81"/>
        <v>0</v>
      </c>
      <c r="AO861" s="157">
        <v>0</v>
      </c>
      <c r="AP861" s="157"/>
      <c r="AQ861" s="158">
        <f t="shared" si="83"/>
        <v>8000000</v>
      </c>
      <c r="AR861" s="158">
        <f t="shared" si="82"/>
        <v>11383022</v>
      </c>
      <c r="AS861" s="159" t="s">
        <v>170</v>
      </c>
      <c r="AT861" s="164">
        <v>457</v>
      </c>
      <c r="AU861" s="165" t="s">
        <v>3489</v>
      </c>
      <c r="AV861" s="148" t="s">
        <v>3490</v>
      </c>
    </row>
    <row r="862" spans="1:48" s="118" customFormat="1" ht="18.75" customHeight="1">
      <c r="A862" s="140">
        <v>122</v>
      </c>
      <c r="B862" s="141" t="s">
        <v>3491</v>
      </c>
      <c r="C862" s="142" t="s">
        <v>154</v>
      </c>
      <c r="D862" s="168" t="s">
        <v>113</v>
      </c>
      <c r="E862" s="168" t="s">
        <v>118</v>
      </c>
      <c r="F862" s="142" t="s">
        <v>129</v>
      </c>
      <c r="G862" s="141" t="s">
        <v>233</v>
      </c>
      <c r="H862" s="142" t="s">
        <v>82</v>
      </c>
      <c r="I862" s="142" t="s">
        <v>40</v>
      </c>
      <c r="J862" s="168" t="s">
        <v>3492</v>
      </c>
      <c r="K862" s="141" t="s">
        <v>218</v>
      </c>
      <c r="L862" s="141">
        <v>80111600</v>
      </c>
      <c r="M862" s="143">
        <v>2500000</v>
      </c>
      <c r="N862" s="144">
        <v>6</v>
      </c>
      <c r="O862" s="143">
        <v>13139250</v>
      </c>
      <c r="P862" s="144" t="s">
        <v>2934</v>
      </c>
      <c r="Q862" s="144" t="s">
        <v>2934</v>
      </c>
      <c r="R862" s="144" t="s">
        <v>2934</v>
      </c>
      <c r="S862" s="141" t="s">
        <v>230</v>
      </c>
      <c r="T862" s="141" t="s">
        <v>2935</v>
      </c>
      <c r="U862" s="141" t="s">
        <v>2936</v>
      </c>
      <c r="V862" s="145"/>
      <c r="W862" s="141" t="s">
        <v>3345</v>
      </c>
      <c r="X862" s="146" t="s">
        <v>3493</v>
      </c>
      <c r="Y862" s="147" t="s">
        <v>3494</v>
      </c>
      <c r="Z862" s="147" t="s">
        <v>38</v>
      </c>
      <c r="AA862" s="141" t="s">
        <v>712</v>
      </c>
      <c r="AB862" s="146" t="s">
        <v>3493</v>
      </c>
      <c r="AC862" s="162" t="s">
        <v>3495</v>
      </c>
      <c r="AD862" s="146">
        <v>45414</v>
      </c>
      <c r="AE862" s="163">
        <v>11000000</v>
      </c>
      <c r="AF862" s="152">
        <f t="shared" si="79"/>
        <v>2139250</v>
      </c>
      <c r="AG862" s="167">
        <v>685</v>
      </c>
      <c r="AH862" s="146">
        <v>45415</v>
      </c>
      <c r="AI862" s="163">
        <v>11000000</v>
      </c>
      <c r="AJ862" s="152">
        <f t="shared" si="80"/>
        <v>0</v>
      </c>
      <c r="AK862" s="164">
        <v>1936</v>
      </c>
      <c r="AL862" s="146">
        <v>45429</v>
      </c>
      <c r="AM862" s="163">
        <v>11000000</v>
      </c>
      <c r="AN862" s="158">
        <f t="shared" si="81"/>
        <v>0</v>
      </c>
      <c r="AO862" s="157">
        <v>0</v>
      </c>
      <c r="AP862" s="157"/>
      <c r="AQ862" s="158">
        <f t="shared" si="83"/>
        <v>11000000</v>
      </c>
      <c r="AR862" s="158">
        <f t="shared" si="82"/>
        <v>2139250</v>
      </c>
      <c r="AS862" s="159" t="s">
        <v>170</v>
      </c>
      <c r="AT862" s="164">
        <v>431</v>
      </c>
      <c r="AU862" s="165" t="s">
        <v>3496</v>
      </c>
      <c r="AV862" s="148"/>
    </row>
    <row r="863" spans="1:48" s="118" customFormat="1" ht="18.75" customHeight="1">
      <c r="A863" s="140">
        <v>123</v>
      </c>
      <c r="B863" s="141" t="s">
        <v>3497</v>
      </c>
      <c r="C863" s="142" t="s">
        <v>154</v>
      </c>
      <c r="D863" s="168" t="s">
        <v>113</v>
      </c>
      <c r="E863" s="168" t="s">
        <v>118</v>
      </c>
      <c r="F863" s="142" t="s">
        <v>129</v>
      </c>
      <c r="G863" s="141" t="s">
        <v>233</v>
      </c>
      <c r="H863" s="142" t="s">
        <v>82</v>
      </c>
      <c r="I863" s="142" t="s">
        <v>40</v>
      </c>
      <c r="J863" s="168" t="s">
        <v>3498</v>
      </c>
      <c r="K863" s="141" t="s">
        <v>218</v>
      </c>
      <c r="L863" s="141">
        <v>80111600</v>
      </c>
      <c r="M863" s="143">
        <v>8000000</v>
      </c>
      <c r="N863" s="144">
        <v>6</v>
      </c>
      <c r="O863" s="143">
        <v>42045600</v>
      </c>
      <c r="P863" s="144" t="s">
        <v>242</v>
      </c>
      <c r="Q863" s="144" t="s">
        <v>242</v>
      </c>
      <c r="R863" s="144" t="s">
        <v>242</v>
      </c>
      <c r="S863" s="141" t="s">
        <v>230</v>
      </c>
      <c r="T863" s="141" t="s">
        <v>2935</v>
      </c>
      <c r="U863" s="141" t="s">
        <v>2936</v>
      </c>
      <c r="V863" s="145"/>
      <c r="W863" s="141" t="s">
        <v>3345</v>
      </c>
      <c r="X863" s="146"/>
      <c r="Y863" s="147"/>
      <c r="Z863" s="147"/>
      <c r="AA863" s="141"/>
      <c r="AB863" s="146"/>
      <c r="AC863" s="162"/>
      <c r="AD863" s="146"/>
      <c r="AE863" s="163"/>
      <c r="AF863" s="152">
        <f t="shared" si="79"/>
        <v>42045600</v>
      </c>
      <c r="AG863" s="167"/>
      <c r="AH863" s="146"/>
      <c r="AI863" s="163"/>
      <c r="AJ863" s="152">
        <f t="shared" si="80"/>
        <v>0</v>
      </c>
      <c r="AK863" s="164"/>
      <c r="AL863" s="146"/>
      <c r="AM863" s="163"/>
      <c r="AN863" s="158">
        <f t="shared" si="81"/>
        <v>0</v>
      </c>
      <c r="AO863" s="157"/>
      <c r="AP863" s="157"/>
      <c r="AQ863" s="158">
        <f t="shared" si="83"/>
        <v>0</v>
      </c>
      <c r="AR863" s="158">
        <f t="shared" si="82"/>
        <v>42045600</v>
      </c>
      <c r="AS863" s="159"/>
      <c r="AT863" s="164"/>
      <c r="AU863" s="165"/>
      <c r="AV863" s="148"/>
    </row>
    <row r="864" spans="1:48" s="118" customFormat="1" ht="18.75" customHeight="1">
      <c r="A864" s="140">
        <v>124</v>
      </c>
      <c r="B864" s="141" t="s">
        <v>3499</v>
      </c>
      <c r="C864" s="142" t="s">
        <v>154</v>
      </c>
      <c r="D864" s="168" t="s">
        <v>113</v>
      </c>
      <c r="E864" s="168" t="s">
        <v>118</v>
      </c>
      <c r="F864" s="142" t="s">
        <v>129</v>
      </c>
      <c r="G864" s="141" t="s">
        <v>233</v>
      </c>
      <c r="H864" s="142" t="s">
        <v>82</v>
      </c>
      <c r="I864" s="142" t="s">
        <v>40</v>
      </c>
      <c r="J864" s="168" t="s">
        <v>3500</v>
      </c>
      <c r="K864" s="141" t="s">
        <v>218</v>
      </c>
      <c r="L864" s="141">
        <v>80111600</v>
      </c>
      <c r="M864" s="143">
        <v>4500000</v>
      </c>
      <c r="N864" s="144">
        <v>7</v>
      </c>
      <c r="O864" s="143">
        <v>27592425</v>
      </c>
      <c r="P864" s="144" t="s">
        <v>2944</v>
      </c>
      <c r="Q864" s="144" t="s">
        <v>2944</v>
      </c>
      <c r="R864" s="144" t="s">
        <v>2944</v>
      </c>
      <c r="S864" s="141" t="s">
        <v>230</v>
      </c>
      <c r="T864" s="141" t="s">
        <v>2935</v>
      </c>
      <c r="U864" s="141" t="s">
        <v>2936</v>
      </c>
      <c r="V864" s="145"/>
      <c r="W864" s="141" t="s">
        <v>3345</v>
      </c>
      <c r="X864" s="146">
        <v>45362</v>
      </c>
      <c r="Y864" s="147">
        <v>202417000030103</v>
      </c>
      <c r="Z864" s="147" t="s">
        <v>38</v>
      </c>
      <c r="AA864" s="141" t="s">
        <v>712</v>
      </c>
      <c r="AB864" s="146">
        <v>45362</v>
      </c>
      <c r="AC864" s="162" t="s">
        <v>3501</v>
      </c>
      <c r="AD864" s="146">
        <v>45362</v>
      </c>
      <c r="AE864" s="163">
        <v>21420000</v>
      </c>
      <c r="AF864" s="152">
        <f t="shared" si="79"/>
        <v>6172425</v>
      </c>
      <c r="AG864" s="167">
        <v>431</v>
      </c>
      <c r="AH864" s="146">
        <v>45363</v>
      </c>
      <c r="AI864" s="163">
        <v>21420000</v>
      </c>
      <c r="AJ864" s="152">
        <f t="shared" si="80"/>
        <v>0</v>
      </c>
      <c r="AK864" s="164">
        <v>724</v>
      </c>
      <c r="AL864" s="146">
        <v>45364</v>
      </c>
      <c r="AM864" s="163">
        <v>21420000</v>
      </c>
      <c r="AN864" s="158">
        <f t="shared" si="81"/>
        <v>0</v>
      </c>
      <c r="AO864" s="157">
        <v>8389500</v>
      </c>
      <c r="AP864" s="157"/>
      <c r="AQ864" s="158">
        <f t="shared" si="83"/>
        <v>13030500</v>
      </c>
      <c r="AR864" s="158">
        <f t="shared" si="82"/>
        <v>6172425</v>
      </c>
      <c r="AS864" s="159" t="s">
        <v>170</v>
      </c>
      <c r="AT864" s="164">
        <v>155</v>
      </c>
      <c r="AU864" s="165" t="s">
        <v>3502</v>
      </c>
      <c r="AV864" s="148"/>
    </row>
    <row r="865" spans="1:48" s="118" customFormat="1" ht="18.75" customHeight="1">
      <c r="A865" s="140">
        <v>125</v>
      </c>
      <c r="B865" s="141" t="s">
        <v>3503</v>
      </c>
      <c r="C865" s="142" t="s">
        <v>154</v>
      </c>
      <c r="D865" s="168" t="s">
        <v>113</v>
      </c>
      <c r="E865" s="168" t="s">
        <v>118</v>
      </c>
      <c r="F865" s="142" t="s">
        <v>129</v>
      </c>
      <c r="G865" s="141" t="s">
        <v>233</v>
      </c>
      <c r="H865" s="142" t="s">
        <v>82</v>
      </c>
      <c r="I865" s="142" t="s">
        <v>40</v>
      </c>
      <c r="J865" s="168" t="s">
        <v>3504</v>
      </c>
      <c r="K865" s="141" t="s">
        <v>218</v>
      </c>
      <c r="L865" s="141">
        <v>80111600</v>
      </c>
      <c r="M865" s="143">
        <v>4200000</v>
      </c>
      <c r="N865" s="144">
        <v>6</v>
      </c>
      <c r="O865" s="143">
        <v>22115684</v>
      </c>
      <c r="P865" s="144" t="s">
        <v>2944</v>
      </c>
      <c r="Q865" s="144" t="s">
        <v>2944</v>
      </c>
      <c r="R865" s="144" t="s">
        <v>2944</v>
      </c>
      <c r="S865" s="141" t="s">
        <v>230</v>
      </c>
      <c r="T865" s="141" t="s">
        <v>2935</v>
      </c>
      <c r="U865" s="141" t="s">
        <v>2936</v>
      </c>
      <c r="V865" s="145"/>
      <c r="W865" s="141" t="s">
        <v>3345</v>
      </c>
      <c r="X865" s="146">
        <v>45362</v>
      </c>
      <c r="Y865" s="147">
        <v>202417000030103</v>
      </c>
      <c r="Z865" s="147" t="s">
        <v>38</v>
      </c>
      <c r="AA865" s="141" t="s">
        <v>712</v>
      </c>
      <c r="AB865" s="146">
        <v>45362</v>
      </c>
      <c r="AC865" s="162" t="s">
        <v>3505</v>
      </c>
      <c r="AD865" s="146">
        <v>45362</v>
      </c>
      <c r="AE865" s="163">
        <v>18000000</v>
      </c>
      <c r="AF865" s="152">
        <f t="shared" si="79"/>
        <v>4115684</v>
      </c>
      <c r="AG865" s="167">
        <v>428</v>
      </c>
      <c r="AH865" s="146">
        <v>45363</v>
      </c>
      <c r="AI865" s="163">
        <v>18000000</v>
      </c>
      <c r="AJ865" s="152">
        <f t="shared" si="80"/>
        <v>0</v>
      </c>
      <c r="AK865" s="164">
        <v>845</v>
      </c>
      <c r="AL865" s="146">
        <v>45366</v>
      </c>
      <c r="AM865" s="163">
        <v>18000000</v>
      </c>
      <c r="AN865" s="158">
        <f t="shared" si="81"/>
        <v>0</v>
      </c>
      <c r="AO865" s="157">
        <v>6450000</v>
      </c>
      <c r="AP865" s="157"/>
      <c r="AQ865" s="158">
        <f t="shared" si="83"/>
        <v>11550000</v>
      </c>
      <c r="AR865" s="158">
        <f t="shared" si="82"/>
        <v>4115684</v>
      </c>
      <c r="AS865" s="159" t="s">
        <v>170</v>
      </c>
      <c r="AT865" s="164">
        <v>177</v>
      </c>
      <c r="AU865" s="165" t="s">
        <v>3506</v>
      </c>
      <c r="AV865" s="148"/>
    </row>
    <row r="866" spans="1:48" s="118" customFormat="1" ht="18.75" customHeight="1">
      <c r="A866" s="140">
        <v>126</v>
      </c>
      <c r="B866" s="141" t="s">
        <v>3507</v>
      </c>
      <c r="C866" s="142" t="s">
        <v>154</v>
      </c>
      <c r="D866" s="168" t="s">
        <v>113</v>
      </c>
      <c r="E866" s="168" t="s">
        <v>118</v>
      </c>
      <c r="F866" s="142" t="s">
        <v>130</v>
      </c>
      <c r="G866" s="141" t="s">
        <v>233</v>
      </c>
      <c r="H866" s="142" t="s">
        <v>103</v>
      </c>
      <c r="I866" s="142" t="s">
        <v>40</v>
      </c>
      <c r="J866" s="168" t="s">
        <v>3508</v>
      </c>
      <c r="K866" s="141" t="s">
        <v>163</v>
      </c>
      <c r="L866" s="141">
        <v>72151207</v>
      </c>
      <c r="M866" s="143">
        <v>444444.44444444444</v>
      </c>
      <c r="N866" s="144">
        <v>9</v>
      </c>
      <c r="O866" s="143">
        <v>4000000</v>
      </c>
      <c r="P866" s="144" t="s">
        <v>2945</v>
      </c>
      <c r="Q866" s="144" t="s">
        <v>2945</v>
      </c>
      <c r="R866" s="144" t="s">
        <v>2945</v>
      </c>
      <c r="S866" s="141" t="s">
        <v>230</v>
      </c>
      <c r="T866" s="141" t="s">
        <v>2935</v>
      </c>
      <c r="U866" s="141" t="s">
        <v>2936</v>
      </c>
      <c r="V866" s="145"/>
      <c r="W866" s="141" t="s">
        <v>3345</v>
      </c>
      <c r="X866" s="146"/>
      <c r="Y866" s="147"/>
      <c r="Z866" s="147"/>
      <c r="AA866" s="141"/>
      <c r="AB866" s="146"/>
      <c r="AC866" s="162"/>
      <c r="AD866" s="146"/>
      <c r="AE866" s="163"/>
      <c r="AF866" s="152">
        <f t="shared" si="79"/>
        <v>4000000</v>
      </c>
      <c r="AG866" s="167"/>
      <c r="AH866" s="146"/>
      <c r="AI866" s="163"/>
      <c r="AJ866" s="152">
        <f t="shared" si="80"/>
        <v>0</v>
      </c>
      <c r="AK866" s="164"/>
      <c r="AL866" s="146"/>
      <c r="AM866" s="163"/>
      <c r="AN866" s="158">
        <f t="shared" si="81"/>
        <v>0</v>
      </c>
      <c r="AO866" s="157"/>
      <c r="AP866" s="157"/>
      <c r="AQ866" s="158">
        <f t="shared" si="83"/>
        <v>0</v>
      </c>
      <c r="AR866" s="158">
        <f t="shared" si="82"/>
        <v>4000000</v>
      </c>
      <c r="AS866" s="159"/>
      <c r="AT866" s="164"/>
      <c r="AU866" s="165"/>
      <c r="AV866" s="148"/>
    </row>
    <row r="867" spans="1:48" s="118" customFormat="1" ht="18.75" customHeight="1">
      <c r="A867" s="140">
        <v>127</v>
      </c>
      <c r="B867" s="141" t="s">
        <v>3509</v>
      </c>
      <c r="C867" s="142" t="s">
        <v>154</v>
      </c>
      <c r="D867" s="168" t="s">
        <v>113</v>
      </c>
      <c r="E867" s="168" t="s">
        <v>118</v>
      </c>
      <c r="F867" s="142" t="s">
        <v>126</v>
      </c>
      <c r="G867" s="141" t="s">
        <v>231</v>
      </c>
      <c r="H867" s="142" t="s">
        <v>8</v>
      </c>
      <c r="I867" s="142" t="s">
        <v>40</v>
      </c>
      <c r="J867" s="168" t="s">
        <v>3510</v>
      </c>
      <c r="K867" s="141" t="s">
        <v>225</v>
      </c>
      <c r="L867" s="141" t="s">
        <v>237</v>
      </c>
      <c r="M867" s="143">
        <v>7000000.2272727275</v>
      </c>
      <c r="N867" s="144" t="s">
        <v>3511</v>
      </c>
      <c r="O867" s="143">
        <v>10266667</v>
      </c>
      <c r="P867" s="144" t="s">
        <v>237</v>
      </c>
      <c r="Q867" s="144" t="s">
        <v>237</v>
      </c>
      <c r="R867" s="144" t="s">
        <v>700</v>
      </c>
      <c r="S867" s="141" t="s">
        <v>3512</v>
      </c>
      <c r="T867" s="141" t="s">
        <v>2935</v>
      </c>
      <c r="U867" s="141" t="s">
        <v>2936</v>
      </c>
      <c r="V867" s="145"/>
      <c r="W867" s="141" t="s">
        <v>3063</v>
      </c>
      <c r="X867" s="146">
        <v>45294</v>
      </c>
      <c r="Y867" s="147">
        <v>202417000000263</v>
      </c>
      <c r="Z867" s="147" t="s">
        <v>178</v>
      </c>
      <c r="AA867" s="141" t="s">
        <v>3513</v>
      </c>
      <c r="AB867" s="146">
        <v>45294</v>
      </c>
      <c r="AC867" s="162" t="s">
        <v>3514</v>
      </c>
      <c r="AD867" s="146">
        <v>45294</v>
      </c>
      <c r="AE867" s="163">
        <v>10266667</v>
      </c>
      <c r="AF867" s="152">
        <f t="shared" si="79"/>
        <v>0</v>
      </c>
      <c r="AG867" s="167">
        <v>3</v>
      </c>
      <c r="AH867" s="146">
        <v>45295</v>
      </c>
      <c r="AI867" s="163">
        <v>10266667</v>
      </c>
      <c r="AJ867" s="152">
        <f t="shared" si="80"/>
        <v>0</v>
      </c>
      <c r="AK867" s="164">
        <v>3</v>
      </c>
      <c r="AL867" s="146">
        <v>45302</v>
      </c>
      <c r="AM867" s="163">
        <v>10266667</v>
      </c>
      <c r="AN867" s="158">
        <f t="shared" si="81"/>
        <v>0</v>
      </c>
      <c r="AO867" s="157">
        <v>10266666</v>
      </c>
      <c r="AP867" s="157"/>
      <c r="AQ867" s="158">
        <f t="shared" si="83"/>
        <v>1</v>
      </c>
      <c r="AR867" s="158">
        <f t="shared" si="82"/>
        <v>0</v>
      </c>
      <c r="AS867" s="159" t="s">
        <v>170</v>
      </c>
      <c r="AT867" s="164">
        <v>422</v>
      </c>
      <c r="AU867" s="165" t="s">
        <v>3515</v>
      </c>
      <c r="AV867" s="148"/>
    </row>
    <row r="868" spans="1:48" s="118" customFormat="1" ht="18.75" customHeight="1">
      <c r="A868" s="140">
        <v>128</v>
      </c>
      <c r="B868" s="141" t="s">
        <v>3516</v>
      </c>
      <c r="C868" s="142" t="s">
        <v>154</v>
      </c>
      <c r="D868" s="168" t="s">
        <v>113</v>
      </c>
      <c r="E868" s="168" t="s">
        <v>118</v>
      </c>
      <c r="F868" s="142" t="s">
        <v>126</v>
      </c>
      <c r="G868" s="141" t="s">
        <v>231</v>
      </c>
      <c r="H868" s="142" t="s">
        <v>8</v>
      </c>
      <c r="I868" s="142" t="s">
        <v>40</v>
      </c>
      <c r="J868" s="168" t="s">
        <v>3517</v>
      </c>
      <c r="K868" s="141" t="s">
        <v>225</v>
      </c>
      <c r="L868" s="141" t="s">
        <v>237</v>
      </c>
      <c r="M868" s="143">
        <v>3199999.7560975612</v>
      </c>
      <c r="N868" s="144" t="s">
        <v>3518</v>
      </c>
      <c r="O868" s="143">
        <v>4373333</v>
      </c>
      <c r="P868" s="144" t="s">
        <v>237</v>
      </c>
      <c r="Q868" s="144" t="s">
        <v>237</v>
      </c>
      <c r="R868" s="144" t="s">
        <v>700</v>
      </c>
      <c r="S868" s="141" t="s">
        <v>3512</v>
      </c>
      <c r="T868" s="141" t="s">
        <v>2935</v>
      </c>
      <c r="U868" s="141" t="s">
        <v>2936</v>
      </c>
      <c r="V868" s="145"/>
      <c r="W868" s="141" t="s">
        <v>3063</v>
      </c>
      <c r="X868" s="146">
        <v>45294</v>
      </c>
      <c r="Y868" s="147">
        <v>202417000000263</v>
      </c>
      <c r="Z868" s="147" t="s">
        <v>178</v>
      </c>
      <c r="AA868" s="141" t="s">
        <v>1848</v>
      </c>
      <c r="AB868" s="146">
        <v>45294</v>
      </c>
      <c r="AC868" s="162" t="s">
        <v>3519</v>
      </c>
      <c r="AD868" s="146">
        <v>45294</v>
      </c>
      <c r="AE868" s="163">
        <v>4373333</v>
      </c>
      <c r="AF868" s="152">
        <f t="shared" si="79"/>
        <v>0</v>
      </c>
      <c r="AG868" s="167">
        <v>1</v>
      </c>
      <c r="AH868" s="146">
        <v>45295</v>
      </c>
      <c r="AI868" s="163">
        <v>4373333</v>
      </c>
      <c r="AJ868" s="152">
        <f t="shared" si="80"/>
        <v>0</v>
      </c>
      <c r="AK868" s="164">
        <v>8</v>
      </c>
      <c r="AL868" s="146">
        <v>45303</v>
      </c>
      <c r="AM868" s="163">
        <v>4373333</v>
      </c>
      <c r="AN868" s="158">
        <f t="shared" si="81"/>
        <v>0</v>
      </c>
      <c r="AO868" s="157">
        <v>4373333</v>
      </c>
      <c r="AP868" s="157"/>
      <c r="AQ868" s="158">
        <f t="shared" si="83"/>
        <v>0</v>
      </c>
      <c r="AR868" s="158">
        <f t="shared" si="82"/>
        <v>0</v>
      </c>
      <c r="AS868" s="159" t="s">
        <v>170</v>
      </c>
      <c r="AT868" s="164">
        <v>437</v>
      </c>
      <c r="AU868" s="165" t="s">
        <v>3520</v>
      </c>
      <c r="AV868" s="148"/>
    </row>
    <row r="869" spans="1:48" s="118" customFormat="1" ht="18.75" customHeight="1">
      <c r="A869" s="140">
        <v>129</v>
      </c>
      <c r="B869" s="141" t="s">
        <v>3521</v>
      </c>
      <c r="C869" s="142" t="s">
        <v>154</v>
      </c>
      <c r="D869" s="168" t="s">
        <v>113</v>
      </c>
      <c r="E869" s="168" t="s">
        <v>118</v>
      </c>
      <c r="F869" s="142" t="s">
        <v>126</v>
      </c>
      <c r="G869" s="141" t="s">
        <v>231</v>
      </c>
      <c r="H869" s="142" t="s">
        <v>4</v>
      </c>
      <c r="I869" s="142" t="s">
        <v>40</v>
      </c>
      <c r="J869" s="168" t="s">
        <v>3522</v>
      </c>
      <c r="K869" s="141" t="s">
        <v>225</v>
      </c>
      <c r="L869" s="141" t="s">
        <v>237</v>
      </c>
      <c r="M869" s="143">
        <v>7338666.3829787234</v>
      </c>
      <c r="N869" s="144" t="s">
        <v>3523</v>
      </c>
      <c r="O869" s="143">
        <v>11497244</v>
      </c>
      <c r="P869" s="144" t="s">
        <v>237</v>
      </c>
      <c r="Q869" s="144" t="s">
        <v>237</v>
      </c>
      <c r="R869" s="144" t="s">
        <v>700</v>
      </c>
      <c r="S869" s="141" t="s">
        <v>3512</v>
      </c>
      <c r="T869" s="141" t="s">
        <v>2935</v>
      </c>
      <c r="U869" s="141" t="s">
        <v>2936</v>
      </c>
      <c r="V869" s="145"/>
      <c r="W869" s="141" t="s">
        <v>3026</v>
      </c>
      <c r="X869" s="146">
        <v>45294</v>
      </c>
      <c r="Y869" s="147">
        <v>202417000000263</v>
      </c>
      <c r="Z869" s="147" t="s">
        <v>178</v>
      </c>
      <c r="AA869" s="141" t="s">
        <v>3524</v>
      </c>
      <c r="AB869" s="146">
        <v>45294</v>
      </c>
      <c r="AC869" s="162" t="s">
        <v>3525</v>
      </c>
      <c r="AD869" s="146">
        <v>45294</v>
      </c>
      <c r="AE869" s="163">
        <v>11497244</v>
      </c>
      <c r="AF869" s="152">
        <f t="shared" si="79"/>
        <v>0</v>
      </c>
      <c r="AG869" s="167">
        <v>2</v>
      </c>
      <c r="AH869" s="146">
        <v>45295</v>
      </c>
      <c r="AI869" s="163">
        <v>11497244</v>
      </c>
      <c r="AJ869" s="152">
        <f t="shared" si="80"/>
        <v>0</v>
      </c>
      <c r="AK869" s="164">
        <v>9</v>
      </c>
      <c r="AL869" s="146">
        <v>45303</v>
      </c>
      <c r="AM869" s="163">
        <v>11497244</v>
      </c>
      <c r="AN869" s="158">
        <f t="shared" si="81"/>
        <v>0</v>
      </c>
      <c r="AO869" s="157">
        <v>11497243</v>
      </c>
      <c r="AP869" s="157"/>
      <c r="AQ869" s="158">
        <f t="shared" si="83"/>
        <v>1</v>
      </c>
      <c r="AR869" s="158">
        <f t="shared" si="82"/>
        <v>0</v>
      </c>
      <c r="AS869" s="159" t="s">
        <v>170</v>
      </c>
      <c r="AT869" s="164">
        <v>425</v>
      </c>
      <c r="AU869" s="165" t="s">
        <v>3060</v>
      </c>
      <c r="AV869" s="148"/>
    </row>
    <row r="870" spans="1:48" s="118" customFormat="1" ht="18.75" customHeight="1">
      <c r="A870" s="140">
        <v>130</v>
      </c>
      <c r="B870" s="141" t="s">
        <v>3526</v>
      </c>
      <c r="C870" s="142" t="s">
        <v>154</v>
      </c>
      <c r="D870" s="168" t="s">
        <v>113</v>
      </c>
      <c r="E870" s="168" t="s">
        <v>118</v>
      </c>
      <c r="F870" s="142" t="s">
        <v>126</v>
      </c>
      <c r="G870" s="141" t="s">
        <v>231</v>
      </c>
      <c r="H870" s="142" t="s">
        <v>4</v>
      </c>
      <c r="I870" s="142" t="s">
        <v>40</v>
      </c>
      <c r="J870" s="168" t="s">
        <v>3527</v>
      </c>
      <c r="K870" s="141" t="s">
        <v>225</v>
      </c>
      <c r="L870" s="141" t="s">
        <v>237</v>
      </c>
      <c r="M870" s="143">
        <v>7338666</v>
      </c>
      <c r="N870" s="144" t="s">
        <v>1562</v>
      </c>
      <c r="O870" s="143">
        <v>12231110</v>
      </c>
      <c r="P870" s="144" t="s">
        <v>237</v>
      </c>
      <c r="Q870" s="144" t="s">
        <v>237</v>
      </c>
      <c r="R870" s="144" t="s">
        <v>700</v>
      </c>
      <c r="S870" s="141" t="s">
        <v>3512</v>
      </c>
      <c r="T870" s="141" t="s">
        <v>2935</v>
      </c>
      <c r="U870" s="141" t="s">
        <v>2936</v>
      </c>
      <c r="V870" s="145"/>
      <c r="W870" s="141" t="s">
        <v>3026</v>
      </c>
      <c r="X870" s="146">
        <v>45294</v>
      </c>
      <c r="Y870" s="147">
        <v>202417000000263</v>
      </c>
      <c r="Z870" s="147" t="s">
        <v>178</v>
      </c>
      <c r="AA870" s="141" t="s">
        <v>645</v>
      </c>
      <c r="AB870" s="146">
        <v>45294</v>
      </c>
      <c r="AC870" s="162" t="s">
        <v>3528</v>
      </c>
      <c r="AD870" s="146">
        <v>45294</v>
      </c>
      <c r="AE870" s="163">
        <v>12231110</v>
      </c>
      <c r="AF870" s="152">
        <f t="shared" si="79"/>
        <v>0</v>
      </c>
      <c r="AG870" s="167">
        <v>4</v>
      </c>
      <c r="AH870" s="146">
        <v>45295</v>
      </c>
      <c r="AI870" s="163">
        <v>12231110</v>
      </c>
      <c r="AJ870" s="152">
        <f t="shared" si="80"/>
        <v>0</v>
      </c>
      <c r="AK870" s="164">
        <v>1</v>
      </c>
      <c r="AL870" s="146">
        <v>45300</v>
      </c>
      <c r="AM870" s="163">
        <v>12231110</v>
      </c>
      <c r="AN870" s="158">
        <f t="shared" si="81"/>
        <v>0</v>
      </c>
      <c r="AO870" s="157">
        <v>12231110</v>
      </c>
      <c r="AP870" s="157"/>
      <c r="AQ870" s="158">
        <f t="shared" si="83"/>
        <v>0</v>
      </c>
      <c r="AR870" s="158">
        <f t="shared" si="82"/>
        <v>0</v>
      </c>
      <c r="AS870" s="159" t="s">
        <v>170</v>
      </c>
      <c r="AT870" s="164">
        <v>439</v>
      </c>
      <c r="AU870" s="165" t="s">
        <v>3054</v>
      </c>
      <c r="AV870" s="148"/>
    </row>
    <row r="871" spans="1:48" s="118" customFormat="1" ht="18.75" customHeight="1">
      <c r="A871" s="140">
        <v>131</v>
      </c>
      <c r="B871" s="141" t="s">
        <v>3529</v>
      </c>
      <c r="C871" s="142" t="s">
        <v>154</v>
      </c>
      <c r="D871" s="168" t="s">
        <v>113</v>
      </c>
      <c r="E871" s="168" t="s">
        <v>118</v>
      </c>
      <c r="F871" s="142" t="s">
        <v>127</v>
      </c>
      <c r="G871" s="141" t="s">
        <v>232</v>
      </c>
      <c r="H871" s="142" t="s">
        <v>93</v>
      </c>
      <c r="I871" s="142" t="s">
        <v>40</v>
      </c>
      <c r="J871" s="168" t="s">
        <v>3530</v>
      </c>
      <c r="K871" s="141" t="s">
        <v>225</v>
      </c>
      <c r="L871" s="141" t="s">
        <v>3531</v>
      </c>
      <c r="M871" s="143">
        <v>598188974</v>
      </c>
      <c r="N871" s="144">
        <v>1</v>
      </c>
      <c r="O871" s="143">
        <v>598188974</v>
      </c>
      <c r="P871" s="144" t="s">
        <v>237</v>
      </c>
      <c r="Q871" s="144" t="s">
        <v>237</v>
      </c>
      <c r="R871" s="144" t="s">
        <v>700</v>
      </c>
      <c r="S871" s="141" t="s">
        <v>230</v>
      </c>
      <c r="T871" s="141" t="s">
        <v>2935</v>
      </c>
      <c r="U871" s="141" t="s">
        <v>2936</v>
      </c>
      <c r="V871" s="145"/>
      <c r="W871" s="141" t="s">
        <v>2937</v>
      </c>
      <c r="X871" s="146">
        <v>45307</v>
      </c>
      <c r="Y871" s="147">
        <v>202417000001243</v>
      </c>
      <c r="Z871" s="147" t="s">
        <v>178</v>
      </c>
      <c r="AA871" s="141" t="s">
        <v>3532</v>
      </c>
      <c r="AB871" s="146">
        <v>45307</v>
      </c>
      <c r="AC871" s="162" t="s">
        <v>3533</v>
      </c>
      <c r="AD871" s="146">
        <v>45307</v>
      </c>
      <c r="AE871" s="163">
        <v>598188974</v>
      </c>
      <c r="AF871" s="152">
        <f t="shared" si="79"/>
        <v>0</v>
      </c>
      <c r="AG871" s="167">
        <v>36</v>
      </c>
      <c r="AH871" s="146">
        <v>45310</v>
      </c>
      <c r="AI871" s="163">
        <v>571288354</v>
      </c>
      <c r="AJ871" s="152">
        <f t="shared" si="80"/>
        <v>26900620</v>
      </c>
      <c r="AK871" s="164">
        <v>154</v>
      </c>
      <c r="AL871" s="146">
        <v>45324</v>
      </c>
      <c r="AM871" s="163">
        <v>571288354</v>
      </c>
      <c r="AN871" s="158">
        <f t="shared" si="81"/>
        <v>0</v>
      </c>
      <c r="AO871" s="157">
        <v>568197980</v>
      </c>
      <c r="AP871" s="157"/>
      <c r="AQ871" s="158">
        <f t="shared" si="83"/>
        <v>3090374</v>
      </c>
      <c r="AR871" s="158">
        <f t="shared" si="82"/>
        <v>26900620</v>
      </c>
      <c r="AS871" s="159" t="s">
        <v>48</v>
      </c>
      <c r="AT871" s="164">
        <v>478</v>
      </c>
      <c r="AU871" s="165" t="s">
        <v>3534</v>
      </c>
      <c r="AV871" s="148" t="s">
        <v>3535</v>
      </c>
    </row>
    <row r="872" spans="1:48" s="118" customFormat="1" ht="18.75" customHeight="1">
      <c r="A872" s="140">
        <v>132</v>
      </c>
      <c r="B872" s="141" t="s">
        <v>3536</v>
      </c>
      <c r="C872" s="142" t="s">
        <v>154</v>
      </c>
      <c r="D872" s="168" t="s">
        <v>113</v>
      </c>
      <c r="E872" s="168" t="s">
        <v>118</v>
      </c>
      <c r="F872" s="142" t="s">
        <v>126</v>
      </c>
      <c r="G872" s="141" t="s">
        <v>231</v>
      </c>
      <c r="H872" s="142" t="s">
        <v>198</v>
      </c>
      <c r="I872" s="142" t="s">
        <v>40</v>
      </c>
      <c r="J872" s="168" t="s">
        <v>3537</v>
      </c>
      <c r="K872" s="141" t="s">
        <v>225</v>
      </c>
      <c r="L872" s="141" t="s">
        <v>237</v>
      </c>
      <c r="M872" s="143">
        <v>6000000</v>
      </c>
      <c r="N872" s="144">
        <v>2</v>
      </c>
      <c r="O872" s="143">
        <v>12000000</v>
      </c>
      <c r="P872" s="144" t="s">
        <v>700</v>
      </c>
      <c r="Q872" s="144" t="s">
        <v>700</v>
      </c>
      <c r="R872" s="144" t="s">
        <v>700</v>
      </c>
      <c r="S872" s="141" t="s">
        <v>230</v>
      </c>
      <c r="T872" s="141" t="s">
        <v>2935</v>
      </c>
      <c r="U872" s="141" t="s">
        <v>2936</v>
      </c>
      <c r="V872" s="145"/>
      <c r="W872" s="141" t="s">
        <v>2937</v>
      </c>
      <c r="X872" s="146">
        <v>45317</v>
      </c>
      <c r="Y872" s="147">
        <v>202417000005343</v>
      </c>
      <c r="Z872" s="147" t="s">
        <v>178</v>
      </c>
      <c r="AA872" s="141" t="s">
        <v>1869</v>
      </c>
      <c r="AB872" s="146">
        <v>45320</v>
      </c>
      <c r="AC872" s="162" t="s">
        <v>3538</v>
      </c>
      <c r="AD872" s="146">
        <v>45320</v>
      </c>
      <c r="AE872" s="163">
        <v>12000000</v>
      </c>
      <c r="AF872" s="152">
        <f t="shared" si="79"/>
        <v>0</v>
      </c>
      <c r="AG872" s="167">
        <v>48</v>
      </c>
      <c r="AH872" s="146">
        <v>45320</v>
      </c>
      <c r="AI872" s="163">
        <v>12000000</v>
      </c>
      <c r="AJ872" s="152">
        <f t="shared" si="80"/>
        <v>0</v>
      </c>
      <c r="AK872" s="164">
        <v>116</v>
      </c>
      <c r="AL872" s="146">
        <v>45321</v>
      </c>
      <c r="AM872" s="163">
        <v>12000000</v>
      </c>
      <c r="AN872" s="158">
        <f t="shared" si="81"/>
        <v>0</v>
      </c>
      <c r="AO872" s="157">
        <v>12000000</v>
      </c>
      <c r="AP872" s="157"/>
      <c r="AQ872" s="158">
        <f t="shared" si="83"/>
        <v>0</v>
      </c>
      <c r="AR872" s="158">
        <f t="shared" si="82"/>
        <v>0</v>
      </c>
      <c r="AS872" s="159" t="s">
        <v>170</v>
      </c>
      <c r="AT872" s="164">
        <v>224</v>
      </c>
      <c r="AU872" s="165" t="s">
        <v>3539</v>
      </c>
      <c r="AV872" s="148"/>
    </row>
    <row r="873" spans="1:48" s="118" customFormat="1" ht="18.75" customHeight="1">
      <c r="A873" s="140">
        <v>133</v>
      </c>
      <c r="B873" s="141" t="s">
        <v>3540</v>
      </c>
      <c r="C873" s="142" t="s">
        <v>154</v>
      </c>
      <c r="D873" s="168" t="s">
        <v>113</v>
      </c>
      <c r="E873" s="168" t="s">
        <v>118</v>
      </c>
      <c r="F873" s="142" t="s">
        <v>127</v>
      </c>
      <c r="G873" s="141" t="s">
        <v>232</v>
      </c>
      <c r="H873" s="142" t="s">
        <v>93</v>
      </c>
      <c r="I873" s="142" t="s">
        <v>40</v>
      </c>
      <c r="J873" s="168" t="s">
        <v>3530</v>
      </c>
      <c r="K873" s="141" t="s">
        <v>225</v>
      </c>
      <c r="L873" s="141" t="s">
        <v>237</v>
      </c>
      <c r="M873" s="143">
        <v>54506194</v>
      </c>
      <c r="N873" s="144">
        <v>1</v>
      </c>
      <c r="O873" s="143">
        <v>54506194</v>
      </c>
      <c r="P873" s="144" t="s">
        <v>700</v>
      </c>
      <c r="Q873" s="144" t="s">
        <v>700</v>
      </c>
      <c r="R873" s="144" t="s">
        <v>700</v>
      </c>
      <c r="S873" s="141" t="s">
        <v>230</v>
      </c>
      <c r="T873" s="141" t="s">
        <v>2935</v>
      </c>
      <c r="U873" s="141" t="s">
        <v>2936</v>
      </c>
      <c r="V873" s="145"/>
      <c r="W873" s="141" t="s">
        <v>2937</v>
      </c>
      <c r="X873" s="146">
        <v>45316</v>
      </c>
      <c r="Y873" s="147">
        <v>202417000006273</v>
      </c>
      <c r="Z873" s="147" t="s">
        <v>178</v>
      </c>
      <c r="AA873" s="141" t="s">
        <v>3532</v>
      </c>
      <c r="AB873" s="146">
        <v>45316</v>
      </c>
      <c r="AC873" s="162" t="s">
        <v>3541</v>
      </c>
      <c r="AD873" s="146">
        <v>45316</v>
      </c>
      <c r="AE873" s="163">
        <v>54506194</v>
      </c>
      <c r="AF873" s="152">
        <f t="shared" si="79"/>
        <v>0</v>
      </c>
      <c r="AG873" s="167">
        <v>45</v>
      </c>
      <c r="AH873" s="146">
        <v>45317</v>
      </c>
      <c r="AI873" s="163">
        <v>54506194</v>
      </c>
      <c r="AJ873" s="152">
        <f t="shared" si="80"/>
        <v>0</v>
      </c>
      <c r="AK873" s="164">
        <v>110</v>
      </c>
      <c r="AL873" s="146">
        <v>45320</v>
      </c>
      <c r="AM873" s="163">
        <v>54506194</v>
      </c>
      <c r="AN873" s="158">
        <f t="shared" si="81"/>
        <v>0</v>
      </c>
      <c r="AO873" s="157">
        <v>53215278</v>
      </c>
      <c r="AP873" s="157"/>
      <c r="AQ873" s="158">
        <f t="shared" si="83"/>
        <v>1290916</v>
      </c>
      <c r="AR873" s="158">
        <f t="shared" si="82"/>
        <v>0</v>
      </c>
      <c r="AS873" s="159" t="s">
        <v>3542</v>
      </c>
      <c r="AT873" s="164">
        <v>478</v>
      </c>
      <c r="AU873" s="165" t="s">
        <v>3534</v>
      </c>
      <c r="AV873" s="148"/>
    </row>
    <row r="874" spans="1:48" s="118" customFormat="1" ht="18.75" customHeight="1">
      <c r="A874" s="140">
        <v>134</v>
      </c>
      <c r="B874" s="141" t="s">
        <v>3543</v>
      </c>
      <c r="C874" s="142" t="s">
        <v>154</v>
      </c>
      <c r="D874" s="168" t="s">
        <v>113</v>
      </c>
      <c r="E874" s="168" t="s">
        <v>118</v>
      </c>
      <c r="F874" s="142" t="s">
        <v>128</v>
      </c>
      <c r="G874" s="141" t="s">
        <v>234</v>
      </c>
      <c r="H874" s="142" t="s">
        <v>42</v>
      </c>
      <c r="I874" s="142" t="s">
        <v>2245</v>
      </c>
      <c r="J874" s="168" t="s">
        <v>3544</v>
      </c>
      <c r="K874" s="141" t="s">
        <v>226</v>
      </c>
      <c r="L874" s="141" t="s">
        <v>237</v>
      </c>
      <c r="M874" s="143">
        <v>0</v>
      </c>
      <c r="N874" s="144" t="s">
        <v>712</v>
      </c>
      <c r="O874" s="143">
        <v>12223141</v>
      </c>
      <c r="P874" s="144" t="s">
        <v>237</v>
      </c>
      <c r="Q874" s="144" t="s">
        <v>237</v>
      </c>
      <c r="R874" s="144" t="s">
        <v>237</v>
      </c>
      <c r="S874" s="141" t="s">
        <v>230</v>
      </c>
      <c r="T874" s="141" t="s">
        <v>2935</v>
      </c>
      <c r="U874" s="141" t="s">
        <v>2936</v>
      </c>
      <c r="V874" s="145"/>
      <c r="W874" s="141" t="s">
        <v>4010</v>
      </c>
      <c r="X874" s="146" t="s">
        <v>3545</v>
      </c>
      <c r="Y874" s="147" t="s">
        <v>3546</v>
      </c>
      <c r="Z874" s="147" t="s">
        <v>38</v>
      </c>
      <c r="AA874" s="141" t="s">
        <v>3547</v>
      </c>
      <c r="AB874" s="146">
        <v>45407</v>
      </c>
      <c r="AC874" s="162" t="s">
        <v>3548</v>
      </c>
      <c r="AD874" s="146">
        <v>45407</v>
      </c>
      <c r="AE874" s="163">
        <v>12223141</v>
      </c>
      <c r="AF874" s="152">
        <f t="shared" si="79"/>
        <v>0</v>
      </c>
      <c r="AG874" s="167">
        <v>678</v>
      </c>
      <c r="AH874" s="146">
        <v>45408</v>
      </c>
      <c r="AI874" s="163">
        <v>12223141</v>
      </c>
      <c r="AJ874" s="152">
        <f t="shared" si="80"/>
        <v>0</v>
      </c>
      <c r="AK874" s="164">
        <v>1826</v>
      </c>
      <c r="AL874" s="146">
        <v>45414</v>
      </c>
      <c r="AM874" s="163">
        <v>12223141</v>
      </c>
      <c r="AN874" s="158">
        <f t="shared" si="81"/>
        <v>0</v>
      </c>
      <c r="AO874" s="157">
        <v>12223141</v>
      </c>
      <c r="AP874" s="157"/>
      <c r="AQ874" s="158">
        <f t="shared" si="83"/>
        <v>0</v>
      </c>
      <c r="AR874" s="158">
        <f t="shared" si="82"/>
        <v>0</v>
      </c>
      <c r="AS874" s="159" t="s">
        <v>48</v>
      </c>
      <c r="AT874" s="164">
        <v>694</v>
      </c>
      <c r="AU874" s="165" t="s">
        <v>3400</v>
      </c>
      <c r="AV874" s="148"/>
    </row>
    <row r="875" spans="1:48" s="118" customFormat="1" ht="18.75" customHeight="1">
      <c r="A875" s="140">
        <v>135</v>
      </c>
      <c r="B875" s="141" t="s">
        <v>3549</v>
      </c>
      <c r="C875" s="142" t="s">
        <v>154</v>
      </c>
      <c r="D875" s="168" t="s">
        <v>113</v>
      </c>
      <c r="E875" s="168" t="s">
        <v>118</v>
      </c>
      <c r="F875" s="142" t="s">
        <v>126</v>
      </c>
      <c r="G875" s="141" t="s">
        <v>231</v>
      </c>
      <c r="H875" s="142" t="s">
        <v>81</v>
      </c>
      <c r="I875" s="142" t="s">
        <v>40</v>
      </c>
      <c r="J875" s="168" t="s">
        <v>3550</v>
      </c>
      <c r="K875" s="141" t="s">
        <v>225</v>
      </c>
      <c r="L875" s="141" t="s">
        <v>237</v>
      </c>
      <c r="M875" s="143">
        <v>7483980</v>
      </c>
      <c r="N875" s="144">
        <v>1</v>
      </c>
      <c r="O875" s="143">
        <v>7483980</v>
      </c>
      <c r="P875" s="144" t="s">
        <v>242</v>
      </c>
      <c r="Q875" s="144" t="s">
        <v>242</v>
      </c>
      <c r="R875" s="144" t="s">
        <v>242</v>
      </c>
      <c r="S875" s="141" t="s">
        <v>230</v>
      </c>
      <c r="T875" s="141" t="s">
        <v>2935</v>
      </c>
      <c r="U875" s="141" t="s">
        <v>2936</v>
      </c>
      <c r="V875" s="145"/>
      <c r="W875" s="141" t="s">
        <v>2937</v>
      </c>
      <c r="X875" s="146">
        <v>45321</v>
      </c>
      <c r="Y875" s="147">
        <v>202417000009513</v>
      </c>
      <c r="Z875" s="147" t="s">
        <v>178</v>
      </c>
      <c r="AA875" s="141" t="s">
        <v>3551</v>
      </c>
      <c r="AB875" s="146">
        <v>45321</v>
      </c>
      <c r="AC875" s="162" t="s">
        <v>3552</v>
      </c>
      <c r="AD875" s="146">
        <v>45321</v>
      </c>
      <c r="AE875" s="163">
        <v>7483980</v>
      </c>
      <c r="AF875" s="152">
        <f t="shared" si="79"/>
        <v>0</v>
      </c>
      <c r="AG875" s="167">
        <v>52</v>
      </c>
      <c r="AH875" s="146">
        <v>45321</v>
      </c>
      <c r="AI875" s="163">
        <v>7483980</v>
      </c>
      <c r="AJ875" s="152">
        <f t="shared" si="80"/>
        <v>0</v>
      </c>
      <c r="AK875" s="164">
        <v>122</v>
      </c>
      <c r="AL875" s="146">
        <v>45322</v>
      </c>
      <c r="AM875" s="163">
        <v>7483980</v>
      </c>
      <c r="AN875" s="158">
        <f t="shared" si="81"/>
        <v>0</v>
      </c>
      <c r="AO875" s="157">
        <v>7483980</v>
      </c>
      <c r="AP875" s="157"/>
      <c r="AQ875" s="158">
        <f t="shared" si="83"/>
        <v>0</v>
      </c>
      <c r="AR875" s="158">
        <f t="shared" si="82"/>
        <v>0</v>
      </c>
      <c r="AS875" s="159" t="s">
        <v>170</v>
      </c>
      <c r="AT875" s="164">
        <v>132</v>
      </c>
      <c r="AU875" s="165" t="s">
        <v>3553</v>
      </c>
      <c r="AV875" s="148"/>
    </row>
    <row r="876" spans="1:48" s="118" customFormat="1" ht="18.75" customHeight="1">
      <c r="A876" s="140">
        <v>136</v>
      </c>
      <c r="B876" s="141" t="s">
        <v>3554</v>
      </c>
      <c r="C876" s="142" t="s">
        <v>154</v>
      </c>
      <c r="D876" s="168" t="s">
        <v>113</v>
      </c>
      <c r="E876" s="168" t="s">
        <v>118</v>
      </c>
      <c r="F876" s="142" t="s">
        <v>126</v>
      </c>
      <c r="G876" s="141" t="s">
        <v>231</v>
      </c>
      <c r="H876" s="142" t="s">
        <v>104</v>
      </c>
      <c r="I876" s="142" t="s">
        <v>40</v>
      </c>
      <c r="J876" s="168" t="s">
        <v>3555</v>
      </c>
      <c r="K876" s="141" t="s">
        <v>225</v>
      </c>
      <c r="L876" s="141" t="s">
        <v>237</v>
      </c>
      <c r="M876" s="143">
        <v>8000000</v>
      </c>
      <c r="N876" s="144">
        <v>1</v>
      </c>
      <c r="O876" s="143">
        <v>8000000</v>
      </c>
      <c r="P876" s="144" t="s">
        <v>242</v>
      </c>
      <c r="Q876" s="144" t="s">
        <v>242</v>
      </c>
      <c r="R876" s="144" t="s">
        <v>242</v>
      </c>
      <c r="S876" s="141" t="s">
        <v>230</v>
      </c>
      <c r="T876" s="141" t="s">
        <v>2935</v>
      </c>
      <c r="U876" s="141" t="s">
        <v>2936</v>
      </c>
      <c r="V876" s="145"/>
      <c r="W876" s="141" t="s">
        <v>2937</v>
      </c>
      <c r="X876" s="146">
        <v>45321</v>
      </c>
      <c r="Y876" s="147">
        <v>202417000009523</v>
      </c>
      <c r="Z876" s="147" t="s">
        <v>178</v>
      </c>
      <c r="AA876" s="141" t="s">
        <v>1828</v>
      </c>
      <c r="AB876" s="146">
        <v>45321</v>
      </c>
      <c r="AC876" s="162" t="s">
        <v>3556</v>
      </c>
      <c r="AD876" s="146">
        <v>45321</v>
      </c>
      <c r="AE876" s="163">
        <v>8000000</v>
      </c>
      <c r="AF876" s="152">
        <f t="shared" si="79"/>
        <v>0</v>
      </c>
      <c r="AG876" s="167">
        <v>53</v>
      </c>
      <c r="AH876" s="146">
        <v>45321</v>
      </c>
      <c r="AI876" s="163">
        <v>8000000</v>
      </c>
      <c r="AJ876" s="152">
        <f t="shared" si="80"/>
        <v>0</v>
      </c>
      <c r="AK876" s="164">
        <v>118</v>
      </c>
      <c r="AL876" s="146">
        <v>45321</v>
      </c>
      <c r="AM876" s="163">
        <v>8000000</v>
      </c>
      <c r="AN876" s="158">
        <f t="shared" si="81"/>
        <v>0</v>
      </c>
      <c r="AO876" s="157">
        <v>8000000</v>
      </c>
      <c r="AP876" s="157"/>
      <c r="AQ876" s="158">
        <f t="shared" si="83"/>
        <v>0</v>
      </c>
      <c r="AR876" s="158">
        <f t="shared" si="82"/>
        <v>0</v>
      </c>
      <c r="AS876" s="159" t="s">
        <v>170</v>
      </c>
      <c r="AT876" s="164">
        <v>352</v>
      </c>
      <c r="AU876" s="165" t="s">
        <v>3557</v>
      </c>
      <c r="AV876" s="148"/>
    </row>
    <row r="877" spans="1:48" s="118" customFormat="1" ht="18.75" customHeight="1">
      <c r="A877" s="140">
        <v>137</v>
      </c>
      <c r="B877" s="141" t="s">
        <v>3558</v>
      </c>
      <c r="C877" s="142" t="s">
        <v>154</v>
      </c>
      <c r="D877" s="168" t="s">
        <v>113</v>
      </c>
      <c r="E877" s="168" t="s">
        <v>118</v>
      </c>
      <c r="F877" s="142" t="s">
        <v>129</v>
      </c>
      <c r="G877" s="141" t="s">
        <v>233</v>
      </c>
      <c r="H877" s="142" t="s">
        <v>82</v>
      </c>
      <c r="I877" s="142" t="s">
        <v>40</v>
      </c>
      <c r="J877" s="168" t="s">
        <v>3559</v>
      </c>
      <c r="K877" s="141" t="s">
        <v>225</v>
      </c>
      <c r="L877" s="141" t="s">
        <v>237</v>
      </c>
      <c r="M877" s="143">
        <v>5228095</v>
      </c>
      <c r="N877" s="144">
        <v>1</v>
      </c>
      <c r="O877" s="143">
        <v>5228095</v>
      </c>
      <c r="P877" s="144" t="s">
        <v>242</v>
      </c>
      <c r="Q877" s="144" t="s">
        <v>242</v>
      </c>
      <c r="R877" s="144" t="s">
        <v>242</v>
      </c>
      <c r="S877" s="141" t="s">
        <v>230</v>
      </c>
      <c r="T877" s="141" t="s">
        <v>2935</v>
      </c>
      <c r="U877" s="141" t="s">
        <v>2936</v>
      </c>
      <c r="V877" s="145"/>
      <c r="W877" s="141" t="s">
        <v>3345</v>
      </c>
      <c r="X877" s="146">
        <v>45321</v>
      </c>
      <c r="Y877" s="147" t="s">
        <v>3560</v>
      </c>
      <c r="Z877" s="147" t="s">
        <v>178</v>
      </c>
      <c r="AA877" s="141" t="s">
        <v>3561</v>
      </c>
      <c r="AB877" s="146">
        <v>45321</v>
      </c>
      <c r="AC877" s="162" t="s">
        <v>3562</v>
      </c>
      <c r="AD877" s="146">
        <v>45321</v>
      </c>
      <c r="AE877" s="163">
        <v>5228095</v>
      </c>
      <c r="AF877" s="152">
        <f t="shared" si="79"/>
        <v>0</v>
      </c>
      <c r="AG877" s="167">
        <v>57</v>
      </c>
      <c r="AH877" s="146">
        <v>45321</v>
      </c>
      <c r="AI877" s="163">
        <v>5228095</v>
      </c>
      <c r="AJ877" s="152">
        <f t="shared" si="80"/>
        <v>0</v>
      </c>
      <c r="AK877" s="164">
        <v>120</v>
      </c>
      <c r="AL877" s="146">
        <v>45321</v>
      </c>
      <c r="AM877" s="163">
        <v>5228095</v>
      </c>
      <c r="AN877" s="158">
        <f t="shared" si="81"/>
        <v>0</v>
      </c>
      <c r="AO877" s="157">
        <v>5228095</v>
      </c>
      <c r="AP877" s="157"/>
      <c r="AQ877" s="158">
        <f t="shared" si="83"/>
        <v>0</v>
      </c>
      <c r="AR877" s="158">
        <f t="shared" si="82"/>
        <v>0</v>
      </c>
      <c r="AS877" s="159" t="s">
        <v>170</v>
      </c>
      <c r="AT877" s="164">
        <v>186</v>
      </c>
      <c r="AU877" s="165" t="s">
        <v>3437</v>
      </c>
      <c r="AV877" s="148"/>
    </row>
    <row r="878" spans="1:48" s="118" customFormat="1" ht="18.75" customHeight="1">
      <c r="A878" s="140">
        <v>138</v>
      </c>
      <c r="B878" s="141" t="s">
        <v>3563</v>
      </c>
      <c r="C878" s="142" t="s">
        <v>154</v>
      </c>
      <c r="D878" s="168" t="s">
        <v>113</v>
      </c>
      <c r="E878" s="168" t="s">
        <v>118</v>
      </c>
      <c r="F878" s="142" t="s">
        <v>129</v>
      </c>
      <c r="G878" s="141" t="s">
        <v>233</v>
      </c>
      <c r="H878" s="142" t="s">
        <v>82</v>
      </c>
      <c r="I878" s="142" t="s">
        <v>40</v>
      </c>
      <c r="J878" s="168" t="s">
        <v>3564</v>
      </c>
      <c r="K878" s="141" t="s">
        <v>225</v>
      </c>
      <c r="L878" s="141" t="s">
        <v>237</v>
      </c>
      <c r="M878" s="143">
        <v>7483980</v>
      </c>
      <c r="N878" s="144">
        <v>1</v>
      </c>
      <c r="O878" s="143">
        <v>7483980</v>
      </c>
      <c r="P878" s="144" t="s">
        <v>242</v>
      </c>
      <c r="Q878" s="144" t="s">
        <v>242</v>
      </c>
      <c r="R878" s="144" t="s">
        <v>242</v>
      </c>
      <c r="S878" s="141" t="s">
        <v>230</v>
      </c>
      <c r="T878" s="141" t="s">
        <v>2935</v>
      </c>
      <c r="U878" s="141" t="s">
        <v>2936</v>
      </c>
      <c r="V878" s="145"/>
      <c r="W878" s="141" t="s">
        <v>3345</v>
      </c>
      <c r="X878" s="146">
        <v>45321</v>
      </c>
      <c r="Y878" s="147" t="s">
        <v>3560</v>
      </c>
      <c r="Z878" s="147" t="s">
        <v>178</v>
      </c>
      <c r="AA878" s="141" t="s">
        <v>3565</v>
      </c>
      <c r="AB878" s="146">
        <v>45321</v>
      </c>
      <c r="AC878" s="162" t="s">
        <v>3566</v>
      </c>
      <c r="AD878" s="146">
        <v>45321</v>
      </c>
      <c r="AE878" s="163">
        <v>7483980</v>
      </c>
      <c r="AF878" s="152">
        <f t="shared" si="79"/>
        <v>0</v>
      </c>
      <c r="AG878" s="167">
        <v>54</v>
      </c>
      <c r="AH878" s="146">
        <v>45321</v>
      </c>
      <c r="AI878" s="163">
        <v>7483980</v>
      </c>
      <c r="AJ878" s="152">
        <f t="shared" si="80"/>
        <v>0</v>
      </c>
      <c r="AK878" s="164">
        <v>119</v>
      </c>
      <c r="AL878" s="146">
        <v>45321</v>
      </c>
      <c r="AM878" s="163">
        <v>7483980</v>
      </c>
      <c r="AN878" s="158">
        <f t="shared" si="81"/>
        <v>0</v>
      </c>
      <c r="AO878" s="157">
        <v>7483980</v>
      </c>
      <c r="AP878" s="157"/>
      <c r="AQ878" s="158">
        <f t="shared" si="83"/>
        <v>0</v>
      </c>
      <c r="AR878" s="158">
        <f t="shared" si="82"/>
        <v>0</v>
      </c>
      <c r="AS878" s="159" t="s">
        <v>170</v>
      </c>
      <c r="AT878" s="164">
        <v>240</v>
      </c>
      <c r="AU878" s="165" t="s">
        <v>3433</v>
      </c>
      <c r="AV878" s="148"/>
    </row>
    <row r="879" spans="1:48" s="118" customFormat="1" ht="18.75" customHeight="1">
      <c r="A879" s="140">
        <v>139</v>
      </c>
      <c r="B879" s="141" t="s">
        <v>3567</v>
      </c>
      <c r="C879" s="142" t="s">
        <v>154</v>
      </c>
      <c r="D879" s="168" t="s">
        <v>113</v>
      </c>
      <c r="E879" s="168" t="s">
        <v>118</v>
      </c>
      <c r="F879" s="142" t="s">
        <v>126</v>
      </c>
      <c r="G879" s="141" t="s">
        <v>231</v>
      </c>
      <c r="H879" s="142" t="s">
        <v>217</v>
      </c>
      <c r="I879" s="142" t="s">
        <v>40</v>
      </c>
      <c r="J879" s="168" t="s">
        <v>3568</v>
      </c>
      <c r="K879" s="141" t="s">
        <v>225</v>
      </c>
      <c r="L879" s="141" t="s">
        <v>237</v>
      </c>
      <c r="M879" s="143">
        <v>9622260</v>
      </c>
      <c r="N879" s="144">
        <v>1</v>
      </c>
      <c r="O879" s="143">
        <v>9622260</v>
      </c>
      <c r="P879" s="144" t="s">
        <v>242</v>
      </c>
      <c r="Q879" s="144" t="s">
        <v>242</v>
      </c>
      <c r="R879" s="144" t="s">
        <v>242</v>
      </c>
      <c r="S879" s="141" t="s">
        <v>230</v>
      </c>
      <c r="T879" s="141" t="s">
        <v>2935</v>
      </c>
      <c r="U879" s="141" t="s">
        <v>2936</v>
      </c>
      <c r="V879" s="145"/>
      <c r="W879" s="141" t="s">
        <v>3172</v>
      </c>
      <c r="X879" s="146">
        <v>45321</v>
      </c>
      <c r="Y879" s="147" t="s">
        <v>3560</v>
      </c>
      <c r="Z879" s="147" t="s">
        <v>178</v>
      </c>
      <c r="AA879" s="141" t="s">
        <v>3569</v>
      </c>
      <c r="AB879" s="146">
        <v>45321</v>
      </c>
      <c r="AC879" s="162" t="s">
        <v>3570</v>
      </c>
      <c r="AD879" s="146">
        <v>45321</v>
      </c>
      <c r="AE879" s="163">
        <v>9622260</v>
      </c>
      <c r="AF879" s="152">
        <f t="shared" si="79"/>
        <v>0</v>
      </c>
      <c r="AG879" s="167">
        <v>55</v>
      </c>
      <c r="AH879" s="146">
        <v>45321</v>
      </c>
      <c r="AI879" s="163">
        <v>6414840</v>
      </c>
      <c r="AJ879" s="152">
        <f t="shared" si="80"/>
        <v>3207420</v>
      </c>
      <c r="AK879" s="164">
        <v>121</v>
      </c>
      <c r="AL879" s="146">
        <v>45321</v>
      </c>
      <c r="AM879" s="163">
        <v>6414840</v>
      </c>
      <c r="AN879" s="158">
        <f t="shared" si="81"/>
        <v>0</v>
      </c>
      <c r="AO879" s="157">
        <v>6414840</v>
      </c>
      <c r="AP879" s="157"/>
      <c r="AQ879" s="158">
        <f t="shared" si="83"/>
        <v>0</v>
      </c>
      <c r="AR879" s="158">
        <f t="shared" si="82"/>
        <v>3207420</v>
      </c>
      <c r="AS879" s="159" t="s">
        <v>170</v>
      </c>
      <c r="AT879" s="164">
        <v>513</v>
      </c>
      <c r="AU879" s="165" t="s">
        <v>3332</v>
      </c>
      <c r="AV879" s="148" t="s">
        <v>3571</v>
      </c>
    </row>
    <row r="880" spans="1:48" s="118" customFormat="1" ht="18.75" customHeight="1">
      <c r="A880" s="140">
        <v>140</v>
      </c>
      <c r="B880" s="141" t="s">
        <v>3572</v>
      </c>
      <c r="C880" s="142" t="s">
        <v>154</v>
      </c>
      <c r="D880" s="168" t="s">
        <v>113</v>
      </c>
      <c r="E880" s="168" t="s">
        <v>118</v>
      </c>
      <c r="F880" s="142" t="s">
        <v>130</v>
      </c>
      <c r="G880" s="141" t="s">
        <v>233</v>
      </c>
      <c r="H880" s="142" t="s">
        <v>92</v>
      </c>
      <c r="I880" s="142" t="s">
        <v>40</v>
      </c>
      <c r="J880" s="168" t="s">
        <v>3573</v>
      </c>
      <c r="K880" s="141" t="s">
        <v>225</v>
      </c>
      <c r="L880" s="141" t="s">
        <v>237</v>
      </c>
      <c r="M880" s="143">
        <v>380800</v>
      </c>
      <c r="N880" s="144">
        <v>1</v>
      </c>
      <c r="O880" s="143">
        <v>380800</v>
      </c>
      <c r="P880" s="144" t="s">
        <v>242</v>
      </c>
      <c r="Q880" s="144" t="s">
        <v>242</v>
      </c>
      <c r="R880" s="144" t="s">
        <v>242</v>
      </c>
      <c r="S880" s="141" t="s">
        <v>230</v>
      </c>
      <c r="T880" s="141" t="s">
        <v>2935</v>
      </c>
      <c r="U880" s="141" t="s">
        <v>2936</v>
      </c>
      <c r="V880" s="145"/>
      <c r="W880" s="141" t="s">
        <v>3345</v>
      </c>
      <c r="X880" s="146">
        <v>45327</v>
      </c>
      <c r="Y880" s="147">
        <v>202417000010163</v>
      </c>
      <c r="Z880" s="147" t="s">
        <v>178</v>
      </c>
      <c r="AA880" s="141" t="s">
        <v>3574</v>
      </c>
      <c r="AB880" s="146">
        <v>45327</v>
      </c>
      <c r="AC880" s="162" t="s">
        <v>3575</v>
      </c>
      <c r="AD880" s="146">
        <v>45327</v>
      </c>
      <c r="AE880" s="163">
        <v>380800</v>
      </c>
      <c r="AF880" s="152">
        <f t="shared" si="79"/>
        <v>0</v>
      </c>
      <c r="AG880" s="167">
        <v>65</v>
      </c>
      <c r="AH880" s="146">
        <v>45329</v>
      </c>
      <c r="AI880" s="163">
        <v>380800</v>
      </c>
      <c r="AJ880" s="152">
        <f t="shared" si="80"/>
        <v>0</v>
      </c>
      <c r="AK880" s="164">
        <v>1026</v>
      </c>
      <c r="AL880" s="146">
        <v>45371</v>
      </c>
      <c r="AM880" s="163">
        <v>380800</v>
      </c>
      <c r="AN880" s="158">
        <f t="shared" si="81"/>
        <v>0</v>
      </c>
      <c r="AO880" s="157">
        <v>0</v>
      </c>
      <c r="AP880" s="157"/>
      <c r="AQ880" s="158">
        <f t="shared" si="83"/>
        <v>380800</v>
      </c>
      <c r="AR880" s="158">
        <f t="shared" si="82"/>
        <v>0</v>
      </c>
      <c r="AS880" s="159" t="s">
        <v>174</v>
      </c>
      <c r="AT880" s="164">
        <v>114126</v>
      </c>
      <c r="AU880" s="165" t="s">
        <v>3576</v>
      </c>
      <c r="AV880" s="148"/>
    </row>
    <row r="881" spans="1:48" s="118" customFormat="1" ht="18.75" customHeight="1">
      <c r="A881" s="140">
        <v>141</v>
      </c>
      <c r="B881" s="141" t="s">
        <v>3577</v>
      </c>
      <c r="C881" s="142" t="s">
        <v>154</v>
      </c>
      <c r="D881" s="168" t="s">
        <v>113</v>
      </c>
      <c r="E881" s="168" t="s">
        <v>118</v>
      </c>
      <c r="F881" s="142" t="s">
        <v>130</v>
      </c>
      <c r="G881" s="141" t="s">
        <v>233</v>
      </c>
      <c r="H881" s="142" t="s">
        <v>92</v>
      </c>
      <c r="I881" s="142" t="s">
        <v>40</v>
      </c>
      <c r="J881" s="168" t="s">
        <v>3578</v>
      </c>
      <c r="K881" s="141" t="s">
        <v>218</v>
      </c>
      <c r="L881" s="141">
        <v>43233205</v>
      </c>
      <c r="M881" s="143">
        <v>2250000</v>
      </c>
      <c r="N881" s="144">
        <v>12</v>
      </c>
      <c r="O881" s="143">
        <v>27000000</v>
      </c>
      <c r="P881" s="144" t="s">
        <v>242</v>
      </c>
      <c r="Q881" s="144" t="s">
        <v>242</v>
      </c>
      <c r="R881" s="144" t="s">
        <v>242</v>
      </c>
      <c r="S881" s="141" t="s">
        <v>230</v>
      </c>
      <c r="T881" s="141" t="s">
        <v>2935</v>
      </c>
      <c r="U881" s="141" t="s">
        <v>2936</v>
      </c>
      <c r="V881" s="145"/>
      <c r="W881" s="141" t="s">
        <v>3345</v>
      </c>
      <c r="X881" s="146">
        <v>45330</v>
      </c>
      <c r="Y881" s="147">
        <v>202417000014133</v>
      </c>
      <c r="Z881" s="147" t="s">
        <v>178</v>
      </c>
      <c r="AA881" s="141" t="s">
        <v>3574</v>
      </c>
      <c r="AB881" s="146">
        <v>45331</v>
      </c>
      <c r="AC881" s="162" t="s">
        <v>3579</v>
      </c>
      <c r="AD881" s="146">
        <v>45344</v>
      </c>
      <c r="AE881" s="163">
        <v>13632841</v>
      </c>
      <c r="AF881" s="152">
        <f t="shared" si="79"/>
        <v>13367159</v>
      </c>
      <c r="AG881" s="167">
        <v>228</v>
      </c>
      <c r="AH881" s="146">
        <v>45349</v>
      </c>
      <c r="AI881" s="163">
        <v>13632841</v>
      </c>
      <c r="AJ881" s="152">
        <f t="shared" si="80"/>
        <v>0</v>
      </c>
      <c r="AK881" s="164">
        <v>1215</v>
      </c>
      <c r="AL881" s="146">
        <v>45385</v>
      </c>
      <c r="AM881" s="163">
        <v>13632841</v>
      </c>
      <c r="AN881" s="158">
        <f t="shared" si="81"/>
        <v>0</v>
      </c>
      <c r="AO881" s="157">
        <v>0</v>
      </c>
      <c r="AP881" s="157"/>
      <c r="AQ881" s="158">
        <f t="shared" si="83"/>
        <v>13632841</v>
      </c>
      <c r="AR881" s="158">
        <f t="shared" si="82"/>
        <v>13367159</v>
      </c>
      <c r="AS881" s="159" t="s">
        <v>48</v>
      </c>
      <c r="AT881" s="164">
        <v>230</v>
      </c>
      <c r="AU881" s="165" t="s">
        <v>3580</v>
      </c>
      <c r="AV881" s="148"/>
    </row>
    <row r="882" spans="1:48" s="118" customFormat="1" ht="18.75" customHeight="1">
      <c r="A882" s="140">
        <v>142</v>
      </c>
      <c r="B882" s="141" t="s">
        <v>3581</v>
      </c>
      <c r="C882" s="142" t="s">
        <v>154</v>
      </c>
      <c r="D882" s="168" t="s">
        <v>113</v>
      </c>
      <c r="E882" s="168" t="s">
        <v>118</v>
      </c>
      <c r="F882" s="142" t="s">
        <v>126</v>
      </c>
      <c r="G882" s="141" t="s">
        <v>231</v>
      </c>
      <c r="H882" s="142" t="s">
        <v>91</v>
      </c>
      <c r="I882" s="142" t="s">
        <v>40</v>
      </c>
      <c r="J882" s="168" t="s">
        <v>3582</v>
      </c>
      <c r="K882" s="141" t="s">
        <v>225</v>
      </c>
      <c r="L882" s="141" t="s">
        <v>237</v>
      </c>
      <c r="M882" s="143">
        <v>2600000</v>
      </c>
      <c r="N882" s="144">
        <v>1</v>
      </c>
      <c r="O882" s="143">
        <v>2600000</v>
      </c>
      <c r="P882" s="144" t="s">
        <v>242</v>
      </c>
      <c r="Q882" s="144" t="s">
        <v>242</v>
      </c>
      <c r="R882" s="144" t="s">
        <v>242</v>
      </c>
      <c r="S882" s="141" t="s">
        <v>230</v>
      </c>
      <c r="T882" s="141" t="s">
        <v>2935</v>
      </c>
      <c r="U882" s="141" t="s">
        <v>2936</v>
      </c>
      <c r="V882" s="145"/>
      <c r="W882" s="141" t="s">
        <v>2972</v>
      </c>
      <c r="X882" s="146">
        <v>45330</v>
      </c>
      <c r="Y882" s="147">
        <v>202417000014243</v>
      </c>
      <c r="Z882" s="147" t="s">
        <v>178</v>
      </c>
      <c r="AA882" s="141" t="s">
        <v>3583</v>
      </c>
      <c r="AB882" s="146">
        <v>45330</v>
      </c>
      <c r="AC882" s="162" t="s">
        <v>3584</v>
      </c>
      <c r="AD882" s="146">
        <v>45330</v>
      </c>
      <c r="AE882" s="163">
        <v>2600000</v>
      </c>
      <c r="AF882" s="152">
        <f t="shared" si="79"/>
        <v>0</v>
      </c>
      <c r="AG882" s="167">
        <v>69</v>
      </c>
      <c r="AH882" s="146">
        <v>45331</v>
      </c>
      <c r="AI882" s="163">
        <v>2600000</v>
      </c>
      <c r="AJ882" s="152">
        <f t="shared" si="80"/>
        <v>0</v>
      </c>
      <c r="AK882" s="164">
        <v>354</v>
      </c>
      <c r="AL882" s="146">
        <v>45351</v>
      </c>
      <c r="AM882" s="163">
        <v>2600000</v>
      </c>
      <c r="AN882" s="158">
        <f t="shared" si="81"/>
        <v>0</v>
      </c>
      <c r="AO882" s="157">
        <v>2600000</v>
      </c>
      <c r="AP882" s="157"/>
      <c r="AQ882" s="158">
        <f t="shared" si="83"/>
        <v>0</v>
      </c>
      <c r="AR882" s="158">
        <f t="shared" si="82"/>
        <v>0</v>
      </c>
      <c r="AS882" s="159" t="s">
        <v>168</v>
      </c>
      <c r="AT882" s="164">
        <v>482</v>
      </c>
      <c r="AU882" s="165" t="s">
        <v>3585</v>
      </c>
      <c r="AV882" s="148"/>
    </row>
    <row r="883" spans="1:48" s="118" customFormat="1" ht="18.75" customHeight="1">
      <c r="A883" s="140">
        <v>143</v>
      </c>
      <c r="B883" s="141" t="s">
        <v>3586</v>
      </c>
      <c r="C883" s="142" t="s">
        <v>154</v>
      </c>
      <c r="D883" s="168" t="s">
        <v>113</v>
      </c>
      <c r="E883" s="168" t="s">
        <v>118</v>
      </c>
      <c r="F883" s="142" t="s">
        <v>126</v>
      </c>
      <c r="G883" s="141" t="s">
        <v>231</v>
      </c>
      <c r="H883" s="142" t="s">
        <v>91</v>
      </c>
      <c r="I883" s="142" t="s">
        <v>40</v>
      </c>
      <c r="J883" s="168" t="s">
        <v>3587</v>
      </c>
      <c r="K883" s="141" t="s">
        <v>225</v>
      </c>
      <c r="L883" s="141" t="s">
        <v>237</v>
      </c>
      <c r="M883" s="143">
        <v>3000000</v>
      </c>
      <c r="N883" s="144">
        <v>1</v>
      </c>
      <c r="O883" s="143">
        <v>3000000</v>
      </c>
      <c r="P883" s="144" t="s">
        <v>242</v>
      </c>
      <c r="Q883" s="144" t="s">
        <v>242</v>
      </c>
      <c r="R883" s="144" t="s">
        <v>242</v>
      </c>
      <c r="S883" s="141" t="s">
        <v>230</v>
      </c>
      <c r="T883" s="141" t="s">
        <v>2935</v>
      </c>
      <c r="U883" s="141" t="s">
        <v>2936</v>
      </c>
      <c r="V883" s="145"/>
      <c r="W883" s="141" t="s">
        <v>2972</v>
      </c>
      <c r="X883" s="146">
        <v>45330</v>
      </c>
      <c r="Y883" s="147">
        <v>202417000014243</v>
      </c>
      <c r="Z883" s="147" t="s">
        <v>178</v>
      </c>
      <c r="AA883" s="141" t="s">
        <v>3583</v>
      </c>
      <c r="AB883" s="146">
        <v>45330</v>
      </c>
      <c r="AC883" s="162" t="s">
        <v>3588</v>
      </c>
      <c r="AD883" s="146">
        <v>45330</v>
      </c>
      <c r="AE883" s="163">
        <v>3000000</v>
      </c>
      <c r="AF883" s="152">
        <f t="shared" si="79"/>
        <v>0</v>
      </c>
      <c r="AG883" s="167">
        <v>70</v>
      </c>
      <c r="AH883" s="146">
        <v>45331</v>
      </c>
      <c r="AI883" s="163">
        <v>3000000</v>
      </c>
      <c r="AJ883" s="152">
        <f t="shared" si="80"/>
        <v>0</v>
      </c>
      <c r="AK883" s="164">
        <v>237</v>
      </c>
      <c r="AL883" s="146">
        <v>45336</v>
      </c>
      <c r="AM883" s="163">
        <v>3000000</v>
      </c>
      <c r="AN883" s="158">
        <f t="shared" si="81"/>
        <v>0</v>
      </c>
      <c r="AO883" s="157">
        <v>3000000</v>
      </c>
      <c r="AP883" s="157"/>
      <c r="AQ883" s="158">
        <f t="shared" si="83"/>
        <v>0</v>
      </c>
      <c r="AR883" s="158">
        <f t="shared" si="82"/>
        <v>0</v>
      </c>
      <c r="AS883" s="159" t="s">
        <v>168</v>
      </c>
      <c r="AT883" s="164">
        <v>483</v>
      </c>
      <c r="AU883" s="165" t="s">
        <v>3589</v>
      </c>
      <c r="AV883" s="148"/>
    </row>
    <row r="884" spans="1:48" s="118" customFormat="1" ht="18.75" customHeight="1">
      <c r="A884" s="140">
        <v>144</v>
      </c>
      <c r="B884" s="141" t="s">
        <v>3590</v>
      </c>
      <c r="C884" s="142" t="s">
        <v>154</v>
      </c>
      <c r="D884" s="168" t="s">
        <v>113</v>
      </c>
      <c r="E884" s="168" t="s">
        <v>118</v>
      </c>
      <c r="F884" s="142" t="s">
        <v>126</v>
      </c>
      <c r="G884" s="141" t="s">
        <v>231</v>
      </c>
      <c r="H884" s="142" t="s">
        <v>4</v>
      </c>
      <c r="I884" s="142" t="s">
        <v>40</v>
      </c>
      <c r="J884" s="168" t="s">
        <v>3591</v>
      </c>
      <c r="K884" s="141" t="s">
        <v>218</v>
      </c>
      <c r="L884" s="141">
        <v>80111600</v>
      </c>
      <c r="M884" s="143">
        <v>7500000</v>
      </c>
      <c r="N884" s="144" t="s">
        <v>3592</v>
      </c>
      <c r="O884" s="143">
        <v>35000000</v>
      </c>
      <c r="P884" s="144" t="s">
        <v>242</v>
      </c>
      <c r="Q884" s="144" t="s">
        <v>242</v>
      </c>
      <c r="R884" s="144" t="s">
        <v>242</v>
      </c>
      <c r="S884" s="141" t="s">
        <v>230</v>
      </c>
      <c r="T884" s="141" t="s">
        <v>2935</v>
      </c>
      <c r="U884" s="141" t="s">
        <v>2936</v>
      </c>
      <c r="V884" s="145"/>
      <c r="W884" s="141" t="s">
        <v>2992</v>
      </c>
      <c r="X884" s="146">
        <v>45331</v>
      </c>
      <c r="Y884" s="147">
        <v>202417000015463</v>
      </c>
      <c r="Z884" s="147" t="s">
        <v>178</v>
      </c>
      <c r="AA884" s="141" t="s">
        <v>3593</v>
      </c>
      <c r="AB884" s="146">
        <v>45331</v>
      </c>
      <c r="AC884" s="162" t="s">
        <v>3594</v>
      </c>
      <c r="AD884" s="146">
        <v>45331</v>
      </c>
      <c r="AE884" s="163">
        <v>35000000</v>
      </c>
      <c r="AF884" s="152">
        <f t="shared" si="79"/>
        <v>0</v>
      </c>
      <c r="AG884" s="167">
        <v>74</v>
      </c>
      <c r="AH884" s="146">
        <v>45334</v>
      </c>
      <c r="AI884" s="163">
        <v>33750000</v>
      </c>
      <c r="AJ884" s="152">
        <f t="shared" si="80"/>
        <v>1250000</v>
      </c>
      <c r="AK884" s="164">
        <v>283</v>
      </c>
      <c r="AL884" s="146">
        <v>45338</v>
      </c>
      <c r="AM884" s="163">
        <v>33750000</v>
      </c>
      <c r="AN884" s="158">
        <f t="shared" si="81"/>
        <v>0</v>
      </c>
      <c r="AO884" s="157">
        <v>18750000</v>
      </c>
      <c r="AP884" s="157"/>
      <c r="AQ884" s="158">
        <f t="shared" si="83"/>
        <v>15000000</v>
      </c>
      <c r="AR884" s="158">
        <f t="shared" si="82"/>
        <v>1250000</v>
      </c>
      <c r="AS884" s="159" t="s">
        <v>170</v>
      </c>
      <c r="AT884" s="164">
        <v>14</v>
      </c>
      <c r="AU884" s="165" t="s">
        <v>3595</v>
      </c>
      <c r="AV884" s="148" t="s">
        <v>3596</v>
      </c>
    </row>
    <row r="885" spans="1:48" s="118" customFormat="1" ht="18.75" customHeight="1">
      <c r="A885" s="140">
        <v>145</v>
      </c>
      <c r="B885" s="141" t="s">
        <v>3597</v>
      </c>
      <c r="C885" s="142" t="s">
        <v>154</v>
      </c>
      <c r="D885" s="168" t="s">
        <v>113</v>
      </c>
      <c r="E885" s="168" t="s">
        <v>118</v>
      </c>
      <c r="F885" s="142" t="s">
        <v>126</v>
      </c>
      <c r="G885" s="141" t="s">
        <v>231</v>
      </c>
      <c r="H885" s="142" t="s">
        <v>4</v>
      </c>
      <c r="I885" s="142" t="s">
        <v>40</v>
      </c>
      <c r="J885" s="168" t="s">
        <v>3598</v>
      </c>
      <c r="K885" s="141" t="s">
        <v>218</v>
      </c>
      <c r="L885" s="141">
        <v>80111600</v>
      </c>
      <c r="M885" s="143">
        <v>9000000</v>
      </c>
      <c r="N885" s="144"/>
      <c r="O885" s="143">
        <v>42000000</v>
      </c>
      <c r="P885" s="144" t="s">
        <v>242</v>
      </c>
      <c r="Q885" s="144" t="s">
        <v>242</v>
      </c>
      <c r="R885" s="144" t="s">
        <v>242</v>
      </c>
      <c r="S885" s="141" t="s">
        <v>230</v>
      </c>
      <c r="T885" s="141" t="s">
        <v>2935</v>
      </c>
      <c r="U885" s="141" t="s">
        <v>2936</v>
      </c>
      <c r="V885" s="145"/>
      <c r="W885" s="141" t="s">
        <v>3097</v>
      </c>
      <c r="X885" s="146">
        <v>45331</v>
      </c>
      <c r="Y885" s="147">
        <v>202417000015463</v>
      </c>
      <c r="Z885" s="147" t="s">
        <v>178</v>
      </c>
      <c r="AA885" s="141" t="s">
        <v>628</v>
      </c>
      <c r="AB885" s="146">
        <v>45331</v>
      </c>
      <c r="AC885" s="162" t="s">
        <v>3599</v>
      </c>
      <c r="AD885" s="146">
        <v>45331</v>
      </c>
      <c r="AE885" s="163">
        <v>42000000</v>
      </c>
      <c r="AF885" s="152">
        <f t="shared" si="79"/>
        <v>0</v>
      </c>
      <c r="AG885" s="167">
        <v>75</v>
      </c>
      <c r="AH885" s="146">
        <v>45334</v>
      </c>
      <c r="AI885" s="163">
        <v>42000000</v>
      </c>
      <c r="AJ885" s="152">
        <f t="shared" si="80"/>
        <v>0</v>
      </c>
      <c r="AK885" s="164">
        <v>276</v>
      </c>
      <c r="AL885" s="146">
        <v>45337</v>
      </c>
      <c r="AM885" s="163">
        <v>42000000</v>
      </c>
      <c r="AN885" s="158">
        <f t="shared" si="81"/>
        <v>0</v>
      </c>
      <c r="AO885" s="157">
        <v>22800000</v>
      </c>
      <c r="AP885" s="157"/>
      <c r="AQ885" s="158">
        <f t="shared" si="83"/>
        <v>19200000</v>
      </c>
      <c r="AR885" s="158">
        <f t="shared" si="82"/>
        <v>0</v>
      </c>
      <c r="AS885" s="159" t="s">
        <v>170</v>
      </c>
      <c r="AT885" s="164">
        <v>8</v>
      </c>
      <c r="AU885" s="165" t="s">
        <v>3600</v>
      </c>
      <c r="AV885" s="148"/>
    </row>
    <row r="886" spans="1:48" s="118" customFormat="1" ht="18.75" customHeight="1">
      <c r="A886" s="140">
        <v>146</v>
      </c>
      <c r="B886" s="141" t="s">
        <v>3601</v>
      </c>
      <c r="C886" s="142" t="s">
        <v>154</v>
      </c>
      <c r="D886" s="168" t="s">
        <v>113</v>
      </c>
      <c r="E886" s="168" t="s">
        <v>118</v>
      </c>
      <c r="F886" s="142" t="s">
        <v>126</v>
      </c>
      <c r="G886" s="141" t="s">
        <v>231</v>
      </c>
      <c r="H886" s="142" t="s">
        <v>4</v>
      </c>
      <c r="I886" s="142" t="s">
        <v>40</v>
      </c>
      <c r="J886" s="168" t="s">
        <v>3602</v>
      </c>
      <c r="K886" s="141" t="s">
        <v>218</v>
      </c>
      <c r="L886" s="141">
        <v>80111600</v>
      </c>
      <c r="M886" s="143">
        <v>14400000</v>
      </c>
      <c r="N886" s="144" t="s">
        <v>3603</v>
      </c>
      <c r="O886" s="143">
        <v>64800000</v>
      </c>
      <c r="P886" s="144" t="s">
        <v>242</v>
      </c>
      <c r="Q886" s="144" t="s">
        <v>242</v>
      </c>
      <c r="R886" s="144" t="s">
        <v>242</v>
      </c>
      <c r="S886" s="141" t="s">
        <v>230</v>
      </c>
      <c r="T886" s="141" t="s">
        <v>2935</v>
      </c>
      <c r="U886" s="141" t="s">
        <v>2936</v>
      </c>
      <c r="V886" s="145"/>
      <c r="W886" s="141" t="s">
        <v>3097</v>
      </c>
      <c r="X886" s="146">
        <v>45331</v>
      </c>
      <c r="Y886" s="147">
        <v>202417000015633</v>
      </c>
      <c r="Z886" s="147" t="s">
        <v>178</v>
      </c>
      <c r="AA886" s="141" t="s">
        <v>3604</v>
      </c>
      <c r="AB886" s="146">
        <v>45331</v>
      </c>
      <c r="AC886" s="162" t="s">
        <v>3605</v>
      </c>
      <c r="AD886" s="146">
        <v>45331</v>
      </c>
      <c r="AE886" s="163">
        <v>64800000</v>
      </c>
      <c r="AF886" s="152">
        <f t="shared" si="79"/>
        <v>0</v>
      </c>
      <c r="AG886" s="167">
        <v>76</v>
      </c>
      <c r="AH886" s="146">
        <v>45334</v>
      </c>
      <c r="AI886" s="163">
        <v>62400000</v>
      </c>
      <c r="AJ886" s="152">
        <f t="shared" si="80"/>
        <v>2400000</v>
      </c>
      <c r="AK886" s="164">
        <v>297</v>
      </c>
      <c r="AL886" s="146">
        <v>45345</v>
      </c>
      <c r="AM886" s="163">
        <v>62400000</v>
      </c>
      <c r="AN886" s="158">
        <f t="shared" si="81"/>
        <v>0</v>
      </c>
      <c r="AO886" s="157">
        <v>31200000</v>
      </c>
      <c r="AP886" s="157"/>
      <c r="AQ886" s="158">
        <f t="shared" si="83"/>
        <v>31200000</v>
      </c>
      <c r="AR886" s="158">
        <f t="shared" si="82"/>
        <v>2400000</v>
      </c>
      <c r="AS886" s="159" t="s">
        <v>170</v>
      </c>
      <c r="AT886" s="164">
        <v>18</v>
      </c>
      <c r="AU886" s="165" t="s">
        <v>3606</v>
      </c>
      <c r="AV886" s="148" t="s">
        <v>3607</v>
      </c>
    </row>
    <row r="887" spans="1:48" s="118" customFormat="1" ht="18.75" customHeight="1">
      <c r="A887" s="140">
        <v>147</v>
      </c>
      <c r="B887" s="141" t="s">
        <v>3608</v>
      </c>
      <c r="C887" s="142" t="s">
        <v>154</v>
      </c>
      <c r="D887" s="168" t="s">
        <v>113</v>
      </c>
      <c r="E887" s="168" t="s">
        <v>118</v>
      </c>
      <c r="F887" s="142" t="s">
        <v>127</v>
      </c>
      <c r="G887" s="141" t="s">
        <v>232</v>
      </c>
      <c r="H887" s="142" t="s">
        <v>77</v>
      </c>
      <c r="I887" s="142" t="s">
        <v>40</v>
      </c>
      <c r="J887" s="168" t="s">
        <v>3609</v>
      </c>
      <c r="K887" s="141" t="s">
        <v>225</v>
      </c>
      <c r="L887" s="141" t="s">
        <v>237</v>
      </c>
      <c r="M887" s="143">
        <v>46945500</v>
      </c>
      <c r="N887" s="144">
        <v>1</v>
      </c>
      <c r="O887" s="143">
        <v>46945500</v>
      </c>
      <c r="P887" s="144" t="s">
        <v>242</v>
      </c>
      <c r="Q887" s="144" t="s">
        <v>242</v>
      </c>
      <c r="R887" s="144" t="s">
        <v>242</v>
      </c>
      <c r="S887" s="141" t="s">
        <v>230</v>
      </c>
      <c r="T887" s="141" t="s">
        <v>2935</v>
      </c>
      <c r="U887" s="141" t="s">
        <v>2936</v>
      </c>
      <c r="V887" s="145"/>
      <c r="W887" s="141" t="s">
        <v>2937</v>
      </c>
      <c r="X887" s="146">
        <v>45334</v>
      </c>
      <c r="Y887" s="147" t="s">
        <v>3610</v>
      </c>
      <c r="Z887" s="147" t="s">
        <v>178</v>
      </c>
      <c r="AA887" s="141" t="s">
        <v>3611</v>
      </c>
      <c r="AB887" s="146">
        <v>45331</v>
      </c>
      <c r="AC887" s="162" t="s">
        <v>3612</v>
      </c>
      <c r="AD887" s="146">
        <v>45334</v>
      </c>
      <c r="AE887" s="163">
        <v>46945500</v>
      </c>
      <c r="AF887" s="152">
        <f t="shared" si="79"/>
        <v>0</v>
      </c>
      <c r="AG887" s="167">
        <v>81</v>
      </c>
      <c r="AH887" s="146">
        <v>45335</v>
      </c>
      <c r="AI887" s="163">
        <v>46945500</v>
      </c>
      <c r="AJ887" s="152">
        <f t="shared" si="80"/>
        <v>0</v>
      </c>
      <c r="AK887" s="164">
        <v>290</v>
      </c>
      <c r="AL887" s="146">
        <v>45342</v>
      </c>
      <c r="AM887" s="163">
        <v>46945500</v>
      </c>
      <c r="AN887" s="158">
        <f t="shared" si="81"/>
        <v>0</v>
      </c>
      <c r="AO887" s="157">
        <v>46945500</v>
      </c>
      <c r="AP887" s="157"/>
      <c r="AQ887" s="158">
        <f t="shared" si="83"/>
        <v>0</v>
      </c>
      <c r="AR887" s="158">
        <f t="shared" si="82"/>
        <v>0</v>
      </c>
      <c r="AS887" s="159" t="s">
        <v>164</v>
      </c>
      <c r="AT887" s="164">
        <v>18</v>
      </c>
      <c r="AU887" s="165" t="s">
        <v>3613</v>
      </c>
      <c r="AV887" s="148"/>
    </row>
    <row r="888" spans="1:48" s="118" customFormat="1" ht="18.75" customHeight="1">
      <c r="A888" s="140">
        <v>148</v>
      </c>
      <c r="B888" s="141" t="s">
        <v>3614</v>
      </c>
      <c r="C888" s="142" t="s">
        <v>154</v>
      </c>
      <c r="D888" s="168" t="s">
        <v>113</v>
      </c>
      <c r="E888" s="168" t="s">
        <v>118</v>
      </c>
      <c r="F888" s="142" t="s">
        <v>126</v>
      </c>
      <c r="G888" s="141" t="s">
        <v>231</v>
      </c>
      <c r="H888" s="142" t="s">
        <v>198</v>
      </c>
      <c r="I888" s="142" t="s">
        <v>40</v>
      </c>
      <c r="J888" s="168" t="s">
        <v>2437</v>
      </c>
      <c r="K888" s="141" t="s">
        <v>226</v>
      </c>
      <c r="L888" s="141" t="s">
        <v>237</v>
      </c>
      <c r="M888" s="143">
        <v>0</v>
      </c>
      <c r="N888" s="144" t="s">
        <v>712</v>
      </c>
      <c r="O888" s="143">
        <v>154376504</v>
      </c>
      <c r="P888" s="144" t="s">
        <v>237</v>
      </c>
      <c r="Q888" s="144" t="s">
        <v>237</v>
      </c>
      <c r="R888" s="144" t="s">
        <v>237</v>
      </c>
      <c r="S888" s="141" t="s">
        <v>230</v>
      </c>
      <c r="T888" s="141" t="s">
        <v>2935</v>
      </c>
      <c r="U888" s="141" t="s">
        <v>2936</v>
      </c>
      <c r="V888" s="145"/>
      <c r="W888" s="141" t="s">
        <v>4010</v>
      </c>
      <c r="X888" s="146">
        <v>45341</v>
      </c>
      <c r="Y888" s="147">
        <v>202417000021563</v>
      </c>
      <c r="Z888" s="147" t="s">
        <v>178</v>
      </c>
      <c r="AA888" s="141" t="s">
        <v>3615</v>
      </c>
      <c r="AB888" s="146">
        <v>45341</v>
      </c>
      <c r="AC888" s="162" t="s">
        <v>3616</v>
      </c>
      <c r="AD888" s="146">
        <v>45341</v>
      </c>
      <c r="AE888" s="163">
        <v>154376504</v>
      </c>
      <c r="AF888" s="152">
        <f t="shared" si="79"/>
        <v>0</v>
      </c>
      <c r="AG888" s="167">
        <v>107</v>
      </c>
      <c r="AH888" s="146">
        <v>45341</v>
      </c>
      <c r="AI888" s="163">
        <v>0</v>
      </c>
      <c r="AJ888" s="152">
        <f t="shared" si="80"/>
        <v>154376504</v>
      </c>
      <c r="AK888" s="164"/>
      <c r="AL888" s="146"/>
      <c r="AM888" s="163"/>
      <c r="AN888" s="158">
        <f t="shared" si="81"/>
        <v>0</v>
      </c>
      <c r="AO888" s="157"/>
      <c r="AP888" s="157"/>
      <c r="AQ888" s="158">
        <f t="shared" si="83"/>
        <v>0</v>
      </c>
      <c r="AR888" s="158">
        <f t="shared" si="82"/>
        <v>154376504</v>
      </c>
      <c r="AS888" s="159"/>
      <c r="AT888" s="164"/>
      <c r="AU888" s="165"/>
      <c r="AV888" s="148" t="s">
        <v>3617</v>
      </c>
    </row>
    <row r="889" spans="1:48" s="118" customFormat="1" ht="18.75" customHeight="1">
      <c r="A889" s="140">
        <v>149</v>
      </c>
      <c r="B889" s="141" t="s">
        <v>3618</v>
      </c>
      <c r="C889" s="142" t="s">
        <v>154</v>
      </c>
      <c r="D889" s="168" t="s">
        <v>113</v>
      </c>
      <c r="E889" s="168" t="s">
        <v>118</v>
      </c>
      <c r="F889" s="142" t="s">
        <v>126</v>
      </c>
      <c r="G889" s="141" t="s">
        <v>231</v>
      </c>
      <c r="H889" s="142" t="s">
        <v>4</v>
      </c>
      <c r="I889" s="142" t="s">
        <v>40</v>
      </c>
      <c r="J889" s="168" t="s">
        <v>2437</v>
      </c>
      <c r="K889" s="141" t="s">
        <v>226</v>
      </c>
      <c r="L889" s="141" t="s">
        <v>237</v>
      </c>
      <c r="M889" s="143">
        <v>0</v>
      </c>
      <c r="N889" s="144" t="s">
        <v>712</v>
      </c>
      <c r="O889" s="143">
        <v>163720399</v>
      </c>
      <c r="P889" s="144" t="s">
        <v>237</v>
      </c>
      <c r="Q889" s="144" t="s">
        <v>237</v>
      </c>
      <c r="R889" s="144" t="s">
        <v>237</v>
      </c>
      <c r="S889" s="141" t="s">
        <v>230</v>
      </c>
      <c r="T889" s="141" t="s">
        <v>2935</v>
      </c>
      <c r="U889" s="141" t="s">
        <v>2936</v>
      </c>
      <c r="V889" s="145"/>
      <c r="W889" s="141" t="s">
        <v>4010</v>
      </c>
      <c r="X889" s="146">
        <v>45341</v>
      </c>
      <c r="Y889" s="147">
        <v>202417000021563</v>
      </c>
      <c r="Z889" s="147" t="s">
        <v>178</v>
      </c>
      <c r="AA889" s="141" t="s">
        <v>3615</v>
      </c>
      <c r="AB889" s="146">
        <v>45341</v>
      </c>
      <c r="AC889" s="162" t="s">
        <v>3619</v>
      </c>
      <c r="AD889" s="146">
        <v>45341</v>
      </c>
      <c r="AE889" s="163">
        <v>163720399</v>
      </c>
      <c r="AF889" s="152">
        <f t="shared" si="79"/>
        <v>0</v>
      </c>
      <c r="AG889" s="167">
        <v>109</v>
      </c>
      <c r="AH889" s="146">
        <v>45341</v>
      </c>
      <c r="AI889" s="163">
        <v>0</v>
      </c>
      <c r="AJ889" s="152">
        <f t="shared" si="80"/>
        <v>163720399</v>
      </c>
      <c r="AK889" s="164"/>
      <c r="AL889" s="146"/>
      <c r="AM889" s="163"/>
      <c r="AN889" s="158">
        <f t="shared" si="81"/>
        <v>0</v>
      </c>
      <c r="AO889" s="157"/>
      <c r="AP889" s="157"/>
      <c r="AQ889" s="158">
        <f t="shared" si="83"/>
        <v>0</v>
      </c>
      <c r="AR889" s="158">
        <f t="shared" si="82"/>
        <v>163720399</v>
      </c>
      <c r="AS889" s="159"/>
      <c r="AT889" s="164"/>
      <c r="AU889" s="165"/>
      <c r="AV889" s="148" t="s">
        <v>3620</v>
      </c>
    </row>
    <row r="890" spans="1:48" s="118" customFormat="1" ht="18.75" customHeight="1">
      <c r="A890" s="140">
        <v>150</v>
      </c>
      <c r="B890" s="141" t="s">
        <v>3621</v>
      </c>
      <c r="C890" s="142" t="s">
        <v>154</v>
      </c>
      <c r="D890" s="168" t="s">
        <v>113</v>
      </c>
      <c r="E890" s="168" t="s">
        <v>118</v>
      </c>
      <c r="F890" s="142" t="s">
        <v>126</v>
      </c>
      <c r="G890" s="141" t="s">
        <v>231</v>
      </c>
      <c r="H890" s="142" t="s">
        <v>8</v>
      </c>
      <c r="I890" s="142" t="s">
        <v>40</v>
      </c>
      <c r="J890" s="168" t="s">
        <v>2437</v>
      </c>
      <c r="K890" s="141" t="s">
        <v>226</v>
      </c>
      <c r="L890" s="141" t="s">
        <v>237</v>
      </c>
      <c r="M890" s="143">
        <v>0</v>
      </c>
      <c r="N890" s="144" t="s">
        <v>712</v>
      </c>
      <c r="O890" s="143">
        <v>32917907</v>
      </c>
      <c r="P890" s="144" t="s">
        <v>237</v>
      </c>
      <c r="Q890" s="144" t="s">
        <v>237</v>
      </c>
      <c r="R890" s="144" t="s">
        <v>237</v>
      </c>
      <c r="S890" s="141" t="s">
        <v>230</v>
      </c>
      <c r="T890" s="141" t="s">
        <v>2935</v>
      </c>
      <c r="U890" s="141" t="s">
        <v>2936</v>
      </c>
      <c r="V890" s="145"/>
      <c r="W890" s="141" t="s">
        <v>4010</v>
      </c>
      <c r="X890" s="146">
        <v>45341</v>
      </c>
      <c r="Y890" s="147">
        <v>202417000021563</v>
      </c>
      <c r="Z890" s="147" t="s">
        <v>178</v>
      </c>
      <c r="AA890" s="141" t="s">
        <v>3615</v>
      </c>
      <c r="AB890" s="146">
        <v>45341</v>
      </c>
      <c r="AC890" s="162" t="s">
        <v>3622</v>
      </c>
      <c r="AD890" s="146">
        <v>45341</v>
      </c>
      <c r="AE890" s="163">
        <v>32917907</v>
      </c>
      <c r="AF890" s="152">
        <f t="shared" si="79"/>
        <v>0</v>
      </c>
      <c r="AG890" s="167">
        <v>110</v>
      </c>
      <c r="AH890" s="146">
        <v>45341</v>
      </c>
      <c r="AI890" s="163">
        <v>0</v>
      </c>
      <c r="AJ890" s="152">
        <f t="shared" si="80"/>
        <v>32917907</v>
      </c>
      <c r="AK890" s="164"/>
      <c r="AL890" s="146"/>
      <c r="AM890" s="163"/>
      <c r="AN890" s="158">
        <f t="shared" si="81"/>
        <v>0</v>
      </c>
      <c r="AO890" s="157"/>
      <c r="AP890" s="157"/>
      <c r="AQ890" s="158">
        <f t="shared" si="83"/>
        <v>0</v>
      </c>
      <c r="AR890" s="158">
        <f t="shared" si="82"/>
        <v>32917907</v>
      </c>
      <c r="AS890" s="159"/>
      <c r="AT890" s="164"/>
      <c r="AU890" s="165"/>
      <c r="AV890" s="148" t="s">
        <v>3623</v>
      </c>
    </row>
    <row r="891" spans="1:48" s="118" customFormat="1" ht="18.75" customHeight="1">
      <c r="A891" s="140">
        <v>151</v>
      </c>
      <c r="B891" s="141" t="s">
        <v>3624</v>
      </c>
      <c r="C891" s="142" t="s">
        <v>154</v>
      </c>
      <c r="D891" s="168" t="s">
        <v>113</v>
      </c>
      <c r="E891" s="168" t="s">
        <v>118</v>
      </c>
      <c r="F891" s="142" t="s">
        <v>126</v>
      </c>
      <c r="G891" s="141" t="s">
        <v>231</v>
      </c>
      <c r="H891" s="142" t="s">
        <v>81</v>
      </c>
      <c r="I891" s="142" t="s">
        <v>40</v>
      </c>
      <c r="J891" s="168" t="s">
        <v>2437</v>
      </c>
      <c r="K891" s="141" t="s">
        <v>226</v>
      </c>
      <c r="L891" s="141" t="s">
        <v>237</v>
      </c>
      <c r="M891" s="143">
        <v>0</v>
      </c>
      <c r="N891" s="144" t="s">
        <v>712</v>
      </c>
      <c r="O891" s="143">
        <v>8355514</v>
      </c>
      <c r="P891" s="144" t="s">
        <v>237</v>
      </c>
      <c r="Q891" s="144" t="s">
        <v>237</v>
      </c>
      <c r="R891" s="144" t="s">
        <v>237</v>
      </c>
      <c r="S891" s="141" t="s">
        <v>230</v>
      </c>
      <c r="T891" s="141" t="s">
        <v>2935</v>
      </c>
      <c r="U891" s="141" t="s">
        <v>2936</v>
      </c>
      <c r="V891" s="145"/>
      <c r="W891" s="141" t="s">
        <v>4010</v>
      </c>
      <c r="X891" s="146">
        <v>45341</v>
      </c>
      <c r="Y891" s="147">
        <v>202417000021563</v>
      </c>
      <c r="Z891" s="147" t="s">
        <v>178</v>
      </c>
      <c r="AA891" s="141" t="s">
        <v>3551</v>
      </c>
      <c r="AB891" s="146">
        <v>45341</v>
      </c>
      <c r="AC891" s="162" t="s">
        <v>3625</v>
      </c>
      <c r="AD891" s="146">
        <v>45341</v>
      </c>
      <c r="AE891" s="163">
        <v>8355514</v>
      </c>
      <c r="AF891" s="152">
        <f t="shared" si="79"/>
        <v>0</v>
      </c>
      <c r="AG891" s="167">
        <v>111</v>
      </c>
      <c r="AH891" s="146">
        <v>45341</v>
      </c>
      <c r="AI891" s="163">
        <v>0</v>
      </c>
      <c r="AJ891" s="152">
        <f t="shared" si="80"/>
        <v>8355514</v>
      </c>
      <c r="AK891" s="164"/>
      <c r="AL891" s="146"/>
      <c r="AM891" s="163"/>
      <c r="AN891" s="158">
        <f t="shared" si="81"/>
        <v>0</v>
      </c>
      <c r="AO891" s="157"/>
      <c r="AP891" s="157"/>
      <c r="AQ891" s="158">
        <f t="shared" si="83"/>
        <v>0</v>
      </c>
      <c r="AR891" s="158">
        <f t="shared" si="82"/>
        <v>8355514</v>
      </c>
      <c r="AS891" s="159"/>
      <c r="AT891" s="164"/>
      <c r="AU891" s="165"/>
      <c r="AV891" s="148" t="s">
        <v>3626</v>
      </c>
    </row>
    <row r="892" spans="1:48" s="118" customFormat="1" ht="18.75" customHeight="1">
      <c r="A892" s="140">
        <v>152</v>
      </c>
      <c r="B892" s="141" t="s">
        <v>3627</v>
      </c>
      <c r="C892" s="142" t="s">
        <v>154</v>
      </c>
      <c r="D892" s="168" t="s">
        <v>113</v>
      </c>
      <c r="E892" s="168" t="s">
        <v>118</v>
      </c>
      <c r="F892" s="142" t="s">
        <v>126</v>
      </c>
      <c r="G892" s="141" t="s">
        <v>231</v>
      </c>
      <c r="H892" s="142" t="s">
        <v>217</v>
      </c>
      <c r="I892" s="142" t="s">
        <v>40</v>
      </c>
      <c r="J892" s="168" t="s">
        <v>2437</v>
      </c>
      <c r="K892" s="141" t="s">
        <v>226</v>
      </c>
      <c r="L892" s="141" t="s">
        <v>237</v>
      </c>
      <c r="M892" s="143">
        <v>0</v>
      </c>
      <c r="N892" s="144" t="s">
        <v>712</v>
      </c>
      <c r="O892" s="143">
        <v>28768898</v>
      </c>
      <c r="P892" s="144" t="s">
        <v>237</v>
      </c>
      <c r="Q892" s="144" t="s">
        <v>237</v>
      </c>
      <c r="R892" s="144" t="s">
        <v>237</v>
      </c>
      <c r="S892" s="141" t="s">
        <v>230</v>
      </c>
      <c r="T892" s="141" t="s">
        <v>2935</v>
      </c>
      <c r="U892" s="141" t="s">
        <v>2936</v>
      </c>
      <c r="V892" s="145"/>
      <c r="W892" s="141" t="s">
        <v>4010</v>
      </c>
      <c r="X892" s="146">
        <v>45341</v>
      </c>
      <c r="Y892" s="147">
        <v>202417000021563</v>
      </c>
      <c r="Z892" s="147" t="s">
        <v>178</v>
      </c>
      <c r="AA892" s="141" t="s">
        <v>3615</v>
      </c>
      <c r="AB892" s="146">
        <v>45341</v>
      </c>
      <c r="AC892" s="162" t="s">
        <v>3628</v>
      </c>
      <c r="AD892" s="146">
        <v>45341</v>
      </c>
      <c r="AE892" s="163">
        <v>28768898</v>
      </c>
      <c r="AF892" s="152">
        <f t="shared" si="79"/>
        <v>0</v>
      </c>
      <c r="AG892" s="167">
        <v>112</v>
      </c>
      <c r="AH892" s="146">
        <v>45341</v>
      </c>
      <c r="AI892" s="163">
        <v>0</v>
      </c>
      <c r="AJ892" s="152">
        <f t="shared" si="80"/>
        <v>28768898</v>
      </c>
      <c r="AK892" s="164"/>
      <c r="AL892" s="146"/>
      <c r="AM892" s="163"/>
      <c r="AN892" s="158">
        <f t="shared" si="81"/>
        <v>0</v>
      </c>
      <c r="AO892" s="157"/>
      <c r="AP892" s="157"/>
      <c r="AQ892" s="158">
        <f t="shared" si="83"/>
        <v>0</v>
      </c>
      <c r="AR892" s="158">
        <f t="shared" si="82"/>
        <v>28768898</v>
      </c>
      <c r="AS892" s="159"/>
      <c r="AT892" s="164"/>
      <c r="AU892" s="165"/>
      <c r="AV892" s="148" t="s">
        <v>3629</v>
      </c>
    </row>
    <row r="893" spans="1:48" s="118" customFormat="1" ht="18.75" customHeight="1">
      <c r="A893" s="140">
        <v>153</v>
      </c>
      <c r="B893" s="141" t="s">
        <v>3630</v>
      </c>
      <c r="C893" s="142" t="s">
        <v>154</v>
      </c>
      <c r="D893" s="168" t="s">
        <v>113</v>
      </c>
      <c r="E893" s="168" t="s">
        <v>118</v>
      </c>
      <c r="F893" s="142" t="s">
        <v>126</v>
      </c>
      <c r="G893" s="141" t="s">
        <v>231</v>
      </c>
      <c r="H893" s="142" t="s">
        <v>91</v>
      </c>
      <c r="I893" s="142" t="s">
        <v>40</v>
      </c>
      <c r="J893" s="168" t="s">
        <v>2437</v>
      </c>
      <c r="K893" s="141" t="s">
        <v>226</v>
      </c>
      <c r="L893" s="141" t="s">
        <v>237</v>
      </c>
      <c r="M893" s="143">
        <v>0</v>
      </c>
      <c r="N893" s="144" t="s">
        <v>712</v>
      </c>
      <c r="O893" s="143">
        <v>3813297</v>
      </c>
      <c r="P893" s="144" t="s">
        <v>237</v>
      </c>
      <c r="Q893" s="144" t="s">
        <v>237</v>
      </c>
      <c r="R893" s="144" t="s">
        <v>237</v>
      </c>
      <c r="S893" s="141" t="s">
        <v>230</v>
      </c>
      <c r="T893" s="141" t="s">
        <v>2935</v>
      </c>
      <c r="U893" s="141" t="s">
        <v>2936</v>
      </c>
      <c r="V893" s="145"/>
      <c r="W893" s="141" t="s">
        <v>4010</v>
      </c>
      <c r="X893" s="146">
        <v>45341</v>
      </c>
      <c r="Y893" s="147">
        <v>202417000021563</v>
      </c>
      <c r="Z893" s="147" t="s">
        <v>178</v>
      </c>
      <c r="AA893" s="141" t="s">
        <v>3583</v>
      </c>
      <c r="AB893" s="146">
        <v>45341</v>
      </c>
      <c r="AC893" s="162" t="s">
        <v>3631</v>
      </c>
      <c r="AD893" s="146">
        <v>45341</v>
      </c>
      <c r="AE893" s="163">
        <v>3813297</v>
      </c>
      <c r="AF893" s="152">
        <f t="shared" si="79"/>
        <v>0</v>
      </c>
      <c r="AG893" s="167">
        <v>113</v>
      </c>
      <c r="AH893" s="146">
        <v>45341</v>
      </c>
      <c r="AI893" s="163">
        <v>0</v>
      </c>
      <c r="AJ893" s="152">
        <f t="shared" si="80"/>
        <v>3813297</v>
      </c>
      <c r="AK893" s="164"/>
      <c r="AL893" s="146"/>
      <c r="AM893" s="163"/>
      <c r="AN893" s="158">
        <f t="shared" si="81"/>
        <v>0</v>
      </c>
      <c r="AO893" s="157"/>
      <c r="AP893" s="157"/>
      <c r="AQ893" s="158">
        <f t="shared" si="83"/>
        <v>0</v>
      </c>
      <c r="AR893" s="158">
        <f t="shared" si="82"/>
        <v>3813297</v>
      </c>
      <c r="AS893" s="159"/>
      <c r="AT893" s="164"/>
      <c r="AU893" s="165"/>
      <c r="AV893" s="148" t="s">
        <v>3632</v>
      </c>
    </row>
    <row r="894" spans="1:48" s="118" customFormat="1" ht="18.75" customHeight="1">
      <c r="A894" s="140">
        <v>154</v>
      </c>
      <c r="B894" s="141" t="s">
        <v>3633</v>
      </c>
      <c r="C894" s="142" t="s">
        <v>154</v>
      </c>
      <c r="D894" s="168" t="s">
        <v>113</v>
      </c>
      <c r="E894" s="168" t="s">
        <v>118</v>
      </c>
      <c r="F894" s="142" t="s">
        <v>126</v>
      </c>
      <c r="G894" s="141" t="s">
        <v>231</v>
      </c>
      <c r="H894" s="142" t="s">
        <v>104</v>
      </c>
      <c r="I894" s="142" t="s">
        <v>40</v>
      </c>
      <c r="J894" s="168" t="s">
        <v>2437</v>
      </c>
      <c r="K894" s="141" t="s">
        <v>226</v>
      </c>
      <c r="L894" s="141" t="s">
        <v>237</v>
      </c>
      <c r="M894" s="143">
        <v>0</v>
      </c>
      <c r="N894" s="144" t="s">
        <v>37</v>
      </c>
      <c r="O894" s="143">
        <v>89820509</v>
      </c>
      <c r="P894" s="144" t="s">
        <v>237</v>
      </c>
      <c r="Q894" s="144" t="s">
        <v>237</v>
      </c>
      <c r="R894" s="144" t="s">
        <v>237</v>
      </c>
      <c r="S894" s="141" t="s">
        <v>230</v>
      </c>
      <c r="T894" s="141" t="s">
        <v>2935</v>
      </c>
      <c r="U894" s="141" t="s">
        <v>2936</v>
      </c>
      <c r="V894" s="145"/>
      <c r="W894" s="141" t="s">
        <v>4010</v>
      </c>
      <c r="X894" s="146">
        <v>45341</v>
      </c>
      <c r="Y894" s="147">
        <v>202417000021563</v>
      </c>
      <c r="Z894" s="147" t="s">
        <v>178</v>
      </c>
      <c r="AA894" s="141" t="s">
        <v>3615</v>
      </c>
      <c r="AB894" s="146">
        <v>45341</v>
      </c>
      <c r="AC894" s="162" t="s">
        <v>3634</v>
      </c>
      <c r="AD894" s="146">
        <v>45341</v>
      </c>
      <c r="AE894" s="163">
        <v>89820509</v>
      </c>
      <c r="AF894" s="152">
        <f t="shared" si="79"/>
        <v>0</v>
      </c>
      <c r="AG894" s="167">
        <v>114</v>
      </c>
      <c r="AH894" s="146">
        <v>45341</v>
      </c>
      <c r="AI894" s="163">
        <v>0</v>
      </c>
      <c r="AJ894" s="152">
        <f t="shared" si="80"/>
        <v>89820509</v>
      </c>
      <c r="AK894" s="164"/>
      <c r="AL894" s="146"/>
      <c r="AM894" s="163"/>
      <c r="AN894" s="158">
        <f t="shared" si="81"/>
        <v>0</v>
      </c>
      <c r="AO894" s="157"/>
      <c r="AP894" s="157"/>
      <c r="AQ894" s="158">
        <f t="shared" si="83"/>
        <v>0</v>
      </c>
      <c r="AR894" s="158">
        <f t="shared" si="82"/>
        <v>89820509</v>
      </c>
      <c r="AS894" s="159"/>
      <c r="AT894" s="164"/>
      <c r="AU894" s="165"/>
      <c r="AV894" s="148" t="s">
        <v>3635</v>
      </c>
    </row>
    <row r="895" spans="1:48" s="118" customFormat="1" ht="18.75" customHeight="1">
      <c r="A895" s="140">
        <v>155</v>
      </c>
      <c r="B895" s="141" t="s">
        <v>3636</v>
      </c>
      <c r="C895" s="142" t="s">
        <v>154</v>
      </c>
      <c r="D895" s="168" t="s">
        <v>113</v>
      </c>
      <c r="E895" s="168" t="s">
        <v>118</v>
      </c>
      <c r="F895" s="142" t="s">
        <v>128</v>
      </c>
      <c r="G895" s="141" t="s">
        <v>234</v>
      </c>
      <c r="H895" s="142" t="s">
        <v>217</v>
      </c>
      <c r="I895" s="142" t="s">
        <v>40</v>
      </c>
      <c r="J895" s="168" t="s">
        <v>2437</v>
      </c>
      <c r="K895" s="141" t="s">
        <v>226</v>
      </c>
      <c r="L895" s="141" t="s">
        <v>237</v>
      </c>
      <c r="M895" s="143">
        <v>0</v>
      </c>
      <c r="N895" s="144" t="s">
        <v>37</v>
      </c>
      <c r="O895" s="143">
        <v>7957683</v>
      </c>
      <c r="P895" s="144" t="s">
        <v>237</v>
      </c>
      <c r="Q895" s="144" t="s">
        <v>237</v>
      </c>
      <c r="R895" s="144" t="s">
        <v>237</v>
      </c>
      <c r="S895" s="141" t="s">
        <v>230</v>
      </c>
      <c r="T895" s="141" t="s">
        <v>2935</v>
      </c>
      <c r="U895" s="141" t="s">
        <v>2936</v>
      </c>
      <c r="V895" s="145"/>
      <c r="W895" s="141" t="s">
        <v>4010</v>
      </c>
      <c r="X895" s="146">
        <v>45341</v>
      </c>
      <c r="Y895" s="147">
        <v>202417000021563</v>
      </c>
      <c r="Z895" s="147" t="s">
        <v>178</v>
      </c>
      <c r="AA895" s="141" t="s">
        <v>3190</v>
      </c>
      <c r="AB895" s="146">
        <v>45341</v>
      </c>
      <c r="AC895" s="162" t="s">
        <v>3637</v>
      </c>
      <c r="AD895" s="146">
        <v>45341</v>
      </c>
      <c r="AE895" s="163">
        <v>7957683</v>
      </c>
      <c r="AF895" s="152">
        <f t="shared" si="79"/>
        <v>0</v>
      </c>
      <c r="AG895" s="167">
        <v>115</v>
      </c>
      <c r="AH895" s="146">
        <v>45341</v>
      </c>
      <c r="AI895" s="163">
        <v>0</v>
      </c>
      <c r="AJ895" s="152">
        <f t="shared" si="80"/>
        <v>7957683</v>
      </c>
      <c r="AK895" s="164"/>
      <c r="AL895" s="146"/>
      <c r="AM895" s="163"/>
      <c r="AN895" s="158">
        <f t="shared" si="81"/>
        <v>0</v>
      </c>
      <c r="AO895" s="157"/>
      <c r="AP895" s="157"/>
      <c r="AQ895" s="158">
        <f t="shared" si="83"/>
        <v>0</v>
      </c>
      <c r="AR895" s="158">
        <f t="shared" si="82"/>
        <v>7957683</v>
      </c>
      <c r="AS895" s="159"/>
      <c r="AT895" s="164"/>
      <c r="AU895" s="165"/>
      <c r="AV895" s="148" t="s">
        <v>3638</v>
      </c>
    </row>
    <row r="896" spans="1:48" s="118" customFormat="1" ht="18.75" customHeight="1">
      <c r="A896" s="140">
        <v>156</v>
      </c>
      <c r="B896" s="141" t="s">
        <v>3639</v>
      </c>
      <c r="C896" s="142" t="s">
        <v>154</v>
      </c>
      <c r="D896" s="168" t="s">
        <v>113</v>
      </c>
      <c r="E896" s="168" t="s">
        <v>118</v>
      </c>
      <c r="F896" s="142" t="s">
        <v>128</v>
      </c>
      <c r="G896" s="141" t="s">
        <v>234</v>
      </c>
      <c r="H896" s="142" t="s">
        <v>104</v>
      </c>
      <c r="I896" s="142" t="s">
        <v>40</v>
      </c>
      <c r="J896" s="168" t="s">
        <v>2437</v>
      </c>
      <c r="K896" s="141" t="s">
        <v>226</v>
      </c>
      <c r="L896" s="141" t="s">
        <v>237</v>
      </c>
      <c r="M896" s="143">
        <v>0</v>
      </c>
      <c r="N896" s="144" t="s">
        <v>37</v>
      </c>
      <c r="O896" s="143">
        <v>9102789</v>
      </c>
      <c r="P896" s="144" t="s">
        <v>237</v>
      </c>
      <c r="Q896" s="144" t="s">
        <v>237</v>
      </c>
      <c r="R896" s="144" t="s">
        <v>237</v>
      </c>
      <c r="S896" s="141" t="s">
        <v>230</v>
      </c>
      <c r="T896" s="141" t="s">
        <v>2935</v>
      </c>
      <c r="U896" s="141" t="s">
        <v>2936</v>
      </c>
      <c r="V896" s="145"/>
      <c r="W896" s="141" t="s">
        <v>4010</v>
      </c>
      <c r="X896" s="146">
        <v>45341</v>
      </c>
      <c r="Y896" s="147">
        <v>202417000021563</v>
      </c>
      <c r="Z896" s="147" t="s">
        <v>178</v>
      </c>
      <c r="AA896" s="141" t="s">
        <v>3640</v>
      </c>
      <c r="AB896" s="146">
        <v>45341</v>
      </c>
      <c r="AC896" s="162" t="s">
        <v>3641</v>
      </c>
      <c r="AD896" s="146">
        <v>45341</v>
      </c>
      <c r="AE896" s="163">
        <v>9102789</v>
      </c>
      <c r="AF896" s="152">
        <f t="shared" si="79"/>
        <v>0</v>
      </c>
      <c r="AG896" s="167">
        <v>116</v>
      </c>
      <c r="AH896" s="146">
        <v>45341</v>
      </c>
      <c r="AI896" s="163">
        <v>0</v>
      </c>
      <c r="AJ896" s="152">
        <f t="shared" si="80"/>
        <v>9102789</v>
      </c>
      <c r="AK896" s="164"/>
      <c r="AL896" s="146"/>
      <c r="AM896" s="163"/>
      <c r="AN896" s="158">
        <f t="shared" si="81"/>
        <v>0</v>
      </c>
      <c r="AO896" s="157"/>
      <c r="AP896" s="157"/>
      <c r="AQ896" s="158">
        <f t="shared" si="83"/>
        <v>0</v>
      </c>
      <c r="AR896" s="158">
        <f t="shared" si="82"/>
        <v>9102789</v>
      </c>
      <c r="AS896" s="159"/>
      <c r="AT896" s="164"/>
      <c r="AU896" s="165"/>
      <c r="AV896" s="148" t="s">
        <v>3642</v>
      </c>
    </row>
    <row r="897" spans="1:48" s="118" customFormat="1" ht="18.75" customHeight="1">
      <c r="A897" s="140">
        <v>157</v>
      </c>
      <c r="B897" s="141" t="s">
        <v>3643</v>
      </c>
      <c r="C897" s="142" t="s">
        <v>154</v>
      </c>
      <c r="D897" s="168" t="s">
        <v>113</v>
      </c>
      <c r="E897" s="168" t="s">
        <v>118</v>
      </c>
      <c r="F897" s="142" t="s">
        <v>129</v>
      </c>
      <c r="G897" s="141" t="s">
        <v>233</v>
      </c>
      <c r="H897" s="142" t="s">
        <v>82</v>
      </c>
      <c r="I897" s="142" t="s">
        <v>40</v>
      </c>
      <c r="J897" s="168" t="s">
        <v>2437</v>
      </c>
      <c r="K897" s="141" t="s">
        <v>226</v>
      </c>
      <c r="L897" s="141" t="s">
        <v>237</v>
      </c>
      <c r="M897" s="143">
        <v>0</v>
      </c>
      <c r="N897" s="144" t="s">
        <v>37</v>
      </c>
      <c r="O897" s="143">
        <v>92475849</v>
      </c>
      <c r="P897" s="144" t="s">
        <v>237</v>
      </c>
      <c r="Q897" s="144" t="s">
        <v>237</v>
      </c>
      <c r="R897" s="144" t="s">
        <v>237</v>
      </c>
      <c r="S897" s="141" t="s">
        <v>230</v>
      </c>
      <c r="T897" s="141" t="s">
        <v>2935</v>
      </c>
      <c r="U897" s="141" t="s">
        <v>2936</v>
      </c>
      <c r="V897" s="145"/>
      <c r="W897" s="141" t="s">
        <v>4010</v>
      </c>
      <c r="X897" s="146">
        <v>45341</v>
      </c>
      <c r="Y897" s="147">
        <v>202417000021563</v>
      </c>
      <c r="Z897" s="147" t="s">
        <v>178</v>
      </c>
      <c r="AA897" s="141" t="s">
        <v>3615</v>
      </c>
      <c r="AB897" s="146">
        <v>45341</v>
      </c>
      <c r="AC897" s="162" t="s">
        <v>3644</v>
      </c>
      <c r="AD897" s="146">
        <v>45341</v>
      </c>
      <c r="AE897" s="163">
        <v>92475849</v>
      </c>
      <c r="AF897" s="152">
        <f t="shared" si="79"/>
        <v>0</v>
      </c>
      <c r="AG897" s="167">
        <v>117</v>
      </c>
      <c r="AH897" s="146">
        <v>45341</v>
      </c>
      <c r="AI897" s="163">
        <v>0</v>
      </c>
      <c r="AJ897" s="152">
        <f t="shared" si="80"/>
        <v>92475849</v>
      </c>
      <c r="AK897" s="164"/>
      <c r="AL897" s="146"/>
      <c r="AM897" s="163"/>
      <c r="AN897" s="158">
        <f t="shared" si="81"/>
        <v>0</v>
      </c>
      <c r="AO897" s="157"/>
      <c r="AP897" s="157"/>
      <c r="AQ897" s="158">
        <f t="shared" si="83"/>
        <v>0</v>
      </c>
      <c r="AR897" s="158">
        <f t="shared" si="82"/>
        <v>92475849</v>
      </c>
      <c r="AS897" s="159"/>
      <c r="AT897" s="164"/>
      <c r="AU897" s="165"/>
      <c r="AV897" s="148" t="s">
        <v>3645</v>
      </c>
    </row>
    <row r="898" spans="1:48" s="118" customFormat="1" ht="18.75" customHeight="1">
      <c r="A898" s="140">
        <v>158</v>
      </c>
      <c r="B898" s="141" t="s">
        <v>3646</v>
      </c>
      <c r="C898" s="142" t="s">
        <v>154</v>
      </c>
      <c r="D898" s="168" t="s">
        <v>113</v>
      </c>
      <c r="E898" s="168" t="s">
        <v>118</v>
      </c>
      <c r="F898" s="142" t="s">
        <v>126</v>
      </c>
      <c r="G898" s="141" t="s">
        <v>231</v>
      </c>
      <c r="H898" s="142" t="s">
        <v>4</v>
      </c>
      <c r="I898" s="142" t="s">
        <v>40</v>
      </c>
      <c r="J898" s="168" t="s">
        <v>3647</v>
      </c>
      <c r="K898" s="141" t="s">
        <v>218</v>
      </c>
      <c r="L898" s="141">
        <v>80101604</v>
      </c>
      <c r="M898" s="143">
        <v>18093950</v>
      </c>
      <c r="N898" s="144">
        <v>4</v>
      </c>
      <c r="O898" s="143">
        <v>72375800</v>
      </c>
      <c r="P898" s="144" t="s">
        <v>242</v>
      </c>
      <c r="Q898" s="144" t="s">
        <v>242</v>
      </c>
      <c r="R898" s="144" t="s">
        <v>242</v>
      </c>
      <c r="S898" s="141" t="s">
        <v>230</v>
      </c>
      <c r="T898" s="141" t="s">
        <v>2935</v>
      </c>
      <c r="U898" s="141" t="s">
        <v>2936</v>
      </c>
      <c r="V898" s="145"/>
      <c r="W898" s="141" t="s">
        <v>3097</v>
      </c>
      <c r="X898" s="146">
        <v>45342</v>
      </c>
      <c r="Y898" s="147">
        <v>202417000021913</v>
      </c>
      <c r="Z898" s="147" t="s">
        <v>178</v>
      </c>
      <c r="AA898" s="141" t="s">
        <v>3648</v>
      </c>
      <c r="AB898" s="146">
        <v>45342</v>
      </c>
      <c r="AC898" s="162" t="s">
        <v>3649</v>
      </c>
      <c r="AD898" s="146">
        <v>45342</v>
      </c>
      <c r="AE898" s="163">
        <v>72375800</v>
      </c>
      <c r="AF898" s="152">
        <f t="shared" si="79"/>
        <v>0</v>
      </c>
      <c r="AG898" s="167">
        <v>120</v>
      </c>
      <c r="AH898" s="146">
        <v>45342</v>
      </c>
      <c r="AI898" s="163">
        <v>72375800</v>
      </c>
      <c r="AJ898" s="152">
        <f t="shared" si="80"/>
        <v>0</v>
      </c>
      <c r="AK898" s="164">
        <v>294</v>
      </c>
      <c r="AL898" s="146">
        <v>45342</v>
      </c>
      <c r="AM898" s="163">
        <v>72375800</v>
      </c>
      <c r="AN898" s="158">
        <f t="shared" si="81"/>
        <v>0</v>
      </c>
      <c r="AO898" s="157">
        <v>0</v>
      </c>
      <c r="AP898" s="157"/>
      <c r="AQ898" s="158">
        <f t="shared" si="83"/>
        <v>72375800</v>
      </c>
      <c r="AR898" s="158">
        <f t="shared" si="82"/>
        <v>0</v>
      </c>
      <c r="AS898" s="159" t="s">
        <v>48</v>
      </c>
      <c r="AT898" s="164">
        <v>16</v>
      </c>
      <c r="AU898" s="165" t="s">
        <v>3650</v>
      </c>
      <c r="AV898" s="148"/>
    </row>
    <row r="899" spans="1:48" s="118" customFormat="1" ht="18.75" customHeight="1">
      <c r="A899" s="140">
        <v>159</v>
      </c>
      <c r="B899" s="141" t="s">
        <v>3651</v>
      </c>
      <c r="C899" s="142" t="s">
        <v>154</v>
      </c>
      <c r="D899" s="168" t="s">
        <v>113</v>
      </c>
      <c r="E899" s="168" t="s">
        <v>118</v>
      </c>
      <c r="F899" s="142" t="s">
        <v>127</v>
      </c>
      <c r="G899" s="141" t="s">
        <v>232</v>
      </c>
      <c r="H899" s="142" t="s">
        <v>3652</v>
      </c>
      <c r="I899" s="142" t="s">
        <v>40</v>
      </c>
      <c r="J899" s="168" t="s">
        <v>3653</v>
      </c>
      <c r="K899" s="141" t="s">
        <v>218</v>
      </c>
      <c r="L899" s="141">
        <v>78102201</v>
      </c>
      <c r="M899" s="143">
        <v>6875000</v>
      </c>
      <c r="N899" s="144">
        <v>8</v>
      </c>
      <c r="O899" s="143">
        <v>55000000</v>
      </c>
      <c r="P899" s="144" t="s">
        <v>2944</v>
      </c>
      <c r="Q899" s="144" t="s">
        <v>2944</v>
      </c>
      <c r="R899" s="144" t="s">
        <v>2944</v>
      </c>
      <c r="S899" s="141" t="s">
        <v>230</v>
      </c>
      <c r="T899" s="141" t="s">
        <v>2935</v>
      </c>
      <c r="U899" s="141" t="s">
        <v>2936</v>
      </c>
      <c r="V899" s="145"/>
      <c r="W899" s="141" t="s">
        <v>2937</v>
      </c>
      <c r="X899" s="146" t="s">
        <v>3654</v>
      </c>
      <c r="Y899" s="147" t="s">
        <v>3655</v>
      </c>
      <c r="Z899" s="147" t="s">
        <v>179</v>
      </c>
      <c r="AA899" s="141" t="s">
        <v>3656</v>
      </c>
      <c r="AB899" s="146">
        <v>45350</v>
      </c>
      <c r="AC899" s="162" t="s">
        <v>3657</v>
      </c>
      <c r="AD899" s="146">
        <v>45372</v>
      </c>
      <c r="AE899" s="163">
        <v>55000000</v>
      </c>
      <c r="AF899" s="152">
        <f t="shared" si="79"/>
        <v>0</v>
      </c>
      <c r="AG899" s="167">
        <v>534</v>
      </c>
      <c r="AH899" s="146">
        <v>45373</v>
      </c>
      <c r="AI899" s="163">
        <v>55000000</v>
      </c>
      <c r="AJ899" s="152">
        <f t="shared" si="80"/>
        <v>0</v>
      </c>
      <c r="AK899" s="164">
        <v>1895</v>
      </c>
      <c r="AL899" s="146">
        <v>45427</v>
      </c>
      <c r="AM899" s="163">
        <v>55000000</v>
      </c>
      <c r="AN899" s="158">
        <f t="shared" si="81"/>
        <v>0</v>
      </c>
      <c r="AO899" s="157">
        <v>0</v>
      </c>
      <c r="AP899" s="157"/>
      <c r="AQ899" s="158">
        <f t="shared" si="83"/>
        <v>55000000</v>
      </c>
      <c r="AR899" s="158">
        <f t="shared" si="82"/>
        <v>0</v>
      </c>
      <c r="AS899" s="159" t="s">
        <v>3399</v>
      </c>
      <c r="AT899" s="164">
        <v>297</v>
      </c>
      <c r="AU899" s="165" t="s">
        <v>3658</v>
      </c>
      <c r="AV899" s="148" t="s">
        <v>3659</v>
      </c>
    </row>
    <row r="900" spans="1:48" s="118" customFormat="1" ht="18.75" customHeight="1">
      <c r="A900" s="140">
        <v>160</v>
      </c>
      <c r="B900" s="141" t="s">
        <v>3660</v>
      </c>
      <c r="C900" s="142" t="s">
        <v>154</v>
      </c>
      <c r="D900" s="168" t="s">
        <v>113</v>
      </c>
      <c r="E900" s="168" t="s">
        <v>118</v>
      </c>
      <c r="F900" s="142" t="s">
        <v>126</v>
      </c>
      <c r="G900" s="141" t="s">
        <v>231</v>
      </c>
      <c r="H900" s="142" t="s">
        <v>4</v>
      </c>
      <c r="I900" s="142" t="s">
        <v>40</v>
      </c>
      <c r="J900" s="168" t="s">
        <v>3661</v>
      </c>
      <c r="K900" s="141" t="s">
        <v>218</v>
      </c>
      <c r="L900" s="141">
        <v>80111600</v>
      </c>
      <c r="M900" s="143">
        <v>7000000</v>
      </c>
      <c r="N900" s="144">
        <v>4</v>
      </c>
      <c r="O900" s="143">
        <v>28000000</v>
      </c>
      <c r="P900" s="144" t="s">
        <v>2944</v>
      </c>
      <c r="Q900" s="144" t="s">
        <v>2944</v>
      </c>
      <c r="R900" s="144" t="s">
        <v>2944</v>
      </c>
      <c r="S900" s="141" t="s">
        <v>230</v>
      </c>
      <c r="T900" s="141" t="s">
        <v>2935</v>
      </c>
      <c r="U900" s="141" t="s">
        <v>2936</v>
      </c>
      <c r="V900" s="145"/>
      <c r="W900" s="141" t="s">
        <v>2972</v>
      </c>
      <c r="X900" s="146">
        <v>45345</v>
      </c>
      <c r="Y900" s="147">
        <v>202417000023303</v>
      </c>
      <c r="Z900" s="147" t="s">
        <v>178</v>
      </c>
      <c r="AA900" s="141" t="s">
        <v>3662</v>
      </c>
      <c r="AB900" s="146">
        <v>45348</v>
      </c>
      <c r="AC900" s="162" t="s">
        <v>3663</v>
      </c>
      <c r="AD900" s="146">
        <v>45352</v>
      </c>
      <c r="AE900" s="163">
        <v>28000000</v>
      </c>
      <c r="AF900" s="152">
        <f t="shared" si="79"/>
        <v>0</v>
      </c>
      <c r="AG900" s="167">
        <v>384</v>
      </c>
      <c r="AH900" s="146">
        <v>45355</v>
      </c>
      <c r="AI900" s="163">
        <v>26833333</v>
      </c>
      <c r="AJ900" s="152">
        <f t="shared" si="80"/>
        <v>1166667</v>
      </c>
      <c r="AK900" s="164">
        <v>412</v>
      </c>
      <c r="AL900" s="146">
        <v>45356</v>
      </c>
      <c r="AM900" s="163">
        <v>26833333</v>
      </c>
      <c r="AN900" s="158">
        <f t="shared" si="81"/>
        <v>0</v>
      </c>
      <c r="AO900" s="157">
        <v>12833333</v>
      </c>
      <c r="AP900" s="157"/>
      <c r="AQ900" s="158">
        <f t="shared" si="83"/>
        <v>14000000</v>
      </c>
      <c r="AR900" s="158">
        <f t="shared" si="82"/>
        <v>1166667</v>
      </c>
      <c r="AS900" s="159" t="s">
        <v>170</v>
      </c>
      <c r="AT900" s="164">
        <v>85</v>
      </c>
      <c r="AU900" s="165" t="s">
        <v>3664</v>
      </c>
      <c r="AV900" s="148" t="s">
        <v>3665</v>
      </c>
    </row>
    <row r="901" spans="1:48" s="118" customFormat="1" ht="18.75" customHeight="1">
      <c r="A901" s="140">
        <v>161</v>
      </c>
      <c r="B901" s="141" t="s">
        <v>3666</v>
      </c>
      <c r="C901" s="142" t="s">
        <v>154</v>
      </c>
      <c r="D901" s="168" t="s">
        <v>113</v>
      </c>
      <c r="E901" s="168" t="s">
        <v>118</v>
      </c>
      <c r="F901" s="142" t="s">
        <v>126</v>
      </c>
      <c r="G901" s="141" t="s">
        <v>231</v>
      </c>
      <c r="H901" s="142" t="s">
        <v>8</v>
      </c>
      <c r="I901" s="142" t="s">
        <v>40</v>
      </c>
      <c r="J901" s="168" t="s">
        <v>3667</v>
      </c>
      <c r="K901" s="141" t="s">
        <v>225</v>
      </c>
      <c r="L901" s="141" t="s">
        <v>237</v>
      </c>
      <c r="M901" s="143">
        <v>5631000</v>
      </c>
      <c r="N901" s="144">
        <v>1</v>
      </c>
      <c r="O901" s="143">
        <v>5631000</v>
      </c>
      <c r="P901" s="144" t="s">
        <v>242</v>
      </c>
      <c r="Q901" s="144" t="s">
        <v>242</v>
      </c>
      <c r="R901" s="144" t="s">
        <v>242</v>
      </c>
      <c r="S901" s="141" t="s">
        <v>230</v>
      </c>
      <c r="T901" s="141" t="s">
        <v>2935</v>
      </c>
      <c r="U901" s="141" t="s">
        <v>2936</v>
      </c>
      <c r="V901" s="145"/>
      <c r="W901" s="141" t="s">
        <v>3063</v>
      </c>
      <c r="X901" s="146">
        <v>45349</v>
      </c>
      <c r="Y901" s="147">
        <v>202417000024413</v>
      </c>
      <c r="Z901" s="147" t="s">
        <v>178</v>
      </c>
      <c r="AA901" s="141" t="s">
        <v>1819</v>
      </c>
      <c r="AB901" s="146">
        <v>45349</v>
      </c>
      <c r="AC901" s="162" t="s">
        <v>3668</v>
      </c>
      <c r="AD901" s="146">
        <v>45349</v>
      </c>
      <c r="AE901" s="163">
        <v>5631000</v>
      </c>
      <c r="AF901" s="152">
        <f t="shared" si="79"/>
        <v>0</v>
      </c>
      <c r="AG901" s="167">
        <v>301</v>
      </c>
      <c r="AH901" s="146">
        <v>45350</v>
      </c>
      <c r="AI901" s="163">
        <v>5631000</v>
      </c>
      <c r="AJ901" s="152">
        <f t="shared" si="80"/>
        <v>0</v>
      </c>
      <c r="AK901" s="164">
        <v>350</v>
      </c>
      <c r="AL901" s="146">
        <v>45351</v>
      </c>
      <c r="AM901" s="163">
        <v>5631000</v>
      </c>
      <c r="AN901" s="158">
        <f t="shared" si="81"/>
        <v>0</v>
      </c>
      <c r="AO901" s="157">
        <v>5631000</v>
      </c>
      <c r="AP901" s="157"/>
      <c r="AQ901" s="158">
        <f t="shared" si="83"/>
        <v>0</v>
      </c>
      <c r="AR901" s="158">
        <f t="shared" si="82"/>
        <v>0</v>
      </c>
      <c r="AS901" s="159" t="s">
        <v>170</v>
      </c>
      <c r="AT901" s="164">
        <v>40</v>
      </c>
      <c r="AU901" s="165" t="s">
        <v>1946</v>
      </c>
      <c r="AV901" s="148"/>
    </row>
    <row r="902" spans="1:48" s="118" customFormat="1" ht="18.75" customHeight="1">
      <c r="A902" s="140">
        <v>162</v>
      </c>
      <c r="B902" s="141" t="s">
        <v>3669</v>
      </c>
      <c r="C902" s="142" t="s">
        <v>154</v>
      </c>
      <c r="D902" s="168" t="s">
        <v>113</v>
      </c>
      <c r="E902" s="168" t="s">
        <v>118</v>
      </c>
      <c r="F902" s="142" t="s">
        <v>126</v>
      </c>
      <c r="G902" s="141" t="s">
        <v>231</v>
      </c>
      <c r="H902" s="142" t="s">
        <v>104</v>
      </c>
      <c r="I902" s="142" t="s">
        <v>40</v>
      </c>
      <c r="J902" s="168" t="s">
        <v>3670</v>
      </c>
      <c r="K902" s="141" t="s">
        <v>225</v>
      </c>
      <c r="L902" s="141">
        <v>80111600</v>
      </c>
      <c r="M902" s="143">
        <v>1603710</v>
      </c>
      <c r="N902" s="144" t="s">
        <v>3671</v>
      </c>
      <c r="O902" s="143">
        <v>1870995</v>
      </c>
      <c r="P902" s="144" t="s">
        <v>242</v>
      </c>
      <c r="Q902" s="144" t="s">
        <v>242</v>
      </c>
      <c r="R902" s="144" t="s">
        <v>242</v>
      </c>
      <c r="S902" s="141" t="s">
        <v>230</v>
      </c>
      <c r="T902" s="141" t="s">
        <v>2935</v>
      </c>
      <c r="U902" s="141" t="s">
        <v>2936</v>
      </c>
      <c r="V902" s="145"/>
      <c r="W902" s="141" t="s">
        <v>2972</v>
      </c>
      <c r="X902" s="146" t="s">
        <v>3672</v>
      </c>
      <c r="Y902" s="147" t="s">
        <v>3673</v>
      </c>
      <c r="Z902" s="147" t="s">
        <v>178</v>
      </c>
      <c r="AA902" s="141" t="s">
        <v>3674</v>
      </c>
      <c r="AB902" s="146" t="s">
        <v>3672</v>
      </c>
      <c r="AC902" s="162" t="s">
        <v>3675</v>
      </c>
      <c r="AD902" s="146">
        <v>45349</v>
      </c>
      <c r="AE902" s="163">
        <v>1870995</v>
      </c>
      <c r="AF902" s="152">
        <f t="shared" si="79"/>
        <v>0</v>
      </c>
      <c r="AG902" s="167">
        <v>328</v>
      </c>
      <c r="AH902" s="146">
        <v>45350</v>
      </c>
      <c r="AI902" s="163">
        <v>1870995</v>
      </c>
      <c r="AJ902" s="152">
        <f t="shared" si="80"/>
        <v>0</v>
      </c>
      <c r="AK902" s="164">
        <v>367</v>
      </c>
      <c r="AL902" s="146">
        <v>45352</v>
      </c>
      <c r="AM902" s="163">
        <v>1870995</v>
      </c>
      <c r="AN902" s="158">
        <f t="shared" si="81"/>
        <v>0</v>
      </c>
      <c r="AO902" s="157">
        <v>1870995</v>
      </c>
      <c r="AP902" s="157"/>
      <c r="AQ902" s="158">
        <f t="shared" si="83"/>
        <v>0</v>
      </c>
      <c r="AR902" s="158">
        <f t="shared" si="82"/>
        <v>0</v>
      </c>
      <c r="AS902" s="159" t="s">
        <v>168</v>
      </c>
      <c r="AT902" s="164">
        <v>619</v>
      </c>
      <c r="AU902" s="165" t="s">
        <v>3676</v>
      </c>
      <c r="AV902" s="148"/>
    </row>
    <row r="903" spans="1:48" s="118" customFormat="1" ht="18.75" customHeight="1">
      <c r="A903" s="140">
        <v>163</v>
      </c>
      <c r="B903" s="141" t="s">
        <v>3677</v>
      </c>
      <c r="C903" s="142" t="s">
        <v>154</v>
      </c>
      <c r="D903" s="168" t="s">
        <v>113</v>
      </c>
      <c r="E903" s="168" t="s">
        <v>118</v>
      </c>
      <c r="F903" s="142" t="s">
        <v>126</v>
      </c>
      <c r="G903" s="141" t="s">
        <v>231</v>
      </c>
      <c r="H903" s="142" t="s">
        <v>104</v>
      </c>
      <c r="I903" s="142" t="s">
        <v>40</v>
      </c>
      <c r="J903" s="168" t="s">
        <v>3678</v>
      </c>
      <c r="K903" s="141" t="s">
        <v>225</v>
      </c>
      <c r="L903" s="141" t="s">
        <v>237</v>
      </c>
      <c r="M903" s="143">
        <v>7483980</v>
      </c>
      <c r="N903" s="144" t="s">
        <v>3679</v>
      </c>
      <c r="O903" s="143">
        <v>10477572</v>
      </c>
      <c r="P903" s="144" t="s">
        <v>242</v>
      </c>
      <c r="Q903" s="144" t="s">
        <v>242</v>
      </c>
      <c r="R903" s="144" t="s">
        <v>242</v>
      </c>
      <c r="S903" s="141" t="s">
        <v>230</v>
      </c>
      <c r="T903" s="141" t="s">
        <v>2935</v>
      </c>
      <c r="U903" s="141" t="s">
        <v>2936</v>
      </c>
      <c r="V903" s="145"/>
      <c r="W903" s="141" t="s">
        <v>2972</v>
      </c>
      <c r="X903" s="146" t="s">
        <v>3672</v>
      </c>
      <c r="Y903" s="147">
        <v>202417000025033</v>
      </c>
      <c r="Z903" s="147" t="s">
        <v>178</v>
      </c>
      <c r="AA903" s="141" t="s">
        <v>3680</v>
      </c>
      <c r="AB903" s="146">
        <v>45345</v>
      </c>
      <c r="AC903" s="162" t="s">
        <v>3681</v>
      </c>
      <c r="AD903" s="146">
        <v>45349</v>
      </c>
      <c r="AE903" s="163">
        <v>10477572</v>
      </c>
      <c r="AF903" s="152">
        <f t="shared" si="79"/>
        <v>0</v>
      </c>
      <c r="AG903" s="167">
        <v>268</v>
      </c>
      <c r="AH903" s="146">
        <v>45349</v>
      </c>
      <c r="AI903" s="163">
        <v>10477572</v>
      </c>
      <c r="AJ903" s="152">
        <f t="shared" si="80"/>
        <v>0</v>
      </c>
      <c r="AK903" s="164">
        <v>309</v>
      </c>
      <c r="AL903" s="146">
        <v>45349</v>
      </c>
      <c r="AM903" s="163">
        <v>10477572</v>
      </c>
      <c r="AN903" s="158">
        <f t="shared" si="81"/>
        <v>0</v>
      </c>
      <c r="AO903" s="157">
        <v>8232378</v>
      </c>
      <c r="AP903" s="157"/>
      <c r="AQ903" s="158">
        <f t="shared" si="83"/>
        <v>2245194</v>
      </c>
      <c r="AR903" s="158">
        <f t="shared" si="82"/>
        <v>0</v>
      </c>
      <c r="AS903" s="159" t="s">
        <v>170</v>
      </c>
      <c r="AT903" s="164">
        <v>686</v>
      </c>
      <c r="AU903" s="165" t="s">
        <v>3682</v>
      </c>
      <c r="AV903" s="148"/>
    </row>
    <row r="904" spans="1:48" s="118" customFormat="1" ht="18.75" customHeight="1">
      <c r="A904" s="140">
        <v>164</v>
      </c>
      <c r="B904" s="141" t="s">
        <v>3683</v>
      </c>
      <c r="C904" s="142" t="s">
        <v>154</v>
      </c>
      <c r="D904" s="168" t="s">
        <v>113</v>
      </c>
      <c r="E904" s="168" t="s">
        <v>118</v>
      </c>
      <c r="F904" s="142" t="s">
        <v>126</v>
      </c>
      <c r="G904" s="141" t="s">
        <v>231</v>
      </c>
      <c r="H904" s="142" t="s">
        <v>4</v>
      </c>
      <c r="I904" s="142" t="s">
        <v>40</v>
      </c>
      <c r="J904" s="168" t="s">
        <v>3684</v>
      </c>
      <c r="K904" s="141" t="s">
        <v>225</v>
      </c>
      <c r="L904" s="141" t="s">
        <v>237</v>
      </c>
      <c r="M904" s="143">
        <v>7338666</v>
      </c>
      <c r="N904" s="144" t="s">
        <v>3685</v>
      </c>
      <c r="O904" s="143">
        <v>17123554</v>
      </c>
      <c r="P904" s="144" t="s">
        <v>242</v>
      </c>
      <c r="Q904" s="144" t="s">
        <v>242</v>
      </c>
      <c r="R904" s="144" t="s">
        <v>242</v>
      </c>
      <c r="S904" s="141" t="s">
        <v>230</v>
      </c>
      <c r="T904" s="141" t="s">
        <v>2935</v>
      </c>
      <c r="U904" s="141" t="s">
        <v>2936</v>
      </c>
      <c r="V904" s="145"/>
      <c r="W904" s="141" t="s">
        <v>3026</v>
      </c>
      <c r="X904" s="146" t="s">
        <v>3686</v>
      </c>
      <c r="Y904" s="147">
        <v>202417000025073</v>
      </c>
      <c r="Z904" s="147" t="s">
        <v>178</v>
      </c>
      <c r="AA904" s="141" t="s">
        <v>645</v>
      </c>
      <c r="AB904" s="146">
        <v>45350</v>
      </c>
      <c r="AC904" s="162" t="s">
        <v>3687</v>
      </c>
      <c r="AD904" s="146">
        <v>45350</v>
      </c>
      <c r="AE904" s="163">
        <v>17123554</v>
      </c>
      <c r="AF904" s="152">
        <f t="shared" ref="AF904:AF967" si="84">O904-AE904</f>
        <v>0</v>
      </c>
      <c r="AG904" s="167">
        <v>334</v>
      </c>
      <c r="AH904" s="146">
        <v>45350</v>
      </c>
      <c r="AI904" s="163">
        <v>17123554</v>
      </c>
      <c r="AJ904" s="152">
        <f t="shared" ref="AJ904:AJ967" si="85">AE904-AI904</f>
        <v>0</v>
      </c>
      <c r="AK904" s="164">
        <v>346</v>
      </c>
      <c r="AL904" s="146">
        <v>45351</v>
      </c>
      <c r="AM904" s="163">
        <v>17123554</v>
      </c>
      <c r="AN904" s="158">
        <f t="shared" ref="AN904:AN967" si="86">AI904-AM904</f>
        <v>0</v>
      </c>
      <c r="AO904" s="157">
        <v>14677332</v>
      </c>
      <c r="AP904" s="157"/>
      <c r="AQ904" s="158">
        <f t="shared" si="83"/>
        <v>2446222</v>
      </c>
      <c r="AR904" s="158">
        <f t="shared" ref="AR904:AR968" si="87">O904-AM904</f>
        <v>0</v>
      </c>
      <c r="AS904" s="159" t="s">
        <v>170</v>
      </c>
      <c r="AT904" s="164">
        <v>425</v>
      </c>
      <c r="AU904" s="165" t="s">
        <v>3060</v>
      </c>
      <c r="AV904" s="148"/>
    </row>
    <row r="905" spans="1:48" s="118" customFormat="1" ht="18.75" customHeight="1">
      <c r="A905" s="140">
        <v>165</v>
      </c>
      <c r="B905" s="141" t="s">
        <v>3688</v>
      </c>
      <c r="C905" s="142" t="s">
        <v>154</v>
      </c>
      <c r="D905" s="168" t="s">
        <v>113</v>
      </c>
      <c r="E905" s="168" t="s">
        <v>118</v>
      </c>
      <c r="F905" s="142" t="s">
        <v>126</v>
      </c>
      <c r="G905" s="141" t="s">
        <v>231</v>
      </c>
      <c r="H905" s="142" t="s">
        <v>4</v>
      </c>
      <c r="I905" s="142" t="s">
        <v>40</v>
      </c>
      <c r="J905" s="168" t="s">
        <v>3689</v>
      </c>
      <c r="K905" s="141" t="s">
        <v>225</v>
      </c>
      <c r="L905" s="141" t="s">
        <v>237</v>
      </c>
      <c r="M905" s="143">
        <v>7338666</v>
      </c>
      <c r="N905" s="144" t="s">
        <v>3685</v>
      </c>
      <c r="O905" s="143">
        <v>17123554</v>
      </c>
      <c r="P905" s="144" t="s">
        <v>242</v>
      </c>
      <c r="Q905" s="144" t="s">
        <v>242</v>
      </c>
      <c r="R905" s="144" t="s">
        <v>242</v>
      </c>
      <c r="S905" s="141" t="s">
        <v>230</v>
      </c>
      <c r="T905" s="141" t="s">
        <v>2935</v>
      </c>
      <c r="U905" s="141" t="s">
        <v>2936</v>
      </c>
      <c r="V905" s="145"/>
      <c r="W905" s="141" t="s">
        <v>3026</v>
      </c>
      <c r="X905" s="146" t="s">
        <v>3686</v>
      </c>
      <c r="Y905" s="147">
        <v>202417000025073</v>
      </c>
      <c r="Z905" s="147" t="s">
        <v>178</v>
      </c>
      <c r="AA905" s="141" t="s">
        <v>3690</v>
      </c>
      <c r="AB905" s="146">
        <v>45350</v>
      </c>
      <c r="AC905" s="162" t="s">
        <v>3691</v>
      </c>
      <c r="AD905" s="146">
        <v>45350</v>
      </c>
      <c r="AE905" s="163">
        <v>17123554</v>
      </c>
      <c r="AF905" s="152">
        <f t="shared" si="84"/>
        <v>0</v>
      </c>
      <c r="AG905" s="167">
        <v>336</v>
      </c>
      <c r="AH905" s="146">
        <v>45350</v>
      </c>
      <c r="AI905" s="163">
        <v>17123554</v>
      </c>
      <c r="AJ905" s="152">
        <f t="shared" si="85"/>
        <v>0</v>
      </c>
      <c r="AK905" s="164">
        <v>348</v>
      </c>
      <c r="AL905" s="146">
        <v>45351</v>
      </c>
      <c r="AM905" s="163">
        <v>17123554</v>
      </c>
      <c r="AN905" s="158">
        <f t="shared" si="86"/>
        <v>0</v>
      </c>
      <c r="AO905" s="157">
        <v>14677332</v>
      </c>
      <c r="AP905" s="157"/>
      <c r="AQ905" s="158">
        <f t="shared" ref="AQ905:AQ968" si="88">AM905-AO905</f>
        <v>2446222</v>
      </c>
      <c r="AR905" s="158">
        <f t="shared" si="87"/>
        <v>0</v>
      </c>
      <c r="AS905" s="159" t="s">
        <v>170</v>
      </c>
      <c r="AT905" s="164">
        <v>439</v>
      </c>
      <c r="AU905" s="165" t="s">
        <v>3054</v>
      </c>
      <c r="AV905" s="148"/>
    </row>
    <row r="906" spans="1:48" s="118" customFormat="1" ht="18.75" customHeight="1">
      <c r="A906" s="140">
        <v>166</v>
      </c>
      <c r="B906" s="141" t="s">
        <v>3692</v>
      </c>
      <c r="C906" s="142" t="s">
        <v>154</v>
      </c>
      <c r="D906" s="168" t="s">
        <v>113</v>
      </c>
      <c r="E906" s="168" t="s">
        <v>118</v>
      </c>
      <c r="F906" s="142" t="s">
        <v>126</v>
      </c>
      <c r="G906" s="141" t="s">
        <v>231</v>
      </c>
      <c r="H906" s="142" t="s">
        <v>4</v>
      </c>
      <c r="I906" s="142" t="s">
        <v>40</v>
      </c>
      <c r="J906" s="168" t="s">
        <v>3693</v>
      </c>
      <c r="K906" s="141" t="s">
        <v>225</v>
      </c>
      <c r="L906" s="141" t="s">
        <v>237</v>
      </c>
      <c r="M906" s="143">
        <v>4704216.4285714291</v>
      </c>
      <c r="N906" s="144" t="s">
        <v>3694</v>
      </c>
      <c r="O906" s="143">
        <v>4390602</v>
      </c>
      <c r="P906" s="144" t="s">
        <v>242</v>
      </c>
      <c r="Q906" s="144" t="s">
        <v>242</v>
      </c>
      <c r="R906" s="144" t="s">
        <v>242</v>
      </c>
      <c r="S906" s="141" t="s">
        <v>230</v>
      </c>
      <c r="T906" s="141" t="s">
        <v>2935</v>
      </c>
      <c r="U906" s="141" t="s">
        <v>2936</v>
      </c>
      <c r="V906" s="145"/>
      <c r="W906" s="141" t="s">
        <v>3097</v>
      </c>
      <c r="X906" s="146" t="s">
        <v>3686</v>
      </c>
      <c r="Y906" s="147">
        <v>202417000025593</v>
      </c>
      <c r="Z906" s="147" t="s">
        <v>178</v>
      </c>
      <c r="AA906" s="141" t="s">
        <v>3695</v>
      </c>
      <c r="AB906" s="146">
        <v>45350</v>
      </c>
      <c r="AC906" s="162" t="s">
        <v>3696</v>
      </c>
      <c r="AD906" s="146">
        <v>45350</v>
      </c>
      <c r="AE906" s="163">
        <v>4390602</v>
      </c>
      <c r="AF906" s="152">
        <f t="shared" si="84"/>
        <v>0</v>
      </c>
      <c r="AG906" s="167">
        <v>345</v>
      </c>
      <c r="AH906" s="146">
        <v>45351</v>
      </c>
      <c r="AI906" s="163">
        <v>4390602</v>
      </c>
      <c r="AJ906" s="152">
        <f t="shared" si="85"/>
        <v>0</v>
      </c>
      <c r="AK906" s="164">
        <v>371</v>
      </c>
      <c r="AL906" s="146">
        <v>45352</v>
      </c>
      <c r="AM906" s="163">
        <v>4390602</v>
      </c>
      <c r="AN906" s="158">
        <f t="shared" si="86"/>
        <v>0</v>
      </c>
      <c r="AO906" s="157">
        <v>4390602</v>
      </c>
      <c r="AP906" s="157"/>
      <c r="AQ906" s="158">
        <f t="shared" si="88"/>
        <v>0</v>
      </c>
      <c r="AR906" s="158">
        <f t="shared" si="87"/>
        <v>0</v>
      </c>
      <c r="AS906" s="159" t="s">
        <v>170</v>
      </c>
      <c r="AT906" s="164">
        <v>73</v>
      </c>
      <c r="AU906" s="165" t="s">
        <v>3697</v>
      </c>
      <c r="AV906" s="148"/>
    </row>
    <row r="907" spans="1:48" s="118" customFormat="1" ht="18.75" customHeight="1">
      <c r="A907" s="140">
        <v>167</v>
      </c>
      <c r="B907" s="141" t="s">
        <v>3698</v>
      </c>
      <c r="C907" s="142" t="s">
        <v>154</v>
      </c>
      <c r="D907" s="168" t="s">
        <v>113</v>
      </c>
      <c r="E907" s="168" t="s">
        <v>118</v>
      </c>
      <c r="F907" s="142" t="s">
        <v>126</v>
      </c>
      <c r="G907" s="141" t="s">
        <v>231</v>
      </c>
      <c r="H907" s="142" t="s">
        <v>4</v>
      </c>
      <c r="I907" s="142" t="s">
        <v>40</v>
      </c>
      <c r="J907" s="168" t="s">
        <v>3699</v>
      </c>
      <c r="K907" s="141" t="s">
        <v>225</v>
      </c>
      <c r="L907" s="141" t="s">
        <v>237</v>
      </c>
      <c r="M907" s="143">
        <v>8797371.4285714272</v>
      </c>
      <c r="N907" s="144" t="s">
        <v>3671</v>
      </c>
      <c r="O907" s="143">
        <v>10263600</v>
      </c>
      <c r="P907" s="144" t="s">
        <v>242</v>
      </c>
      <c r="Q907" s="144" t="s">
        <v>242</v>
      </c>
      <c r="R907" s="144" t="s">
        <v>242</v>
      </c>
      <c r="S907" s="141" t="s">
        <v>230</v>
      </c>
      <c r="T907" s="141" t="s">
        <v>2935</v>
      </c>
      <c r="U907" s="141" t="s">
        <v>2936</v>
      </c>
      <c r="V907" s="145"/>
      <c r="W907" s="141" t="s">
        <v>3097</v>
      </c>
      <c r="X907" s="146" t="s">
        <v>3686</v>
      </c>
      <c r="Y907" s="147">
        <v>202417000025593</v>
      </c>
      <c r="Z907" s="147" t="s">
        <v>178</v>
      </c>
      <c r="AA907" s="141" t="s">
        <v>3700</v>
      </c>
      <c r="AB907" s="146">
        <v>45350</v>
      </c>
      <c r="AC907" s="162" t="s">
        <v>3701</v>
      </c>
      <c r="AD907" s="146">
        <v>45350</v>
      </c>
      <c r="AE907" s="163">
        <v>10263600</v>
      </c>
      <c r="AF907" s="152">
        <f t="shared" si="84"/>
        <v>0</v>
      </c>
      <c r="AG907" s="167">
        <v>337</v>
      </c>
      <c r="AH907" s="146">
        <v>45350</v>
      </c>
      <c r="AI907" s="163">
        <v>10263600</v>
      </c>
      <c r="AJ907" s="152">
        <f t="shared" si="85"/>
        <v>0</v>
      </c>
      <c r="AK907" s="164">
        <v>369</v>
      </c>
      <c r="AL907" s="146">
        <v>45352</v>
      </c>
      <c r="AM907" s="163">
        <v>10263600</v>
      </c>
      <c r="AN907" s="158">
        <f t="shared" si="86"/>
        <v>0</v>
      </c>
      <c r="AO907" s="157">
        <v>10263600</v>
      </c>
      <c r="AP907" s="157"/>
      <c r="AQ907" s="158">
        <f t="shared" si="88"/>
        <v>0</v>
      </c>
      <c r="AR907" s="158">
        <f t="shared" si="87"/>
        <v>0</v>
      </c>
      <c r="AS907" s="159" t="s">
        <v>170</v>
      </c>
      <c r="AT907" s="164">
        <v>136</v>
      </c>
      <c r="AU907" s="165" t="s">
        <v>3139</v>
      </c>
      <c r="AV907" s="148"/>
    </row>
    <row r="908" spans="1:48" s="118" customFormat="1" ht="18.75" customHeight="1">
      <c r="A908" s="140">
        <v>168</v>
      </c>
      <c r="B908" s="141" t="s">
        <v>3702</v>
      </c>
      <c r="C908" s="142" t="s">
        <v>154</v>
      </c>
      <c r="D908" s="168" t="s">
        <v>113</v>
      </c>
      <c r="E908" s="168" t="s">
        <v>118</v>
      </c>
      <c r="F908" s="142" t="s">
        <v>126</v>
      </c>
      <c r="G908" s="141" t="s">
        <v>231</v>
      </c>
      <c r="H908" s="142" t="s">
        <v>4</v>
      </c>
      <c r="I908" s="142" t="s">
        <v>40</v>
      </c>
      <c r="J908" s="168" t="s">
        <v>3703</v>
      </c>
      <c r="K908" s="141" t="s">
        <v>225</v>
      </c>
      <c r="L908" s="141" t="s">
        <v>237</v>
      </c>
      <c r="M908" s="143">
        <v>7728000</v>
      </c>
      <c r="N908" s="144" t="s">
        <v>2916</v>
      </c>
      <c r="O908" s="143">
        <v>5924800</v>
      </c>
      <c r="P908" s="144" t="s">
        <v>242</v>
      </c>
      <c r="Q908" s="144" t="s">
        <v>242</v>
      </c>
      <c r="R908" s="144" t="s">
        <v>242</v>
      </c>
      <c r="S908" s="141" t="s">
        <v>230</v>
      </c>
      <c r="T908" s="141" t="s">
        <v>2935</v>
      </c>
      <c r="U908" s="141" t="s">
        <v>2936</v>
      </c>
      <c r="V908" s="145"/>
      <c r="W908" s="141" t="s">
        <v>3097</v>
      </c>
      <c r="X908" s="146" t="s">
        <v>3686</v>
      </c>
      <c r="Y908" s="147">
        <v>202417000025593</v>
      </c>
      <c r="Z908" s="147" t="s">
        <v>178</v>
      </c>
      <c r="AA908" s="141" t="s">
        <v>3704</v>
      </c>
      <c r="AB908" s="146">
        <v>45350</v>
      </c>
      <c r="AC908" s="162" t="s">
        <v>3705</v>
      </c>
      <c r="AD908" s="146">
        <v>45350</v>
      </c>
      <c r="AE908" s="163">
        <v>5924800</v>
      </c>
      <c r="AF908" s="152">
        <f t="shared" si="84"/>
        <v>0</v>
      </c>
      <c r="AG908" s="167">
        <v>338</v>
      </c>
      <c r="AH908" s="146">
        <v>45350</v>
      </c>
      <c r="AI908" s="163">
        <v>5924800</v>
      </c>
      <c r="AJ908" s="152">
        <f t="shared" si="85"/>
        <v>0</v>
      </c>
      <c r="AK908" s="164">
        <v>370</v>
      </c>
      <c r="AL908" s="146">
        <v>45352</v>
      </c>
      <c r="AM908" s="163">
        <v>5924800</v>
      </c>
      <c r="AN908" s="158">
        <f t="shared" si="86"/>
        <v>0</v>
      </c>
      <c r="AO908" s="157">
        <v>5924800</v>
      </c>
      <c r="AP908" s="157"/>
      <c r="AQ908" s="158">
        <f t="shared" si="88"/>
        <v>0</v>
      </c>
      <c r="AR908" s="158">
        <f t="shared" si="87"/>
        <v>0</v>
      </c>
      <c r="AS908" s="159" t="s">
        <v>170</v>
      </c>
      <c r="AT908" s="164">
        <v>76</v>
      </c>
      <c r="AU908" s="165" t="s">
        <v>3123</v>
      </c>
      <c r="AV908" s="148"/>
    </row>
    <row r="909" spans="1:48" s="118" customFormat="1" ht="18.75" customHeight="1">
      <c r="A909" s="140">
        <v>169</v>
      </c>
      <c r="B909" s="141" t="s">
        <v>3706</v>
      </c>
      <c r="C909" s="142" t="s">
        <v>154</v>
      </c>
      <c r="D909" s="168" t="s">
        <v>113</v>
      </c>
      <c r="E909" s="168" t="s">
        <v>118</v>
      </c>
      <c r="F909" s="142" t="s">
        <v>126</v>
      </c>
      <c r="G909" s="141" t="s">
        <v>231</v>
      </c>
      <c r="H909" s="142" t="s">
        <v>198</v>
      </c>
      <c r="I909" s="142" t="s">
        <v>40</v>
      </c>
      <c r="J909" s="168" t="s">
        <v>3707</v>
      </c>
      <c r="K909" s="141" t="s">
        <v>218</v>
      </c>
      <c r="L909" s="141">
        <v>80111600</v>
      </c>
      <c r="M909" s="143">
        <v>5000000</v>
      </c>
      <c r="N909" s="144">
        <v>4</v>
      </c>
      <c r="O909" s="143">
        <v>20000000</v>
      </c>
      <c r="P909" s="144" t="s">
        <v>2944</v>
      </c>
      <c r="Q909" s="144" t="s">
        <v>2944</v>
      </c>
      <c r="R909" s="144" t="s">
        <v>2944</v>
      </c>
      <c r="S909" s="141" t="s">
        <v>230</v>
      </c>
      <c r="T909" s="141" t="s">
        <v>2935</v>
      </c>
      <c r="U909" s="141" t="s">
        <v>2936</v>
      </c>
      <c r="V909" s="145"/>
      <c r="W909" s="141" t="s">
        <v>2937</v>
      </c>
      <c r="X909" s="146" t="s">
        <v>3686</v>
      </c>
      <c r="Y909" s="147">
        <v>202417000025723</v>
      </c>
      <c r="Z909" s="147" t="s">
        <v>178</v>
      </c>
      <c r="AA909" s="141" t="s">
        <v>648</v>
      </c>
      <c r="AB909" s="146">
        <v>45351</v>
      </c>
      <c r="AC909" s="162" t="s">
        <v>3708</v>
      </c>
      <c r="AD909" s="146">
        <v>45362</v>
      </c>
      <c r="AE909" s="163">
        <v>20000000</v>
      </c>
      <c r="AF909" s="152">
        <f t="shared" si="84"/>
        <v>0</v>
      </c>
      <c r="AG909" s="167">
        <v>418</v>
      </c>
      <c r="AH909" s="146">
        <v>45362</v>
      </c>
      <c r="AI909" s="163">
        <v>14000000</v>
      </c>
      <c r="AJ909" s="152">
        <f t="shared" si="85"/>
        <v>6000000</v>
      </c>
      <c r="AK909" s="164" t="s">
        <v>3709</v>
      </c>
      <c r="AL909" s="146">
        <v>45440</v>
      </c>
      <c r="AM909" s="163">
        <v>14000000</v>
      </c>
      <c r="AN909" s="158">
        <f t="shared" si="86"/>
        <v>0</v>
      </c>
      <c r="AO909" s="157">
        <v>0</v>
      </c>
      <c r="AP909" s="157"/>
      <c r="AQ909" s="158">
        <f t="shared" si="88"/>
        <v>14000000</v>
      </c>
      <c r="AR909" s="158">
        <f t="shared" si="87"/>
        <v>6000000</v>
      </c>
      <c r="AS909" s="159" t="s">
        <v>170</v>
      </c>
      <c r="AT909" s="164">
        <v>439</v>
      </c>
      <c r="AU909" s="165" t="s">
        <v>3710</v>
      </c>
      <c r="AV909" s="148" t="s">
        <v>3711</v>
      </c>
    </row>
    <row r="910" spans="1:48" s="118" customFormat="1" ht="18.75" customHeight="1">
      <c r="A910" s="140">
        <v>170</v>
      </c>
      <c r="B910" s="141" t="s">
        <v>3712</v>
      </c>
      <c r="C910" s="142" t="s">
        <v>154</v>
      </c>
      <c r="D910" s="168" t="s">
        <v>113</v>
      </c>
      <c r="E910" s="168" t="s">
        <v>118</v>
      </c>
      <c r="F910" s="142" t="s">
        <v>126</v>
      </c>
      <c r="G910" s="141" t="s">
        <v>231</v>
      </c>
      <c r="H910" s="142" t="s">
        <v>198</v>
      </c>
      <c r="I910" s="142" t="s">
        <v>40</v>
      </c>
      <c r="J910" s="168" t="s">
        <v>3713</v>
      </c>
      <c r="K910" s="141" t="s">
        <v>218</v>
      </c>
      <c r="L910" s="141">
        <v>80111600</v>
      </c>
      <c r="M910" s="143">
        <v>7000000</v>
      </c>
      <c r="N910" s="144">
        <v>4</v>
      </c>
      <c r="O910" s="143">
        <v>28000000</v>
      </c>
      <c r="P910" s="144" t="s">
        <v>2944</v>
      </c>
      <c r="Q910" s="144" t="s">
        <v>2944</v>
      </c>
      <c r="R910" s="144" t="s">
        <v>2944</v>
      </c>
      <c r="S910" s="141" t="s">
        <v>230</v>
      </c>
      <c r="T910" s="141" t="s">
        <v>2935</v>
      </c>
      <c r="U910" s="141" t="s">
        <v>2936</v>
      </c>
      <c r="V910" s="145"/>
      <c r="W910" s="141" t="s">
        <v>2937</v>
      </c>
      <c r="X910" s="146" t="s">
        <v>3686</v>
      </c>
      <c r="Y910" s="147">
        <v>202417000025723</v>
      </c>
      <c r="Z910" s="147" t="s">
        <v>178</v>
      </c>
      <c r="AA910" s="141" t="s">
        <v>648</v>
      </c>
      <c r="AB910" s="146">
        <v>45351</v>
      </c>
      <c r="AC910" s="162" t="s">
        <v>3714</v>
      </c>
      <c r="AD910" s="146">
        <v>45362</v>
      </c>
      <c r="AE910" s="163">
        <v>28000000</v>
      </c>
      <c r="AF910" s="152">
        <f t="shared" si="84"/>
        <v>0</v>
      </c>
      <c r="AG910" s="167">
        <v>419</v>
      </c>
      <c r="AH910" s="146">
        <v>45362</v>
      </c>
      <c r="AI910" s="163">
        <v>6766667</v>
      </c>
      <c r="AJ910" s="152">
        <f t="shared" si="85"/>
        <v>21233333</v>
      </c>
      <c r="AK910" s="164">
        <v>1142</v>
      </c>
      <c r="AL910" s="146">
        <v>45384</v>
      </c>
      <c r="AM910" s="163">
        <v>6766667</v>
      </c>
      <c r="AN910" s="158">
        <f t="shared" si="86"/>
        <v>0</v>
      </c>
      <c r="AO910" s="157">
        <v>6766667</v>
      </c>
      <c r="AP910" s="157"/>
      <c r="AQ910" s="158">
        <f t="shared" si="88"/>
        <v>0</v>
      </c>
      <c r="AR910" s="158">
        <f t="shared" si="87"/>
        <v>21233333</v>
      </c>
      <c r="AS910" s="159" t="s">
        <v>170</v>
      </c>
      <c r="AT910" s="164">
        <v>251</v>
      </c>
      <c r="AU910" s="165" t="s">
        <v>3715</v>
      </c>
      <c r="AV910" s="148" t="s">
        <v>3716</v>
      </c>
    </row>
    <row r="911" spans="1:48" s="118" customFormat="1" ht="18.75" customHeight="1">
      <c r="A911" s="140">
        <v>171</v>
      </c>
      <c r="B911" s="141" t="s">
        <v>3717</v>
      </c>
      <c r="C911" s="142" t="s">
        <v>154</v>
      </c>
      <c r="D911" s="168" t="s">
        <v>113</v>
      </c>
      <c r="E911" s="168" t="s">
        <v>118</v>
      </c>
      <c r="F911" s="142" t="s">
        <v>126</v>
      </c>
      <c r="G911" s="141" t="s">
        <v>231</v>
      </c>
      <c r="H911" s="142" t="s">
        <v>198</v>
      </c>
      <c r="I911" s="142" t="s">
        <v>40</v>
      </c>
      <c r="J911" s="168" t="s">
        <v>3718</v>
      </c>
      <c r="K911" s="141" t="s">
        <v>218</v>
      </c>
      <c r="L911" s="141">
        <v>80111600</v>
      </c>
      <c r="M911" s="143">
        <v>2900000</v>
      </c>
      <c r="N911" s="144">
        <v>4</v>
      </c>
      <c r="O911" s="143">
        <v>11600000</v>
      </c>
      <c r="P911" s="144" t="s">
        <v>2944</v>
      </c>
      <c r="Q911" s="144" t="s">
        <v>2944</v>
      </c>
      <c r="R911" s="144" t="s">
        <v>2944</v>
      </c>
      <c r="S911" s="141" t="s">
        <v>230</v>
      </c>
      <c r="T911" s="141" t="s">
        <v>2935</v>
      </c>
      <c r="U911" s="141" t="s">
        <v>2936</v>
      </c>
      <c r="V911" s="145"/>
      <c r="W911" s="141" t="s">
        <v>2937</v>
      </c>
      <c r="X911" s="146" t="s">
        <v>3686</v>
      </c>
      <c r="Y911" s="147">
        <v>202417000025723</v>
      </c>
      <c r="Z911" s="147" t="s">
        <v>178</v>
      </c>
      <c r="AA911" s="141" t="s">
        <v>648</v>
      </c>
      <c r="AB911" s="146">
        <v>45351</v>
      </c>
      <c r="AC911" s="162"/>
      <c r="AD911" s="146"/>
      <c r="AE911" s="163"/>
      <c r="AF911" s="152">
        <f t="shared" si="84"/>
        <v>11600000</v>
      </c>
      <c r="AG911" s="167"/>
      <c r="AH911" s="146"/>
      <c r="AI911" s="163"/>
      <c r="AJ911" s="152">
        <f t="shared" si="85"/>
        <v>0</v>
      </c>
      <c r="AK911" s="164"/>
      <c r="AL911" s="146"/>
      <c r="AM911" s="163"/>
      <c r="AN911" s="158">
        <f t="shared" si="86"/>
        <v>0</v>
      </c>
      <c r="AO911" s="157"/>
      <c r="AP911" s="157"/>
      <c r="AQ911" s="158">
        <f t="shared" si="88"/>
        <v>0</v>
      </c>
      <c r="AR911" s="158">
        <f t="shared" si="87"/>
        <v>11600000</v>
      </c>
      <c r="AS911" s="159"/>
      <c r="AT911" s="164"/>
      <c r="AU911" s="165"/>
      <c r="AV911" s="148"/>
    </row>
    <row r="912" spans="1:48" s="118" customFormat="1" ht="18.75" customHeight="1">
      <c r="A912" s="140">
        <v>172</v>
      </c>
      <c r="B912" s="141" t="s">
        <v>3719</v>
      </c>
      <c r="C912" s="142" t="s">
        <v>154</v>
      </c>
      <c r="D912" s="168" t="s">
        <v>113</v>
      </c>
      <c r="E912" s="168" t="s">
        <v>118</v>
      </c>
      <c r="F912" s="142" t="s">
        <v>126</v>
      </c>
      <c r="G912" s="141" t="s">
        <v>231</v>
      </c>
      <c r="H912" s="142" t="s">
        <v>198</v>
      </c>
      <c r="I912" s="142" t="s">
        <v>40</v>
      </c>
      <c r="J912" s="168" t="s">
        <v>2943</v>
      </c>
      <c r="K912" s="141" t="s">
        <v>218</v>
      </c>
      <c r="L912" s="141">
        <v>80121704</v>
      </c>
      <c r="M912" s="143">
        <v>5000000</v>
      </c>
      <c r="N912" s="144">
        <v>4</v>
      </c>
      <c r="O912" s="143">
        <v>20000000</v>
      </c>
      <c r="P912" s="144" t="s">
        <v>2944</v>
      </c>
      <c r="Q912" s="144" t="s">
        <v>2944</v>
      </c>
      <c r="R912" s="144" t="s">
        <v>2944</v>
      </c>
      <c r="S912" s="141" t="s">
        <v>230</v>
      </c>
      <c r="T912" s="141" t="s">
        <v>2935</v>
      </c>
      <c r="U912" s="141" t="s">
        <v>2936</v>
      </c>
      <c r="V912" s="145"/>
      <c r="W912" s="141" t="s">
        <v>2946</v>
      </c>
      <c r="X912" s="146" t="s">
        <v>3720</v>
      </c>
      <c r="Y912" s="147" t="s">
        <v>3721</v>
      </c>
      <c r="Z912" s="147" t="s">
        <v>178</v>
      </c>
      <c r="AA912" s="141" t="s">
        <v>3722</v>
      </c>
      <c r="AB912" s="146">
        <v>45357</v>
      </c>
      <c r="AC912" s="162" t="s">
        <v>3723</v>
      </c>
      <c r="AD912" s="146">
        <v>45362</v>
      </c>
      <c r="AE912" s="163">
        <v>20000000</v>
      </c>
      <c r="AF912" s="152">
        <f t="shared" si="84"/>
        <v>0</v>
      </c>
      <c r="AG912" s="167">
        <v>417</v>
      </c>
      <c r="AH912" s="146">
        <v>45362</v>
      </c>
      <c r="AI912" s="163">
        <v>20000000</v>
      </c>
      <c r="AJ912" s="152">
        <f t="shared" si="85"/>
        <v>0</v>
      </c>
      <c r="AK912" s="164">
        <v>968</v>
      </c>
      <c r="AL912" s="146">
        <v>45370</v>
      </c>
      <c r="AM912" s="163">
        <v>20000000</v>
      </c>
      <c r="AN912" s="158">
        <f t="shared" si="86"/>
        <v>0</v>
      </c>
      <c r="AO912" s="157">
        <v>6833333</v>
      </c>
      <c r="AP912" s="157"/>
      <c r="AQ912" s="158">
        <f t="shared" si="88"/>
        <v>13166667</v>
      </c>
      <c r="AR912" s="158">
        <f t="shared" si="87"/>
        <v>0</v>
      </c>
      <c r="AS912" s="159" t="s">
        <v>170</v>
      </c>
      <c r="AT912" s="164">
        <v>199</v>
      </c>
      <c r="AU912" s="165" t="s">
        <v>3724</v>
      </c>
      <c r="AV912" s="148"/>
    </row>
    <row r="913" spans="1:48" s="118" customFormat="1" ht="18.75" customHeight="1">
      <c r="A913" s="140">
        <v>173</v>
      </c>
      <c r="B913" s="141" t="s">
        <v>3725</v>
      </c>
      <c r="C913" s="142" t="s">
        <v>154</v>
      </c>
      <c r="D913" s="168" t="s">
        <v>113</v>
      </c>
      <c r="E913" s="168" t="s">
        <v>118</v>
      </c>
      <c r="F913" s="142" t="s">
        <v>126</v>
      </c>
      <c r="G913" s="141" t="s">
        <v>231</v>
      </c>
      <c r="H913" s="142" t="s">
        <v>2</v>
      </c>
      <c r="I913" s="142" t="s">
        <v>2245</v>
      </c>
      <c r="J913" s="168" t="s">
        <v>3726</v>
      </c>
      <c r="K913" s="141" t="s">
        <v>226</v>
      </c>
      <c r="L913" s="141" t="s">
        <v>237</v>
      </c>
      <c r="M913" s="143">
        <v>0</v>
      </c>
      <c r="N913" s="144" t="s">
        <v>37</v>
      </c>
      <c r="O913" s="143">
        <v>1635784</v>
      </c>
      <c r="P913" s="144" t="s">
        <v>237</v>
      </c>
      <c r="Q913" s="144" t="s">
        <v>237</v>
      </c>
      <c r="R913" s="144" t="s">
        <v>237</v>
      </c>
      <c r="S913" s="141" t="s">
        <v>230</v>
      </c>
      <c r="T913" s="141" t="s">
        <v>2935</v>
      </c>
      <c r="U913" s="141" t="s">
        <v>2936</v>
      </c>
      <c r="V913" s="145"/>
      <c r="W913" s="141" t="s">
        <v>4010</v>
      </c>
      <c r="X913" s="146" t="s">
        <v>3727</v>
      </c>
      <c r="Y913" s="147" t="s">
        <v>3728</v>
      </c>
      <c r="Z913" s="147" t="s">
        <v>38</v>
      </c>
      <c r="AA913" s="141" t="s">
        <v>1886</v>
      </c>
      <c r="AB913" s="146" t="s">
        <v>3727</v>
      </c>
      <c r="AC913" s="162" t="s">
        <v>3729</v>
      </c>
      <c r="AD913" s="146">
        <v>45407</v>
      </c>
      <c r="AE913" s="163">
        <v>1635784</v>
      </c>
      <c r="AF913" s="152">
        <f t="shared" si="84"/>
        <v>0</v>
      </c>
      <c r="AG913" s="167">
        <v>676</v>
      </c>
      <c r="AH913" s="146">
        <v>45408</v>
      </c>
      <c r="AI913" s="163">
        <v>1635784</v>
      </c>
      <c r="AJ913" s="152">
        <f t="shared" si="85"/>
        <v>0</v>
      </c>
      <c r="AK913" s="164">
        <v>1819</v>
      </c>
      <c r="AL913" s="146">
        <v>45412</v>
      </c>
      <c r="AM913" s="163">
        <v>1635784</v>
      </c>
      <c r="AN913" s="158">
        <f t="shared" si="86"/>
        <v>0</v>
      </c>
      <c r="AO913" s="157">
        <v>1635784</v>
      </c>
      <c r="AP913" s="157"/>
      <c r="AQ913" s="158">
        <f t="shared" si="88"/>
        <v>0</v>
      </c>
      <c r="AR913" s="158">
        <f t="shared" si="87"/>
        <v>0</v>
      </c>
      <c r="AS913" s="159" t="s">
        <v>170</v>
      </c>
      <c r="AT913" s="164">
        <v>767</v>
      </c>
      <c r="AU913" s="165" t="s">
        <v>3730</v>
      </c>
      <c r="AV913" s="148"/>
    </row>
    <row r="914" spans="1:48" s="118" customFormat="1" ht="18.75" customHeight="1">
      <c r="A914" s="140">
        <v>174</v>
      </c>
      <c r="B914" s="141" t="s">
        <v>3731</v>
      </c>
      <c r="C914" s="142" t="s">
        <v>154</v>
      </c>
      <c r="D914" s="168" t="s">
        <v>113</v>
      </c>
      <c r="E914" s="168" t="s">
        <v>118</v>
      </c>
      <c r="F914" s="142" t="s">
        <v>126</v>
      </c>
      <c r="G914" s="141" t="s">
        <v>231</v>
      </c>
      <c r="H914" s="142" t="s">
        <v>2</v>
      </c>
      <c r="I914" s="142" t="s">
        <v>2245</v>
      </c>
      <c r="J914" s="168" t="s">
        <v>3732</v>
      </c>
      <c r="K914" s="141" t="s">
        <v>226</v>
      </c>
      <c r="L914" s="141" t="s">
        <v>237</v>
      </c>
      <c r="M914" s="143">
        <v>0</v>
      </c>
      <c r="N914" s="144" t="s">
        <v>37</v>
      </c>
      <c r="O914" s="143">
        <v>22500000</v>
      </c>
      <c r="P914" s="144" t="s">
        <v>237</v>
      </c>
      <c r="Q914" s="144" t="s">
        <v>237</v>
      </c>
      <c r="R914" s="144" t="s">
        <v>237</v>
      </c>
      <c r="S914" s="141" t="s">
        <v>230</v>
      </c>
      <c r="T914" s="141" t="s">
        <v>2935</v>
      </c>
      <c r="U914" s="141" t="s">
        <v>2936</v>
      </c>
      <c r="V914" s="145"/>
      <c r="W914" s="141" t="s">
        <v>4010</v>
      </c>
      <c r="X914" s="146" t="s">
        <v>3727</v>
      </c>
      <c r="Y914" s="147" t="s">
        <v>3733</v>
      </c>
      <c r="Z914" s="147" t="s">
        <v>38</v>
      </c>
      <c r="AA914" s="141" t="s">
        <v>1886</v>
      </c>
      <c r="AB914" s="146" t="s">
        <v>3727</v>
      </c>
      <c r="AC914" s="162" t="s">
        <v>3734</v>
      </c>
      <c r="AD914" s="146">
        <v>45407</v>
      </c>
      <c r="AE914" s="163">
        <v>22500000</v>
      </c>
      <c r="AF914" s="152">
        <f t="shared" si="84"/>
        <v>0</v>
      </c>
      <c r="AG914" s="167">
        <v>677</v>
      </c>
      <c r="AH914" s="146">
        <v>45408</v>
      </c>
      <c r="AI914" s="163">
        <v>22500000</v>
      </c>
      <c r="AJ914" s="152">
        <f t="shared" si="85"/>
        <v>0</v>
      </c>
      <c r="AK914" s="164">
        <v>1822</v>
      </c>
      <c r="AL914" s="146">
        <v>45414</v>
      </c>
      <c r="AM914" s="163">
        <v>22500000</v>
      </c>
      <c r="AN914" s="158">
        <f t="shared" si="86"/>
        <v>0</v>
      </c>
      <c r="AO914" s="157">
        <v>22500000</v>
      </c>
      <c r="AP914" s="157"/>
      <c r="AQ914" s="158">
        <f t="shared" si="88"/>
        <v>0</v>
      </c>
      <c r="AR914" s="158">
        <f t="shared" si="87"/>
        <v>0</v>
      </c>
      <c r="AS914" s="159" t="s">
        <v>170</v>
      </c>
      <c r="AT914" s="164">
        <v>784</v>
      </c>
      <c r="AU914" s="165" t="s">
        <v>3735</v>
      </c>
      <c r="AV914" s="148"/>
    </row>
    <row r="915" spans="1:48" s="118" customFormat="1" ht="18.75" customHeight="1">
      <c r="A915" s="140">
        <v>175</v>
      </c>
      <c r="B915" s="141" t="s">
        <v>3736</v>
      </c>
      <c r="C915" s="142" t="s">
        <v>154</v>
      </c>
      <c r="D915" s="168" t="s">
        <v>113</v>
      </c>
      <c r="E915" s="168" t="s">
        <v>118</v>
      </c>
      <c r="F915" s="142" t="s">
        <v>126</v>
      </c>
      <c r="G915" s="141" t="s">
        <v>231</v>
      </c>
      <c r="H915" s="142" t="s">
        <v>198</v>
      </c>
      <c r="I915" s="142" t="s">
        <v>40</v>
      </c>
      <c r="J915" s="168" t="s">
        <v>3737</v>
      </c>
      <c r="K915" s="141" t="s">
        <v>218</v>
      </c>
      <c r="L915" s="141">
        <v>80111600</v>
      </c>
      <c r="M915" s="143">
        <v>14000000</v>
      </c>
      <c r="N915" s="144">
        <v>4</v>
      </c>
      <c r="O915" s="143">
        <v>56000000</v>
      </c>
      <c r="P915" s="144" t="s">
        <v>2944</v>
      </c>
      <c r="Q915" s="144" t="s">
        <v>2944</v>
      </c>
      <c r="R915" s="144" t="s">
        <v>2944</v>
      </c>
      <c r="S915" s="141" t="s">
        <v>230</v>
      </c>
      <c r="T915" s="141" t="s">
        <v>2935</v>
      </c>
      <c r="U915" s="141" t="s">
        <v>2936</v>
      </c>
      <c r="V915" s="145"/>
      <c r="W915" s="141" t="s">
        <v>2992</v>
      </c>
      <c r="X915" s="146">
        <v>45363</v>
      </c>
      <c r="Y915" s="147" t="s">
        <v>3738</v>
      </c>
      <c r="Z915" s="147" t="s">
        <v>38</v>
      </c>
      <c r="AA915" s="141" t="s">
        <v>648</v>
      </c>
      <c r="AB915" s="146">
        <v>45363</v>
      </c>
      <c r="AC915" s="162" t="s">
        <v>3739</v>
      </c>
      <c r="AD915" s="146">
        <v>45365</v>
      </c>
      <c r="AE915" s="163">
        <v>56000000</v>
      </c>
      <c r="AF915" s="152">
        <f t="shared" si="84"/>
        <v>0</v>
      </c>
      <c r="AG915" s="167">
        <v>449</v>
      </c>
      <c r="AH915" s="146">
        <v>45365</v>
      </c>
      <c r="AI915" s="163">
        <v>56000000</v>
      </c>
      <c r="AJ915" s="152">
        <f t="shared" si="85"/>
        <v>0</v>
      </c>
      <c r="AK915" s="164">
        <v>1032</v>
      </c>
      <c r="AL915" s="146">
        <v>45372</v>
      </c>
      <c r="AM915" s="163">
        <v>56000000</v>
      </c>
      <c r="AN915" s="158">
        <f t="shared" si="86"/>
        <v>0</v>
      </c>
      <c r="AO915" s="157">
        <v>14000000</v>
      </c>
      <c r="AP915" s="157"/>
      <c r="AQ915" s="158">
        <f t="shared" si="88"/>
        <v>42000000</v>
      </c>
      <c r="AR915" s="158">
        <f t="shared" si="87"/>
        <v>0</v>
      </c>
      <c r="AS915" s="159" t="s">
        <v>48</v>
      </c>
      <c r="AT915" s="164">
        <v>183</v>
      </c>
      <c r="AU915" s="165" t="s">
        <v>3740</v>
      </c>
      <c r="AV915" s="148"/>
    </row>
    <row r="916" spans="1:48" s="118" customFormat="1" ht="18.75" customHeight="1">
      <c r="A916" s="140">
        <v>176</v>
      </c>
      <c r="B916" s="141" t="s">
        <v>3741</v>
      </c>
      <c r="C916" s="142" t="s">
        <v>154</v>
      </c>
      <c r="D916" s="168" t="s">
        <v>113</v>
      </c>
      <c r="E916" s="168" t="s">
        <v>118</v>
      </c>
      <c r="F916" s="142" t="s">
        <v>129</v>
      </c>
      <c r="G916" s="141" t="s">
        <v>233</v>
      </c>
      <c r="H916" s="142" t="s">
        <v>82</v>
      </c>
      <c r="I916" s="142" t="s">
        <v>40</v>
      </c>
      <c r="J916" s="168" t="s">
        <v>3742</v>
      </c>
      <c r="K916" s="141" t="s">
        <v>218</v>
      </c>
      <c r="L916" s="141">
        <v>80111600</v>
      </c>
      <c r="M916" s="143">
        <v>4637417</v>
      </c>
      <c r="N916" s="144">
        <v>4</v>
      </c>
      <c r="O916" s="143">
        <v>18549668</v>
      </c>
      <c r="P916" s="144" t="s">
        <v>2944</v>
      </c>
      <c r="Q916" s="144" t="s">
        <v>2944</v>
      </c>
      <c r="R916" s="144" t="s">
        <v>2944</v>
      </c>
      <c r="S916" s="141" t="s">
        <v>230</v>
      </c>
      <c r="T916" s="141" t="s">
        <v>2935</v>
      </c>
      <c r="U916" s="141" t="s">
        <v>2936</v>
      </c>
      <c r="V916" s="145"/>
      <c r="W916" s="141" t="s">
        <v>2992</v>
      </c>
      <c r="X916" s="146">
        <v>45363</v>
      </c>
      <c r="Y916" s="147">
        <v>202417000030323</v>
      </c>
      <c r="Z916" s="147" t="s">
        <v>178</v>
      </c>
      <c r="AA916" s="141" t="s">
        <v>3743</v>
      </c>
      <c r="AB916" s="146">
        <v>45363</v>
      </c>
      <c r="AC916" s="162" t="s">
        <v>3744</v>
      </c>
      <c r="AD916" s="146">
        <v>45370</v>
      </c>
      <c r="AE916" s="163">
        <v>18549668</v>
      </c>
      <c r="AF916" s="152">
        <f t="shared" si="84"/>
        <v>0</v>
      </c>
      <c r="AG916" s="167">
        <v>516</v>
      </c>
      <c r="AH916" s="146">
        <v>45371</v>
      </c>
      <c r="AI916" s="163">
        <v>18549668</v>
      </c>
      <c r="AJ916" s="152">
        <f t="shared" si="85"/>
        <v>0</v>
      </c>
      <c r="AK916" s="164">
        <v>1332</v>
      </c>
      <c r="AL916" s="146">
        <v>45390</v>
      </c>
      <c r="AM916" s="163">
        <v>18549668</v>
      </c>
      <c r="AN916" s="158">
        <f t="shared" si="86"/>
        <v>0</v>
      </c>
      <c r="AO916" s="157">
        <v>3400772</v>
      </c>
      <c r="AP916" s="157"/>
      <c r="AQ916" s="158">
        <f t="shared" si="88"/>
        <v>15148896</v>
      </c>
      <c r="AR916" s="158">
        <f t="shared" si="87"/>
        <v>0</v>
      </c>
      <c r="AS916" s="159" t="s">
        <v>168</v>
      </c>
      <c r="AT916" s="164">
        <v>303</v>
      </c>
      <c r="AU916" s="165" t="s">
        <v>3745</v>
      </c>
      <c r="AV916" s="148"/>
    </row>
    <row r="917" spans="1:48" s="118" customFormat="1" ht="18.75" customHeight="1">
      <c r="A917" s="140">
        <v>177</v>
      </c>
      <c r="B917" s="141" t="s">
        <v>3746</v>
      </c>
      <c r="C917" s="142" t="s">
        <v>154</v>
      </c>
      <c r="D917" s="168" t="s">
        <v>113</v>
      </c>
      <c r="E917" s="168" t="s">
        <v>118</v>
      </c>
      <c r="F917" s="142" t="s">
        <v>126</v>
      </c>
      <c r="G917" s="141" t="s">
        <v>231</v>
      </c>
      <c r="H917" s="142" t="s">
        <v>198</v>
      </c>
      <c r="I917" s="142" t="s">
        <v>40</v>
      </c>
      <c r="J917" s="168" t="s">
        <v>3747</v>
      </c>
      <c r="K917" s="141" t="s">
        <v>218</v>
      </c>
      <c r="L917" s="141">
        <v>80161500</v>
      </c>
      <c r="M917" s="143">
        <v>4000000.0000000005</v>
      </c>
      <c r="N917" s="144" t="s">
        <v>3748</v>
      </c>
      <c r="O917" s="143">
        <v>14000000</v>
      </c>
      <c r="P917" s="144" t="s">
        <v>2944</v>
      </c>
      <c r="Q917" s="144" t="s">
        <v>2944</v>
      </c>
      <c r="R917" s="144" t="s">
        <v>2944</v>
      </c>
      <c r="S917" s="141" t="s">
        <v>230</v>
      </c>
      <c r="T917" s="141" t="s">
        <v>2935</v>
      </c>
      <c r="U917" s="141" t="s">
        <v>2936</v>
      </c>
      <c r="V917" s="145"/>
      <c r="W917" s="141" t="s">
        <v>2946</v>
      </c>
      <c r="X917" s="146">
        <v>45363</v>
      </c>
      <c r="Y917" s="147">
        <v>202417000030623</v>
      </c>
      <c r="Z917" s="147" t="s">
        <v>178</v>
      </c>
      <c r="AA917" s="141" t="s">
        <v>3749</v>
      </c>
      <c r="AB917" s="146">
        <v>45363</v>
      </c>
      <c r="AC917" s="162" t="s">
        <v>3750</v>
      </c>
      <c r="AD917" s="146">
        <v>45366</v>
      </c>
      <c r="AE917" s="163">
        <v>14000000</v>
      </c>
      <c r="AF917" s="152">
        <f t="shared" si="84"/>
        <v>0</v>
      </c>
      <c r="AG917" s="167">
        <v>454</v>
      </c>
      <c r="AH917" s="146">
        <v>45369</v>
      </c>
      <c r="AI917" s="163">
        <v>14000000</v>
      </c>
      <c r="AJ917" s="152">
        <f t="shared" si="85"/>
        <v>0</v>
      </c>
      <c r="AK917" s="164">
        <v>1144</v>
      </c>
      <c r="AL917" s="146">
        <v>45384</v>
      </c>
      <c r="AM917" s="163">
        <v>14000000</v>
      </c>
      <c r="AN917" s="158">
        <f t="shared" si="86"/>
        <v>0</v>
      </c>
      <c r="AO917" s="157">
        <v>3733333</v>
      </c>
      <c r="AP917" s="157"/>
      <c r="AQ917" s="158">
        <f t="shared" si="88"/>
        <v>10266667</v>
      </c>
      <c r="AR917" s="158">
        <f t="shared" si="87"/>
        <v>0</v>
      </c>
      <c r="AS917" s="159" t="s">
        <v>168</v>
      </c>
      <c r="AT917" s="164">
        <v>254</v>
      </c>
      <c r="AU917" s="165" t="s">
        <v>3751</v>
      </c>
      <c r="AV917" s="148"/>
    </row>
    <row r="918" spans="1:48" s="118" customFormat="1" ht="18.75" customHeight="1">
      <c r="A918" s="140">
        <v>178</v>
      </c>
      <c r="B918" s="141" t="s">
        <v>3752</v>
      </c>
      <c r="C918" s="142" t="s">
        <v>154</v>
      </c>
      <c r="D918" s="168" t="s">
        <v>113</v>
      </c>
      <c r="E918" s="168" t="s">
        <v>118</v>
      </c>
      <c r="F918" s="142" t="s">
        <v>126</v>
      </c>
      <c r="G918" s="141" t="s">
        <v>231</v>
      </c>
      <c r="H918" s="142" t="s">
        <v>198</v>
      </c>
      <c r="I918" s="142" t="s">
        <v>40</v>
      </c>
      <c r="J918" s="168" t="s">
        <v>3753</v>
      </c>
      <c r="K918" s="141" t="s">
        <v>218</v>
      </c>
      <c r="L918" s="141">
        <v>80161500</v>
      </c>
      <c r="M918" s="143">
        <v>6000000</v>
      </c>
      <c r="N918" s="144" t="s">
        <v>3748</v>
      </c>
      <c r="O918" s="143">
        <v>21000000</v>
      </c>
      <c r="P918" s="144" t="s">
        <v>2944</v>
      </c>
      <c r="Q918" s="144" t="s">
        <v>2944</v>
      </c>
      <c r="R918" s="144" t="s">
        <v>2944</v>
      </c>
      <c r="S918" s="141" t="s">
        <v>230</v>
      </c>
      <c r="T918" s="141" t="s">
        <v>2935</v>
      </c>
      <c r="U918" s="141" t="s">
        <v>2936</v>
      </c>
      <c r="V918" s="145"/>
      <c r="W918" s="141" t="s">
        <v>2946</v>
      </c>
      <c r="X918" s="146">
        <v>45363</v>
      </c>
      <c r="Y918" s="147">
        <v>202417000030623</v>
      </c>
      <c r="Z918" s="147" t="s">
        <v>178</v>
      </c>
      <c r="AA918" s="141" t="s">
        <v>3749</v>
      </c>
      <c r="AB918" s="146">
        <v>45363</v>
      </c>
      <c r="AC918" s="162" t="s">
        <v>3754</v>
      </c>
      <c r="AD918" s="146">
        <v>45366</v>
      </c>
      <c r="AE918" s="163">
        <v>21000000</v>
      </c>
      <c r="AF918" s="152">
        <f t="shared" si="84"/>
        <v>0</v>
      </c>
      <c r="AG918" s="167">
        <v>455</v>
      </c>
      <c r="AH918" s="146">
        <v>45369</v>
      </c>
      <c r="AI918" s="163">
        <v>21000000</v>
      </c>
      <c r="AJ918" s="152">
        <f t="shared" si="85"/>
        <v>0</v>
      </c>
      <c r="AK918" s="164">
        <v>1146</v>
      </c>
      <c r="AL918" s="146">
        <v>45384</v>
      </c>
      <c r="AM918" s="163">
        <v>21000000</v>
      </c>
      <c r="AN918" s="158">
        <f t="shared" si="86"/>
        <v>0</v>
      </c>
      <c r="AO918" s="157">
        <v>5600000</v>
      </c>
      <c r="AP918" s="157"/>
      <c r="AQ918" s="158">
        <f t="shared" si="88"/>
        <v>15400000</v>
      </c>
      <c r="AR918" s="158">
        <f t="shared" si="87"/>
        <v>0</v>
      </c>
      <c r="AS918" s="159" t="s">
        <v>170</v>
      </c>
      <c r="AT918" s="164">
        <v>253</v>
      </c>
      <c r="AU918" s="165" t="s">
        <v>3755</v>
      </c>
      <c r="AV918" s="148"/>
    </row>
    <row r="919" spans="1:48" s="118" customFormat="1" ht="18.75" customHeight="1">
      <c r="A919" s="140">
        <v>179</v>
      </c>
      <c r="B919" s="141" t="s">
        <v>3756</v>
      </c>
      <c r="C919" s="142" t="s">
        <v>154</v>
      </c>
      <c r="D919" s="168" t="s">
        <v>113</v>
      </c>
      <c r="E919" s="168" t="s">
        <v>118</v>
      </c>
      <c r="F919" s="142" t="s">
        <v>126</v>
      </c>
      <c r="G919" s="141" t="s">
        <v>231</v>
      </c>
      <c r="H919" s="142" t="s">
        <v>198</v>
      </c>
      <c r="I919" s="142" t="s">
        <v>40</v>
      </c>
      <c r="J919" s="168" t="s">
        <v>3757</v>
      </c>
      <c r="K919" s="141" t="s">
        <v>218</v>
      </c>
      <c r="L919" s="141">
        <v>80111600</v>
      </c>
      <c r="M919" s="143">
        <v>5500000</v>
      </c>
      <c r="N919" s="144" t="s">
        <v>3758</v>
      </c>
      <c r="O919" s="143">
        <v>20900000</v>
      </c>
      <c r="P919" s="144" t="s">
        <v>2944</v>
      </c>
      <c r="Q919" s="144" t="s">
        <v>2944</v>
      </c>
      <c r="R919" s="144" t="s">
        <v>2944</v>
      </c>
      <c r="S919" s="141" t="s">
        <v>230</v>
      </c>
      <c r="T919" s="141" t="s">
        <v>2935</v>
      </c>
      <c r="U919" s="141" t="s">
        <v>2936</v>
      </c>
      <c r="V919" s="145"/>
      <c r="W919" s="141" t="s">
        <v>2984</v>
      </c>
      <c r="X919" s="146">
        <v>45363</v>
      </c>
      <c r="Y919" s="147">
        <v>202417000030633</v>
      </c>
      <c r="Z919" s="147" t="s">
        <v>178</v>
      </c>
      <c r="AA919" s="141" t="s">
        <v>3759</v>
      </c>
      <c r="AB919" s="146">
        <v>45363</v>
      </c>
      <c r="AC919" s="162" t="s">
        <v>3760</v>
      </c>
      <c r="AD919" s="146">
        <v>45365</v>
      </c>
      <c r="AE919" s="163">
        <v>20900000</v>
      </c>
      <c r="AF919" s="152">
        <f t="shared" si="84"/>
        <v>0</v>
      </c>
      <c r="AG919" s="167">
        <v>450</v>
      </c>
      <c r="AH919" s="146">
        <v>45365</v>
      </c>
      <c r="AI919" s="163">
        <v>20900000</v>
      </c>
      <c r="AJ919" s="152">
        <f t="shared" si="85"/>
        <v>0</v>
      </c>
      <c r="AK919" s="164">
        <v>1100</v>
      </c>
      <c r="AL919" s="146">
        <v>45372</v>
      </c>
      <c r="AM919" s="163">
        <v>20900000</v>
      </c>
      <c r="AN919" s="158">
        <f t="shared" si="86"/>
        <v>0</v>
      </c>
      <c r="AO919" s="157">
        <v>5500000</v>
      </c>
      <c r="AP919" s="157"/>
      <c r="AQ919" s="158">
        <f t="shared" si="88"/>
        <v>15400000</v>
      </c>
      <c r="AR919" s="158">
        <f t="shared" si="87"/>
        <v>0</v>
      </c>
      <c r="AS919" s="159" t="s">
        <v>170</v>
      </c>
      <c r="AT919" s="164">
        <v>218</v>
      </c>
      <c r="AU919" s="165" t="s">
        <v>3761</v>
      </c>
      <c r="AV919" s="148"/>
    </row>
    <row r="920" spans="1:48" s="118" customFormat="1" ht="18.75" customHeight="1">
      <c r="A920" s="140">
        <v>180</v>
      </c>
      <c r="B920" s="141" t="s">
        <v>3762</v>
      </c>
      <c r="C920" s="142" t="s">
        <v>154</v>
      </c>
      <c r="D920" s="168" t="s">
        <v>113</v>
      </c>
      <c r="E920" s="168" t="s">
        <v>118</v>
      </c>
      <c r="F920" s="142" t="s">
        <v>127</v>
      </c>
      <c r="G920" s="141" t="s">
        <v>232</v>
      </c>
      <c r="H920" s="142" t="s">
        <v>75</v>
      </c>
      <c r="I920" s="142" t="s">
        <v>40</v>
      </c>
      <c r="J920" s="168" t="s">
        <v>3763</v>
      </c>
      <c r="K920" s="141" t="s">
        <v>226</v>
      </c>
      <c r="L920" s="141" t="s">
        <v>237</v>
      </c>
      <c r="M920" s="143">
        <v>0</v>
      </c>
      <c r="N920" s="144" t="s">
        <v>37</v>
      </c>
      <c r="O920" s="143">
        <v>120000000</v>
      </c>
      <c r="P920" s="144" t="s">
        <v>270</v>
      </c>
      <c r="Q920" s="144" t="s">
        <v>270</v>
      </c>
      <c r="R920" s="144" t="s">
        <v>270</v>
      </c>
      <c r="S920" s="141" t="s">
        <v>230</v>
      </c>
      <c r="T920" s="141" t="s">
        <v>2935</v>
      </c>
      <c r="U920" s="141" t="s">
        <v>2936</v>
      </c>
      <c r="V920" s="145"/>
      <c r="W920" s="141" t="s">
        <v>4010</v>
      </c>
      <c r="X920" s="146" t="s">
        <v>3764</v>
      </c>
      <c r="Y920" s="147" t="s">
        <v>3765</v>
      </c>
      <c r="Z920" s="147" t="s">
        <v>179</v>
      </c>
      <c r="AA920" s="141" t="s">
        <v>3766</v>
      </c>
      <c r="AB920" s="146" t="s">
        <v>3764</v>
      </c>
      <c r="AC920" s="162"/>
      <c r="AD920" s="146"/>
      <c r="AE920" s="163"/>
      <c r="AF920" s="152">
        <f t="shared" si="84"/>
        <v>120000000</v>
      </c>
      <c r="AG920" s="167"/>
      <c r="AH920" s="146"/>
      <c r="AI920" s="163"/>
      <c r="AJ920" s="152">
        <f t="shared" si="85"/>
        <v>0</v>
      </c>
      <c r="AK920" s="164"/>
      <c r="AL920" s="146"/>
      <c r="AM920" s="163"/>
      <c r="AN920" s="158">
        <f t="shared" si="86"/>
        <v>0</v>
      </c>
      <c r="AO920" s="157"/>
      <c r="AP920" s="157"/>
      <c r="AQ920" s="158">
        <f t="shared" si="88"/>
        <v>0</v>
      </c>
      <c r="AR920" s="158">
        <f t="shared" si="87"/>
        <v>120000000</v>
      </c>
      <c r="AS920" s="159"/>
      <c r="AT920" s="164"/>
      <c r="AU920" s="165"/>
      <c r="AV920" s="148"/>
    </row>
    <row r="921" spans="1:48" s="118" customFormat="1" ht="18.75" customHeight="1">
      <c r="A921" s="140">
        <v>181</v>
      </c>
      <c r="B921" s="141" t="s">
        <v>3767</v>
      </c>
      <c r="C921" s="142" t="s">
        <v>154</v>
      </c>
      <c r="D921" s="168" t="s">
        <v>113</v>
      </c>
      <c r="E921" s="168" t="s">
        <v>118</v>
      </c>
      <c r="F921" s="142" t="s">
        <v>127</v>
      </c>
      <c r="G921" s="141" t="s">
        <v>232</v>
      </c>
      <c r="H921" s="142" t="s">
        <v>3768</v>
      </c>
      <c r="I921" s="142" t="s">
        <v>40</v>
      </c>
      <c r="J921" s="168" t="s">
        <v>3769</v>
      </c>
      <c r="K921" s="141" t="s">
        <v>225</v>
      </c>
      <c r="L921" s="141" t="s">
        <v>237</v>
      </c>
      <c r="M921" s="143">
        <v>87694000</v>
      </c>
      <c r="N921" s="144" t="s">
        <v>3770</v>
      </c>
      <c r="O921" s="143">
        <v>131541000</v>
      </c>
      <c r="P921" s="144" t="s">
        <v>2945</v>
      </c>
      <c r="Q921" s="144" t="s">
        <v>2945</v>
      </c>
      <c r="R921" s="144" t="s">
        <v>2945</v>
      </c>
      <c r="S921" s="141" t="s">
        <v>230</v>
      </c>
      <c r="T921" s="141" t="s">
        <v>2935</v>
      </c>
      <c r="U921" s="141" t="s">
        <v>2936</v>
      </c>
      <c r="V921" s="145"/>
      <c r="W921" s="141" t="s">
        <v>2937</v>
      </c>
      <c r="X921" s="146">
        <v>45397</v>
      </c>
      <c r="Y921" s="147">
        <v>202417000038463</v>
      </c>
      <c r="Z921" s="147" t="s">
        <v>38</v>
      </c>
      <c r="AA921" s="141" t="s">
        <v>3611</v>
      </c>
      <c r="AB921" s="146">
        <v>45397</v>
      </c>
      <c r="AC921" s="162" t="s">
        <v>3771</v>
      </c>
      <c r="AD921" s="146">
        <v>45397</v>
      </c>
      <c r="AE921" s="163">
        <v>131541000</v>
      </c>
      <c r="AF921" s="152">
        <f t="shared" si="84"/>
        <v>0</v>
      </c>
      <c r="AG921" s="167">
        <v>656</v>
      </c>
      <c r="AH921" s="146">
        <v>45397</v>
      </c>
      <c r="AI921" s="163">
        <v>131541000</v>
      </c>
      <c r="AJ921" s="152">
        <f t="shared" si="85"/>
        <v>0</v>
      </c>
      <c r="AK921" s="164">
        <v>1746</v>
      </c>
      <c r="AL921" s="146">
        <v>45399</v>
      </c>
      <c r="AM921" s="163">
        <v>131541000</v>
      </c>
      <c r="AN921" s="158">
        <f t="shared" si="86"/>
        <v>0</v>
      </c>
      <c r="AO921" s="157">
        <v>0</v>
      </c>
      <c r="AP921" s="157"/>
      <c r="AQ921" s="158">
        <f t="shared" si="88"/>
        <v>131541000</v>
      </c>
      <c r="AR921" s="158">
        <f t="shared" si="87"/>
        <v>0</v>
      </c>
      <c r="AS921" s="159" t="s">
        <v>694</v>
      </c>
      <c r="AT921" s="164">
        <v>719</v>
      </c>
      <c r="AU921" s="165" t="s">
        <v>3772</v>
      </c>
      <c r="AV921" s="148"/>
    </row>
    <row r="922" spans="1:48" s="118" customFormat="1" ht="18.75" customHeight="1">
      <c r="A922" s="140">
        <v>182</v>
      </c>
      <c r="B922" s="141" t="s">
        <v>3773</v>
      </c>
      <c r="C922" s="142" t="s">
        <v>154</v>
      </c>
      <c r="D922" s="168" t="s">
        <v>113</v>
      </c>
      <c r="E922" s="168" t="s">
        <v>118</v>
      </c>
      <c r="F922" s="142" t="s">
        <v>126</v>
      </c>
      <c r="G922" s="141" t="s">
        <v>231</v>
      </c>
      <c r="H922" s="142" t="s">
        <v>217</v>
      </c>
      <c r="I922" s="142" t="s">
        <v>40</v>
      </c>
      <c r="J922" s="168" t="s">
        <v>3774</v>
      </c>
      <c r="K922" s="141" t="s">
        <v>218</v>
      </c>
      <c r="L922" s="141">
        <v>80111600</v>
      </c>
      <c r="M922" s="143">
        <v>4700000</v>
      </c>
      <c r="N922" s="144" t="s">
        <v>3775</v>
      </c>
      <c r="O922" s="143">
        <v>11750000</v>
      </c>
      <c r="P922" s="144" t="s">
        <v>2945</v>
      </c>
      <c r="Q922" s="144" t="s">
        <v>2945</v>
      </c>
      <c r="R922" s="144" t="s">
        <v>2945</v>
      </c>
      <c r="S922" s="141" t="s">
        <v>230</v>
      </c>
      <c r="T922" s="141" t="s">
        <v>2935</v>
      </c>
      <c r="U922" s="141" t="s">
        <v>2936</v>
      </c>
      <c r="V922" s="145"/>
      <c r="W922" s="141" t="s">
        <v>3172</v>
      </c>
      <c r="X922" s="146">
        <v>45397</v>
      </c>
      <c r="Y922" s="147">
        <v>202417000038373</v>
      </c>
      <c r="Z922" s="147" t="s">
        <v>38</v>
      </c>
      <c r="AA922" s="141" t="s">
        <v>3776</v>
      </c>
      <c r="AB922" s="146">
        <v>45398</v>
      </c>
      <c r="AC922" s="162" t="s">
        <v>3777</v>
      </c>
      <c r="AD922" s="146">
        <v>45404</v>
      </c>
      <c r="AE922" s="163">
        <v>11750000</v>
      </c>
      <c r="AF922" s="152">
        <f t="shared" si="84"/>
        <v>0</v>
      </c>
      <c r="AG922" s="167">
        <v>669</v>
      </c>
      <c r="AH922" s="146">
        <v>45404</v>
      </c>
      <c r="AI922" s="163">
        <v>11750000</v>
      </c>
      <c r="AJ922" s="152">
        <f t="shared" si="85"/>
        <v>0</v>
      </c>
      <c r="AK922" s="164">
        <v>1827</v>
      </c>
      <c r="AL922" s="146">
        <v>45414</v>
      </c>
      <c r="AM922" s="163">
        <v>11750000</v>
      </c>
      <c r="AN922" s="158">
        <f t="shared" si="86"/>
        <v>0</v>
      </c>
      <c r="AO922" s="157">
        <v>0</v>
      </c>
      <c r="AP922" s="157"/>
      <c r="AQ922" s="158">
        <f t="shared" si="88"/>
        <v>11750000</v>
      </c>
      <c r="AR922" s="158">
        <f t="shared" si="87"/>
        <v>0</v>
      </c>
      <c r="AS922" s="159" t="s">
        <v>170</v>
      </c>
      <c r="AT922" s="164">
        <v>410</v>
      </c>
      <c r="AU922" s="165" t="s">
        <v>3778</v>
      </c>
      <c r="AV922" s="148"/>
    </row>
    <row r="923" spans="1:48" s="118" customFormat="1" ht="18.75" customHeight="1">
      <c r="A923" s="140">
        <v>183</v>
      </c>
      <c r="B923" s="141" t="s">
        <v>3779</v>
      </c>
      <c r="C923" s="142" t="s">
        <v>154</v>
      </c>
      <c r="D923" s="168" t="s">
        <v>113</v>
      </c>
      <c r="E923" s="168" t="s">
        <v>118</v>
      </c>
      <c r="F923" s="142" t="s">
        <v>127</v>
      </c>
      <c r="G923" s="141" t="s">
        <v>232</v>
      </c>
      <c r="H923" s="142" t="s">
        <v>3780</v>
      </c>
      <c r="I923" s="142" t="s">
        <v>40</v>
      </c>
      <c r="J923" s="168" t="s">
        <v>3781</v>
      </c>
      <c r="K923" s="141" t="s">
        <v>223</v>
      </c>
      <c r="L923" s="141">
        <v>56111800</v>
      </c>
      <c r="M923" s="143">
        <v>30000000</v>
      </c>
      <c r="N923" s="144">
        <v>1</v>
      </c>
      <c r="O923" s="143">
        <v>30000000</v>
      </c>
      <c r="P923" s="144" t="s">
        <v>2934</v>
      </c>
      <c r="Q923" s="144" t="s">
        <v>2934</v>
      </c>
      <c r="R923" s="144" t="s">
        <v>2934</v>
      </c>
      <c r="S923" s="141" t="s">
        <v>230</v>
      </c>
      <c r="T923" s="141" t="s">
        <v>2935</v>
      </c>
      <c r="U923" s="141" t="s">
        <v>2936</v>
      </c>
      <c r="V923" s="145"/>
      <c r="W923" s="141" t="s">
        <v>2937</v>
      </c>
      <c r="X923" s="146" t="s">
        <v>3782</v>
      </c>
      <c r="Y923" s="147" t="s">
        <v>3765</v>
      </c>
      <c r="Z923" s="147" t="s">
        <v>178</v>
      </c>
      <c r="AA923" s="141" t="s">
        <v>3783</v>
      </c>
      <c r="AB923" s="146">
        <v>45407</v>
      </c>
      <c r="AC923" s="162" t="s">
        <v>3784</v>
      </c>
      <c r="AD923" s="146">
        <v>45415</v>
      </c>
      <c r="AE923" s="163">
        <v>30000000</v>
      </c>
      <c r="AF923" s="152">
        <f t="shared" si="84"/>
        <v>0</v>
      </c>
      <c r="AG923" s="167">
        <v>686</v>
      </c>
      <c r="AH923" s="146">
        <v>45418</v>
      </c>
      <c r="AI923" s="163">
        <v>27986339</v>
      </c>
      <c r="AJ923" s="152">
        <f t="shared" si="85"/>
        <v>2013661</v>
      </c>
      <c r="AK923" s="164" t="s">
        <v>3785</v>
      </c>
      <c r="AL923" s="146" t="s">
        <v>3786</v>
      </c>
      <c r="AM923" s="163">
        <v>27986339</v>
      </c>
      <c r="AN923" s="158">
        <f t="shared" si="86"/>
        <v>0</v>
      </c>
      <c r="AO923" s="157">
        <v>0</v>
      </c>
      <c r="AP923" s="157"/>
      <c r="AQ923" s="158">
        <f t="shared" si="88"/>
        <v>27986339</v>
      </c>
      <c r="AR923" s="158">
        <f t="shared" si="87"/>
        <v>2013661</v>
      </c>
      <c r="AS923" s="159" t="s">
        <v>174</v>
      </c>
      <c r="AT923" s="164">
        <v>129064</v>
      </c>
      <c r="AU923" s="165" t="s">
        <v>3787</v>
      </c>
      <c r="AV923" s="148" t="s">
        <v>3788</v>
      </c>
    </row>
    <row r="924" spans="1:48" s="118" customFormat="1" ht="18.75" customHeight="1">
      <c r="A924" s="140">
        <v>184</v>
      </c>
      <c r="B924" s="141" t="s">
        <v>3789</v>
      </c>
      <c r="C924" s="142" t="s">
        <v>154</v>
      </c>
      <c r="D924" s="168" t="s">
        <v>113</v>
      </c>
      <c r="E924" s="168" t="s">
        <v>118</v>
      </c>
      <c r="F924" s="142" t="s">
        <v>126</v>
      </c>
      <c r="G924" s="141" t="s">
        <v>231</v>
      </c>
      <c r="H924" s="142" t="s">
        <v>76</v>
      </c>
      <c r="I924" s="142" t="s">
        <v>40</v>
      </c>
      <c r="J924" s="168" t="s">
        <v>3790</v>
      </c>
      <c r="K924" s="141" t="s">
        <v>225</v>
      </c>
      <c r="L924" s="141" t="s">
        <v>237</v>
      </c>
      <c r="M924" s="143">
        <v>18534482.692307692</v>
      </c>
      <c r="N924" s="144" t="s">
        <v>3791</v>
      </c>
      <c r="O924" s="143">
        <v>96379310</v>
      </c>
      <c r="P924" s="144" t="s">
        <v>2934</v>
      </c>
      <c r="Q924" s="144" t="s">
        <v>2934</v>
      </c>
      <c r="R924" s="144" t="s">
        <v>2934</v>
      </c>
      <c r="S924" s="141" t="s">
        <v>230</v>
      </c>
      <c r="T924" s="141" t="s">
        <v>2935</v>
      </c>
      <c r="U924" s="141" t="s">
        <v>2936</v>
      </c>
      <c r="V924" s="145"/>
      <c r="W924" s="141" t="s">
        <v>2937</v>
      </c>
      <c r="X924" s="146">
        <v>45419</v>
      </c>
      <c r="Y924" s="147">
        <v>202417000043173</v>
      </c>
      <c r="Z924" s="147" t="s">
        <v>178</v>
      </c>
      <c r="AA924" s="141" t="s">
        <v>3792</v>
      </c>
      <c r="AB924" s="146">
        <v>45419</v>
      </c>
      <c r="AC924" s="162" t="s">
        <v>3793</v>
      </c>
      <c r="AD924" s="146">
        <v>45419</v>
      </c>
      <c r="AE924" s="163">
        <v>96379310</v>
      </c>
      <c r="AF924" s="152">
        <f t="shared" si="84"/>
        <v>0</v>
      </c>
      <c r="AG924" s="167">
        <v>694</v>
      </c>
      <c r="AH924" s="146">
        <v>45420</v>
      </c>
      <c r="AI924" s="163">
        <v>96379310</v>
      </c>
      <c r="AJ924" s="152">
        <f t="shared" si="85"/>
        <v>0</v>
      </c>
      <c r="AK924" s="164">
        <v>1890</v>
      </c>
      <c r="AL924" s="146">
        <v>45423</v>
      </c>
      <c r="AM924" s="163">
        <v>96379310</v>
      </c>
      <c r="AN924" s="158">
        <f t="shared" si="86"/>
        <v>0</v>
      </c>
      <c r="AO924" s="157">
        <v>0</v>
      </c>
      <c r="AP924" s="157"/>
      <c r="AQ924" s="158">
        <f t="shared" si="88"/>
        <v>96379310</v>
      </c>
      <c r="AR924" s="158">
        <f t="shared" si="87"/>
        <v>0</v>
      </c>
      <c r="AS924" s="159" t="s">
        <v>3794</v>
      </c>
      <c r="AT924" s="164">
        <v>328</v>
      </c>
      <c r="AU924" s="165" t="s">
        <v>3795</v>
      </c>
      <c r="AV924" s="148"/>
    </row>
    <row r="925" spans="1:48" s="118" customFormat="1" ht="18.75" customHeight="1">
      <c r="A925" s="140">
        <v>185</v>
      </c>
      <c r="B925" s="141" t="s">
        <v>3796</v>
      </c>
      <c r="C925" s="142" t="s">
        <v>154</v>
      </c>
      <c r="D925" s="168" t="s">
        <v>113</v>
      </c>
      <c r="E925" s="168" t="s">
        <v>118</v>
      </c>
      <c r="F925" s="142" t="s">
        <v>126</v>
      </c>
      <c r="G925" s="141" t="s">
        <v>231</v>
      </c>
      <c r="H925" s="142" t="s">
        <v>104</v>
      </c>
      <c r="I925" s="142" t="s">
        <v>40</v>
      </c>
      <c r="J925" s="168" t="s">
        <v>3797</v>
      </c>
      <c r="K925" s="141" t="s">
        <v>225</v>
      </c>
      <c r="L925" s="141" t="s">
        <v>237</v>
      </c>
      <c r="M925" s="143">
        <v>11200000</v>
      </c>
      <c r="N925" s="144">
        <v>1</v>
      </c>
      <c r="O925" s="143">
        <v>11200000</v>
      </c>
      <c r="P925" s="144" t="s">
        <v>2934</v>
      </c>
      <c r="Q925" s="144" t="s">
        <v>2934</v>
      </c>
      <c r="R925" s="144" t="s">
        <v>2934</v>
      </c>
      <c r="S925" s="141" t="s">
        <v>230</v>
      </c>
      <c r="T925" s="141" t="s">
        <v>2935</v>
      </c>
      <c r="U925" s="141" t="s">
        <v>2936</v>
      </c>
      <c r="V925" s="145"/>
      <c r="W925" s="141" t="s">
        <v>2972</v>
      </c>
      <c r="X925" s="146">
        <v>45429</v>
      </c>
      <c r="Y925" s="147" t="s">
        <v>3798</v>
      </c>
      <c r="Z925" s="147" t="s">
        <v>178</v>
      </c>
      <c r="AA925" s="141" t="s">
        <v>3674</v>
      </c>
      <c r="AB925" s="146">
        <v>45432</v>
      </c>
      <c r="AC925" s="162" t="s">
        <v>3799</v>
      </c>
      <c r="AD925" s="146">
        <v>45432</v>
      </c>
      <c r="AE925" s="163">
        <v>11200000</v>
      </c>
      <c r="AF925" s="152">
        <f t="shared" si="84"/>
        <v>0</v>
      </c>
      <c r="AG925" s="167">
        <v>752</v>
      </c>
      <c r="AH925" s="146">
        <v>45433</v>
      </c>
      <c r="AI925" s="163">
        <v>11200000</v>
      </c>
      <c r="AJ925" s="152">
        <f t="shared" si="85"/>
        <v>0</v>
      </c>
      <c r="AK925" s="164">
        <v>2727</v>
      </c>
      <c r="AL925" s="146">
        <v>45439</v>
      </c>
      <c r="AM925" s="163">
        <v>11200000</v>
      </c>
      <c r="AN925" s="158">
        <f t="shared" si="86"/>
        <v>0</v>
      </c>
      <c r="AO925" s="157">
        <v>0</v>
      </c>
      <c r="AP925" s="157"/>
      <c r="AQ925" s="158">
        <f t="shared" si="88"/>
        <v>11200000</v>
      </c>
      <c r="AR925" s="158">
        <f t="shared" si="87"/>
        <v>0</v>
      </c>
      <c r="AS925" s="159" t="s">
        <v>170</v>
      </c>
      <c r="AT925" s="164">
        <v>5</v>
      </c>
      <c r="AU925" s="165" t="s">
        <v>3256</v>
      </c>
      <c r="AV925" s="148"/>
    </row>
    <row r="926" spans="1:48" s="118" customFormat="1" ht="18.75" customHeight="1">
      <c r="A926" s="140">
        <v>186</v>
      </c>
      <c r="B926" s="141" t="s">
        <v>3800</v>
      </c>
      <c r="C926" s="142" t="s">
        <v>154</v>
      </c>
      <c r="D926" s="168" t="s">
        <v>113</v>
      </c>
      <c r="E926" s="168" t="s">
        <v>118</v>
      </c>
      <c r="F926" s="142" t="s">
        <v>126</v>
      </c>
      <c r="G926" s="141" t="s">
        <v>231</v>
      </c>
      <c r="H926" s="142" t="s">
        <v>104</v>
      </c>
      <c r="I926" s="142" t="s">
        <v>40</v>
      </c>
      <c r="J926" s="168" t="s">
        <v>3801</v>
      </c>
      <c r="K926" s="141" t="s">
        <v>225</v>
      </c>
      <c r="L926" s="141" t="s">
        <v>237</v>
      </c>
      <c r="M926" s="143">
        <v>5600000</v>
      </c>
      <c r="N926" s="144">
        <v>1</v>
      </c>
      <c r="O926" s="143">
        <v>5600000</v>
      </c>
      <c r="P926" s="144" t="s">
        <v>2934</v>
      </c>
      <c r="Q926" s="144" t="s">
        <v>2934</v>
      </c>
      <c r="R926" s="144" t="s">
        <v>2934</v>
      </c>
      <c r="S926" s="141" t="s">
        <v>230</v>
      </c>
      <c r="T926" s="141" t="s">
        <v>2935</v>
      </c>
      <c r="U926" s="141" t="s">
        <v>2936</v>
      </c>
      <c r="V926" s="145"/>
      <c r="W926" s="141" t="s">
        <v>2972</v>
      </c>
      <c r="X926" s="146">
        <v>45429</v>
      </c>
      <c r="Y926" s="147" t="s">
        <v>3798</v>
      </c>
      <c r="Z926" s="147" t="s">
        <v>178</v>
      </c>
      <c r="AA926" s="141" t="s">
        <v>3802</v>
      </c>
      <c r="AB926" s="146">
        <v>45432</v>
      </c>
      <c r="AC926" s="162" t="s">
        <v>3803</v>
      </c>
      <c r="AD926" s="146">
        <v>45432</v>
      </c>
      <c r="AE926" s="163">
        <v>5600000</v>
      </c>
      <c r="AF926" s="152">
        <f t="shared" si="84"/>
        <v>0</v>
      </c>
      <c r="AG926" s="167">
        <v>742</v>
      </c>
      <c r="AH926" s="146">
        <v>45433</v>
      </c>
      <c r="AI926" s="163">
        <v>5600000</v>
      </c>
      <c r="AJ926" s="152">
        <f t="shared" si="85"/>
        <v>0</v>
      </c>
      <c r="AK926" s="164">
        <v>2716</v>
      </c>
      <c r="AL926" s="146">
        <v>45439</v>
      </c>
      <c r="AM926" s="163">
        <v>5600000</v>
      </c>
      <c r="AN926" s="158">
        <f t="shared" si="86"/>
        <v>0</v>
      </c>
      <c r="AO926" s="157">
        <v>0</v>
      </c>
      <c r="AP926" s="157"/>
      <c r="AQ926" s="158">
        <f t="shared" si="88"/>
        <v>5600000</v>
      </c>
      <c r="AR926" s="158">
        <f t="shared" si="87"/>
        <v>0</v>
      </c>
      <c r="AS926" s="159" t="s">
        <v>170</v>
      </c>
      <c r="AT926" s="164">
        <v>15</v>
      </c>
      <c r="AU926" s="165" t="s">
        <v>3233</v>
      </c>
      <c r="AV926" s="148"/>
    </row>
    <row r="927" spans="1:48" s="118" customFormat="1" ht="18.75" customHeight="1">
      <c r="A927" s="140">
        <v>187</v>
      </c>
      <c r="B927" s="141" t="s">
        <v>3804</v>
      </c>
      <c r="C927" s="142" t="s">
        <v>154</v>
      </c>
      <c r="D927" s="168" t="s">
        <v>113</v>
      </c>
      <c r="E927" s="168" t="s">
        <v>118</v>
      </c>
      <c r="F927" s="142" t="s">
        <v>126</v>
      </c>
      <c r="G927" s="141" t="s">
        <v>231</v>
      </c>
      <c r="H927" s="142" t="s">
        <v>104</v>
      </c>
      <c r="I927" s="142" t="s">
        <v>40</v>
      </c>
      <c r="J927" s="168" t="s">
        <v>3805</v>
      </c>
      <c r="K927" s="141" t="s">
        <v>225</v>
      </c>
      <c r="L927" s="141" t="s">
        <v>237</v>
      </c>
      <c r="M927" s="143">
        <v>8100000</v>
      </c>
      <c r="N927" s="144">
        <v>1</v>
      </c>
      <c r="O927" s="143">
        <v>8100000</v>
      </c>
      <c r="P927" s="144" t="s">
        <v>2934</v>
      </c>
      <c r="Q927" s="144" t="s">
        <v>2934</v>
      </c>
      <c r="R927" s="144" t="s">
        <v>2934</v>
      </c>
      <c r="S927" s="141" t="s">
        <v>230</v>
      </c>
      <c r="T927" s="141" t="s">
        <v>2935</v>
      </c>
      <c r="U927" s="141" t="s">
        <v>2936</v>
      </c>
      <c r="V927" s="145"/>
      <c r="W927" s="141" t="s">
        <v>2972</v>
      </c>
      <c r="X927" s="146">
        <v>45429</v>
      </c>
      <c r="Y927" s="147" t="s">
        <v>3798</v>
      </c>
      <c r="Z927" s="147" t="s">
        <v>178</v>
      </c>
      <c r="AA927" s="141" t="s">
        <v>3680</v>
      </c>
      <c r="AB927" s="146">
        <v>45432</v>
      </c>
      <c r="AC927" s="162" t="s">
        <v>3806</v>
      </c>
      <c r="AD927" s="146">
        <v>45432</v>
      </c>
      <c r="AE927" s="163">
        <v>8100000</v>
      </c>
      <c r="AF927" s="152">
        <f t="shared" si="84"/>
        <v>0</v>
      </c>
      <c r="AG927" s="167">
        <v>740</v>
      </c>
      <c r="AH927" s="146">
        <v>45433</v>
      </c>
      <c r="AI927" s="163">
        <v>8100000</v>
      </c>
      <c r="AJ927" s="152">
        <f t="shared" si="85"/>
        <v>0</v>
      </c>
      <c r="AK927" s="164">
        <v>2736</v>
      </c>
      <c r="AL927" s="146">
        <v>45439</v>
      </c>
      <c r="AM927" s="163">
        <v>8100000</v>
      </c>
      <c r="AN927" s="158">
        <f t="shared" si="86"/>
        <v>0</v>
      </c>
      <c r="AO927" s="157">
        <v>0</v>
      </c>
      <c r="AP927" s="157"/>
      <c r="AQ927" s="158">
        <f t="shared" si="88"/>
        <v>8100000</v>
      </c>
      <c r="AR927" s="158">
        <f t="shared" si="87"/>
        <v>0</v>
      </c>
      <c r="AS927" s="159" t="s">
        <v>170</v>
      </c>
      <c r="AT927" s="164">
        <v>17</v>
      </c>
      <c r="AU927" s="165" t="s">
        <v>3216</v>
      </c>
      <c r="AV927" s="148"/>
    </row>
    <row r="928" spans="1:48" s="118" customFormat="1" ht="18.75" customHeight="1">
      <c r="A928" s="140">
        <v>188</v>
      </c>
      <c r="B928" s="141" t="s">
        <v>3807</v>
      </c>
      <c r="C928" s="142" t="s">
        <v>154</v>
      </c>
      <c r="D928" s="168" t="s">
        <v>113</v>
      </c>
      <c r="E928" s="168" t="s">
        <v>118</v>
      </c>
      <c r="F928" s="142" t="s">
        <v>126</v>
      </c>
      <c r="G928" s="141" t="s">
        <v>231</v>
      </c>
      <c r="H928" s="142" t="s">
        <v>104</v>
      </c>
      <c r="I928" s="142" t="s">
        <v>40</v>
      </c>
      <c r="J928" s="168" t="s">
        <v>3808</v>
      </c>
      <c r="K928" s="141" t="s">
        <v>225</v>
      </c>
      <c r="L928" s="141" t="s">
        <v>237</v>
      </c>
      <c r="M928" s="143">
        <v>5929000</v>
      </c>
      <c r="N928" s="144">
        <v>1</v>
      </c>
      <c r="O928" s="143">
        <v>5929000</v>
      </c>
      <c r="P928" s="144" t="s">
        <v>2934</v>
      </c>
      <c r="Q928" s="144" t="s">
        <v>2934</v>
      </c>
      <c r="R928" s="144" t="s">
        <v>2934</v>
      </c>
      <c r="S928" s="141" t="s">
        <v>230</v>
      </c>
      <c r="T928" s="141" t="s">
        <v>2935</v>
      </c>
      <c r="U928" s="141" t="s">
        <v>2936</v>
      </c>
      <c r="V928" s="145"/>
      <c r="W928" s="141" t="s">
        <v>2972</v>
      </c>
      <c r="X928" s="146">
        <v>45429</v>
      </c>
      <c r="Y928" s="147" t="s">
        <v>3798</v>
      </c>
      <c r="Z928" s="147" t="s">
        <v>178</v>
      </c>
      <c r="AA928" s="141" t="s">
        <v>3680</v>
      </c>
      <c r="AB928" s="146">
        <v>45432</v>
      </c>
      <c r="AC928" s="162" t="s">
        <v>3809</v>
      </c>
      <c r="AD928" s="146">
        <v>45432</v>
      </c>
      <c r="AE928" s="163">
        <v>5929000</v>
      </c>
      <c r="AF928" s="152">
        <f t="shared" si="84"/>
        <v>0</v>
      </c>
      <c r="AG928" s="167">
        <v>737</v>
      </c>
      <c r="AH928" s="146">
        <v>45433</v>
      </c>
      <c r="AI928" s="163">
        <v>5929000</v>
      </c>
      <c r="AJ928" s="152">
        <f t="shared" si="85"/>
        <v>0</v>
      </c>
      <c r="AK928" s="164">
        <v>2712</v>
      </c>
      <c r="AL928" s="146">
        <v>45439</v>
      </c>
      <c r="AM928" s="163">
        <v>5929000</v>
      </c>
      <c r="AN928" s="158">
        <f t="shared" si="86"/>
        <v>0</v>
      </c>
      <c r="AO928" s="157">
        <v>0</v>
      </c>
      <c r="AP928" s="157"/>
      <c r="AQ928" s="158">
        <f t="shared" si="88"/>
        <v>5929000</v>
      </c>
      <c r="AR928" s="158">
        <f t="shared" si="87"/>
        <v>0</v>
      </c>
      <c r="AS928" s="159" t="s">
        <v>170</v>
      </c>
      <c r="AT928" s="164">
        <v>10</v>
      </c>
      <c r="AU928" s="165" t="s">
        <v>3229</v>
      </c>
      <c r="AV928" s="148"/>
    </row>
    <row r="929" spans="1:48" s="118" customFormat="1" ht="18.75" customHeight="1">
      <c r="A929" s="140">
        <v>189</v>
      </c>
      <c r="B929" s="141" t="s">
        <v>3810</v>
      </c>
      <c r="C929" s="142" t="s">
        <v>154</v>
      </c>
      <c r="D929" s="168" t="s">
        <v>113</v>
      </c>
      <c r="E929" s="168" t="s">
        <v>118</v>
      </c>
      <c r="F929" s="142" t="s">
        <v>126</v>
      </c>
      <c r="G929" s="141" t="s">
        <v>231</v>
      </c>
      <c r="H929" s="142" t="s">
        <v>104</v>
      </c>
      <c r="I929" s="142" t="s">
        <v>40</v>
      </c>
      <c r="J929" s="168" t="s">
        <v>3811</v>
      </c>
      <c r="K929" s="141" t="s">
        <v>225</v>
      </c>
      <c r="L929" s="141" t="s">
        <v>237</v>
      </c>
      <c r="M929" s="143">
        <v>7933333</v>
      </c>
      <c r="N929" s="144">
        <v>1</v>
      </c>
      <c r="O929" s="143">
        <v>7933333</v>
      </c>
      <c r="P929" s="144" t="s">
        <v>2934</v>
      </c>
      <c r="Q929" s="144" t="s">
        <v>2934</v>
      </c>
      <c r="R929" s="144" t="s">
        <v>2934</v>
      </c>
      <c r="S929" s="141" t="s">
        <v>230</v>
      </c>
      <c r="T929" s="141" t="s">
        <v>2935</v>
      </c>
      <c r="U929" s="141" t="s">
        <v>2936</v>
      </c>
      <c r="V929" s="145"/>
      <c r="W929" s="141" t="s">
        <v>2972</v>
      </c>
      <c r="X929" s="146">
        <v>45429</v>
      </c>
      <c r="Y929" s="147" t="s">
        <v>3798</v>
      </c>
      <c r="Z929" s="147" t="s">
        <v>178</v>
      </c>
      <c r="AA929" s="141" t="s">
        <v>3812</v>
      </c>
      <c r="AB929" s="146">
        <v>45432</v>
      </c>
      <c r="AC929" s="162" t="s">
        <v>3813</v>
      </c>
      <c r="AD929" s="146">
        <v>45432</v>
      </c>
      <c r="AE929" s="163">
        <v>7933333</v>
      </c>
      <c r="AF929" s="152">
        <f t="shared" si="84"/>
        <v>0</v>
      </c>
      <c r="AG929" s="167">
        <v>730</v>
      </c>
      <c r="AH929" s="146">
        <v>45433</v>
      </c>
      <c r="AI929" s="163">
        <v>7933333</v>
      </c>
      <c r="AJ929" s="152">
        <f t="shared" si="85"/>
        <v>0</v>
      </c>
      <c r="AK929" s="164">
        <v>2711</v>
      </c>
      <c r="AL929" s="146">
        <v>45439</v>
      </c>
      <c r="AM929" s="163">
        <v>7933333</v>
      </c>
      <c r="AN929" s="158">
        <f t="shared" si="86"/>
        <v>0</v>
      </c>
      <c r="AO929" s="157">
        <v>0</v>
      </c>
      <c r="AP929" s="157"/>
      <c r="AQ929" s="158">
        <f t="shared" si="88"/>
        <v>7933333</v>
      </c>
      <c r="AR929" s="158">
        <f t="shared" si="87"/>
        <v>0</v>
      </c>
      <c r="AS929" s="159" t="s">
        <v>170</v>
      </c>
      <c r="AT929" s="164">
        <v>27</v>
      </c>
      <c r="AU929" s="165" t="s">
        <v>3223</v>
      </c>
      <c r="AV929" s="148"/>
    </row>
    <row r="930" spans="1:48" s="118" customFormat="1" ht="18.75" customHeight="1">
      <c r="A930" s="140">
        <v>190</v>
      </c>
      <c r="B930" s="141" t="s">
        <v>3814</v>
      </c>
      <c r="C930" s="142" t="s">
        <v>154</v>
      </c>
      <c r="D930" s="168" t="s">
        <v>113</v>
      </c>
      <c r="E930" s="168" t="s">
        <v>118</v>
      </c>
      <c r="F930" s="142" t="s">
        <v>126</v>
      </c>
      <c r="G930" s="141" t="s">
        <v>231</v>
      </c>
      <c r="H930" s="142" t="s">
        <v>4</v>
      </c>
      <c r="I930" s="142" t="s">
        <v>40</v>
      </c>
      <c r="J930" s="168" t="s">
        <v>3815</v>
      </c>
      <c r="K930" s="141" t="s">
        <v>225</v>
      </c>
      <c r="L930" s="141" t="s">
        <v>237</v>
      </c>
      <c r="M930" s="143">
        <v>7000000</v>
      </c>
      <c r="N930" s="144">
        <v>1</v>
      </c>
      <c r="O930" s="143">
        <v>7000000</v>
      </c>
      <c r="P930" s="144" t="s">
        <v>2934</v>
      </c>
      <c r="Q930" s="144" t="s">
        <v>2934</v>
      </c>
      <c r="R930" s="144" t="s">
        <v>2934</v>
      </c>
      <c r="S930" s="141" t="s">
        <v>230</v>
      </c>
      <c r="T930" s="141" t="s">
        <v>2935</v>
      </c>
      <c r="U930" s="141" t="s">
        <v>2936</v>
      </c>
      <c r="V930" s="145"/>
      <c r="W930" s="141" t="s">
        <v>2972</v>
      </c>
      <c r="X930" s="146">
        <v>45429</v>
      </c>
      <c r="Y930" s="147" t="s">
        <v>3798</v>
      </c>
      <c r="Z930" s="147" t="s">
        <v>178</v>
      </c>
      <c r="AA930" s="141" t="s">
        <v>3816</v>
      </c>
      <c r="AB930" s="146">
        <v>45432</v>
      </c>
      <c r="AC930" s="162" t="s">
        <v>3817</v>
      </c>
      <c r="AD930" s="146">
        <v>45432</v>
      </c>
      <c r="AE930" s="163">
        <v>7000000</v>
      </c>
      <c r="AF930" s="152">
        <f t="shared" si="84"/>
        <v>0</v>
      </c>
      <c r="AG930" s="167">
        <v>749</v>
      </c>
      <c r="AH930" s="146">
        <v>45433</v>
      </c>
      <c r="AI930" s="163">
        <v>7000000</v>
      </c>
      <c r="AJ930" s="152">
        <f t="shared" si="85"/>
        <v>0</v>
      </c>
      <c r="AK930" s="164" t="s">
        <v>3818</v>
      </c>
      <c r="AL930" s="146">
        <v>45440</v>
      </c>
      <c r="AM930" s="163">
        <v>7000000</v>
      </c>
      <c r="AN930" s="158">
        <f t="shared" si="86"/>
        <v>0</v>
      </c>
      <c r="AO930" s="157">
        <v>0</v>
      </c>
      <c r="AP930" s="157"/>
      <c r="AQ930" s="158">
        <f t="shared" si="88"/>
        <v>7000000</v>
      </c>
      <c r="AR930" s="158">
        <f t="shared" si="87"/>
        <v>0</v>
      </c>
      <c r="AS930" s="159" t="s">
        <v>170</v>
      </c>
      <c r="AT930" s="164">
        <v>85</v>
      </c>
      <c r="AU930" s="165" t="s">
        <v>3664</v>
      </c>
      <c r="AV930" s="148"/>
    </row>
    <row r="931" spans="1:48" s="118" customFormat="1" ht="18.75" customHeight="1">
      <c r="A931" s="140">
        <v>191</v>
      </c>
      <c r="B931" s="141" t="s">
        <v>3819</v>
      </c>
      <c r="C931" s="142" t="s">
        <v>154</v>
      </c>
      <c r="D931" s="168" t="s">
        <v>113</v>
      </c>
      <c r="E931" s="168" t="s">
        <v>118</v>
      </c>
      <c r="F931" s="142" t="s">
        <v>126</v>
      </c>
      <c r="G931" s="141" t="s">
        <v>231</v>
      </c>
      <c r="H931" s="142" t="s">
        <v>104</v>
      </c>
      <c r="I931" s="142" t="s">
        <v>40</v>
      </c>
      <c r="J931" s="168" t="s">
        <v>3820</v>
      </c>
      <c r="K931" s="141" t="s">
        <v>225</v>
      </c>
      <c r="L931" s="141" t="s">
        <v>237</v>
      </c>
      <c r="M931" s="143">
        <v>9000000</v>
      </c>
      <c r="N931" s="144">
        <v>1</v>
      </c>
      <c r="O931" s="143">
        <v>9000000</v>
      </c>
      <c r="P931" s="144" t="s">
        <v>2934</v>
      </c>
      <c r="Q931" s="144" t="s">
        <v>2934</v>
      </c>
      <c r="R931" s="144" t="s">
        <v>2934</v>
      </c>
      <c r="S931" s="141" t="s">
        <v>230</v>
      </c>
      <c r="T931" s="141" t="s">
        <v>2935</v>
      </c>
      <c r="U931" s="141" t="s">
        <v>2936</v>
      </c>
      <c r="V931" s="145"/>
      <c r="W931" s="141" t="s">
        <v>2972</v>
      </c>
      <c r="X931" s="146">
        <v>45429</v>
      </c>
      <c r="Y931" s="147" t="s">
        <v>3798</v>
      </c>
      <c r="Z931" s="147" t="s">
        <v>178</v>
      </c>
      <c r="AA931" s="141" t="s">
        <v>3821</v>
      </c>
      <c r="AB931" s="146">
        <v>45432</v>
      </c>
      <c r="AC931" s="162" t="s">
        <v>3822</v>
      </c>
      <c r="AD931" s="146">
        <v>45432</v>
      </c>
      <c r="AE931" s="163">
        <v>9000000</v>
      </c>
      <c r="AF931" s="152">
        <f t="shared" si="84"/>
        <v>0</v>
      </c>
      <c r="AG931" s="167">
        <v>727</v>
      </c>
      <c r="AH931" s="146">
        <v>45433</v>
      </c>
      <c r="AI931" s="163">
        <v>9000000</v>
      </c>
      <c r="AJ931" s="152">
        <f t="shared" si="85"/>
        <v>0</v>
      </c>
      <c r="AK931" s="164">
        <v>2728</v>
      </c>
      <c r="AL931" s="146">
        <v>45439</v>
      </c>
      <c r="AM931" s="163">
        <v>9000000</v>
      </c>
      <c r="AN931" s="158">
        <f t="shared" si="86"/>
        <v>0</v>
      </c>
      <c r="AO931" s="157">
        <v>0</v>
      </c>
      <c r="AP931" s="157"/>
      <c r="AQ931" s="158">
        <f t="shared" si="88"/>
        <v>9000000</v>
      </c>
      <c r="AR931" s="158">
        <f t="shared" si="87"/>
        <v>0</v>
      </c>
      <c r="AS931" s="159" t="s">
        <v>170</v>
      </c>
      <c r="AT931" s="164">
        <v>40</v>
      </c>
      <c r="AU931" s="165" t="s">
        <v>3205</v>
      </c>
      <c r="AV931" s="148"/>
    </row>
    <row r="932" spans="1:48" s="118" customFormat="1" ht="18.75" customHeight="1">
      <c r="A932" s="140">
        <v>192</v>
      </c>
      <c r="B932" s="141" t="s">
        <v>3823</v>
      </c>
      <c r="C932" s="142" t="s">
        <v>154</v>
      </c>
      <c r="D932" s="168" t="s">
        <v>113</v>
      </c>
      <c r="E932" s="168" t="s">
        <v>118</v>
      </c>
      <c r="F932" s="142" t="s">
        <v>128</v>
      </c>
      <c r="G932" s="141" t="s">
        <v>234</v>
      </c>
      <c r="H932" s="142" t="s">
        <v>104</v>
      </c>
      <c r="I932" s="142" t="s">
        <v>40</v>
      </c>
      <c r="J932" s="168" t="s">
        <v>3824</v>
      </c>
      <c r="K932" s="141" t="s">
        <v>225</v>
      </c>
      <c r="L932" s="141" t="s">
        <v>237</v>
      </c>
      <c r="M932" s="143">
        <v>6250000</v>
      </c>
      <c r="N932" s="144">
        <v>1</v>
      </c>
      <c r="O932" s="143">
        <v>6250000</v>
      </c>
      <c r="P932" s="144" t="s">
        <v>2934</v>
      </c>
      <c r="Q932" s="144" t="s">
        <v>2934</v>
      </c>
      <c r="R932" s="144" t="s">
        <v>2934</v>
      </c>
      <c r="S932" s="141" t="s">
        <v>230</v>
      </c>
      <c r="T932" s="141" t="s">
        <v>2935</v>
      </c>
      <c r="U932" s="141" t="s">
        <v>2936</v>
      </c>
      <c r="V932" s="145"/>
      <c r="W932" s="141" t="s">
        <v>2972</v>
      </c>
      <c r="X932" s="146">
        <v>45429</v>
      </c>
      <c r="Y932" s="147" t="s">
        <v>3798</v>
      </c>
      <c r="Z932" s="147" t="s">
        <v>178</v>
      </c>
      <c r="AA932" s="141" t="s">
        <v>3640</v>
      </c>
      <c r="AB932" s="146">
        <v>45432</v>
      </c>
      <c r="AC932" s="162" t="s">
        <v>3825</v>
      </c>
      <c r="AD932" s="146">
        <v>45432</v>
      </c>
      <c r="AE932" s="163">
        <v>6250000</v>
      </c>
      <c r="AF932" s="152">
        <f t="shared" si="84"/>
        <v>0</v>
      </c>
      <c r="AG932" s="167">
        <v>726</v>
      </c>
      <c r="AH932" s="146">
        <v>45433</v>
      </c>
      <c r="AI932" s="163">
        <v>6250000</v>
      </c>
      <c r="AJ932" s="152">
        <f t="shared" si="85"/>
        <v>0</v>
      </c>
      <c r="AK932" s="164">
        <v>2713</v>
      </c>
      <c r="AL932" s="146">
        <v>45439</v>
      </c>
      <c r="AM932" s="163">
        <v>6250000</v>
      </c>
      <c r="AN932" s="158">
        <f t="shared" si="86"/>
        <v>0</v>
      </c>
      <c r="AO932" s="157">
        <v>0</v>
      </c>
      <c r="AP932" s="157"/>
      <c r="AQ932" s="158">
        <f t="shared" si="88"/>
        <v>6250000</v>
      </c>
      <c r="AR932" s="158">
        <f t="shared" si="87"/>
        <v>0</v>
      </c>
      <c r="AS932" s="159" t="s">
        <v>170</v>
      </c>
      <c r="AT932" s="164">
        <v>92</v>
      </c>
      <c r="AU932" s="165" t="s">
        <v>3342</v>
      </c>
      <c r="AV932" s="148"/>
    </row>
    <row r="933" spans="1:48" s="118" customFormat="1" ht="18.75" customHeight="1">
      <c r="A933" s="140">
        <v>193</v>
      </c>
      <c r="B933" s="141" t="s">
        <v>3826</v>
      </c>
      <c r="C933" s="142" t="s">
        <v>154</v>
      </c>
      <c r="D933" s="168" t="s">
        <v>113</v>
      </c>
      <c r="E933" s="168" t="s">
        <v>118</v>
      </c>
      <c r="F933" s="142" t="s">
        <v>126</v>
      </c>
      <c r="G933" s="141" t="s">
        <v>231</v>
      </c>
      <c r="H933" s="142" t="s">
        <v>104</v>
      </c>
      <c r="I933" s="142" t="s">
        <v>40</v>
      </c>
      <c r="J933" s="168" t="s">
        <v>3827</v>
      </c>
      <c r="K933" s="141" t="s">
        <v>225</v>
      </c>
      <c r="L933" s="141" t="s">
        <v>237</v>
      </c>
      <c r="M933" s="143">
        <v>3466667</v>
      </c>
      <c r="N933" s="144">
        <v>1</v>
      </c>
      <c r="O933" s="143">
        <v>3466667</v>
      </c>
      <c r="P933" s="144" t="s">
        <v>2934</v>
      </c>
      <c r="Q933" s="144" t="s">
        <v>2934</v>
      </c>
      <c r="R933" s="144" t="s">
        <v>2934</v>
      </c>
      <c r="S933" s="141" t="s">
        <v>230</v>
      </c>
      <c r="T933" s="141" t="s">
        <v>2935</v>
      </c>
      <c r="U933" s="141" t="s">
        <v>2936</v>
      </c>
      <c r="V933" s="145"/>
      <c r="W933" s="141" t="s">
        <v>2972</v>
      </c>
      <c r="X933" s="146">
        <v>45429</v>
      </c>
      <c r="Y933" s="147" t="s">
        <v>3798</v>
      </c>
      <c r="Z933" s="147" t="s">
        <v>178</v>
      </c>
      <c r="AA933" s="141" t="s">
        <v>3828</v>
      </c>
      <c r="AB933" s="146">
        <v>45432</v>
      </c>
      <c r="AC933" s="162" t="s">
        <v>3829</v>
      </c>
      <c r="AD933" s="146">
        <v>45432</v>
      </c>
      <c r="AE933" s="163">
        <v>3466667</v>
      </c>
      <c r="AF933" s="152">
        <f t="shared" si="84"/>
        <v>0</v>
      </c>
      <c r="AG933" s="167">
        <v>724</v>
      </c>
      <c r="AH933" s="146">
        <v>45433</v>
      </c>
      <c r="AI933" s="163">
        <v>3466667</v>
      </c>
      <c r="AJ933" s="152">
        <f t="shared" si="85"/>
        <v>0</v>
      </c>
      <c r="AK933" s="164">
        <v>2744</v>
      </c>
      <c r="AL933" s="146">
        <v>45439</v>
      </c>
      <c r="AM933" s="163">
        <v>3466667</v>
      </c>
      <c r="AN933" s="158">
        <f t="shared" si="86"/>
        <v>0</v>
      </c>
      <c r="AO933" s="157">
        <v>0</v>
      </c>
      <c r="AP933" s="157"/>
      <c r="AQ933" s="158">
        <f t="shared" si="88"/>
        <v>3466667</v>
      </c>
      <c r="AR933" s="158">
        <f t="shared" si="87"/>
        <v>0</v>
      </c>
      <c r="AS933" s="159" t="s">
        <v>170</v>
      </c>
      <c r="AT933" s="164">
        <v>66</v>
      </c>
      <c r="AU933" s="165" t="s">
        <v>3199</v>
      </c>
      <c r="AV933" s="148"/>
    </row>
    <row r="934" spans="1:48" s="118" customFormat="1" ht="18.75" customHeight="1">
      <c r="A934" s="140">
        <v>194</v>
      </c>
      <c r="B934" s="141" t="s">
        <v>3830</v>
      </c>
      <c r="C934" s="142" t="s">
        <v>154</v>
      </c>
      <c r="D934" s="168" t="s">
        <v>113</v>
      </c>
      <c r="E934" s="168" t="s">
        <v>118</v>
      </c>
      <c r="F934" s="142" t="s">
        <v>126</v>
      </c>
      <c r="G934" s="141" t="s">
        <v>231</v>
      </c>
      <c r="H934" s="142" t="s">
        <v>4</v>
      </c>
      <c r="I934" s="142" t="s">
        <v>40</v>
      </c>
      <c r="J934" s="168" t="s">
        <v>3831</v>
      </c>
      <c r="K934" s="141" t="s">
        <v>225</v>
      </c>
      <c r="L934" s="141" t="s">
        <v>237</v>
      </c>
      <c r="M934" s="143">
        <v>6533334</v>
      </c>
      <c r="N934" s="144">
        <v>1</v>
      </c>
      <c r="O934" s="143">
        <v>6533334</v>
      </c>
      <c r="P934" s="144" t="s">
        <v>2934</v>
      </c>
      <c r="Q934" s="144" t="s">
        <v>2934</v>
      </c>
      <c r="R934" s="144" t="s">
        <v>2934</v>
      </c>
      <c r="S934" s="141" t="s">
        <v>230</v>
      </c>
      <c r="T934" s="141" t="s">
        <v>2935</v>
      </c>
      <c r="U934" s="141" t="s">
        <v>2936</v>
      </c>
      <c r="V934" s="145"/>
      <c r="W934" s="141" t="s">
        <v>2972</v>
      </c>
      <c r="X934" s="146">
        <v>45429</v>
      </c>
      <c r="Y934" s="147" t="s">
        <v>3798</v>
      </c>
      <c r="Z934" s="147" t="s">
        <v>178</v>
      </c>
      <c r="AA934" s="141" t="s">
        <v>3816</v>
      </c>
      <c r="AB934" s="146">
        <v>45432</v>
      </c>
      <c r="AC934" s="162" t="s">
        <v>3832</v>
      </c>
      <c r="AD934" s="146">
        <v>45432</v>
      </c>
      <c r="AE934" s="163">
        <v>6533334</v>
      </c>
      <c r="AF934" s="152">
        <f t="shared" si="84"/>
        <v>0</v>
      </c>
      <c r="AG934" s="167">
        <v>744</v>
      </c>
      <c r="AH934" s="146">
        <v>45433</v>
      </c>
      <c r="AI934" s="163">
        <v>6533334</v>
      </c>
      <c r="AJ934" s="152">
        <f t="shared" si="85"/>
        <v>0</v>
      </c>
      <c r="AK934" s="164">
        <v>2743</v>
      </c>
      <c r="AL934" s="146">
        <v>45439</v>
      </c>
      <c r="AM934" s="163">
        <v>6533334</v>
      </c>
      <c r="AN934" s="158">
        <f t="shared" si="86"/>
        <v>0</v>
      </c>
      <c r="AO934" s="157">
        <v>0</v>
      </c>
      <c r="AP934" s="157"/>
      <c r="AQ934" s="158">
        <f t="shared" si="88"/>
        <v>6533334</v>
      </c>
      <c r="AR934" s="158">
        <f t="shared" si="87"/>
        <v>0</v>
      </c>
      <c r="AS934" s="159" t="s">
        <v>170</v>
      </c>
      <c r="AT934" s="164">
        <v>93</v>
      </c>
      <c r="AU934" s="165" t="s">
        <v>3006</v>
      </c>
      <c r="AV934" s="148"/>
    </row>
    <row r="935" spans="1:48" s="118" customFormat="1" ht="18.75" customHeight="1">
      <c r="A935" s="140">
        <v>195</v>
      </c>
      <c r="B935" s="141" t="s">
        <v>3833</v>
      </c>
      <c r="C935" s="142" t="s">
        <v>154</v>
      </c>
      <c r="D935" s="168" t="s">
        <v>113</v>
      </c>
      <c r="E935" s="168" t="s">
        <v>118</v>
      </c>
      <c r="F935" s="142" t="s">
        <v>126</v>
      </c>
      <c r="G935" s="141" t="s">
        <v>231</v>
      </c>
      <c r="H935" s="142" t="s">
        <v>4</v>
      </c>
      <c r="I935" s="142" t="s">
        <v>40</v>
      </c>
      <c r="J935" s="168" t="s">
        <v>3834</v>
      </c>
      <c r="K935" s="141" t="s">
        <v>225</v>
      </c>
      <c r="L935" s="141" t="s">
        <v>237</v>
      </c>
      <c r="M935" s="143">
        <v>13328000</v>
      </c>
      <c r="N935" s="144">
        <v>1</v>
      </c>
      <c r="O935" s="143">
        <v>13328000</v>
      </c>
      <c r="P935" s="144" t="s">
        <v>2934</v>
      </c>
      <c r="Q935" s="144" t="s">
        <v>2934</v>
      </c>
      <c r="R935" s="144" t="s">
        <v>2934</v>
      </c>
      <c r="S935" s="141" t="s">
        <v>230</v>
      </c>
      <c r="T935" s="141" t="s">
        <v>2935</v>
      </c>
      <c r="U935" s="141" t="s">
        <v>2936</v>
      </c>
      <c r="V935" s="145"/>
      <c r="W935" s="141" t="s">
        <v>2992</v>
      </c>
      <c r="X935" s="146">
        <v>45429</v>
      </c>
      <c r="Y935" s="147" t="s">
        <v>3798</v>
      </c>
      <c r="Z935" s="147" t="s">
        <v>178</v>
      </c>
      <c r="AA935" s="141" t="s">
        <v>3835</v>
      </c>
      <c r="AB935" s="146">
        <v>45432</v>
      </c>
      <c r="AC935" s="162" t="s">
        <v>3836</v>
      </c>
      <c r="AD935" s="146">
        <v>45432</v>
      </c>
      <c r="AE935" s="163">
        <v>13328000</v>
      </c>
      <c r="AF935" s="152">
        <f t="shared" si="84"/>
        <v>0</v>
      </c>
      <c r="AG935" s="167">
        <v>757</v>
      </c>
      <c r="AH935" s="146">
        <v>45433</v>
      </c>
      <c r="AI935" s="163">
        <v>13328000</v>
      </c>
      <c r="AJ935" s="152">
        <f t="shared" si="85"/>
        <v>0</v>
      </c>
      <c r="AK935" s="164">
        <v>2766</v>
      </c>
      <c r="AL935" s="146">
        <v>45440</v>
      </c>
      <c r="AM935" s="163">
        <v>13328000</v>
      </c>
      <c r="AN935" s="158">
        <f t="shared" si="86"/>
        <v>0</v>
      </c>
      <c r="AO935" s="157">
        <v>0</v>
      </c>
      <c r="AP935" s="157"/>
      <c r="AQ935" s="158">
        <f t="shared" si="88"/>
        <v>13328000</v>
      </c>
      <c r="AR935" s="158">
        <f t="shared" si="87"/>
        <v>0</v>
      </c>
      <c r="AS935" s="159" t="s">
        <v>170</v>
      </c>
      <c r="AT935" s="164">
        <v>4</v>
      </c>
      <c r="AU935" s="165" t="s">
        <v>3015</v>
      </c>
      <c r="AV935" s="148"/>
    </row>
    <row r="936" spans="1:48" s="118" customFormat="1" ht="18.75" customHeight="1">
      <c r="A936" s="140">
        <v>196</v>
      </c>
      <c r="B936" s="141" t="s">
        <v>3837</v>
      </c>
      <c r="C936" s="142" t="s">
        <v>154</v>
      </c>
      <c r="D936" s="168" t="s">
        <v>113</v>
      </c>
      <c r="E936" s="168" t="s">
        <v>118</v>
      </c>
      <c r="F936" s="142" t="s">
        <v>126</v>
      </c>
      <c r="G936" s="141" t="s">
        <v>231</v>
      </c>
      <c r="H936" s="142" t="s">
        <v>4</v>
      </c>
      <c r="I936" s="142" t="s">
        <v>40</v>
      </c>
      <c r="J936" s="168" t="s">
        <v>3838</v>
      </c>
      <c r="K936" s="141" t="s">
        <v>225</v>
      </c>
      <c r="L936" s="141" t="s">
        <v>237</v>
      </c>
      <c r="M936" s="143">
        <v>8100000</v>
      </c>
      <c r="N936" s="144">
        <v>1</v>
      </c>
      <c r="O936" s="143">
        <v>8100000</v>
      </c>
      <c r="P936" s="144" t="s">
        <v>2934</v>
      </c>
      <c r="Q936" s="144" t="s">
        <v>2934</v>
      </c>
      <c r="R936" s="144" t="s">
        <v>2934</v>
      </c>
      <c r="S936" s="141" t="s">
        <v>230</v>
      </c>
      <c r="T936" s="141" t="s">
        <v>2935</v>
      </c>
      <c r="U936" s="141" t="s">
        <v>2936</v>
      </c>
      <c r="V936" s="145"/>
      <c r="W936" s="141" t="s">
        <v>2992</v>
      </c>
      <c r="X936" s="146">
        <v>45429</v>
      </c>
      <c r="Y936" s="147" t="s">
        <v>3798</v>
      </c>
      <c r="Z936" s="147" t="s">
        <v>178</v>
      </c>
      <c r="AA936" s="141" t="s">
        <v>3839</v>
      </c>
      <c r="AB936" s="146">
        <v>45432</v>
      </c>
      <c r="AC936" s="162" t="s">
        <v>3840</v>
      </c>
      <c r="AD936" s="146">
        <v>45432</v>
      </c>
      <c r="AE936" s="163">
        <v>8100000</v>
      </c>
      <c r="AF936" s="152">
        <f t="shared" si="84"/>
        <v>0</v>
      </c>
      <c r="AG936" s="167">
        <v>758</v>
      </c>
      <c r="AH936" s="146">
        <v>45433</v>
      </c>
      <c r="AI936" s="163">
        <v>8100000</v>
      </c>
      <c r="AJ936" s="152">
        <f t="shared" si="85"/>
        <v>0</v>
      </c>
      <c r="AK936" s="164">
        <v>2742</v>
      </c>
      <c r="AL936" s="146">
        <v>45439</v>
      </c>
      <c r="AM936" s="163">
        <v>8100000</v>
      </c>
      <c r="AN936" s="158">
        <f t="shared" si="86"/>
        <v>0</v>
      </c>
      <c r="AO936" s="157">
        <v>0</v>
      </c>
      <c r="AP936" s="157"/>
      <c r="AQ936" s="158">
        <f t="shared" si="88"/>
        <v>8100000</v>
      </c>
      <c r="AR936" s="158">
        <f t="shared" si="87"/>
        <v>0</v>
      </c>
      <c r="AS936" s="159" t="s">
        <v>170</v>
      </c>
      <c r="AT936" s="164">
        <v>7</v>
      </c>
      <c r="AU936" s="165" t="s">
        <v>3023</v>
      </c>
      <c r="AV936" s="148"/>
    </row>
    <row r="937" spans="1:48" s="118" customFormat="1" ht="18.75" customHeight="1">
      <c r="A937" s="140">
        <v>197</v>
      </c>
      <c r="B937" s="141" t="s">
        <v>3841</v>
      </c>
      <c r="C937" s="142" t="s">
        <v>154</v>
      </c>
      <c r="D937" s="168" t="s">
        <v>113</v>
      </c>
      <c r="E937" s="168" t="s">
        <v>118</v>
      </c>
      <c r="F937" s="142" t="s">
        <v>126</v>
      </c>
      <c r="G937" s="141" t="s">
        <v>231</v>
      </c>
      <c r="H937" s="142" t="s">
        <v>4</v>
      </c>
      <c r="I937" s="142" t="s">
        <v>40</v>
      </c>
      <c r="J937" s="168" t="s">
        <v>3842</v>
      </c>
      <c r="K937" s="141" t="s">
        <v>225</v>
      </c>
      <c r="L937" s="141" t="s">
        <v>237</v>
      </c>
      <c r="M937" s="143">
        <v>7800000</v>
      </c>
      <c r="N937" s="144">
        <v>1</v>
      </c>
      <c r="O937" s="143">
        <v>7800000</v>
      </c>
      <c r="P937" s="144" t="s">
        <v>2934</v>
      </c>
      <c r="Q937" s="144" t="s">
        <v>2934</v>
      </c>
      <c r="R937" s="144" t="s">
        <v>2934</v>
      </c>
      <c r="S937" s="141" t="s">
        <v>230</v>
      </c>
      <c r="T937" s="141" t="s">
        <v>2935</v>
      </c>
      <c r="U937" s="141" t="s">
        <v>2936</v>
      </c>
      <c r="V937" s="145"/>
      <c r="W937" s="141" t="s">
        <v>3097</v>
      </c>
      <c r="X937" s="146">
        <v>45429</v>
      </c>
      <c r="Y937" s="147" t="s">
        <v>3798</v>
      </c>
      <c r="Z937" s="147" t="s">
        <v>178</v>
      </c>
      <c r="AA937" s="141" t="s">
        <v>3704</v>
      </c>
      <c r="AB937" s="146">
        <v>45432</v>
      </c>
      <c r="AC937" s="162" t="s">
        <v>3843</v>
      </c>
      <c r="AD937" s="146">
        <v>45432</v>
      </c>
      <c r="AE937" s="163">
        <v>7800000</v>
      </c>
      <c r="AF937" s="152">
        <f t="shared" si="84"/>
        <v>0</v>
      </c>
      <c r="AG937" s="167">
        <v>759</v>
      </c>
      <c r="AH937" s="146">
        <v>45433</v>
      </c>
      <c r="AI937" s="163">
        <v>7800000</v>
      </c>
      <c r="AJ937" s="152">
        <f t="shared" si="85"/>
        <v>0</v>
      </c>
      <c r="AK937" s="164" t="s">
        <v>3844</v>
      </c>
      <c r="AL937" s="146">
        <v>45440</v>
      </c>
      <c r="AM937" s="163">
        <v>7800000</v>
      </c>
      <c r="AN937" s="158">
        <f t="shared" si="86"/>
        <v>0</v>
      </c>
      <c r="AO937" s="157">
        <v>0</v>
      </c>
      <c r="AP937" s="157"/>
      <c r="AQ937" s="158">
        <f t="shared" si="88"/>
        <v>7800000</v>
      </c>
      <c r="AR937" s="158">
        <f t="shared" si="87"/>
        <v>0</v>
      </c>
      <c r="AS937" s="159" t="s">
        <v>170</v>
      </c>
      <c r="AT937" s="164">
        <v>8</v>
      </c>
      <c r="AU937" s="165" t="s">
        <v>3600</v>
      </c>
      <c r="AV937" s="148"/>
    </row>
    <row r="938" spans="1:48" s="118" customFormat="1" ht="18.75" customHeight="1">
      <c r="A938" s="140">
        <v>198</v>
      </c>
      <c r="B938" s="141" t="s">
        <v>3845</v>
      </c>
      <c r="C938" s="142" t="s">
        <v>154</v>
      </c>
      <c r="D938" s="168" t="s">
        <v>113</v>
      </c>
      <c r="E938" s="168" t="s">
        <v>118</v>
      </c>
      <c r="F938" s="142" t="s">
        <v>126</v>
      </c>
      <c r="G938" s="141" t="s">
        <v>231</v>
      </c>
      <c r="H938" s="142" t="s">
        <v>4</v>
      </c>
      <c r="I938" s="142" t="s">
        <v>40</v>
      </c>
      <c r="J938" s="168" t="s">
        <v>3846</v>
      </c>
      <c r="K938" s="141" t="s">
        <v>225</v>
      </c>
      <c r="L938" s="141" t="s">
        <v>237</v>
      </c>
      <c r="M938" s="143">
        <v>7500000</v>
      </c>
      <c r="N938" s="144">
        <v>1</v>
      </c>
      <c r="O938" s="143">
        <v>7500000</v>
      </c>
      <c r="P938" s="144" t="s">
        <v>2934</v>
      </c>
      <c r="Q938" s="144" t="s">
        <v>2934</v>
      </c>
      <c r="R938" s="144" t="s">
        <v>2934</v>
      </c>
      <c r="S938" s="141" t="s">
        <v>230</v>
      </c>
      <c r="T938" s="141" t="s">
        <v>2935</v>
      </c>
      <c r="U938" s="141" t="s">
        <v>2936</v>
      </c>
      <c r="V938" s="145"/>
      <c r="W938" s="141" t="s">
        <v>2992</v>
      </c>
      <c r="X938" s="146">
        <v>45429</v>
      </c>
      <c r="Y938" s="147" t="s">
        <v>3798</v>
      </c>
      <c r="Z938" s="147" t="s">
        <v>178</v>
      </c>
      <c r="AA938" s="141" t="s">
        <v>3839</v>
      </c>
      <c r="AB938" s="146">
        <v>45432</v>
      </c>
      <c r="AC938" s="162" t="s">
        <v>3847</v>
      </c>
      <c r="AD938" s="146">
        <v>45432</v>
      </c>
      <c r="AE938" s="163">
        <v>7500000</v>
      </c>
      <c r="AF938" s="152">
        <f t="shared" si="84"/>
        <v>0</v>
      </c>
      <c r="AG938" s="167">
        <v>760</v>
      </c>
      <c r="AH938" s="146">
        <v>45434</v>
      </c>
      <c r="AI938" s="163">
        <v>7500000</v>
      </c>
      <c r="AJ938" s="152">
        <f t="shared" si="85"/>
        <v>0</v>
      </c>
      <c r="AK938" s="164" t="s">
        <v>3848</v>
      </c>
      <c r="AL938" s="146">
        <v>45440</v>
      </c>
      <c r="AM938" s="163">
        <v>7500000</v>
      </c>
      <c r="AN938" s="158">
        <f t="shared" si="86"/>
        <v>0</v>
      </c>
      <c r="AO938" s="157">
        <v>0</v>
      </c>
      <c r="AP938" s="157"/>
      <c r="AQ938" s="158">
        <f t="shared" si="88"/>
        <v>7500000</v>
      </c>
      <c r="AR938" s="158">
        <f t="shared" si="87"/>
        <v>0</v>
      </c>
      <c r="AS938" s="159" t="s">
        <v>170</v>
      </c>
      <c r="AT938" s="164">
        <v>14</v>
      </c>
      <c r="AU938" s="165" t="s">
        <v>3595</v>
      </c>
      <c r="AV938" s="148"/>
    </row>
    <row r="939" spans="1:48" s="118" customFormat="1" ht="18.75" customHeight="1">
      <c r="A939" s="140">
        <v>199</v>
      </c>
      <c r="B939" s="141" t="s">
        <v>3849</v>
      </c>
      <c r="C939" s="142" t="s">
        <v>154</v>
      </c>
      <c r="D939" s="168" t="s">
        <v>113</v>
      </c>
      <c r="E939" s="168" t="s">
        <v>118</v>
      </c>
      <c r="F939" s="142" t="s">
        <v>126</v>
      </c>
      <c r="G939" s="141" t="s">
        <v>231</v>
      </c>
      <c r="H939" s="142" t="s">
        <v>4</v>
      </c>
      <c r="I939" s="142" t="s">
        <v>40</v>
      </c>
      <c r="J939" s="168" t="s">
        <v>3850</v>
      </c>
      <c r="K939" s="141" t="s">
        <v>225</v>
      </c>
      <c r="L939" s="141" t="s">
        <v>237</v>
      </c>
      <c r="M939" s="143">
        <v>12000000</v>
      </c>
      <c r="N939" s="144">
        <v>1</v>
      </c>
      <c r="O939" s="143">
        <v>12000000</v>
      </c>
      <c r="P939" s="144" t="s">
        <v>2934</v>
      </c>
      <c r="Q939" s="144" t="s">
        <v>2934</v>
      </c>
      <c r="R939" s="144" t="s">
        <v>2934</v>
      </c>
      <c r="S939" s="141" t="s">
        <v>230</v>
      </c>
      <c r="T939" s="141" t="s">
        <v>2935</v>
      </c>
      <c r="U939" s="141" t="s">
        <v>2936</v>
      </c>
      <c r="V939" s="145"/>
      <c r="W939" s="141" t="s">
        <v>3097</v>
      </c>
      <c r="X939" s="146">
        <v>45429</v>
      </c>
      <c r="Y939" s="147" t="s">
        <v>3798</v>
      </c>
      <c r="Z939" s="147" t="s">
        <v>178</v>
      </c>
      <c r="AA939" s="141" t="s">
        <v>3851</v>
      </c>
      <c r="AB939" s="146">
        <v>45432</v>
      </c>
      <c r="AC939" s="162" t="s">
        <v>3852</v>
      </c>
      <c r="AD939" s="146">
        <v>45432</v>
      </c>
      <c r="AE939" s="163">
        <v>12000000</v>
      </c>
      <c r="AF939" s="152">
        <f t="shared" si="84"/>
        <v>0</v>
      </c>
      <c r="AG939" s="167">
        <v>772</v>
      </c>
      <c r="AH939" s="146">
        <v>45434</v>
      </c>
      <c r="AI939" s="163">
        <v>12000000</v>
      </c>
      <c r="AJ939" s="152">
        <f t="shared" si="85"/>
        <v>0</v>
      </c>
      <c r="AK939" s="164" t="s">
        <v>3853</v>
      </c>
      <c r="AL939" s="146">
        <v>45440</v>
      </c>
      <c r="AM939" s="163">
        <v>12000000</v>
      </c>
      <c r="AN939" s="158">
        <f t="shared" si="86"/>
        <v>0</v>
      </c>
      <c r="AO939" s="157">
        <v>0</v>
      </c>
      <c r="AP939" s="157"/>
      <c r="AQ939" s="158">
        <f t="shared" si="88"/>
        <v>12000000</v>
      </c>
      <c r="AR939" s="158">
        <f t="shared" si="87"/>
        <v>0</v>
      </c>
      <c r="AS939" s="159" t="s">
        <v>170</v>
      </c>
      <c r="AT939" s="164">
        <v>18</v>
      </c>
      <c r="AU939" s="165" t="s">
        <v>3606</v>
      </c>
      <c r="AV939" s="148"/>
    </row>
    <row r="940" spans="1:48" s="118" customFormat="1" ht="18.75" customHeight="1">
      <c r="A940" s="140">
        <v>200</v>
      </c>
      <c r="B940" s="141" t="s">
        <v>3854</v>
      </c>
      <c r="C940" s="142" t="s">
        <v>154</v>
      </c>
      <c r="D940" s="168" t="s">
        <v>113</v>
      </c>
      <c r="E940" s="168" t="s">
        <v>118</v>
      </c>
      <c r="F940" s="142" t="s">
        <v>126</v>
      </c>
      <c r="G940" s="141" t="s">
        <v>231</v>
      </c>
      <c r="H940" s="142" t="s">
        <v>4</v>
      </c>
      <c r="I940" s="142" t="s">
        <v>40</v>
      </c>
      <c r="J940" s="168" t="s">
        <v>3855</v>
      </c>
      <c r="K940" s="141" t="s">
        <v>225</v>
      </c>
      <c r="L940" s="141" t="s">
        <v>237</v>
      </c>
      <c r="M940" s="143">
        <v>10000000</v>
      </c>
      <c r="N940" s="144">
        <v>1</v>
      </c>
      <c r="O940" s="143">
        <v>10000000</v>
      </c>
      <c r="P940" s="144" t="s">
        <v>2934</v>
      </c>
      <c r="Q940" s="144" t="s">
        <v>2934</v>
      </c>
      <c r="R940" s="144" t="s">
        <v>2934</v>
      </c>
      <c r="S940" s="141" t="s">
        <v>230</v>
      </c>
      <c r="T940" s="141" t="s">
        <v>2935</v>
      </c>
      <c r="U940" s="141" t="s">
        <v>2936</v>
      </c>
      <c r="V940" s="145"/>
      <c r="W940" s="141" t="s">
        <v>2992</v>
      </c>
      <c r="X940" s="146">
        <v>45429</v>
      </c>
      <c r="Y940" s="147" t="s">
        <v>3798</v>
      </c>
      <c r="Z940" s="147" t="s">
        <v>178</v>
      </c>
      <c r="AA940" s="141" t="s">
        <v>652</v>
      </c>
      <c r="AB940" s="146">
        <v>45432</v>
      </c>
      <c r="AC940" s="162" t="s">
        <v>3856</v>
      </c>
      <c r="AD940" s="146">
        <v>45432</v>
      </c>
      <c r="AE940" s="163">
        <v>10000000</v>
      </c>
      <c r="AF940" s="152">
        <f t="shared" si="84"/>
        <v>0</v>
      </c>
      <c r="AG940" s="167">
        <v>766</v>
      </c>
      <c r="AH940" s="146">
        <v>45434</v>
      </c>
      <c r="AI940" s="163">
        <v>10000000</v>
      </c>
      <c r="AJ940" s="152">
        <f t="shared" si="85"/>
        <v>0</v>
      </c>
      <c r="AK940" s="164">
        <v>2760</v>
      </c>
      <c r="AL940" s="146">
        <v>45440</v>
      </c>
      <c r="AM940" s="163">
        <v>10000000</v>
      </c>
      <c r="AN940" s="158">
        <f t="shared" si="86"/>
        <v>0</v>
      </c>
      <c r="AO940" s="157">
        <v>0</v>
      </c>
      <c r="AP940" s="157"/>
      <c r="AQ940" s="158">
        <f t="shared" si="88"/>
        <v>10000000</v>
      </c>
      <c r="AR940" s="158">
        <f t="shared" si="87"/>
        <v>0</v>
      </c>
      <c r="AS940" s="159" t="s">
        <v>170</v>
      </c>
      <c r="AT940" s="164">
        <v>248</v>
      </c>
      <c r="AU940" s="165" t="s">
        <v>2998</v>
      </c>
      <c r="AV940" s="148"/>
    </row>
    <row r="941" spans="1:48" s="118" customFormat="1" ht="18.75" customHeight="1">
      <c r="A941" s="140">
        <v>201</v>
      </c>
      <c r="B941" s="141" t="s">
        <v>3857</v>
      </c>
      <c r="C941" s="142" t="s">
        <v>154</v>
      </c>
      <c r="D941" s="168" t="s">
        <v>113</v>
      </c>
      <c r="E941" s="168" t="s">
        <v>118</v>
      </c>
      <c r="F941" s="142" t="s">
        <v>126</v>
      </c>
      <c r="G941" s="141" t="s">
        <v>231</v>
      </c>
      <c r="H941" s="142" t="s">
        <v>198</v>
      </c>
      <c r="I941" s="142" t="s">
        <v>40</v>
      </c>
      <c r="J941" s="168" t="s">
        <v>3858</v>
      </c>
      <c r="K941" s="141" t="s">
        <v>225</v>
      </c>
      <c r="L941" s="141" t="s">
        <v>237</v>
      </c>
      <c r="M941" s="143">
        <v>6949410</v>
      </c>
      <c r="N941" s="144">
        <v>1</v>
      </c>
      <c r="O941" s="143">
        <v>6949410</v>
      </c>
      <c r="P941" s="144" t="s">
        <v>2934</v>
      </c>
      <c r="Q941" s="144" t="s">
        <v>2934</v>
      </c>
      <c r="R941" s="144" t="s">
        <v>2934</v>
      </c>
      <c r="S941" s="141" t="s">
        <v>230</v>
      </c>
      <c r="T941" s="141" t="s">
        <v>2935</v>
      </c>
      <c r="U941" s="141" t="s">
        <v>2936</v>
      </c>
      <c r="V941" s="145"/>
      <c r="W941" s="141" t="s">
        <v>2946</v>
      </c>
      <c r="X941" s="146">
        <v>45429</v>
      </c>
      <c r="Y941" s="147" t="s">
        <v>3798</v>
      </c>
      <c r="Z941" s="147" t="s">
        <v>178</v>
      </c>
      <c r="AA941" s="141" t="s">
        <v>3859</v>
      </c>
      <c r="AB941" s="146">
        <v>45432</v>
      </c>
      <c r="AC941" s="162" t="s">
        <v>3860</v>
      </c>
      <c r="AD941" s="146">
        <v>45432</v>
      </c>
      <c r="AE941" s="163">
        <v>6949410</v>
      </c>
      <c r="AF941" s="152">
        <f t="shared" si="84"/>
        <v>0</v>
      </c>
      <c r="AG941" s="167">
        <v>767</v>
      </c>
      <c r="AH941" s="146">
        <v>45434</v>
      </c>
      <c r="AI941" s="163">
        <v>6949410</v>
      </c>
      <c r="AJ941" s="152">
        <f t="shared" si="85"/>
        <v>0</v>
      </c>
      <c r="AK941" s="164">
        <v>2747</v>
      </c>
      <c r="AL941" s="146">
        <v>45439</v>
      </c>
      <c r="AM941" s="163">
        <v>6949410</v>
      </c>
      <c r="AN941" s="158">
        <f t="shared" si="86"/>
        <v>0</v>
      </c>
      <c r="AO941" s="157">
        <v>0</v>
      </c>
      <c r="AP941" s="157"/>
      <c r="AQ941" s="158">
        <f t="shared" si="88"/>
        <v>6949410</v>
      </c>
      <c r="AR941" s="158">
        <f t="shared" si="87"/>
        <v>0</v>
      </c>
      <c r="AS941" s="159" t="s">
        <v>170</v>
      </c>
      <c r="AT941" s="164">
        <v>46</v>
      </c>
      <c r="AU941" s="165" t="s">
        <v>2950</v>
      </c>
      <c r="AV941" s="148"/>
    </row>
    <row r="942" spans="1:48" s="118" customFormat="1" ht="18.75" customHeight="1">
      <c r="A942" s="140">
        <v>202</v>
      </c>
      <c r="B942" s="141" t="s">
        <v>3861</v>
      </c>
      <c r="C942" s="142" t="s">
        <v>154</v>
      </c>
      <c r="D942" s="168" t="s">
        <v>113</v>
      </c>
      <c r="E942" s="168" t="s">
        <v>118</v>
      </c>
      <c r="F942" s="142" t="s">
        <v>126</v>
      </c>
      <c r="G942" s="141" t="s">
        <v>231</v>
      </c>
      <c r="H942" s="142" t="s">
        <v>198</v>
      </c>
      <c r="I942" s="142" t="s">
        <v>40</v>
      </c>
      <c r="J942" s="168" t="s">
        <v>3862</v>
      </c>
      <c r="K942" s="141" t="s">
        <v>225</v>
      </c>
      <c r="L942" s="141" t="s">
        <v>237</v>
      </c>
      <c r="M942" s="143">
        <v>11000000</v>
      </c>
      <c r="N942" s="144">
        <v>1</v>
      </c>
      <c r="O942" s="143">
        <v>11000000</v>
      </c>
      <c r="P942" s="144" t="s">
        <v>2934</v>
      </c>
      <c r="Q942" s="144" t="s">
        <v>2934</v>
      </c>
      <c r="R942" s="144" t="s">
        <v>2934</v>
      </c>
      <c r="S942" s="141" t="s">
        <v>230</v>
      </c>
      <c r="T942" s="141" t="s">
        <v>2935</v>
      </c>
      <c r="U942" s="141" t="s">
        <v>2936</v>
      </c>
      <c r="V942" s="145"/>
      <c r="W942" s="141" t="s">
        <v>2946</v>
      </c>
      <c r="X942" s="146">
        <v>45429</v>
      </c>
      <c r="Y942" s="147" t="s">
        <v>3798</v>
      </c>
      <c r="Z942" s="147" t="s">
        <v>178</v>
      </c>
      <c r="AA942" s="141" t="s">
        <v>3859</v>
      </c>
      <c r="AB942" s="146">
        <v>45432</v>
      </c>
      <c r="AC942" s="162" t="s">
        <v>3863</v>
      </c>
      <c r="AD942" s="146">
        <v>45432</v>
      </c>
      <c r="AE942" s="163">
        <v>11000000</v>
      </c>
      <c r="AF942" s="152">
        <f t="shared" si="84"/>
        <v>0</v>
      </c>
      <c r="AG942" s="167">
        <v>769</v>
      </c>
      <c r="AH942" s="146">
        <v>45434</v>
      </c>
      <c r="AI942" s="163">
        <v>11000000</v>
      </c>
      <c r="AJ942" s="152">
        <f t="shared" si="85"/>
        <v>0</v>
      </c>
      <c r="AK942" s="164">
        <v>2699</v>
      </c>
      <c r="AL942" s="146">
        <v>45439</v>
      </c>
      <c r="AM942" s="163">
        <v>11000000</v>
      </c>
      <c r="AN942" s="158">
        <f t="shared" si="86"/>
        <v>0</v>
      </c>
      <c r="AO942" s="157">
        <v>0</v>
      </c>
      <c r="AP942" s="157"/>
      <c r="AQ942" s="158">
        <f t="shared" si="88"/>
        <v>11000000</v>
      </c>
      <c r="AR942" s="158">
        <f t="shared" si="87"/>
        <v>0</v>
      </c>
      <c r="AS942" s="159" t="s">
        <v>170</v>
      </c>
      <c r="AT942" s="164">
        <v>47</v>
      </c>
      <c r="AU942" s="165" t="s">
        <v>2965</v>
      </c>
      <c r="AV942" s="148"/>
    </row>
    <row r="943" spans="1:48" s="118" customFormat="1" ht="18.75" customHeight="1">
      <c r="A943" s="140">
        <v>203</v>
      </c>
      <c r="B943" s="141" t="s">
        <v>3864</v>
      </c>
      <c r="C943" s="142" t="s">
        <v>154</v>
      </c>
      <c r="D943" s="168" t="s">
        <v>113</v>
      </c>
      <c r="E943" s="168" t="s">
        <v>118</v>
      </c>
      <c r="F943" s="142" t="s">
        <v>126</v>
      </c>
      <c r="G943" s="141" t="s">
        <v>231</v>
      </c>
      <c r="H943" s="142" t="s">
        <v>198</v>
      </c>
      <c r="I943" s="142" t="s">
        <v>40</v>
      </c>
      <c r="J943" s="168" t="s">
        <v>3865</v>
      </c>
      <c r="K943" s="141" t="s">
        <v>225</v>
      </c>
      <c r="L943" s="141" t="s">
        <v>237</v>
      </c>
      <c r="M943" s="143">
        <v>5000000</v>
      </c>
      <c r="N943" s="144">
        <v>1</v>
      </c>
      <c r="O943" s="143">
        <v>5000000</v>
      </c>
      <c r="P943" s="144" t="s">
        <v>2934</v>
      </c>
      <c r="Q943" s="144" t="s">
        <v>2934</v>
      </c>
      <c r="R943" s="144" t="s">
        <v>2934</v>
      </c>
      <c r="S943" s="141" t="s">
        <v>230</v>
      </c>
      <c r="T943" s="141" t="s">
        <v>2935</v>
      </c>
      <c r="U943" s="141" t="s">
        <v>2936</v>
      </c>
      <c r="V943" s="145"/>
      <c r="W943" s="141" t="s">
        <v>2946</v>
      </c>
      <c r="X943" s="146">
        <v>45429</v>
      </c>
      <c r="Y943" s="147" t="s">
        <v>3798</v>
      </c>
      <c r="Z943" s="147" t="s">
        <v>178</v>
      </c>
      <c r="AA943" s="141" t="s">
        <v>3859</v>
      </c>
      <c r="AB943" s="146">
        <v>45432</v>
      </c>
      <c r="AC943" s="162" t="s">
        <v>3866</v>
      </c>
      <c r="AD943" s="146">
        <v>45432</v>
      </c>
      <c r="AE943" s="163">
        <v>5000000</v>
      </c>
      <c r="AF943" s="152">
        <f t="shared" si="84"/>
        <v>0</v>
      </c>
      <c r="AG943" s="167">
        <v>770</v>
      </c>
      <c r="AH943" s="146">
        <v>45434</v>
      </c>
      <c r="AI943" s="163">
        <v>0</v>
      </c>
      <c r="AJ943" s="152">
        <f t="shared" si="85"/>
        <v>5000000</v>
      </c>
      <c r="AK943" s="164"/>
      <c r="AL943" s="146"/>
      <c r="AM943" s="163"/>
      <c r="AN943" s="158">
        <f t="shared" si="86"/>
        <v>0</v>
      </c>
      <c r="AO943" s="157"/>
      <c r="AP943" s="157"/>
      <c r="AQ943" s="158">
        <f t="shared" si="88"/>
        <v>0</v>
      </c>
      <c r="AR943" s="158">
        <f t="shared" si="87"/>
        <v>5000000</v>
      </c>
      <c r="AS943" s="159"/>
      <c r="AT943" s="164"/>
      <c r="AU943" s="165"/>
      <c r="AV943" s="148" t="s">
        <v>3867</v>
      </c>
    </row>
    <row r="944" spans="1:48" s="118" customFormat="1" ht="18.75" customHeight="1">
      <c r="A944" s="140">
        <v>204</v>
      </c>
      <c r="B944" s="141" t="s">
        <v>3868</v>
      </c>
      <c r="C944" s="142" t="s">
        <v>154</v>
      </c>
      <c r="D944" s="168" t="s">
        <v>113</v>
      </c>
      <c r="E944" s="168" t="s">
        <v>118</v>
      </c>
      <c r="F944" s="142" t="s">
        <v>126</v>
      </c>
      <c r="G944" s="141" t="s">
        <v>231</v>
      </c>
      <c r="H944" s="142" t="s">
        <v>198</v>
      </c>
      <c r="I944" s="142" t="s">
        <v>40</v>
      </c>
      <c r="J944" s="168" t="s">
        <v>3869</v>
      </c>
      <c r="K944" s="141" t="s">
        <v>225</v>
      </c>
      <c r="L944" s="141" t="s">
        <v>237</v>
      </c>
      <c r="M944" s="143">
        <v>8000000</v>
      </c>
      <c r="N944" s="144">
        <v>1</v>
      </c>
      <c r="O944" s="143">
        <v>8000000</v>
      </c>
      <c r="P944" s="144" t="s">
        <v>2934</v>
      </c>
      <c r="Q944" s="144" t="s">
        <v>2934</v>
      </c>
      <c r="R944" s="144" t="s">
        <v>2934</v>
      </c>
      <c r="S944" s="141" t="s">
        <v>230</v>
      </c>
      <c r="T944" s="141" t="s">
        <v>2935</v>
      </c>
      <c r="U944" s="141" t="s">
        <v>2936</v>
      </c>
      <c r="V944" s="145"/>
      <c r="W944" s="141" t="s">
        <v>2946</v>
      </c>
      <c r="X944" s="146">
        <v>45429</v>
      </c>
      <c r="Y944" s="147" t="s">
        <v>3798</v>
      </c>
      <c r="Z944" s="147" t="s">
        <v>178</v>
      </c>
      <c r="AA944" s="141" t="s">
        <v>3859</v>
      </c>
      <c r="AB944" s="146">
        <v>45432</v>
      </c>
      <c r="AC944" s="162" t="s">
        <v>3870</v>
      </c>
      <c r="AD944" s="146">
        <v>45432</v>
      </c>
      <c r="AE944" s="163">
        <v>8000000</v>
      </c>
      <c r="AF944" s="152">
        <f t="shared" si="84"/>
        <v>0</v>
      </c>
      <c r="AG944" s="167">
        <v>771</v>
      </c>
      <c r="AH944" s="146">
        <v>45434</v>
      </c>
      <c r="AI944" s="163">
        <v>8000000</v>
      </c>
      <c r="AJ944" s="152">
        <f t="shared" si="85"/>
        <v>0</v>
      </c>
      <c r="AK944" s="164">
        <v>2749</v>
      </c>
      <c r="AL944" s="146">
        <v>45439</v>
      </c>
      <c r="AM944" s="163">
        <v>8000000</v>
      </c>
      <c r="AN944" s="158">
        <f t="shared" si="86"/>
        <v>0</v>
      </c>
      <c r="AO944" s="157">
        <v>0</v>
      </c>
      <c r="AP944" s="157"/>
      <c r="AQ944" s="158">
        <f t="shared" si="88"/>
        <v>8000000</v>
      </c>
      <c r="AR944" s="158">
        <f t="shared" si="87"/>
        <v>0</v>
      </c>
      <c r="AS944" s="159" t="s">
        <v>170</v>
      </c>
      <c r="AT944" s="164">
        <v>35</v>
      </c>
      <c r="AU944" s="165" t="s">
        <v>2978</v>
      </c>
      <c r="AV944" s="148"/>
    </row>
    <row r="945" spans="1:48" s="118" customFormat="1" ht="18.75" customHeight="1">
      <c r="A945" s="140">
        <v>205</v>
      </c>
      <c r="B945" s="141" t="s">
        <v>3871</v>
      </c>
      <c r="C945" s="142" t="s">
        <v>154</v>
      </c>
      <c r="D945" s="168" t="s">
        <v>113</v>
      </c>
      <c r="E945" s="168" t="s">
        <v>118</v>
      </c>
      <c r="F945" s="142" t="s">
        <v>126</v>
      </c>
      <c r="G945" s="141" t="s">
        <v>231</v>
      </c>
      <c r="H945" s="142" t="s">
        <v>198</v>
      </c>
      <c r="I945" s="142" t="s">
        <v>40</v>
      </c>
      <c r="J945" s="168" t="s">
        <v>3872</v>
      </c>
      <c r="K945" s="141" t="s">
        <v>225</v>
      </c>
      <c r="L945" s="141" t="s">
        <v>237</v>
      </c>
      <c r="M945" s="143">
        <v>10000000</v>
      </c>
      <c r="N945" s="144">
        <v>1</v>
      </c>
      <c r="O945" s="143">
        <v>10000000</v>
      </c>
      <c r="P945" s="144" t="s">
        <v>2934</v>
      </c>
      <c r="Q945" s="144" t="s">
        <v>2934</v>
      </c>
      <c r="R945" s="144" t="s">
        <v>2934</v>
      </c>
      <c r="S945" s="141" t="s">
        <v>230</v>
      </c>
      <c r="T945" s="141" t="s">
        <v>2935</v>
      </c>
      <c r="U945" s="141" t="s">
        <v>2936</v>
      </c>
      <c r="V945" s="145"/>
      <c r="W945" s="141" t="s">
        <v>2946</v>
      </c>
      <c r="X945" s="146">
        <v>45429</v>
      </c>
      <c r="Y945" s="147" t="s">
        <v>3798</v>
      </c>
      <c r="Z945" s="147" t="s">
        <v>178</v>
      </c>
      <c r="AA945" s="141" t="s">
        <v>3873</v>
      </c>
      <c r="AB945" s="146">
        <v>45432</v>
      </c>
      <c r="AC945" s="162" t="s">
        <v>3874</v>
      </c>
      <c r="AD945" s="146">
        <v>45432</v>
      </c>
      <c r="AE945" s="163">
        <v>10000000</v>
      </c>
      <c r="AF945" s="152">
        <f t="shared" si="84"/>
        <v>0</v>
      </c>
      <c r="AG945" s="167">
        <v>761</v>
      </c>
      <c r="AH945" s="146">
        <v>45434</v>
      </c>
      <c r="AI945" s="163">
        <v>10000000</v>
      </c>
      <c r="AJ945" s="152">
        <f t="shared" si="85"/>
        <v>0</v>
      </c>
      <c r="AK945" s="164">
        <v>2748</v>
      </c>
      <c r="AL945" s="146">
        <v>45439</v>
      </c>
      <c r="AM945" s="163">
        <v>10000000</v>
      </c>
      <c r="AN945" s="158">
        <f t="shared" si="86"/>
        <v>0</v>
      </c>
      <c r="AO945" s="157">
        <v>0</v>
      </c>
      <c r="AP945" s="157"/>
      <c r="AQ945" s="158">
        <f t="shared" si="88"/>
        <v>10000000</v>
      </c>
      <c r="AR945" s="158">
        <f t="shared" si="87"/>
        <v>0</v>
      </c>
      <c r="AS945" s="159" t="s">
        <v>170</v>
      </c>
      <c r="AT945" s="164">
        <v>31</v>
      </c>
      <c r="AU945" s="165" t="s">
        <v>2969</v>
      </c>
      <c r="AV945" s="148"/>
    </row>
    <row r="946" spans="1:48" s="118" customFormat="1" ht="18.75" customHeight="1">
      <c r="A946" s="140">
        <v>206</v>
      </c>
      <c r="B946" s="141" t="s">
        <v>3875</v>
      </c>
      <c r="C946" s="142" t="s">
        <v>154</v>
      </c>
      <c r="D946" s="168" t="s">
        <v>113</v>
      </c>
      <c r="E946" s="168" t="s">
        <v>118</v>
      </c>
      <c r="F946" s="142" t="s">
        <v>126</v>
      </c>
      <c r="G946" s="141" t="s">
        <v>231</v>
      </c>
      <c r="H946" s="142" t="s">
        <v>198</v>
      </c>
      <c r="I946" s="142" t="s">
        <v>40</v>
      </c>
      <c r="J946" s="168" t="s">
        <v>3876</v>
      </c>
      <c r="K946" s="141" t="s">
        <v>225</v>
      </c>
      <c r="L946" s="141" t="s">
        <v>237</v>
      </c>
      <c r="M946" s="143">
        <v>8000000</v>
      </c>
      <c r="N946" s="144">
        <v>1</v>
      </c>
      <c r="O946" s="143">
        <v>8000000</v>
      </c>
      <c r="P946" s="144" t="s">
        <v>2934</v>
      </c>
      <c r="Q946" s="144" t="s">
        <v>2934</v>
      </c>
      <c r="R946" s="144" t="s">
        <v>2934</v>
      </c>
      <c r="S946" s="141" t="s">
        <v>230</v>
      </c>
      <c r="T946" s="141" t="s">
        <v>2935</v>
      </c>
      <c r="U946" s="141" t="s">
        <v>2936</v>
      </c>
      <c r="V946" s="145"/>
      <c r="W946" s="141" t="s">
        <v>2946</v>
      </c>
      <c r="X946" s="146">
        <v>45429</v>
      </c>
      <c r="Y946" s="147" t="s">
        <v>3798</v>
      </c>
      <c r="Z946" s="147" t="s">
        <v>178</v>
      </c>
      <c r="AA946" s="141" t="s">
        <v>3873</v>
      </c>
      <c r="AB946" s="146">
        <v>45432</v>
      </c>
      <c r="AC946" s="162" t="s">
        <v>3877</v>
      </c>
      <c r="AD946" s="146">
        <v>45432</v>
      </c>
      <c r="AE946" s="163">
        <v>8000000</v>
      </c>
      <c r="AF946" s="152">
        <f t="shared" si="84"/>
        <v>0</v>
      </c>
      <c r="AG946" s="167">
        <v>751</v>
      </c>
      <c r="AH946" s="146">
        <v>45434</v>
      </c>
      <c r="AI946" s="163">
        <v>8000000</v>
      </c>
      <c r="AJ946" s="152">
        <f t="shared" si="85"/>
        <v>0</v>
      </c>
      <c r="AK946" s="164">
        <v>2697</v>
      </c>
      <c r="AL946" s="146">
        <v>45439</v>
      </c>
      <c r="AM946" s="163">
        <v>8000000</v>
      </c>
      <c r="AN946" s="158">
        <f t="shared" si="86"/>
        <v>0</v>
      </c>
      <c r="AO946" s="157">
        <v>0</v>
      </c>
      <c r="AP946" s="157"/>
      <c r="AQ946" s="158">
        <f t="shared" si="88"/>
        <v>8000000</v>
      </c>
      <c r="AR946" s="158">
        <f t="shared" si="87"/>
        <v>0</v>
      </c>
      <c r="AS946" s="159" t="s">
        <v>170</v>
      </c>
      <c r="AT946" s="164">
        <v>45</v>
      </c>
      <c r="AU946" s="165" t="s">
        <v>2955</v>
      </c>
      <c r="AV946" s="148"/>
    </row>
    <row r="947" spans="1:48" s="118" customFormat="1" ht="18.75" customHeight="1">
      <c r="A947" s="140">
        <v>207</v>
      </c>
      <c r="B947" s="141" t="s">
        <v>3878</v>
      </c>
      <c r="C947" s="142" t="s">
        <v>154</v>
      </c>
      <c r="D947" s="168" t="s">
        <v>113</v>
      </c>
      <c r="E947" s="168" t="s">
        <v>118</v>
      </c>
      <c r="F947" s="142" t="s">
        <v>126</v>
      </c>
      <c r="G947" s="141" t="s">
        <v>231</v>
      </c>
      <c r="H947" s="142" t="s">
        <v>198</v>
      </c>
      <c r="I947" s="142" t="s">
        <v>40</v>
      </c>
      <c r="J947" s="168" t="s">
        <v>3879</v>
      </c>
      <c r="K947" s="141" t="s">
        <v>225</v>
      </c>
      <c r="L947" s="141" t="s">
        <v>237</v>
      </c>
      <c r="M947" s="143">
        <v>11000000</v>
      </c>
      <c r="N947" s="144">
        <v>1</v>
      </c>
      <c r="O947" s="143">
        <v>11000000</v>
      </c>
      <c r="P947" s="144" t="s">
        <v>2934</v>
      </c>
      <c r="Q947" s="144" t="s">
        <v>2934</v>
      </c>
      <c r="R947" s="144" t="s">
        <v>2934</v>
      </c>
      <c r="S947" s="141" t="s">
        <v>230</v>
      </c>
      <c r="T947" s="141" t="s">
        <v>2935</v>
      </c>
      <c r="U947" s="141" t="s">
        <v>2936</v>
      </c>
      <c r="V947" s="145"/>
      <c r="W947" s="141" t="s">
        <v>2946</v>
      </c>
      <c r="X947" s="146">
        <v>45429</v>
      </c>
      <c r="Y947" s="147" t="s">
        <v>3798</v>
      </c>
      <c r="Z947" s="147" t="s">
        <v>178</v>
      </c>
      <c r="AA947" s="141" t="s">
        <v>3873</v>
      </c>
      <c r="AB947" s="146">
        <v>45432</v>
      </c>
      <c r="AC947" s="162" t="s">
        <v>3880</v>
      </c>
      <c r="AD947" s="146">
        <v>45432</v>
      </c>
      <c r="AE947" s="163">
        <v>11000000</v>
      </c>
      <c r="AF947" s="152">
        <f t="shared" si="84"/>
        <v>0</v>
      </c>
      <c r="AG947" s="167">
        <v>845</v>
      </c>
      <c r="AH947" s="146">
        <v>45435</v>
      </c>
      <c r="AI947" s="163">
        <v>11000000</v>
      </c>
      <c r="AJ947" s="152">
        <f t="shared" si="85"/>
        <v>0</v>
      </c>
      <c r="AK947" s="164">
        <v>2769</v>
      </c>
      <c r="AL947" s="146">
        <v>45440</v>
      </c>
      <c r="AM947" s="163">
        <v>11000000</v>
      </c>
      <c r="AN947" s="158">
        <f t="shared" si="86"/>
        <v>0</v>
      </c>
      <c r="AO947" s="157">
        <v>0</v>
      </c>
      <c r="AP947" s="157"/>
      <c r="AQ947" s="158">
        <f t="shared" si="88"/>
        <v>11000000</v>
      </c>
      <c r="AR947" s="158">
        <f t="shared" si="87"/>
        <v>0</v>
      </c>
      <c r="AS947" s="159" t="s">
        <v>170</v>
      </c>
      <c r="AT947" s="164">
        <v>44</v>
      </c>
      <c r="AU947" s="165" t="s">
        <v>2958</v>
      </c>
      <c r="AV947" s="148"/>
    </row>
    <row r="948" spans="1:48" s="118" customFormat="1" ht="18.75" customHeight="1">
      <c r="A948" s="140">
        <v>208</v>
      </c>
      <c r="B948" s="141" t="s">
        <v>3881</v>
      </c>
      <c r="C948" s="142" t="s">
        <v>154</v>
      </c>
      <c r="D948" s="168" t="s">
        <v>113</v>
      </c>
      <c r="E948" s="168" t="s">
        <v>118</v>
      </c>
      <c r="F948" s="142" t="s">
        <v>126</v>
      </c>
      <c r="G948" s="141" t="s">
        <v>231</v>
      </c>
      <c r="H948" s="142" t="s">
        <v>8</v>
      </c>
      <c r="I948" s="142" t="s">
        <v>40</v>
      </c>
      <c r="J948" s="168" t="s">
        <v>3882</v>
      </c>
      <c r="K948" s="141" t="s">
        <v>225</v>
      </c>
      <c r="L948" s="141" t="s">
        <v>237</v>
      </c>
      <c r="M948" s="143">
        <v>6480000</v>
      </c>
      <c r="N948" s="144">
        <v>1</v>
      </c>
      <c r="O948" s="143">
        <v>6480000</v>
      </c>
      <c r="P948" s="144" t="s">
        <v>2934</v>
      </c>
      <c r="Q948" s="144" t="s">
        <v>2934</v>
      </c>
      <c r="R948" s="144" t="s">
        <v>2934</v>
      </c>
      <c r="S948" s="141" t="s">
        <v>230</v>
      </c>
      <c r="T948" s="141" t="s">
        <v>2935</v>
      </c>
      <c r="U948" s="141" t="s">
        <v>2936</v>
      </c>
      <c r="V948" s="145"/>
      <c r="W948" s="141" t="s">
        <v>3063</v>
      </c>
      <c r="X948" s="146">
        <v>45429</v>
      </c>
      <c r="Y948" s="147" t="s">
        <v>3798</v>
      </c>
      <c r="Z948" s="147" t="s">
        <v>178</v>
      </c>
      <c r="AA948" s="141" t="s">
        <v>1819</v>
      </c>
      <c r="AB948" s="146">
        <v>45432</v>
      </c>
      <c r="AC948" s="162" t="s">
        <v>3883</v>
      </c>
      <c r="AD948" s="146">
        <v>45432</v>
      </c>
      <c r="AE948" s="163">
        <v>6480000</v>
      </c>
      <c r="AF948" s="152">
        <f t="shared" si="84"/>
        <v>0</v>
      </c>
      <c r="AG948" s="167">
        <v>782</v>
      </c>
      <c r="AH948" s="146">
        <v>45434</v>
      </c>
      <c r="AI948" s="163">
        <v>6480000</v>
      </c>
      <c r="AJ948" s="152">
        <f t="shared" si="85"/>
        <v>0</v>
      </c>
      <c r="AK948" s="164">
        <v>2735</v>
      </c>
      <c r="AL948" s="146">
        <v>45439</v>
      </c>
      <c r="AM948" s="163">
        <v>6480000</v>
      </c>
      <c r="AN948" s="158">
        <f t="shared" si="86"/>
        <v>0</v>
      </c>
      <c r="AO948" s="157">
        <v>0</v>
      </c>
      <c r="AP948" s="157"/>
      <c r="AQ948" s="158">
        <f t="shared" si="88"/>
        <v>6480000</v>
      </c>
      <c r="AR948" s="158">
        <f t="shared" si="87"/>
        <v>0</v>
      </c>
      <c r="AS948" s="159" t="s">
        <v>170</v>
      </c>
      <c r="AT948" s="164">
        <v>50</v>
      </c>
      <c r="AU948" s="165" t="s">
        <v>3075</v>
      </c>
      <c r="AV948" s="148"/>
    </row>
    <row r="949" spans="1:48" s="118" customFormat="1" ht="18.75" customHeight="1">
      <c r="A949" s="140">
        <v>209</v>
      </c>
      <c r="B949" s="141" t="s">
        <v>3884</v>
      </c>
      <c r="C949" s="142" t="s">
        <v>154</v>
      </c>
      <c r="D949" s="168" t="s">
        <v>113</v>
      </c>
      <c r="E949" s="168" t="s">
        <v>118</v>
      </c>
      <c r="F949" s="142" t="s">
        <v>126</v>
      </c>
      <c r="G949" s="141" t="s">
        <v>231</v>
      </c>
      <c r="H949" s="142" t="s">
        <v>8</v>
      </c>
      <c r="I949" s="142" t="s">
        <v>40</v>
      </c>
      <c r="J949" s="168" t="s">
        <v>3885</v>
      </c>
      <c r="K949" s="141" t="s">
        <v>225</v>
      </c>
      <c r="L949" s="141" t="s">
        <v>237</v>
      </c>
      <c r="M949" s="143">
        <v>6480000</v>
      </c>
      <c r="N949" s="144">
        <v>1</v>
      </c>
      <c r="O949" s="143">
        <v>6480000</v>
      </c>
      <c r="P949" s="144" t="s">
        <v>2934</v>
      </c>
      <c r="Q949" s="144" t="s">
        <v>2934</v>
      </c>
      <c r="R949" s="144" t="s">
        <v>2934</v>
      </c>
      <c r="S949" s="141" t="s">
        <v>230</v>
      </c>
      <c r="T949" s="141" t="s">
        <v>2935</v>
      </c>
      <c r="U949" s="141" t="s">
        <v>2936</v>
      </c>
      <c r="V949" s="145"/>
      <c r="W949" s="141" t="s">
        <v>3063</v>
      </c>
      <c r="X949" s="146">
        <v>45429</v>
      </c>
      <c r="Y949" s="147" t="s">
        <v>3798</v>
      </c>
      <c r="Z949" s="147" t="s">
        <v>178</v>
      </c>
      <c r="AA949" s="141" t="s">
        <v>1819</v>
      </c>
      <c r="AB949" s="146">
        <v>45432</v>
      </c>
      <c r="AC949" s="162" t="s">
        <v>3886</v>
      </c>
      <c r="AD949" s="146">
        <v>45432</v>
      </c>
      <c r="AE949" s="163">
        <v>6480000</v>
      </c>
      <c r="AF949" s="152">
        <f t="shared" si="84"/>
        <v>0</v>
      </c>
      <c r="AG949" s="167">
        <v>784</v>
      </c>
      <c r="AH949" s="146">
        <v>45434</v>
      </c>
      <c r="AI949" s="163">
        <v>6480000</v>
      </c>
      <c r="AJ949" s="152">
        <f t="shared" si="85"/>
        <v>0</v>
      </c>
      <c r="AK949" s="164">
        <v>2737</v>
      </c>
      <c r="AL949" s="146">
        <v>45439</v>
      </c>
      <c r="AM949" s="163">
        <v>6480000</v>
      </c>
      <c r="AN949" s="158">
        <f t="shared" si="86"/>
        <v>0</v>
      </c>
      <c r="AO949" s="157">
        <v>0</v>
      </c>
      <c r="AP949" s="157"/>
      <c r="AQ949" s="158">
        <f t="shared" si="88"/>
        <v>6480000</v>
      </c>
      <c r="AR949" s="158">
        <f t="shared" si="87"/>
        <v>0</v>
      </c>
      <c r="AS949" s="159" t="s">
        <v>170</v>
      </c>
      <c r="AT949" s="164">
        <v>56</v>
      </c>
      <c r="AU949" s="165" t="s">
        <v>3079</v>
      </c>
      <c r="AV949" s="148"/>
    </row>
    <row r="950" spans="1:48" s="118" customFormat="1" ht="18.75" customHeight="1">
      <c r="A950" s="140">
        <v>210</v>
      </c>
      <c r="B950" s="141" t="s">
        <v>3887</v>
      </c>
      <c r="C950" s="142" t="s">
        <v>154</v>
      </c>
      <c r="D950" s="168" t="s">
        <v>113</v>
      </c>
      <c r="E950" s="168" t="s">
        <v>118</v>
      </c>
      <c r="F950" s="142" t="s">
        <v>126</v>
      </c>
      <c r="G950" s="141" t="s">
        <v>231</v>
      </c>
      <c r="H950" s="142" t="s">
        <v>8</v>
      </c>
      <c r="I950" s="142" t="s">
        <v>40</v>
      </c>
      <c r="J950" s="168" t="s">
        <v>3888</v>
      </c>
      <c r="K950" s="141" t="s">
        <v>225</v>
      </c>
      <c r="L950" s="141" t="s">
        <v>237</v>
      </c>
      <c r="M950" s="143">
        <v>7200000</v>
      </c>
      <c r="N950" s="144">
        <v>1</v>
      </c>
      <c r="O950" s="143">
        <v>7200000</v>
      </c>
      <c r="P950" s="144" t="s">
        <v>2934</v>
      </c>
      <c r="Q950" s="144" t="s">
        <v>2934</v>
      </c>
      <c r="R950" s="144" t="s">
        <v>2934</v>
      </c>
      <c r="S950" s="141" t="s">
        <v>230</v>
      </c>
      <c r="T950" s="141" t="s">
        <v>2935</v>
      </c>
      <c r="U950" s="141" t="s">
        <v>2936</v>
      </c>
      <c r="V950" s="145"/>
      <c r="W950" s="141" t="s">
        <v>3063</v>
      </c>
      <c r="X950" s="146">
        <v>45429</v>
      </c>
      <c r="Y950" s="147" t="s">
        <v>3798</v>
      </c>
      <c r="Z950" s="147" t="s">
        <v>178</v>
      </c>
      <c r="AA950" s="141" t="s">
        <v>1819</v>
      </c>
      <c r="AB950" s="146">
        <v>45432</v>
      </c>
      <c r="AC950" s="162" t="s">
        <v>3889</v>
      </c>
      <c r="AD950" s="146">
        <v>45432</v>
      </c>
      <c r="AE950" s="163">
        <v>7200000</v>
      </c>
      <c r="AF950" s="152">
        <f t="shared" si="84"/>
        <v>0</v>
      </c>
      <c r="AG950" s="167">
        <v>762</v>
      </c>
      <c r="AH950" s="146">
        <v>45434</v>
      </c>
      <c r="AI950" s="163">
        <v>7200000</v>
      </c>
      <c r="AJ950" s="152">
        <f t="shared" si="85"/>
        <v>0</v>
      </c>
      <c r="AK950" s="164">
        <v>2696</v>
      </c>
      <c r="AL950" s="146">
        <v>45439</v>
      </c>
      <c r="AM950" s="163">
        <v>7200000</v>
      </c>
      <c r="AN950" s="158">
        <f t="shared" si="86"/>
        <v>0</v>
      </c>
      <c r="AO950" s="157">
        <v>0</v>
      </c>
      <c r="AP950" s="157"/>
      <c r="AQ950" s="158">
        <f t="shared" si="88"/>
        <v>7200000</v>
      </c>
      <c r="AR950" s="158">
        <f t="shared" si="87"/>
        <v>0</v>
      </c>
      <c r="AS950" s="159" t="s">
        <v>170</v>
      </c>
      <c r="AT950" s="164">
        <v>235</v>
      </c>
      <c r="AU950" s="165" t="s">
        <v>3071</v>
      </c>
      <c r="AV950" s="148"/>
    </row>
    <row r="951" spans="1:48" s="118" customFormat="1" ht="18.75" customHeight="1">
      <c r="A951" s="140">
        <v>211</v>
      </c>
      <c r="B951" s="141" t="s">
        <v>3890</v>
      </c>
      <c r="C951" s="142" t="s">
        <v>154</v>
      </c>
      <c r="D951" s="168" t="s">
        <v>113</v>
      </c>
      <c r="E951" s="168" t="s">
        <v>118</v>
      </c>
      <c r="F951" s="142" t="s">
        <v>126</v>
      </c>
      <c r="G951" s="141" t="s">
        <v>231</v>
      </c>
      <c r="H951" s="142" t="s">
        <v>198</v>
      </c>
      <c r="I951" s="142" t="s">
        <v>40</v>
      </c>
      <c r="J951" s="168" t="s">
        <v>3891</v>
      </c>
      <c r="K951" s="141" t="s">
        <v>225</v>
      </c>
      <c r="L951" s="141" t="s">
        <v>237</v>
      </c>
      <c r="M951" s="143">
        <v>6400000</v>
      </c>
      <c r="N951" s="144">
        <v>1</v>
      </c>
      <c r="O951" s="143">
        <v>6400000</v>
      </c>
      <c r="P951" s="144" t="s">
        <v>2934</v>
      </c>
      <c r="Q951" s="144" t="s">
        <v>2934</v>
      </c>
      <c r="R951" s="144" t="s">
        <v>2934</v>
      </c>
      <c r="S951" s="141" t="s">
        <v>230</v>
      </c>
      <c r="T951" s="141" t="s">
        <v>2935</v>
      </c>
      <c r="U951" s="141" t="s">
        <v>2936</v>
      </c>
      <c r="V951" s="145"/>
      <c r="W951" s="141" t="s">
        <v>2946</v>
      </c>
      <c r="X951" s="146">
        <v>45429</v>
      </c>
      <c r="Y951" s="147" t="s">
        <v>3798</v>
      </c>
      <c r="Z951" s="147" t="s">
        <v>178</v>
      </c>
      <c r="AA951" s="141" t="s">
        <v>1903</v>
      </c>
      <c r="AB951" s="146">
        <v>45432</v>
      </c>
      <c r="AC951" s="162" t="s">
        <v>3892</v>
      </c>
      <c r="AD951" s="146">
        <v>45432</v>
      </c>
      <c r="AE951" s="163">
        <v>6400000</v>
      </c>
      <c r="AF951" s="152">
        <f t="shared" si="84"/>
        <v>0</v>
      </c>
      <c r="AG951" s="167">
        <v>763</v>
      </c>
      <c r="AH951" s="146">
        <v>45434</v>
      </c>
      <c r="AI951" s="163">
        <v>6400000</v>
      </c>
      <c r="AJ951" s="152">
        <f t="shared" si="85"/>
        <v>0</v>
      </c>
      <c r="AK951" s="164">
        <v>2764</v>
      </c>
      <c r="AL951" s="146">
        <v>45440</v>
      </c>
      <c r="AM951" s="163">
        <v>6400000</v>
      </c>
      <c r="AN951" s="158">
        <f t="shared" si="86"/>
        <v>0</v>
      </c>
      <c r="AO951" s="157">
        <v>0</v>
      </c>
      <c r="AP951" s="157"/>
      <c r="AQ951" s="158">
        <f t="shared" si="88"/>
        <v>6400000</v>
      </c>
      <c r="AR951" s="158">
        <f t="shared" si="87"/>
        <v>0</v>
      </c>
      <c r="AS951" s="159" t="s">
        <v>170</v>
      </c>
      <c r="AT951" s="164">
        <v>88</v>
      </c>
      <c r="AU951" s="165" t="s">
        <v>3148</v>
      </c>
      <c r="AV951" s="148"/>
    </row>
    <row r="952" spans="1:48" s="118" customFormat="1" ht="18.75" customHeight="1">
      <c r="A952" s="140">
        <v>212</v>
      </c>
      <c r="B952" s="141" t="s">
        <v>3893</v>
      </c>
      <c r="C952" s="142" t="s">
        <v>154</v>
      </c>
      <c r="D952" s="168" t="s">
        <v>113</v>
      </c>
      <c r="E952" s="168" t="s">
        <v>118</v>
      </c>
      <c r="F952" s="142" t="s">
        <v>126</v>
      </c>
      <c r="G952" s="141" t="s">
        <v>231</v>
      </c>
      <c r="H952" s="142" t="s">
        <v>198</v>
      </c>
      <c r="I952" s="142" t="s">
        <v>40</v>
      </c>
      <c r="J952" s="168" t="s">
        <v>3894</v>
      </c>
      <c r="K952" s="141" t="s">
        <v>225</v>
      </c>
      <c r="L952" s="141" t="s">
        <v>237</v>
      </c>
      <c r="M952" s="143">
        <v>4333333</v>
      </c>
      <c r="N952" s="144">
        <v>1</v>
      </c>
      <c r="O952" s="143">
        <v>4333333</v>
      </c>
      <c r="P952" s="144" t="s">
        <v>2934</v>
      </c>
      <c r="Q952" s="144" t="s">
        <v>2934</v>
      </c>
      <c r="R952" s="144" t="s">
        <v>2934</v>
      </c>
      <c r="S952" s="141" t="s">
        <v>230</v>
      </c>
      <c r="T952" s="141" t="s">
        <v>2935</v>
      </c>
      <c r="U952" s="141" t="s">
        <v>2936</v>
      </c>
      <c r="V952" s="145"/>
      <c r="W952" s="141" t="s">
        <v>2946</v>
      </c>
      <c r="X952" s="146">
        <v>45429</v>
      </c>
      <c r="Y952" s="147" t="s">
        <v>3798</v>
      </c>
      <c r="Z952" s="147" t="s">
        <v>178</v>
      </c>
      <c r="AA952" s="141" t="s">
        <v>1903</v>
      </c>
      <c r="AB952" s="146">
        <v>45432</v>
      </c>
      <c r="AC952" s="162" t="s">
        <v>3895</v>
      </c>
      <c r="AD952" s="146">
        <v>45432</v>
      </c>
      <c r="AE952" s="163">
        <v>4333333</v>
      </c>
      <c r="AF952" s="152">
        <f t="shared" si="84"/>
        <v>0</v>
      </c>
      <c r="AG952" s="167">
        <v>764</v>
      </c>
      <c r="AH952" s="146">
        <v>45434</v>
      </c>
      <c r="AI952" s="163">
        <v>4333333</v>
      </c>
      <c r="AJ952" s="152">
        <f t="shared" si="85"/>
        <v>0</v>
      </c>
      <c r="AK952" s="164" t="s">
        <v>3896</v>
      </c>
      <c r="AL952" s="146">
        <v>45440</v>
      </c>
      <c r="AM952" s="163">
        <v>4333333</v>
      </c>
      <c r="AN952" s="158">
        <f t="shared" si="86"/>
        <v>0</v>
      </c>
      <c r="AO952" s="157">
        <v>0</v>
      </c>
      <c r="AP952" s="157"/>
      <c r="AQ952" s="158">
        <f t="shared" si="88"/>
        <v>4333333</v>
      </c>
      <c r="AR952" s="158">
        <f t="shared" si="87"/>
        <v>0</v>
      </c>
      <c r="AS952" s="159" t="s">
        <v>170</v>
      </c>
      <c r="AT952" s="164">
        <v>84</v>
      </c>
      <c r="AU952" s="165" t="s">
        <v>3169</v>
      </c>
      <c r="AV952" s="148"/>
    </row>
    <row r="953" spans="1:48" s="118" customFormat="1" ht="18.75" customHeight="1">
      <c r="A953" s="140">
        <v>213</v>
      </c>
      <c r="B953" s="141" t="s">
        <v>3897</v>
      </c>
      <c r="C953" s="142" t="s">
        <v>154</v>
      </c>
      <c r="D953" s="168" t="s">
        <v>113</v>
      </c>
      <c r="E953" s="168" t="s">
        <v>118</v>
      </c>
      <c r="F953" s="142" t="s">
        <v>126</v>
      </c>
      <c r="G953" s="141" t="s">
        <v>231</v>
      </c>
      <c r="H953" s="142" t="s">
        <v>104</v>
      </c>
      <c r="I953" s="142" t="s">
        <v>40</v>
      </c>
      <c r="J953" s="168" t="s">
        <v>3898</v>
      </c>
      <c r="K953" s="141" t="s">
        <v>225</v>
      </c>
      <c r="L953" s="141" t="s">
        <v>237</v>
      </c>
      <c r="M953" s="143">
        <v>5786667</v>
      </c>
      <c r="N953" s="144">
        <v>1</v>
      </c>
      <c r="O953" s="143">
        <v>5786667</v>
      </c>
      <c r="P953" s="144" t="s">
        <v>2934</v>
      </c>
      <c r="Q953" s="144" t="s">
        <v>2934</v>
      </c>
      <c r="R953" s="144" t="s">
        <v>2934</v>
      </c>
      <c r="S953" s="141" t="s">
        <v>230</v>
      </c>
      <c r="T953" s="141" t="s">
        <v>2935</v>
      </c>
      <c r="U953" s="141" t="s">
        <v>2936</v>
      </c>
      <c r="V953" s="145"/>
      <c r="W953" s="141" t="s">
        <v>2937</v>
      </c>
      <c r="X953" s="146">
        <v>45429</v>
      </c>
      <c r="Y953" s="147" t="s">
        <v>3798</v>
      </c>
      <c r="Z953" s="147" t="s">
        <v>178</v>
      </c>
      <c r="AA953" s="141" t="s">
        <v>3899</v>
      </c>
      <c r="AB953" s="146">
        <v>45432</v>
      </c>
      <c r="AC953" s="162" t="s">
        <v>3900</v>
      </c>
      <c r="AD953" s="146">
        <v>45432</v>
      </c>
      <c r="AE953" s="163">
        <v>5786667</v>
      </c>
      <c r="AF953" s="152">
        <f t="shared" si="84"/>
        <v>0</v>
      </c>
      <c r="AG953" s="167">
        <v>765</v>
      </c>
      <c r="AH953" s="146">
        <v>45434</v>
      </c>
      <c r="AI953" s="163">
        <v>5786667</v>
      </c>
      <c r="AJ953" s="152">
        <f t="shared" si="85"/>
        <v>0</v>
      </c>
      <c r="AK953" s="164">
        <v>2722</v>
      </c>
      <c r="AL953" s="146">
        <v>45439</v>
      </c>
      <c r="AM953" s="163">
        <v>5786667</v>
      </c>
      <c r="AN953" s="158">
        <f t="shared" si="86"/>
        <v>0</v>
      </c>
      <c r="AO953" s="157">
        <v>0</v>
      </c>
      <c r="AP953" s="157"/>
      <c r="AQ953" s="158">
        <f t="shared" si="88"/>
        <v>5786667</v>
      </c>
      <c r="AR953" s="158">
        <f t="shared" si="87"/>
        <v>0</v>
      </c>
      <c r="AS953" s="159" t="s">
        <v>170</v>
      </c>
      <c r="AT953" s="164">
        <v>22</v>
      </c>
      <c r="AU953" s="165" t="s">
        <v>3247</v>
      </c>
      <c r="AV953" s="148"/>
    </row>
    <row r="954" spans="1:48" s="118" customFormat="1" ht="18.75" customHeight="1">
      <c r="A954" s="140">
        <v>214</v>
      </c>
      <c r="B954" s="141" t="s">
        <v>3901</v>
      </c>
      <c r="C954" s="142" t="s">
        <v>154</v>
      </c>
      <c r="D954" s="168" t="s">
        <v>113</v>
      </c>
      <c r="E954" s="168" t="s">
        <v>118</v>
      </c>
      <c r="F954" s="142" t="s">
        <v>126</v>
      </c>
      <c r="G954" s="141" t="s">
        <v>231</v>
      </c>
      <c r="H954" s="142" t="s">
        <v>4</v>
      </c>
      <c r="I954" s="142" t="s">
        <v>40</v>
      </c>
      <c r="J954" s="168" t="s">
        <v>3902</v>
      </c>
      <c r="K954" s="141" t="s">
        <v>225</v>
      </c>
      <c r="L954" s="141" t="s">
        <v>237</v>
      </c>
      <c r="M954" s="143">
        <v>7338666</v>
      </c>
      <c r="N954" s="144">
        <v>1</v>
      </c>
      <c r="O954" s="143">
        <v>7338666</v>
      </c>
      <c r="P954" s="144" t="s">
        <v>2934</v>
      </c>
      <c r="Q954" s="144" t="s">
        <v>2934</v>
      </c>
      <c r="R954" s="144" t="s">
        <v>2934</v>
      </c>
      <c r="S954" s="141" t="s">
        <v>230</v>
      </c>
      <c r="T954" s="141" t="s">
        <v>2935</v>
      </c>
      <c r="U954" s="141" t="s">
        <v>2936</v>
      </c>
      <c r="V954" s="145"/>
      <c r="W954" s="141" t="s">
        <v>3026</v>
      </c>
      <c r="X954" s="146">
        <v>45429</v>
      </c>
      <c r="Y954" s="147" t="s">
        <v>3798</v>
      </c>
      <c r="Z954" s="147" t="s">
        <v>178</v>
      </c>
      <c r="AA954" s="141" t="s">
        <v>649</v>
      </c>
      <c r="AB954" s="146">
        <v>45432</v>
      </c>
      <c r="AC954" s="162" t="s">
        <v>3903</v>
      </c>
      <c r="AD954" s="146">
        <v>45432</v>
      </c>
      <c r="AE954" s="163">
        <v>7338666</v>
      </c>
      <c r="AF954" s="152">
        <f t="shared" si="84"/>
        <v>0</v>
      </c>
      <c r="AG954" s="167">
        <v>768</v>
      </c>
      <c r="AH954" s="146">
        <v>45434</v>
      </c>
      <c r="AI954" s="163">
        <v>5137065</v>
      </c>
      <c r="AJ954" s="152">
        <f t="shared" si="85"/>
        <v>2201601</v>
      </c>
      <c r="AK954" s="164">
        <v>2847</v>
      </c>
      <c r="AL954" s="146">
        <v>45440</v>
      </c>
      <c r="AM954" s="163">
        <v>5137065</v>
      </c>
      <c r="AN954" s="158">
        <f t="shared" si="86"/>
        <v>0</v>
      </c>
      <c r="AO954" s="157">
        <v>0</v>
      </c>
      <c r="AP954" s="157"/>
      <c r="AQ954" s="158">
        <f t="shared" si="88"/>
        <v>5137065</v>
      </c>
      <c r="AR954" s="158">
        <f t="shared" si="87"/>
        <v>2201601</v>
      </c>
      <c r="AS954" s="159" t="s">
        <v>170</v>
      </c>
      <c r="AT954" s="164">
        <v>371</v>
      </c>
      <c r="AU954" s="165" t="s">
        <v>3032</v>
      </c>
      <c r="AV954" s="148" t="s">
        <v>3904</v>
      </c>
    </row>
    <row r="955" spans="1:48" s="118" customFormat="1" ht="18.75" customHeight="1">
      <c r="A955" s="140">
        <v>215</v>
      </c>
      <c r="B955" s="141" t="s">
        <v>3905</v>
      </c>
      <c r="C955" s="142" t="s">
        <v>154</v>
      </c>
      <c r="D955" s="168" t="s">
        <v>113</v>
      </c>
      <c r="E955" s="168" t="s">
        <v>118</v>
      </c>
      <c r="F955" s="142" t="s">
        <v>126</v>
      </c>
      <c r="G955" s="141" t="s">
        <v>231</v>
      </c>
      <c r="H955" s="142" t="s">
        <v>4</v>
      </c>
      <c r="I955" s="142" t="s">
        <v>40</v>
      </c>
      <c r="J955" s="168" t="s">
        <v>3906</v>
      </c>
      <c r="K955" s="141" t="s">
        <v>225</v>
      </c>
      <c r="L955" s="141" t="s">
        <v>237</v>
      </c>
      <c r="M955" s="143">
        <v>7338666</v>
      </c>
      <c r="N955" s="144">
        <v>1</v>
      </c>
      <c r="O955" s="143">
        <v>7338666</v>
      </c>
      <c r="P955" s="144" t="s">
        <v>2934</v>
      </c>
      <c r="Q955" s="144" t="s">
        <v>2934</v>
      </c>
      <c r="R955" s="144" t="s">
        <v>2934</v>
      </c>
      <c r="S955" s="141" t="s">
        <v>230</v>
      </c>
      <c r="T955" s="141" t="s">
        <v>2935</v>
      </c>
      <c r="U955" s="141" t="s">
        <v>2936</v>
      </c>
      <c r="V955" s="145"/>
      <c r="W955" s="141" t="s">
        <v>3026</v>
      </c>
      <c r="X955" s="146">
        <v>45429</v>
      </c>
      <c r="Y955" s="147" t="s">
        <v>3798</v>
      </c>
      <c r="Z955" s="147" t="s">
        <v>178</v>
      </c>
      <c r="AA955" s="141" t="s">
        <v>649</v>
      </c>
      <c r="AB955" s="146">
        <v>45432</v>
      </c>
      <c r="AC955" s="162" t="s">
        <v>3907</v>
      </c>
      <c r="AD955" s="146">
        <v>45432</v>
      </c>
      <c r="AE955" s="163">
        <v>7338666</v>
      </c>
      <c r="AF955" s="152">
        <f t="shared" si="84"/>
        <v>0</v>
      </c>
      <c r="AG955" s="167">
        <v>786</v>
      </c>
      <c r="AH955" s="146">
        <v>45434</v>
      </c>
      <c r="AI955" s="163">
        <v>4892442</v>
      </c>
      <c r="AJ955" s="152">
        <f t="shared" si="85"/>
        <v>2446224</v>
      </c>
      <c r="AK955" s="164" t="s">
        <v>3908</v>
      </c>
      <c r="AL955" s="146">
        <v>45440</v>
      </c>
      <c r="AM955" s="163">
        <v>4892442</v>
      </c>
      <c r="AN955" s="158">
        <f t="shared" si="86"/>
        <v>0</v>
      </c>
      <c r="AO955" s="157">
        <v>0</v>
      </c>
      <c r="AP955" s="157"/>
      <c r="AQ955" s="158">
        <f t="shared" si="88"/>
        <v>4892442</v>
      </c>
      <c r="AR955" s="158">
        <f t="shared" si="87"/>
        <v>2446224</v>
      </c>
      <c r="AS955" s="159" t="s">
        <v>170</v>
      </c>
      <c r="AT955" s="164">
        <v>375</v>
      </c>
      <c r="AU955" s="165" t="s">
        <v>3028</v>
      </c>
      <c r="AV955" s="148" t="s">
        <v>3909</v>
      </c>
    </row>
    <row r="956" spans="1:48" s="118" customFormat="1" ht="18.75" customHeight="1">
      <c r="A956" s="140">
        <v>216</v>
      </c>
      <c r="B956" s="141" t="s">
        <v>3910</v>
      </c>
      <c r="C956" s="142" t="s">
        <v>154</v>
      </c>
      <c r="D956" s="168" t="s">
        <v>113</v>
      </c>
      <c r="E956" s="168" t="s">
        <v>118</v>
      </c>
      <c r="F956" s="142" t="s">
        <v>126</v>
      </c>
      <c r="G956" s="141" t="s">
        <v>231</v>
      </c>
      <c r="H956" s="142" t="s">
        <v>4</v>
      </c>
      <c r="I956" s="142" t="s">
        <v>40</v>
      </c>
      <c r="J956" s="168" t="s">
        <v>3911</v>
      </c>
      <c r="K956" s="141" t="s">
        <v>225</v>
      </c>
      <c r="L956" s="141" t="s">
        <v>237</v>
      </c>
      <c r="M956" s="143">
        <v>6360150</v>
      </c>
      <c r="N956" s="144">
        <v>1</v>
      </c>
      <c r="O956" s="143">
        <v>6360150</v>
      </c>
      <c r="P956" s="144" t="s">
        <v>2934</v>
      </c>
      <c r="Q956" s="144" t="s">
        <v>2934</v>
      </c>
      <c r="R956" s="144" t="s">
        <v>2934</v>
      </c>
      <c r="S956" s="141" t="s">
        <v>230</v>
      </c>
      <c r="T956" s="141" t="s">
        <v>2935</v>
      </c>
      <c r="U956" s="141" t="s">
        <v>2936</v>
      </c>
      <c r="V956" s="145"/>
      <c r="W956" s="141" t="s">
        <v>3026</v>
      </c>
      <c r="X956" s="146">
        <v>45429</v>
      </c>
      <c r="Y956" s="147" t="s">
        <v>3798</v>
      </c>
      <c r="Z956" s="147" t="s">
        <v>178</v>
      </c>
      <c r="AA956" s="141" t="s">
        <v>649</v>
      </c>
      <c r="AB956" s="146">
        <v>45432</v>
      </c>
      <c r="AC956" s="162" t="s">
        <v>3912</v>
      </c>
      <c r="AD956" s="146">
        <v>45432</v>
      </c>
      <c r="AE956" s="163">
        <v>6360150</v>
      </c>
      <c r="AF956" s="152">
        <f t="shared" si="84"/>
        <v>0</v>
      </c>
      <c r="AG956" s="167">
        <v>787</v>
      </c>
      <c r="AH956" s="146">
        <v>45434</v>
      </c>
      <c r="AI956" s="163">
        <v>5037064</v>
      </c>
      <c r="AJ956" s="152">
        <f t="shared" si="85"/>
        <v>1323086</v>
      </c>
      <c r="AK956" s="164">
        <v>2902</v>
      </c>
      <c r="AL956" s="146">
        <v>45441</v>
      </c>
      <c r="AM956" s="163">
        <v>5037064</v>
      </c>
      <c r="AN956" s="158">
        <f t="shared" si="86"/>
        <v>0</v>
      </c>
      <c r="AO956" s="157">
        <v>0</v>
      </c>
      <c r="AP956" s="157"/>
      <c r="AQ956" s="158">
        <f t="shared" si="88"/>
        <v>5037064</v>
      </c>
      <c r="AR956" s="158">
        <f t="shared" si="87"/>
        <v>1323086</v>
      </c>
      <c r="AS956" s="159" t="s">
        <v>170</v>
      </c>
      <c r="AT956" s="164">
        <v>415</v>
      </c>
      <c r="AU956" s="165" t="s">
        <v>3046</v>
      </c>
      <c r="AV956" s="148" t="s">
        <v>3913</v>
      </c>
    </row>
    <row r="957" spans="1:48" s="118" customFormat="1" ht="18.75" customHeight="1">
      <c r="A957" s="140">
        <v>217</v>
      </c>
      <c r="B957" s="141" t="s">
        <v>3914</v>
      </c>
      <c r="C957" s="142" t="s">
        <v>154</v>
      </c>
      <c r="D957" s="168" t="s">
        <v>113</v>
      </c>
      <c r="E957" s="168" t="s">
        <v>118</v>
      </c>
      <c r="F957" s="142" t="s">
        <v>126</v>
      </c>
      <c r="G957" s="141" t="s">
        <v>231</v>
      </c>
      <c r="H957" s="142" t="s">
        <v>217</v>
      </c>
      <c r="I957" s="142" t="s">
        <v>40</v>
      </c>
      <c r="J957" s="168" t="s">
        <v>3915</v>
      </c>
      <c r="K957" s="141" t="s">
        <v>225</v>
      </c>
      <c r="L957" s="141" t="s">
        <v>237</v>
      </c>
      <c r="M957" s="143">
        <v>6400000</v>
      </c>
      <c r="N957" s="144">
        <v>1</v>
      </c>
      <c r="O957" s="143">
        <v>6400000</v>
      </c>
      <c r="P957" s="144" t="s">
        <v>2934</v>
      </c>
      <c r="Q957" s="144" t="s">
        <v>2934</v>
      </c>
      <c r="R957" s="144" t="s">
        <v>2934</v>
      </c>
      <c r="S957" s="141" t="s">
        <v>230</v>
      </c>
      <c r="T957" s="141" t="s">
        <v>2935</v>
      </c>
      <c r="U957" s="141" t="s">
        <v>2936</v>
      </c>
      <c r="V957" s="145"/>
      <c r="W957" s="141" t="s">
        <v>3172</v>
      </c>
      <c r="X957" s="146">
        <v>45429</v>
      </c>
      <c r="Y957" s="147" t="s">
        <v>3798</v>
      </c>
      <c r="Z957" s="147" t="s">
        <v>178</v>
      </c>
      <c r="AA957" s="141" t="s">
        <v>3569</v>
      </c>
      <c r="AB957" s="146">
        <v>45432</v>
      </c>
      <c r="AC957" s="162" t="s">
        <v>3916</v>
      </c>
      <c r="AD957" s="146">
        <v>45432</v>
      </c>
      <c r="AE957" s="163">
        <v>6400000</v>
      </c>
      <c r="AF957" s="152">
        <f t="shared" si="84"/>
        <v>0</v>
      </c>
      <c r="AG957" s="167">
        <v>788</v>
      </c>
      <c r="AH957" s="146">
        <v>45434</v>
      </c>
      <c r="AI957" s="163">
        <v>6400000</v>
      </c>
      <c r="AJ957" s="152">
        <f t="shared" si="85"/>
        <v>0</v>
      </c>
      <c r="AK957" s="164">
        <v>2767</v>
      </c>
      <c r="AL957" s="146">
        <v>45440</v>
      </c>
      <c r="AM957" s="163">
        <v>6400000</v>
      </c>
      <c r="AN957" s="158">
        <f t="shared" si="86"/>
        <v>0</v>
      </c>
      <c r="AO957" s="157">
        <v>0</v>
      </c>
      <c r="AP957" s="157"/>
      <c r="AQ957" s="158">
        <f t="shared" si="88"/>
        <v>6400000</v>
      </c>
      <c r="AR957" s="158">
        <f t="shared" si="87"/>
        <v>0</v>
      </c>
      <c r="AS957" s="159" t="s">
        <v>170</v>
      </c>
      <c r="AT957" s="164">
        <v>329</v>
      </c>
      <c r="AU957" s="165" t="s">
        <v>3192</v>
      </c>
      <c r="AV957" s="148"/>
    </row>
    <row r="958" spans="1:48" s="118" customFormat="1" ht="18.75" customHeight="1">
      <c r="A958" s="140">
        <v>218</v>
      </c>
      <c r="B958" s="141" t="s">
        <v>3917</v>
      </c>
      <c r="C958" s="142" t="s">
        <v>154</v>
      </c>
      <c r="D958" s="168" t="s">
        <v>113</v>
      </c>
      <c r="E958" s="168" t="s">
        <v>118</v>
      </c>
      <c r="F958" s="142" t="s">
        <v>126</v>
      </c>
      <c r="G958" s="141" t="s">
        <v>231</v>
      </c>
      <c r="H958" s="142" t="s">
        <v>4</v>
      </c>
      <c r="I958" s="142" t="s">
        <v>40</v>
      </c>
      <c r="J958" s="168" t="s">
        <v>3918</v>
      </c>
      <c r="K958" s="141" t="s">
        <v>225</v>
      </c>
      <c r="L958" s="141" t="s">
        <v>237</v>
      </c>
      <c r="M958" s="143">
        <v>7000000</v>
      </c>
      <c r="N958" s="144">
        <v>1</v>
      </c>
      <c r="O958" s="143">
        <v>7000000</v>
      </c>
      <c r="P958" s="144" t="s">
        <v>2934</v>
      </c>
      <c r="Q958" s="144" t="s">
        <v>2934</v>
      </c>
      <c r="R958" s="144" t="s">
        <v>2934</v>
      </c>
      <c r="S958" s="141" t="s">
        <v>230</v>
      </c>
      <c r="T958" s="141" t="s">
        <v>2935</v>
      </c>
      <c r="U958" s="141" t="s">
        <v>2936</v>
      </c>
      <c r="V958" s="145"/>
      <c r="W958" s="141" t="s">
        <v>3097</v>
      </c>
      <c r="X958" s="146">
        <v>45429</v>
      </c>
      <c r="Y958" s="147" t="s">
        <v>3798</v>
      </c>
      <c r="Z958" s="147" t="s">
        <v>178</v>
      </c>
      <c r="AA958" s="141" t="s">
        <v>3919</v>
      </c>
      <c r="AB958" s="146">
        <v>45432</v>
      </c>
      <c r="AC958" s="162" t="s">
        <v>3920</v>
      </c>
      <c r="AD958" s="146">
        <v>45432</v>
      </c>
      <c r="AE958" s="163">
        <v>7000000</v>
      </c>
      <c r="AF958" s="152">
        <f t="shared" si="84"/>
        <v>0</v>
      </c>
      <c r="AG958" s="167">
        <v>781</v>
      </c>
      <c r="AH958" s="146">
        <v>45434</v>
      </c>
      <c r="AI958" s="163">
        <v>7000000</v>
      </c>
      <c r="AJ958" s="152">
        <f t="shared" si="85"/>
        <v>0</v>
      </c>
      <c r="AK958" s="164">
        <v>2765</v>
      </c>
      <c r="AL958" s="146">
        <v>45440</v>
      </c>
      <c r="AM958" s="163">
        <v>7000000</v>
      </c>
      <c r="AN958" s="158">
        <f t="shared" si="86"/>
        <v>0</v>
      </c>
      <c r="AO958" s="157">
        <v>0</v>
      </c>
      <c r="AP958" s="157"/>
      <c r="AQ958" s="158">
        <f t="shared" si="88"/>
        <v>7000000</v>
      </c>
      <c r="AR958" s="158">
        <f t="shared" si="87"/>
        <v>0</v>
      </c>
      <c r="AS958" s="159" t="s">
        <v>170</v>
      </c>
      <c r="AT958" s="164">
        <v>101</v>
      </c>
      <c r="AU958" s="165" t="s">
        <v>3131</v>
      </c>
      <c r="AV958" s="148"/>
    </row>
    <row r="959" spans="1:48" s="118" customFormat="1" ht="18.75" customHeight="1">
      <c r="A959" s="140">
        <v>219</v>
      </c>
      <c r="B959" s="141" t="s">
        <v>3921</v>
      </c>
      <c r="C959" s="142" t="s">
        <v>154</v>
      </c>
      <c r="D959" s="168" t="s">
        <v>113</v>
      </c>
      <c r="E959" s="168" t="s">
        <v>118</v>
      </c>
      <c r="F959" s="142" t="s">
        <v>126</v>
      </c>
      <c r="G959" s="141" t="s">
        <v>231</v>
      </c>
      <c r="H959" s="142" t="s">
        <v>4</v>
      </c>
      <c r="I959" s="142" t="s">
        <v>40</v>
      </c>
      <c r="J959" s="168" t="s">
        <v>3922</v>
      </c>
      <c r="K959" s="141" t="s">
        <v>225</v>
      </c>
      <c r="L959" s="141" t="s">
        <v>237</v>
      </c>
      <c r="M959" s="143">
        <v>2240007</v>
      </c>
      <c r="N959" s="144">
        <v>1</v>
      </c>
      <c r="O959" s="143">
        <v>2240007</v>
      </c>
      <c r="P959" s="144" t="s">
        <v>2934</v>
      </c>
      <c r="Q959" s="144" t="s">
        <v>2934</v>
      </c>
      <c r="R959" s="144" t="s">
        <v>2934</v>
      </c>
      <c r="S959" s="141" t="s">
        <v>230</v>
      </c>
      <c r="T959" s="141" t="s">
        <v>2935</v>
      </c>
      <c r="U959" s="141" t="s">
        <v>2936</v>
      </c>
      <c r="V959" s="145"/>
      <c r="W959" s="141" t="s">
        <v>3097</v>
      </c>
      <c r="X959" s="146">
        <v>45429</v>
      </c>
      <c r="Y959" s="147" t="s">
        <v>3798</v>
      </c>
      <c r="Z959" s="147" t="s">
        <v>178</v>
      </c>
      <c r="AA959" s="141" t="s">
        <v>3919</v>
      </c>
      <c r="AB959" s="146">
        <v>45432</v>
      </c>
      <c r="AC959" s="162" t="s">
        <v>3923</v>
      </c>
      <c r="AD959" s="146">
        <v>45432</v>
      </c>
      <c r="AE959" s="163">
        <v>2240007</v>
      </c>
      <c r="AF959" s="152">
        <f t="shared" si="84"/>
        <v>0</v>
      </c>
      <c r="AG959" s="167">
        <v>780</v>
      </c>
      <c r="AH959" s="146">
        <v>45434</v>
      </c>
      <c r="AI959" s="163">
        <v>2240000</v>
      </c>
      <c r="AJ959" s="152">
        <f t="shared" si="85"/>
        <v>7</v>
      </c>
      <c r="AK959" s="164">
        <v>2988</v>
      </c>
      <c r="AL959" s="146">
        <v>45441</v>
      </c>
      <c r="AM959" s="163">
        <v>2240000</v>
      </c>
      <c r="AN959" s="158">
        <f t="shared" si="86"/>
        <v>0</v>
      </c>
      <c r="AO959" s="157">
        <v>0</v>
      </c>
      <c r="AP959" s="157"/>
      <c r="AQ959" s="158">
        <f t="shared" si="88"/>
        <v>2240000</v>
      </c>
      <c r="AR959" s="158">
        <f t="shared" si="87"/>
        <v>7</v>
      </c>
      <c r="AS959" s="159" t="s">
        <v>168</v>
      </c>
      <c r="AT959" s="164">
        <v>423</v>
      </c>
      <c r="AU959" s="165" t="s">
        <v>3107</v>
      </c>
      <c r="AV959" s="148" t="s">
        <v>3924</v>
      </c>
    </row>
    <row r="960" spans="1:48" s="118" customFormat="1" ht="18.75" customHeight="1">
      <c r="A960" s="140">
        <v>220</v>
      </c>
      <c r="B960" s="141" t="s">
        <v>3925</v>
      </c>
      <c r="C960" s="142" t="s">
        <v>154</v>
      </c>
      <c r="D960" s="168" t="s">
        <v>113</v>
      </c>
      <c r="E960" s="168" t="s">
        <v>118</v>
      </c>
      <c r="F960" s="142" t="s">
        <v>128</v>
      </c>
      <c r="G960" s="141" t="s">
        <v>234</v>
      </c>
      <c r="H960" s="142" t="s">
        <v>209</v>
      </c>
      <c r="I960" s="142" t="s">
        <v>40</v>
      </c>
      <c r="J960" s="168" t="s">
        <v>3926</v>
      </c>
      <c r="K960" s="141" t="s">
        <v>222</v>
      </c>
      <c r="L960" s="141" t="s">
        <v>3927</v>
      </c>
      <c r="M960" s="143">
        <v>2857142.8571428573</v>
      </c>
      <c r="N960" s="144">
        <v>7</v>
      </c>
      <c r="O960" s="143">
        <v>20000000</v>
      </c>
      <c r="P960" s="144" t="s">
        <v>2934</v>
      </c>
      <c r="Q960" s="144" t="s">
        <v>2934</v>
      </c>
      <c r="R960" s="144" t="s">
        <v>2934</v>
      </c>
      <c r="S960" s="141" t="s">
        <v>230</v>
      </c>
      <c r="T960" s="141" t="s">
        <v>2935</v>
      </c>
      <c r="U960" s="141" t="s">
        <v>2936</v>
      </c>
      <c r="V960" s="145"/>
      <c r="W960" s="141" t="s">
        <v>2972</v>
      </c>
      <c r="X960" s="146">
        <v>45429</v>
      </c>
      <c r="Y960" s="147" t="s">
        <v>3928</v>
      </c>
      <c r="Z960" s="147" t="s">
        <v>178</v>
      </c>
      <c r="AA960" s="141" t="s">
        <v>3547</v>
      </c>
      <c r="AB960" s="146">
        <v>45432</v>
      </c>
      <c r="AC960" s="162" t="s">
        <v>3929</v>
      </c>
      <c r="AD960" s="146">
        <v>45434</v>
      </c>
      <c r="AE960" s="163">
        <v>20000000</v>
      </c>
      <c r="AF960" s="152">
        <f t="shared" si="84"/>
        <v>0</v>
      </c>
      <c r="AG960" s="167"/>
      <c r="AH960" s="146">
        <v>45434</v>
      </c>
      <c r="AI960" s="163"/>
      <c r="AJ960" s="152">
        <f t="shared" si="85"/>
        <v>20000000</v>
      </c>
      <c r="AK960" s="164"/>
      <c r="AL960" s="146"/>
      <c r="AM960" s="163"/>
      <c r="AN960" s="158">
        <f t="shared" si="86"/>
        <v>0</v>
      </c>
      <c r="AO960" s="157"/>
      <c r="AP960" s="157"/>
      <c r="AQ960" s="158">
        <f t="shared" si="88"/>
        <v>0</v>
      </c>
      <c r="AR960" s="158">
        <f t="shared" si="87"/>
        <v>20000000</v>
      </c>
      <c r="AS960" s="159"/>
      <c r="AT960" s="164"/>
      <c r="AU960" s="165"/>
      <c r="AV960" s="148"/>
    </row>
    <row r="961" spans="1:48" s="118" customFormat="1" ht="18.75" customHeight="1">
      <c r="A961" s="140">
        <v>221</v>
      </c>
      <c r="B961" s="141" t="s">
        <v>3930</v>
      </c>
      <c r="C961" s="142" t="s">
        <v>154</v>
      </c>
      <c r="D961" s="168" t="s">
        <v>113</v>
      </c>
      <c r="E961" s="168" t="s">
        <v>118</v>
      </c>
      <c r="F961" s="142" t="s">
        <v>128</v>
      </c>
      <c r="G961" s="141" t="s">
        <v>234</v>
      </c>
      <c r="H961" s="142" t="s">
        <v>4</v>
      </c>
      <c r="I961" s="142" t="s">
        <v>40</v>
      </c>
      <c r="J961" s="168" t="s">
        <v>3931</v>
      </c>
      <c r="K961" s="141" t="s">
        <v>218</v>
      </c>
      <c r="L961" s="141" t="s">
        <v>3932</v>
      </c>
      <c r="M961" s="143">
        <v>9000000</v>
      </c>
      <c r="N961" s="144">
        <v>2</v>
      </c>
      <c r="O961" s="143">
        <v>18000000</v>
      </c>
      <c r="P961" s="144" t="s">
        <v>2934</v>
      </c>
      <c r="Q961" s="144" t="s">
        <v>2934</v>
      </c>
      <c r="R961" s="144" t="s">
        <v>2934</v>
      </c>
      <c r="S961" s="141" t="s">
        <v>230</v>
      </c>
      <c r="T961" s="141" t="s">
        <v>2935</v>
      </c>
      <c r="U961" s="141" t="s">
        <v>2936</v>
      </c>
      <c r="V961" s="145"/>
      <c r="W961" s="141" t="s">
        <v>3097</v>
      </c>
      <c r="X961" s="146">
        <v>45429</v>
      </c>
      <c r="Y961" s="147" t="s">
        <v>3933</v>
      </c>
      <c r="Z961" s="147" t="s">
        <v>178</v>
      </c>
      <c r="AA961" s="141" t="s">
        <v>3934</v>
      </c>
      <c r="AB961" s="146">
        <v>45432</v>
      </c>
      <c r="AC961" s="162" t="s">
        <v>3935</v>
      </c>
      <c r="AD961" s="146">
        <v>45433</v>
      </c>
      <c r="AE961" s="163">
        <v>18000000</v>
      </c>
      <c r="AF961" s="152">
        <f t="shared" si="84"/>
        <v>0</v>
      </c>
      <c r="AG961" s="167">
        <v>822</v>
      </c>
      <c r="AH961" s="146">
        <v>45434</v>
      </c>
      <c r="AI961" s="163">
        <v>18000000</v>
      </c>
      <c r="AJ961" s="152">
        <f t="shared" si="85"/>
        <v>0</v>
      </c>
      <c r="AK961" s="164">
        <v>2987</v>
      </c>
      <c r="AL961" s="146">
        <v>45441</v>
      </c>
      <c r="AM961" s="163">
        <v>18000000</v>
      </c>
      <c r="AN961" s="158">
        <f t="shared" si="86"/>
        <v>0</v>
      </c>
      <c r="AO961" s="157">
        <v>0</v>
      </c>
      <c r="AP961" s="157"/>
      <c r="AQ961" s="158">
        <f t="shared" si="88"/>
        <v>18000000</v>
      </c>
      <c r="AR961" s="158">
        <f t="shared" si="87"/>
        <v>0</v>
      </c>
      <c r="AS961" s="159" t="s">
        <v>170</v>
      </c>
      <c r="AT961" s="164">
        <v>456</v>
      </c>
      <c r="AU961" s="165" t="s">
        <v>1087</v>
      </c>
      <c r="AV961" s="148"/>
    </row>
    <row r="962" spans="1:48" s="118" customFormat="1" ht="18.75" customHeight="1">
      <c r="A962" s="140">
        <v>222</v>
      </c>
      <c r="B962" s="141" t="s">
        <v>3936</v>
      </c>
      <c r="C962" s="142" t="s">
        <v>154</v>
      </c>
      <c r="D962" s="168" t="s">
        <v>113</v>
      </c>
      <c r="E962" s="168" t="s">
        <v>118</v>
      </c>
      <c r="F962" s="142" t="s">
        <v>128</v>
      </c>
      <c r="G962" s="141" t="s">
        <v>234</v>
      </c>
      <c r="H962" s="142" t="s">
        <v>4</v>
      </c>
      <c r="I962" s="142" t="s">
        <v>40</v>
      </c>
      <c r="J962" s="168" t="s">
        <v>3937</v>
      </c>
      <c r="K962" s="141" t="s">
        <v>218</v>
      </c>
      <c r="L962" s="141" t="s">
        <v>3932</v>
      </c>
      <c r="M962" s="143">
        <v>7300000</v>
      </c>
      <c r="N962" s="144">
        <v>2</v>
      </c>
      <c r="O962" s="143">
        <v>14600000</v>
      </c>
      <c r="P962" s="144" t="s">
        <v>2934</v>
      </c>
      <c r="Q962" s="144" t="s">
        <v>2934</v>
      </c>
      <c r="R962" s="144" t="s">
        <v>2934</v>
      </c>
      <c r="S962" s="141" t="s">
        <v>230</v>
      </c>
      <c r="T962" s="141" t="s">
        <v>2935</v>
      </c>
      <c r="U962" s="141" t="s">
        <v>2936</v>
      </c>
      <c r="V962" s="145"/>
      <c r="W962" s="141" t="s">
        <v>3097</v>
      </c>
      <c r="X962" s="146">
        <v>45429</v>
      </c>
      <c r="Y962" s="147" t="s">
        <v>3933</v>
      </c>
      <c r="Z962" s="147" t="s">
        <v>178</v>
      </c>
      <c r="AA962" s="141" t="s">
        <v>3934</v>
      </c>
      <c r="AB962" s="146">
        <v>45432</v>
      </c>
      <c r="AC962" s="162" t="s">
        <v>3938</v>
      </c>
      <c r="AD962" s="146">
        <v>45433</v>
      </c>
      <c r="AE962" s="163">
        <v>14600000</v>
      </c>
      <c r="AF962" s="152">
        <f t="shared" si="84"/>
        <v>0</v>
      </c>
      <c r="AG962" s="167">
        <v>823</v>
      </c>
      <c r="AH962" s="146">
        <v>45434</v>
      </c>
      <c r="AI962" s="163">
        <v>14600000</v>
      </c>
      <c r="AJ962" s="152">
        <f t="shared" si="85"/>
        <v>0</v>
      </c>
      <c r="AK962" s="164">
        <v>2979</v>
      </c>
      <c r="AL962" s="146">
        <v>45441</v>
      </c>
      <c r="AM962" s="163">
        <v>14600000</v>
      </c>
      <c r="AN962" s="158">
        <f t="shared" si="86"/>
        <v>0</v>
      </c>
      <c r="AO962" s="157">
        <v>0</v>
      </c>
      <c r="AP962" s="157"/>
      <c r="AQ962" s="158">
        <f t="shared" si="88"/>
        <v>14600000</v>
      </c>
      <c r="AR962" s="158">
        <f t="shared" si="87"/>
        <v>0</v>
      </c>
      <c r="AS962" s="159" t="s">
        <v>170</v>
      </c>
      <c r="AT962" s="164">
        <v>453</v>
      </c>
      <c r="AU962" s="165" t="s">
        <v>3939</v>
      </c>
      <c r="AV962" s="148"/>
    </row>
    <row r="963" spans="1:48" s="118" customFormat="1" ht="18.75" customHeight="1">
      <c r="A963" s="140">
        <v>223</v>
      </c>
      <c r="B963" s="141" t="s">
        <v>3940</v>
      </c>
      <c r="C963" s="142" t="s">
        <v>154</v>
      </c>
      <c r="D963" s="168" t="s">
        <v>113</v>
      </c>
      <c r="E963" s="168" t="s">
        <v>118</v>
      </c>
      <c r="F963" s="142" t="s">
        <v>130</v>
      </c>
      <c r="G963" s="141" t="s">
        <v>233</v>
      </c>
      <c r="H963" s="142" t="s">
        <v>78</v>
      </c>
      <c r="I963" s="142" t="s">
        <v>40</v>
      </c>
      <c r="J963" s="168" t="s">
        <v>3941</v>
      </c>
      <c r="K963" s="141" t="s">
        <v>225</v>
      </c>
      <c r="L963" s="141" t="s">
        <v>237</v>
      </c>
      <c r="M963" s="143">
        <v>52500000</v>
      </c>
      <c r="N963" s="144">
        <v>1</v>
      </c>
      <c r="O963" s="143">
        <v>52500000</v>
      </c>
      <c r="P963" s="144" t="s">
        <v>2934</v>
      </c>
      <c r="Q963" s="144" t="s">
        <v>2934</v>
      </c>
      <c r="R963" s="144" t="s">
        <v>2934</v>
      </c>
      <c r="S963" s="141" t="s">
        <v>230</v>
      </c>
      <c r="T963" s="141" t="s">
        <v>2935</v>
      </c>
      <c r="U963" s="141" t="s">
        <v>2936</v>
      </c>
      <c r="V963" s="145"/>
      <c r="W963" s="141" t="s">
        <v>3345</v>
      </c>
      <c r="X963" s="146">
        <v>45436</v>
      </c>
      <c r="Y963" s="147">
        <v>202417000049203</v>
      </c>
      <c r="Z963" s="147" t="s">
        <v>178</v>
      </c>
      <c r="AA963" s="141" t="s">
        <v>3942</v>
      </c>
      <c r="AB963" s="146">
        <v>45436</v>
      </c>
      <c r="AC963" s="162" t="s">
        <v>3943</v>
      </c>
      <c r="AD963" s="146">
        <v>45433</v>
      </c>
      <c r="AE963" s="163">
        <v>52500000</v>
      </c>
      <c r="AF963" s="152">
        <f t="shared" si="84"/>
        <v>0</v>
      </c>
      <c r="AG963" s="167">
        <v>825</v>
      </c>
      <c r="AH963" s="146">
        <v>45434</v>
      </c>
      <c r="AI963" s="163">
        <v>52500000</v>
      </c>
      <c r="AJ963" s="152">
        <f t="shared" si="85"/>
        <v>0</v>
      </c>
      <c r="AK963" s="164">
        <v>2898</v>
      </c>
      <c r="AL963" s="146">
        <v>45441</v>
      </c>
      <c r="AM963" s="163">
        <v>52500000</v>
      </c>
      <c r="AN963" s="158">
        <f t="shared" si="86"/>
        <v>0</v>
      </c>
      <c r="AO963" s="157">
        <v>0</v>
      </c>
      <c r="AP963" s="157"/>
      <c r="AQ963" s="158">
        <f t="shared" si="88"/>
        <v>52500000</v>
      </c>
      <c r="AR963" s="158">
        <f t="shared" si="87"/>
        <v>0</v>
      </c>
      <c r="AS963" s="159" t="s">
        <v>174</v>
      </c>
      <c r="AT963" s="164">
        <v>111124</v>
      </c>
      <c r="AU963" s="165" t="s">
        <v>3944</v>
      </c>
      <c r="AV963" s="148"/>
    </row>
    <row r="964" spans="1:48" s="118" customFormat="1" ht="18.75" customHeight="1">
      <c r="A964" s="140">
        <v>224</v>
      </c>
      <c r="B964" s="141" t="s">
        <v>3945</v>
      </c>
      <c r="C964" s="142" t="s">
        <v>154</v>
      </c>
      <c r="D964" s="168" t="s">
        <v>113</v>
      </c>
      <c r="E964" s="168" t="s">
        <v>118</v>
      </c>
      <c r="F964" s="142" t="s">
        <v>127</v>
      </c>
      <c r="G964" s="141" t="s">
        <v>232</v>
      </c>
      <c r="H964" s="142" t="s">
        <v>209</v>
      </c>
      <c r="I964" s="142" t="s">
        <v>40</v>
      </c>
      <c r="J964" s="168" t="s">
        <v>3946</v>
      </c>
      <c r="K964" s="141" t="s">
        <v>163</v>
      </c>
      <c r="L964" s="141" t="s">
        <v>3947</v>
      </c>
      <c r="M964" s="143">
        <v>50000000</v>
      </c>
      <c r="N964" s="144">
        <v>1</v>
      </c>
      <c r="O964" s="143">
        <v>50000000</v>
      </c>
      <c r="P964" s="144" t="s">
        <v>2934</v>
      </c>
      <c r="Q964" s="144" t="s">
        <v>2934</v>
      </c>
      <c r="R964" s="144" t="s">
        <v>2934</v>
      </c>
      <c r="S964" s="141" t="s">
        <v>230</v>
      </c>
      <c r="T964" s="141" t="s">
        <v>2935</v>
      </c>
      <c r="U964" s="141" t="s">
        <v>2936</v>
      </c>
      <c r="V964" s="145"/>
      <c r="W964" s="141" t="s">
        <v>3172</v>
      </c>
      <c r="X964" s="146">
        <v>45435</v>
      </c>
      <c r="Y964" s="147">
        <v>202417000050003</v>
      </c>
      <c r="Z964" s="147" t="s">
        <v>178</v>
      </c>
      <c r="AA964" s="141" t="s">
        <v>3783</v>
      </c>
      <c r="AB964" s="146">
        <v>45435</v>
      </c>
      <c r="AC964" s="162" t="s">
        <v>3948</v>
      </c>
      <c r="AD964" s="146">
        <v>45436</v>
      </c>
      <c r="AE964" s="163">
        <v>50000000</v>
      </c>
      <c r="AF964" s="152">
        <f t="shared" si="84"/>
        <v>0</v>
      </c>
      <c r="AG964" s="167"/>
      <c r="AH964" s="146"/>
      <c r="AI964" s="163"/>
      <c r="AJ964" s="152">
        <f t="shared" si="85"/>
        <v>50000000</v>
      </c>
      <c r="AK964" s="164"/>
      <c r="AL964" s="146"/>
      <c r="AM964" s="163"/>
      <c r="AN964" s="158">
        <f t="shared" si="86"/>
        <v>0</v>
      </c>
      <c r="AO964" s="157"/>
      <c r="AP964" s="157"/>
      <c r="AQ964" s="158">
        <f t="shared" si="88"/>
        <v>0</v>
      </c>
      <c r="AR964" s="158">
        <f t="shared" si="87"/>
        <v>50000000</v>
      </c>
      <c r="AS964" s="159"/>
      <c r="AT964" s="164"/>
      <c r="AU964" s="165"/>
      <c r="AV964" s="148"/>
    </row>
    <row r="965" spans="1:48" s="118" customFormat="1" ht="18.75" customHeight="1">
      <c r="A965" s="140">
        <v>225</v>
      </c>
      <c r="B965" s="141" t="s">
        <v>3949</v>
      </c>
      <c r="C965" s="142" t="s">
        <v>154</v>
      </c>
      <c r="D965" s="168" t="s">
        <v>113</v>
      </c>
      <c r="E965" s="168" t="s">
        <v>118</v>
      </c>
      <c r="F965" s="142" t="s">
        <v>126</v>
      </c>
      <c r="G965" s="141" t="s">
        <v>231</v>
      </c>
      <c r="H965" s="142" t="s">
        <v>4</v>
      </c>
      <c r="I965" s="142" t="s">
        <v>40</v>
      </c>
      <c r="J965" s="168" t="s">
        <v>3950</v>
      </c>
      <c r="K965" s="141" t="s">
        <v>225</v>
      </c>
      <c r="L965" s="141" t="s">
        <v>237</v>
      </c>
      <c r="M965" s="143">
        <v>8267900</v>
      </c>
      <c r="N965" s="144">
        <v>1</v>
      </c>
      <c r="O965" s="143">
        <v>8267900</v>
      </c>
      <c r="P965" s="144" t="s">
        <v>2934</v>
      </c>
      <c r="Q965" s="144" t="s">
        <v>2934</v>
      </c>
      <c r="R965" s="144" t="s">
        <v>2934</v>
      </c>
      <c r="S965" s="141" t="s">
        <v>230</v>
      </c>
      <c r="T965" s="141" t="s">
        <v>2935</v>
      </c>
      <c r="U965" s="141" t="s">
        <v>2936</v>
      </c>
      <c r="V965" s="145"/>
      <c r="W965" s="141" t="s">
        <v>3097</v>
      </c>
      <c r="X965" s="146">
        <v>45435</v>
      </c>
      <c r="Y965" s="147">
        <v>202417000050543</v>
      </c>
      <c r="Z965" s="147" t="s">
        <v>178</v>
      </c>
      <c r="AA965" s="141" t="s">
        <v>3783</v>
      </c>
      <c r="AB965" s="146">
        <v>45435</v>
      </c>
      <c r="AC965" s="162" t="s">
        <v>3951</v>
      </c>
      <c r="AD965" s="146">
        <v>45436</v>
      </c>
      <c r="AE965" s="163">
        <v>8267900</v>
      </c>
      <c r="AF965" s="152">
        <f t="shared" si="84"/>
        <v>0</v>
      </c>
      <c r="AG965" s="167">
        <v>846</v>
      </c>
      <c r="AH965" s="146">
        <v>45436</v>
      </c>
      <c r="AI965" s="163">
        <v>8267900</v>
      </c>
      <c r="AJ965" s="152">
        <f t="shared" si="85"/>
        <v>0</v>
      </c>
      <c r="AK965" s="164">
        <v>3014</v>
      </c>
      <c r="AL965" s="146">
        <v>45441</v>
      </c>
      <c r="AM965" s="163">
        <v>8267900</v>
      </c>
      <c r="AN965" s="158">
        <f t="shared" si="86"/>
        <v>0</v>
      </c>
      <c r="AO965" s="157">
        <v>0</v>
      </c>
      <c r="AP965" s="157"/>
      <c r="AQ965" s="158">
        <f t="shared" si="88"/>
        <v>8267900</v>
      </c>
      <c r="AR965" s="158">
        <f t="shared" si="87"/>
        <v>0</v>
      </c>
      <c r="AS965" s="159" t="s">
        <v>170</v>
      </c>
      <c r="AT965" s="164">
        <v>316</v>
      </c>
      <c r="AU965" s="165" t="s">
        <v>3139</v>
      </c>
      <c r="AV965" s="148"/>
    </row>
    <row r="966" spans="1:48" s="118" customFormat="1" ht="18.75" customHeight="1">
      <c r="A966" s="140">
        <v>226</v>
      </c>
      <c r="B966" s="141" t="s">
        <v>3952</v>
      </c>
      <c r="C966" s="142" t="s">
        <v>154</v>
      </c>
      <c r="D966" s="168" t="s">
        <v>113</v>
      </c>
      <c r="E966" s="168" t="s">
        <v>118</v>
      </c>
      <c r="F966" s="142" t="s">
        <v>126</v>
      </c>
      <c r="G966" s="141" t="s">
        <v>231</v>
      </c>
      <c r="H966" s="142" t="s">
        <v>4</v>
      </c>
      <c r="I966" s="142" t="s">
        <v>40</v>
      </c>
      <c r="J966" s="168" t="s">
        <v>3953</v>
      </c>
      <c r="K966" s="141" t="s">
        <v>225</v>
      </c>
      <c r="L966" s="141" t="s">
        <v>237</v>
      </c>
      <c r="M966" s="143">
        <v>2690845</v>
      </c>
      <c r="N966" s="144">
        <v>1</v>
      </c>
      <c r="O966" s="143">
        <v>2690845</v>
      </c>
      <c r="P966" s="144" t="s">
        <v>2934</v>
      </c>
      <c r="Q966" s="144" t="s">
        <v>2934</v>
      </c>
      <c r="R966" s="144" t="s">
        <v>2934</v>
      </c>
      <c r="S966" s="141" t="s">
        <v>230</v>
      </c>
      <c r="T966" s="141" t="s">
        <v>2935</v>
      </c>
      <c r="U966" s="141" t="s">
        <v>2936</v>
      </c>
      <c r="V966" s="145"/>
      <c r="W966" s="141" t="s">
        <v>3026</v>
      </c>
      <c r="X966" s="146">
        <v>45439</v>
      </c>
      <c r="Y966" s="147" t="s">
        <v>3954</v>
      </c>
      <c r="Z966" s="147" t="s">
        <v>178</v>
      </c>
      <c r="AA966" s="141" t="s">
        <v>1873</v>
      </c>
      <c r="AB966" s="146">
        <v>45439</v>
      </c>
      <c r="AC966" s="162" t="s">
        <v>3955</v>
      </c>
      <c r="AD966" s="146">
        <v>45439</v>
      </c>
      <c r="AE966" s="163">
        <v>2690845</v>
      </c>
      <c r="AF966" s="152">
        <f t="shared" si="84"/>
        <v>0</v>
      </c>
      <c r="AG966" s="167">
        <v>849</v>
      </c>
      <c r="AH966" s="146">
        <v>45440</v>
      </c>
      <c r="AI966" s="163">
        <v>2690845</v>
      </c>
      <c r="AJ966" s="152">
        <f t="shared" si="85"/>
        <v>0</v>
      </c>
      <c r="AK966" s="164">
        <v>2999</v>
      </c>
      <c r="AL966" s="146">
        <v>45441</v>
      </c>
      <c r="AM966" s="163">
        <v>2690845</v>
      </c>
      <c r="AN966" s="158">
        <f t="shared" si="86"/>
        <v>0</v>
      </c>
      <c r="AO966" s="157">
        <v>0</v>
      </c>
      <c r="AP966" s="157"/>
      <c r="AQ966" s="158">
        <f t="shared" si="88"/>
        <v>2690845</v>
      </c>
      <c r="AR966" s="158">
        <f t="shared" si="87"/>
        <v>0</v>
      </c>
      <c r="AS966" s="159" t="s">
        <v>170</v>
      </c>
      <c r="AT966" s="164">
        <v>435</v>
      </c>
      <c r="AU966" s="165" t="s">
        <v>3039</v>
      </c>
      <c r="AV966" s="148"/>
    </row>
    <row r="967" spans="1:48" s="118" customFormat="1" ht="18.75" customHeight="1">
      <c r="A967" s="140">
        <v>227</v>
      </c>
      <c r="B967" s="141" t="s">
        <v>3956</v>
      </c>
      <c r="C967" s="142" t="s">
        <v>154</v>
      </c>
      <c r="D967" s="168" t="s">
        <v>113</v>
      </c>
      <c r="E967" s="168" t="s">
        <v>118</v>
      </c>
      <c r="F967" s="142" t="s">
        <v>126</v>
      </c>
      <c r="G967" s="141" t="s">
        <v>231</v>
      </c>
      <c r="H967" s="142" t="s">
        <v>4</v>
      </c>
      <c r="I967" s="142" t="s">
        <v>40</v>
      </c>
      <c r="J967" s="168" t="s">
        <v>3957</v>
      </c>
      <c r="K967" s="141" t="s">
        <v>225</v>
      </c>
      <c r="L967" s="141" t="s">
        <v>237</v>
      </c>
      <c r="M967" s="143">
        <v>4323201</v>
      </c>
      <c r="N967" s="144">
        <v>1</v>
      </c>
      <c r="O967" s="143">
        <v>4323201</v>
      </c>
      <c r="P967" s="144" t="s">
        <v>2934</v>
      </c>
      <c r="Q967" s="144" t="s">
        <v>2934</v>
      </c>
      <c r="R967" s="144" t="s">
        <v>2934</v>
      </c>
      <c r="S967" s="141" t="s">
        <v>230</v>
      </c>
      <c r="T967" s="141" t="s">
        <v>2935</v>
      </c>
      <c r="U967" s="141" t="s">
        <v>2936</v>
      </c>
      <c r="V967" s="145"/>
      <c r="W967" s="141" t="s">
        <v>3026</v>
      </c>
      <c r="X967" s="146">
        <v>45439</v>
      </c>
      <c r="Y967" s="147" t="s">
        <v>3954</v>
      </c>
      <c r="Z967" s="147" t="s">
        <v>178</v>
      </c>
      <c r="AA967" s="141" t="s">
        <v>645</v>
      </c>
      <c r="AB967" s="146">
        <v>45439</v>
      </c>
      <c r="AC967" s="162" t="s">
        <v>3958</v>
      </c>
      <c r="AD967" s="146">
        <v>45439</v>
      </c>
      <c r="AE967" s="163">
        <v>4323201</v>
      </c>
      <c r="AF967" s="152">
        <f t="shared" si="84"/>
        <v>0</v>
      </c>
      <c r="AG967" s="167">
        <v>850</v>
      </c>
      <c r="AH967" s="146">
        <v>45440</v>
      </c>
      <c r="AI967" s="163">
        <v>4323201</v>
      </c>
      <c r="AJ967" s="152">
        <f t="shared" si="85"/>
        <v>0</v>
      </c>
      <c r="AK967" s="164">
        <v>2986</v>
      </c>
      <c r="AL967" s="146">
        <v>45441</v>
      </c>
      <c r="AM967" s="163">
        <v>4323201</v>
      </c>
      <c r="AN967" s="158">
        <f t="shared" si="86"/>
        <v>0</v>
      </c>
      <c r="AO967" s="157">
        <v>0</v>
      </c>
      <c r="AP967" s="157"/>
      <c r="AQ967" s="158">
        <f t="shared" si="88"/>
        <v>4323201</v>
      </c>
      <c r="AR967" s="158">
        <f t="shared" si="87"/>
        <v>0</v>
      </c>
      <c r="AS967" s="159" t="s">
        <v>170</v>
      </c>
      <c r="AT967" s="164">
        <v>432</v>
      </c>
      <c r="AU967" s="165" t="s">
        <v>3054</v>
      </c>
      <c r="AV967" s="148"/>
    </row>
    <row r="968" spans="1:48" s="118" customFormat="1" ht="18.75" customHeight="1">
      <c r="A968" s="140">
        <v>228</v>
      </c>
      <c r="B968" s="141" t="s">
        <v>3959</v>
      </c>
      <c r="C968" s="142" t="s">
        <v>154</v>
      </c>
      <c r="D968" s="168" t="s">
        <v>113</v>
      </c>
      <c r="E968" s="168" t="s">
        <v>118</v>
      </c>
      <c r="F968" s="142" t="s">
        <v>126</v>
      </c>
      <c r="G968" s="141" t="s">
        <v>231</v>
      </c>
      <c r="H968" s="142" t="s">
        <v>4</v>
      </c>
      <c r="I968" s="142" t="s">
        <v>40</v>
      </c>
      <c r="J968" s="168" t="s">
        <v>3960</v>
      </c>
      <c r="K968" s="141" t="s">
        <v>225</v>
      </c>
      <c r="L968" s="141" t="s">
        <v>237</v>
      </c>
      <c r="M968" s="143">
        <v>2366223</v>
      </c>
      <c r="N968" s="144">
        <v>1</v>
      </c>
      <c r="O968" s="143">
        <v>2366223</v>
      </c>
      <c r="P968" s="144" t="s">
        <v>2934</v>
      </c>
      <c r="Q968" s="144" t="s">
        <v>2934</v>
      </c>
      <c r="R968" s="144" t="s">
        <v>2934</v>
      </c>
      <c r="S968" s="141" t="s">
        <v>230</v>
      </c>
      <c r="T968" s="141" t="s">
        <v>2935</v>
      </c>
      <c r="U968" s="141" t="s">
        <v>2936</v>
      </c>
      <c r="V968" s="145"/>
      <c r="W968" s="141" t="s">
        <v>3026</v>
      </c>
      <c r="X968" s="146">
        <v>45439</v>
      </c>
      <c r="Y968" s="147" t="s">
        <v>3954</v>
      </c>
      <c r="Z968" s="147" t="s">
        <v>178</v>
      </c>
      <c r="AA968" s="141" t="s">
        <v>645</v>
      </c>
      <c r="AB968" s="146">
        <v>45439</v>
      </c>
      <c r="AC968" s="162" t="s">
        <v>3961</v>
      </c>
      <c r="AD968" s="146">
        <v>45439</v>
      </c>
      <c r="AE968" s="163">
        <v>2366223</v>
      </c>
      <c r="AF968" s="152">
        <f t="shared" ref="AF968" si="89">O968-AE968</f>
        <v>0</v>
      </c>
      <c r="AG968" s="167">
        <v>851</v>
      </c>
      <c r="AH968" s="146">
        <v>45440</v>
      </c>
      <c r="AI968" s="163">
        <v>2366223</v>
      </c>
      <c r="AJ968" s="152">
        <f t="shared" ref="AJ968" si="90">AE968-AI968</f>
        <v>0</v>
      </c>
      <c r="AK968" s="164">
        <v>2985</v>
      </c>
      <c r="AL968" s="146">
        <v>45441</v>
      </c>
      <c r="AM968" s="163">
        <v>2366223</v>
      </c>
      <c r="AN968" s="158">
        <f t="shared" ref="AN968" si="91">AI968-AM968</f>
        <v>0</v>
      </c>
      <c r="AO968" s="157">
        <v>0</v>
      </c>
      <c r="AP968" s="157"/>
      <c r="AQ968" s="158">
        <f t="shared" si="88"/>
        <v>2366223</v>
      </c>
      <c r="AR968" s="158">
        <f t="shared" si="87"/>
        <v>0</v>
      </c>
      <c r="AS968" s="159" t="s">
        <v>170</v>
      </c>
      <c r="AT968" s="164">
        <v>436</v>
      </c>
      <c r="AU968" s="165" t="s">
        <v>3060</v>
      </c>
      <c r="AV968" s="148" t="s">
        <v>3469</v>
      </c>
    </row>
    <row r="969" spans="1:48" ht="21" customHeight="1">
      <c r="A969" s="119"/>
      <c r="B969" s="120"/>
      <c r="C969" s="121"/>
      <c r="D969" s="122"/>
      <c r="E969" s="122"/>
      <c r="F969" s="121"/>
      <c r="G969" s="120"/>
      <c r="H969" s="121"/>
      <c r="I969" s="121"/>
      <c r="J969" s="122"/>
      <c r="K969" s="120"/>
      <c r="L969" s="120"/>
      <c r="M969" s="123"/>
      <c r="N969" s="124"/>
      <c r="O969" s="123"/>
      <c r="P969" s="124"/>
      <c r="Q969" s="124"/>
      <c r="R969" s="124"/>
      <c r="S969" s="120"/>
      <c r="T969" s="120"/>
      <c r="U969" s="120"/>
      <c r="V969" s="125"/>
      <c r="W969" s="125"/>
      <c r="X969" s="126"/>
      <c r="Y969" s="127"/>
      <c r="Z969" s="127"/>
      <c r="AA969" s="120"/>
      <c r="AB969" s="126"/>
      <c r="AC969" s="128"/>
      <c r="AD969" s="126"/>
      <c r="AE969" s="129"/>
      <c r="AF969" s="130"/>
      <c r="AG969" s="131"/>
      <c r="AH969" s="126"/>
      <c r="AI969" s="132"/>
      <c r="AJ969" s="130"/>
      <c r="AK969" s="133"/>
      <c r="AL969" s="126"/>
      <c r="AM969" s="129"/>
      <c r="AN969" s="134"/>
      <c r="AO969" s="135"/>
      <c r="AP969" s="135"/>
      <c r="AQ969" s="134"/>
      <c r="AR969" s="134"/>
      <c r="AS969" s="136"/>
      <c r="AT969" s="133"/>
      <c r="AU969" s="137"/>
      <c r="AV969" s="138"/>
    </row>
  </sheetData>
  <mergeCells count="8">
    <mergeCell ref="A5:V5"/>
    <mergeCell ref="X5:AV5"/>
    <mergeCell ref="A1:B3"/>
    <mergeCell ref="C1:AT3"/>
    <mergeCell ref="A4:AV4"/>
    <mergeCell ref="AU2:AV2"/>
    <mergeCell ref="AU3:AV3"/>
    <mergeCell ref="AU1:AV1"/>
  </mergeCells>
  <phoneticPr fontId="10" type="noConversion"/>
  <dataValidations disablePrompts="1" count="1">
    <dataValidation allowBlank="1" showErrorMessage="1" sqref="AN8:AN968 AU59:AU60 AU62:AU64 AS88:AU105 AS79:AU86 AU11 AU13 AU15 AU17:AU18 AU20:AU21 AU23 AU27:AU41 AU43:AU47 AU49:AU51 AU53 AU55:AU57 AU69:AU77 AO52:AO106 AJ8:AJ968 AO8:AO50 AF8:AF968 AQ8:AR968 AP8:AP106 AS8:AT77 AS626:AS629"/>
  </dataValidations>
  <pageMargins left="0.7" right="0.7" top="0.75" bottom="0.75" header="0" footer="0"/>
  <pageSetup paperSize="9" orientation="portrait"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Listas!$H$1:$H$13</xm:f>
          </x14:formula1>
          <xm:sqref>K63:K64 K88:K105 K37:K38 K42:K47 K49:K50 K21:K34 K52:K57 K9:K19 K78 K112 K114 K134:K141 K166:K167 K183:K187 K189:K190 K303 K305 K310 K314 K317:K319 K322:K323 K327:K333 K341:K349 K363:K366 K368:K370 K374 K377 K536 K573 K584:K590 K592 K596 K603:K616 K618:K619 K621 K648 K675 K677 K742 K820</xm:sqref>
        </x14:dataValidation>
        <x14:dataValidation type="list" allowBlank="1" showInputMessage="1" showErrorMessage="1">
          <x14:formula1>
            <xm:f>Listas!$G$1:$G$11</xm:f>
          </x14:formula1>
          <xm:sqref>I8:I70 I91:I105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V26"/>
  <sheetViews>
    <sheetView zoomScale="70" zoomScaleNormal="70" workbookViewId="0">
      <selection activeCell="C39" sqref="C39"/>
    </sheetView>
  </sheetViews>
  <sheetFormatPr baseColWidth="10" defaultColWidth="25.625" defaultRowHeight="14.25"/>
  <cols>
    <col min="12" max="12" width="57.375" customWidth="1"/>
  </cols>
  <sheetData>
    <row r="1" spans="1:48" s="32" customFormat="1" ht="21" customHeight="1">
      <c r="A1" s="97" t="s">
        <v>150</v>
      </c>
      <c r="B1" s="98"/>
      <c r="C1" s="98"/>
      <c r="D1" s="98"/>
      <c r="E1" s="98"/>
      <c r="F1" s="98"/>
      <c r="G1" s="98"/>
      <c r="H1" s="98"/>
      <c r="I1" s="98"/>
      <c r="J1" s="98"/>
      <c r="K1" s="98"/>
      <c r="L1" s="98"/>
      <c r="M1" s="98"/>
      <c r="N1" s="98"/>
      <c r="O1" s="98"/>
      <c r="P1" s="98"/>
      <c r="Q1" s="98"/>
      <c r="R1" s="98"/>
      <c r="S1" s="98"/>
      <c r="T1" s="98"/>
      <c r="U1" s="98"/>
      <c r="V1" s="98"/>
      <c r="W1" s="98"/>
      <c r="X1" s="99" t="s">
        <v>30</v>
      </c>
      <c r="Y1" s="99"/>
      <c r="Z1" s="99"/>
      <c r="AA1" s="99"/>
      <c r="AB1" s="99"/>
      <c r="AC1" s="99"/>
      <c r="AD1" s="99"/>
      <c r="AE1" s="99"/>
      <c r="AF1" s="99"/>
      <c r="AG1" s="99"/>
      <c r="AH1" s="99"/>
      <c r="AI1" s="99"/>
      <c r="AJ1" s="99"/>
      <c r="AK1" s="99"/>
      <c r="AL1" s="99"/>
      <c r="AM1" s="99"/>
      <c r="AN1" s="99"/>
      <c r="AO1" s="99"/>
      <c r="AP1" s="99"/>
      <c r="AQ1" s="99"/>
      <c r="AR1" s="99"/>
      <c r="AS1" s="99"/>
      <c r="AT1" s="99"/>
      <c r="AU1" s="99"/>
      <c r="AV1" s="99"/>
    </row>
    <row r="2" spans="1:48" s="31" customFormat="1" ht="21" customHeight="1">
      <c r="A2" s="33">
        <v>1</v>
      </c>
      <c r="B2" s="33">
        <v>2</v>
      </c>
      <c r="C2" s="33">
        <v>3</v>
      </c>
      <c r="D2" s="33">
        <v>4</v>
      </c>
      <c r="E2" s="33">
        <v>5</v>
      </c>
      <c r="F2" s="33">
        <v>6</v>
      </c>
      <c r="G2" s="33">
        <v>7</v>
      </c>
      <c r="H2" s="33">
        <v>8</v>
      </c>
      <c r="I2" s="33">
        <v>9</v>
      </c>
      <c r="J2" s="33">
        <v>10</v>
      </c>
      <c r="K2" s="33">
        <v>11</v>
      </c>
      <c r="L2" s="33">
        <v>12</v>
      </c>
      <c r="M2" s="33">
        <v>13</v>
      </c>
      <c r="N2" s="33">
        <v>14</v>
      </c>
      <c r="O2" s="33">
        <v>15</v>
      </c>
      <c r="P2" s="33">
        <v>16</v>
      </c>
      <c r="Q2" s="33">
        <v>17</v>
      </c>
      <c r="R2" s="33">
        <v>18</v>
      </c>
      <c r="S2" s="33">
        <v>19</v>
      </c>
      <c r="T2" s="33">
        <v>20</v>
      </c>
      <c r="U2" s="33">
        <v>21</v>
      </c>
      <c r="V2" s="33">
        <v>22</v>
      </c>
      <c r="W2" s="33">
        <v>23</v>
      </c>
      <c r="X2" s="33">
        <v>24</v>
      </c>
      <c r="Y2" s="33">
        <v>25</v>
      </c>
      <c r="Z2" s="33">
        <v>26</v>
      </c>
      <c r="AA2" s="33">
        <v>27</v>
      </c>
      <c r="AB2" s="33">
        <v>28</v>
      </c>
      <c r="AC2" s="33">
        <v>29</v>
      </c>
      <c r="AD2" s="33">
        <v>30</v>
      </c>
      <c r="AE2" s="33">
        <v>31</v>
      </c>
      <c r="AF2" s="33">
        <v>32</v>
      </c>
      <c r="AG2" s="33">
        <v>33</v>
      </c>
      <c r="AH2" s="33">
        <v>34</v>
      </c>
      <c r="AI2" s="33">
        <v>35</v>
      </c>
      <c r="AJ2" s="33">
        <v>36</v>
      </c>
      <c r="AK2" s="33">
        <v>37</v>
      </c>
      <c r="AL2" s="33">
        <v>38</v>
      </c>
      <c r="AM2" s="33">
        <v>39</v>
      </c>
      <c r="AN2" s="33">
        <v>40</v>
      </c>
      <c r="AO2" s="33">
        <v>41</v>
      </c>
      <c r="AP2" s="33">
        <v>42</v>
      </c>
      <c r="AQ2" s="33">
        <v>43</v>
      </c>
      <c r="AR2" s="33">
        <v>44</v>
      </c>
      <c r="AS2" s="33">
        <v>45</v>
      </c>
      <c r="AT2" s="33">
        <v>46</v>
      </c>
      <c r="AU2" s="33">
        <v>47</v>
      </c>
      <c r="AV2" s="33">
        <v>48</v>
      </c>
    </row>
    <row r="3" spans="1:48" s="11" customFormat="1" ht="58.5" customHeight="1">
      <c r="A3" s="7" t="s">
        <v>58</v>
      </c>
      <c r="B3" s="7" t="s">
        <v>49</v>
      </c>
      <c r="C3" s="7" t="s">
        <v>50</v>
      </c>
      <c r="D3" s="7" t="s">
        <v>51</v>
      </c>
      <c r="E3" s="7" t="s">
        <v>29</v>
      </c>
      <c r="F3" s="7" t="s">
        <v>28</v>
      </c>
      <c r="G3" s="7" t="s">
        <v>52</v>
      </c>
      <c r="H3" s="7" t="s">
        <v>27</v>
      </c>
      <c r="I3" s="7" t="s">
        <v>145</v>
      </c>
      <c r="J3" s="7" t="s">
        <v>60</v>
      </c>
      <c r="K3" s="7" t="s">
        <v>23</v>
      </c>
      <c r="L3" s="8" t="s">
        <v>24</v>
      </c>
      <c r="M3" s="9" t="s">
        <v>132</v>
      </c>
      <c r="N3" s="7" t="s">
        <v>61</v>
      </c>
      <c r="O3" s="10" t="s">
        <v>133</v>
      </c>
      <c r="P3" s="8" t="s">
        <v>186</v>
      </c>
      <c r="Q3" s="8" t="s">
        <v>54</v>
      </c>
      <c r="R3" s="8" t="s">
        <v>134</v>
      </c>
      <c r="S3" s="8" t="s">
        <v>135</v>
      </c>
      <c r="T3" s="7" t="s">
        <v>62</v>
      </c>
      <c r="U3" s="7" t="s">
        <v>63</v>
      </c>
      <c r="V3" s="7" t="s">
        <v>26</v>
      </c>
      <c r="W3" s="7" t="s">
        <v>25</v>
      </c>
      <c r="X3" s="45" t="s">
        <v>55</v>
      </c>
      <c r="Y3" s="46" t="s">
        <v>56</v>
      </c>
      <c r="Z3" s="47" t="s">
        <v>136</v>
      </c>
      <c r="AA3" s="47" t="s">
        <v>137</v>
      </c>
      <c r="AB3" s="45" t="s">
        <v>138</v>
      </c>
      <c r="AC3" s="47" t="s">
        <v>22</v>
      </c>
      <c r="AD3" s="47" t="s">
        <v>21</v>
      </c>
      <c r="AE3" s="48" t="s">
        <v>57</v>
      </c>
      <c r="AF3" s="46" t="s">
        <v>139</v>
      </c>
      <c r="AG3" s="46" t="s">
        <v>20</v>
      </c>
      <c r="AH3" s="45" t="s">
        <v>19</v>
      </c>
      <c r="AI3" s="49" t="s">
        <v>140</v>
      </c>
      <c r="AJ3" s="47" t="s">
        <v>141</v>
      </c>
      <c r="AK3" s="46" t="s">
        <v>65</v>
      </c>
      <c r="AL3" s="45" t="s">
        <v>66</v>
      </c>
      <c r="AM3" s="50" t="s">
        <v>69</v>
      </c>
      <c r="AN3" s="47" t="s">
        <v>148</v>
      </c>
      <c r="AO3" s="47" t="s">
        <v>70</v>
      </c>
      <c r="AP3" s="47" t="s">
        <v>142</v>
      </c>
      <c r="AQ3" s="47" t="s">
        <v>147</v>
      </c>
      <c r="AR3" s="47" t="s">
        <v>143</v>
      </c>
      <c r="AS3" s="47" t="s">
        <v>146</v>
      </c>
      <c r="AT3" s="47" t="s">
        <v>144</v>
      </c>
      <c r="AU3" s="47" t="s">
        <v>149</v>
      </c>
      <c r="AV3" s="47" t="s">
        <v>39</v>
      </c>
    </row>
    <row r="19" spans="1:48" s="2" customFormat="1">
      <c r="A19" s="1"/>
      <c r="K19" s="3"/>
      <c r="L19" s="3"/>
      <c r="M19" s="3"/>
      <c r="O19" s="1"/>
      <c r="P19"/>
      <c r="Q19" s="4"/>
      <c r="R19" s="4"/>
      <c r="S19" s="4"/>
      <c r="X19" s="4"/>
      <c r="AA19" s="4"/>
      <c r="AD19" s="4"/>
      <c r="AE19" s="3"/>
      <c r="AF19" s="5"/>
      <c r="AG19" s="1"/>
      <c r="AH19" s="4"/>
      <c r="AI19" s="3"/>
      <c r="AJ19" s="5"/>
      <c r="AK19" s="1"/>
      <c r="AL19" s="4"/>
      <c r="AM19" s="3"/>
      <c r="AN19" s="5"/>
      <c r="AQ19" s="5"/>
      <c r="AR19" s="5"/>
      <c r="AT19" s="1"/>
      <c r="AU19" s="1"/>
    </row>
    <row r="20" spans="1:48" ht="62.25" customHeight="1">
      <c r="E20" s="29" t="s">
        <v>188</v>
      </c>
      <c r="F20" s="29" t="s">
        <v>187</v>
      </c>
      <c r="G20" s="2"/>
      <c r="H20" s="6"/>
      <c r="L20" s="28" t="s">
        <v>161</v>
      </c>
      <c r="O20" s="27" t="s">
        <v>162</v>
      </c>
      <c r="P20" s="4">
        <v>44725</v>
      </c>
      <c r="R20" s="30"/>
    </row>
    <row r="21" spans="1:48" ht="15">
      <c r="E21" s="26"/>
      <c r="H21" s="6"/>
    </row>
    <row r="26" spans="1:48" s="12" customFormat="1" ht="84" customHeight="1">
      <c r="A26" s="13">
        <v>1</v>
      </c>
      <c r="B26" s="13" t="s">
        <v>18</v>
      </c>
      <c r="C26" s="13" t="s">
        <v>64</v>
      </c>
      <c r="D26" s="14" t="s">
        <v>160</v>
      </c>
      <c r="E26" s="15" t="s">
        <v>13</v>
      </c>
      <c r="F26" s="14" t="s">
        <v>32</v>
      </c>
      <c r="G26" s="16" t="s">
        <v>68</v>
      </c>
      <c r="H26" s="15" t="s">
        <v>17</v>
      </c>
      <c r="I26" s="15" t="s">
        <v>53</v>
      </c>
      <c r="J26" s="15" t="s">
        <v>44</v>
      </c>
      <c r="K26" s="17" t="s">
        <v>43</v>
      </c>
      <c r="L26" s="18">
        <v>78111800</v>
      </c>
      <c r="M26" s="19">
        <v>200000000</v>
      </c>
      <c r="N26" s="13">
        <v>9</v>
      </c>
      <c r="O26" s="19">
        <v>200000000</v>
      </c>
      <c r="P26" s="18"/>
      <c r="Q26" s="18"/>
      <c r="R26" s="18"/>
      <c r="S26" s="18"/>
      <c r="T26" s="20" t="s">
        <v>9</v>
      </c>
      <c r="U26" s="20" t="s">
        <v>10</v>
      </c>
      <c r="V26" s="15" t="s">
        <v>0</v>
      </c>
      <c r="W26" s="15" t="s">
        <v>11</v>
      </c>
      <c r="X26" s="21">
        <v>44658</v>
      </c>
      <c r="Y26" s="13" t="s">
        <v>45</v>
      </c>
      <c r="Z26" s="13" t="s">
        <v>38</v>
      </c>
      <c r="AA26" s="13" t="s">
        <v>37</v>
      </c>
      <c r="AB26" s="21">
        <v>44658</v>
      </c>
      <c r="AC26" s="13" t="s">
        <v>46</v>
      </c>
      <c r="AD26" s="22">
        <v>44658</v>
      </c>
      <c r="AE26" s="23">
        <v>200000000</v>
      </c>
      <c r="AF26" s="24">
        <f t="shared" ref="AF26" si="0">O26-AE26</f>
        <v>0</v>
      </c>
      <c r="AG26" s="13">
        <v>498</v>
      </c>
      <c r="AH26" s="22">
        <v>44659</v>
      </c>
      <c r="AI26" s="23">
        <v>200000000</v>
      </c>
      <c r="AJ26" s="24">
        <f t="shared" ref="AJ26" si="1">AE26-AI26</f>
        <v>0</v>
      </c>
      <c r="AK26" s="13">
        <v>1296</v>
      </c>
      <c r="AL26" s="22">
        <v>44687</v>
      </c>
      <c r="AM26" s="23">
        <v>200000000</v>
      </c>
      <c r="AN26" s="23">
        <f t="shared" ref="AN26" si="2">AI26-AM26</f>
        <v>0</v>
      </c>
      <c r="AO26" s="23">
        <v>0</v>
      </c>
      <c r="AP26" s="23"/>
      <c r="AQ26" s="23">
        <f t="shared" ref="AQ26" si="3">AM26-AO26</f>
        <v>200000000</v>
      </c>
      <c r="AR26" s="23">
        <f t="shared" ref="AR26" si="4">O26-AM26</f>
        <v>0</v>
      </c>
      <c r="AS26" s="20" t="s">
        <v>48</v>
      </c>
      <c r="AT26" s="13">
        <v>407</v>
      </c>
      <c r="AU26" s="20" t="s">
        <v>47</v>
      </c>
      <c r="AV26" s="25"/>
    </row>
  </sheetData>
  <mergeCells count="2">
    <mergeCell ref="A1:W1"/>
    <mergeCell ref="X1:AV1"/>
  </mergeCells>
  <conditionalFormatting sqref="A1">
    <cfRule type="duplicateValues" dxfId="0" priority="1"/>
  </conditionalFormatting>
  <dataValidations count="1">
    <dataValidation allowBlank="1" showErrorMessage="1" sqref="AF26 AJ26 AN26:AT26"/>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Listas!#REF!</xm:f>
          </x14:formula1>
          <xm:sqref>Z26:AA26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3:G48"/>
  <sheetViews>
    <sheetView topLeftCell="A11" zoomScale="85" zoomScaleNormal="85" workbookViewId="0">
      <selection activeCell="B19" sqref="B19"/>
    </sheetView>
  </sheetViews>
  <sheetFormatPr baseColWidth="10" defaultRowHeight="14.25"/>
  <cols>
    <col min="1" max="1" width="47.125" customWidth="1"/>
    <col min="2" max="7" width="18.375" style="72" customWidth="1"/>
  </cols>
  <sheetData>
    <row r="3" spans="1:7" s="59" customFormat="1" ht="28.5">
      <c r="A3" s="68" t="s">
        <v>345</v>
      </c>
      <c r="B3" s="59" t="s">
        <v>236</v>
      </c>
      <c r="C3" s="78" t="s">
        <v>371</v>
      </c>
      <c r="D3" s="78" t="s">
        <v>372</v>
      </c>
      <c r="E3" s="78" t="s">
        <v>373</v>
      </c>
      <c r="F3" s="78" t="s">
        <v>374</v>
      </c>
      <c r="G3"/>
    </row>
    <row r="4" spans="1:7" ht="57">
      <c r="A4" s="69" t="s">
        <v>112</v>
      </c>
      <c r="B4" s="70">
        <v>11391508000</v>
      </c>
      <c r="C4" s="70">
        <v>3734280102</v>
      </c>
      <c r="D4" s="70">
        <v>3734280102</v>
      </c>
      <c r="E4" s="70">
        <v>1443015169</v>
      </c>
      <c r="F4" s="70">
        <v>2291264933</v>
      </c>
      <c r="G4"/>
    </row>
    <row r="5" spans="1:7">
      <c r="A5" s="66" t="s">
        <v>115</v>
      </c>
      <c r="B5" s="70">
        <v>1358188600</v>
      </c>
      <c r="C5" s="70">
        <v>34844400</v>
      </c>
      <c r="D5" s="70">
        <v>34844400</v>
      </c>
      <c r="E5" s="70">
        <v>5517030</v>
      </c>
      <c r="F5" s="70">
        <v>29327370</v>
      </c>
      <c r="G5"/>
    </row>
    <row r="6" spans="1:7">
      <c r="A6" s="67" t="s">
        <v>120</v>
      </c>
      <c r="B6" s="70">
        <v>1358188600</v>
      </c>
      <c r="C6" s="70">
        <v>34844400</v>
      </c>
      <c r="D6" s="70">
        <v>34844400</v>
      </c>
      <c r="E6" s="70">
        <v>5517030</v>
      </c>
      <c r="F6" s="70">
        <v>29327370</v>
      </c>
      <c r="G6"/>
    </row>
    <row r="7" spans="1:7">
      <c r="A7" s="66" t="s">
        <v>116</v>
      </c>
      <c r="B7" s="70">
        <v>1380452200</v>
      </c>
      <c r="C7" s="70">
        <v>365107350</v>
      </c>
      <c r="D7" s="70">
        <v>365107350</v>
      </c>
      <c r="E7" s="70">
        <v>99602793</v>
      </c>
      <c r="F7" s="70">
        <v>265504557</v>
      </c>
      <c r="G7"/>
    </row>
    <row r="8" spans="1:7">
      <c r="A8" s="67" t="s">
        <v>121</v>
      </c>
      <c r="B8" s="70">
        <v>1380452200</v>
      </c>
      <c r="C8" s="70">
        <v>365107350</v>
      </c>
      <c r="D8" s="70">
        <v>365107350</v>
      </c>
      <c r="E8" s="70">
        <v>99602793</v>
      </c>
      <c r="F8" s="70">
        <v>265504557</v>
      </c>
      <c r="G8"/>
    </row>
    <row r="9" spans="1:7">
      <c r="A9" s="66" t="s">
        <v>117</v>
      </c>
      <c r="B9" s="70">
        <v>8652867200</v>
      </c>
      <c r="C9" s="70">
        <v>3334328352</v>
      </c>
      <c r="D9" s="70">
        <v>3334328352</v>
      </c>
      <c r="E9" s="70">
        <v>1337895346</v>
      </c>
      <c r="F9" s="70">
        <v>1996433006</v>
      </c>
      <c r="G9"/>
    </row>
    <row r="10" spans="1:7">
      <c r="A10" s="67" t="s">
        <v>122</v>
      </c>
      <c r="B10" s="70">
        <v>2716655540</v>
      </c>
      <c r="C10" s="70">
        <v>461646308</v>
      </c>
      <c r="D10" s="70">
        <v>461646308</v>
      </c>
      <c r="E10" s="70">
        <v>138408243</v>
      </c>
      <c r="F10" s="70">
        <v>323238065</v>
      </c>
      <c r="G10"/>
    </row>
    <row r="11" spans="1:7">
      <c r="A11" s="67" t="s">
        <v>123</v>
      </c>
      <c r="B11" s="70">
        <v>2768071460</v>
      </c>
      <c r="C11" s="70">
        <v>1390239547</v>
      </c>
      <c r="D11" s="70">
        <v>1390239547</v>
      </c>
      <c r="E11" s="70">
        <v>777601703</v>
      </c>
      <c r="F11" s="70">
        <v>612637844</v>
      </c>
      <c r="G11"/>
    </row>
    <row r="12" spans="1:7">
      <c r="A12" s="67" t="s">
        <v>213</v>
      </c>
      <c r="B12" s="70">
        <v>580000000</v>
      </c>
      <c r="C12" s="70">
        <v>184339310</v>
      </c>
      <c r="D12" s="70">
        <v>184339310</v>
      </c>
      <c r="E12" s="70">
        <v>63274334</v>
      </c>
      <c r="F12" s="70">
        <v>121064976</v>
      </c>
      <c r="G12"/>
    </row>
    <row r="13" spans="1:7">
      <c r="A13" s="67" t="s">
        <v>214</v>
      </c>
      <c r="B13" s="70">
        <v>2588140200</v>
      </c>
      <c r="C13" s="70">
        <v>1298103187</v>
      </c>
      <c r="D13" s="70">
        <v>1298103187</v>
      </c>
      <c r="E13" s="70">
        <v>358611066</v>
      </c>
      <c r="F13" s="70">
        <v>939492121</v>
      </c>
      <c r="G13"/>
    </row>
    <row r="14" spans="1:7" ht="42.75">
      <c r="A14" s="69" t="s">
        <v>184</v>
      </c>
      <c r="B14" s="70">
        <v>3990600000</v>
      </c>
      <c r="C14" s="70">
        <v>1455982335</v>
      </c>
      <c r="D14" s="70">
        <v>1455982335</v>
      </c>
      <c r="E14" s="70">
        <v>616104728</v>
      </c>
      <c r="F14" s="70">
        <v>839877607</v>
      </c>
      <c r="G14"/>
    </row>
    <row r="15" spans="1:7" ht="28.5">
      <c r="A15" s="69" t="s">
        <v>206</v>
      </c>
      <c r="B15" s="70">
        <v>3990600000</v>
      </c>
      <c r="C15" s="70">
        <v>1455982335</v>
      </c>
      <c r="D15" s="70">
        <v>1455982335</v>
      </c>
      <c r="E15" s="70">
        <v>616104728</v>
      </c>
      <c r="F15" s="70">
        <v>839877607</v>
      </c>
      <c r="G15"/>
    </row>
    <row r="16" spans="1:7">
      <c r="A16" s="69" t="s">
        <v>185</v>
      </c>
      <c r="B16" s="70">
        <v>1427510705</v>
      </c>
      <c r="C16" s="70">
        <v>776579267</v>
      </c>
      <c r="D16" s="70">
        <v>776579267</v>
      </c>
      <c r="E16" s="70">
        <v>323299834</v>
      </c>
      <c r="F16" s="70">
        <v>453279433</v>
      </c>
      <c r="G16"/>
    </row>
    <row r="17" spans="1:7" ht="28.5">
      <c r="A17" s="69" t="s">
        <v>124</v>
      </c>
      <c r="B17" s="70">
        <v>888200000</v>
      </c>
      <c r="C17" s="70">
        <v>385537190</v>
      </c>
      <c r="D17" s="70">
        <v>385537190</v>
      </c>
      <c r="E17" s="70">
        <v>149264188</v>
      </c>
      <c r="F17" s="70">
        <v>236273002</v>
      </c>
      <c r="G17"/>
    </row>
    <row r="18" spans="1:7">
      <c r="A18" s="96" t="s">
        <v>125</v>
      </c>
      <c r="B18" s="70">
        <v>108009295</v>
      </c>
      <c r="C18" s="70">
        <v>47466506</v>
      </c>
      <c r="D18" s="70">
        <v>47466506</v>
      </c>
      <c r="E18" s="70">
        <v>0</v>
      </c>
      <c r="F18" s="70">
        <v>47466506</v>
      </c>
      <c r="G18"/>
    </row>
    <row r="19" spans="1:7" ht="42.75">
      <c r="A19" s="69" t="s">
        <v>194</v>
      </c>
      <c r="B19" s="70">
        <v>1566880000</v>
      </c>
      <c r="C19" s="70">
        <v>246399372</v>
      </c>
      <c r="D19" s="70">
        <v>246399372</v>
      </c>
      <c r="E19" s="70">
        <v>143540706</v>
      </c>
      <c r="F19" s="70">
        <v>102858666</v>
      </c>
      <c r="G19"/>
    </row>
    <row r="20" spans="1:7" ht="42.75">
      <c r="A20" s="69" t="s">
        <v>113</v>
      </c>
      <c r="B20" s="70">
        <v>14625549000</v>
      </c>
      <c r="C20" s="70">
        <v>7830441005</v>
      </c>
      <c r="D20" s="70">
        <v>7830441005</v>
      </c>
      <c r="E20" s="70">
        <v>2056110492</v>
      </c>
      <c r="F20" s="70">
        <v>5774330513</v>
      </c>
      <c r="G20"/>
    </row>
    <row r="21" spans="1:7">
      <c r="A21" s="66" t="s">
        <v>118</v>
      </c>
      <c r="B21" s="70">
        <v>14625549000</v>
      </c>
      <c r="C21" s="70">
        <v>7830441005</v>
      </c>
      <c r="D21" s="70">
        <v>7830441005</v>
      </c>
      <c r="E21" s="70">
        <v>2056110492</v>
      </c>
      <c r="F21" s="70">
        <v>5774330513</v>
      </c>
      <c r="G21"/>
    </row>
    <row r="22" spans="1:7">
      <c r="A22" s="67" t="s">
        <v>126</v>
      </c>
      <c r="B22" s="70">
        <v>4302370108</v>
      </c>
      <c r="C22" s="70">
        <v>2241822559</v>
      </c>
      <c r="D22" s="70">
        <v>2241822559</v>
      </c>
      <c r="E22" s="70">
        <v>858826135</v>
      </c>
      <c r="F22" s="70">
        <v>1382996424</v>
      </c>
      <c r="G22"/>
    </row>
    <row r="23" spans="1:7">
      <c r="A23" s="67" t="s">
        <v>127</v>
      </c>
      <c r="B23" s="70">
        <v>3103440000</v>
      </c>
      <c r="C23" s="70">
        <v>2423935158</v>
      </c>
      <c r="D23" s="70">
        <v>2423935158</v>
      </c>
      <c r="E23" s="70">
        <v>689003668</v>
      </c>
      <c r="F23" s="70">
        <v>1734931490</v>
      </c>
      <c r="G23"/>
    </row>
    <row r="24" spans="1:7">
      <c r="A24" s="67" t="s">
        <v>128</v>
      </c>
      <c r="B24" s="70">
        <v>261190892</v>
      </c>
      <c r="C24" s="70">
        <v>106673141</v>
      </c>
      <c r="D24" s="70">
        <v>106673141</v>
      </c>
      <c r="E24" s="70">
        <v>36639808</v>
      </c>
      <c r="F24" s="70">
        <v>70033333</v>
      </c>
      <c r="G24"/>
    </row>
    <row r="25" spans="1:7">
      <c r="A25" s="67" t="s">
        <v>129</v>
      </c>
      <c r="B25" s="70">
        <v>758521000</v>
      </c>
      <c r="C25" s="70">
        <v>379981903</v>
      </c>
      <c r="D25" s="70">
        <v>379981903</v>
      </c>
      <c r="E25" s="70">
        <v>111428674</v>
      </c>
      <c r="F25" s="70">
        <v>268553229</v>
      </c>
      <c r="G25"/>
    </row>
    <row r="26" spans="1:7">
      <c r="A26" s="67" t="s">
        <v>130</v>
      </c>
      <c r="B26" s="70">
        <v>6200027000</v>
      </c>
      <c r="C26" s="70">
        <v>2678028244</v>
      </c>
      <c r="D26" s="70">
        <v>2678028244</v>
      </c>
      <c r="E26" s="70">
        <v>360212207</v>
      </c>
      <c r="F26" s="70">
        <v>2317816037</v>
      </c>
      <c r="G26"/>
    </row>
    <row r="27" spans="1:7" ht="42.75">
      <c r="A27" s="69" t="s">
        <v>31</v>
      </c>
      <c r="B27" s="70">
        <v>17375168000</v>
      </c>
      <c r="C27" s="70">
        <v>7016234090</v>
      </c>
      <c r="D27" s="70">
        <v>7016234090</v>
      </c>
      <c r="E27" s="70">
        <v>2951982073</v>
      </c>
      <c r="F27" s="70">
        <v>4064252017</v>
      </c>
      <c r="G27"/>
    </row>
    <row r="28" spans="1:7">
      <c r="A28" s="66" t="s">
        <v>13</v>
      </c>
      <c r="B28" s="70">
        <v>17375168000</v>
      </c>
      <c r="C28" s="70">
        <v>7016234090</v>
      </c>
      <c r="D28" s="70">
        <v>7016234090</v>
      </c>
      <c r="E28" s="70">
        <v>2951982073</v>
      </c>
      <c r="F28" s="70">
        <v>4064252017</v>
      </c>
      <c r="G28"/>
    </row>
    <row r="29" spans="1:7">
      <c r="A29" s="67" t="s">
        <v>32</v>
      </c>
      <c r="B29" s="70">
        <v>2200000000</v>
      </c>
      <c r="C29" s="70">
        <v>1861508927</v>
      </c>
      <c r="D29" s="70">
        <v>1861508927</v>
      </c>
      <c r="E29" s="70">
        <v>379367750</v>
      </c>
      <c r="F29" s="70">
        <v>1482141177</v>
      </c>
      <c r="G29"/>
    </row>
    <row r="30" spans="1:7">
      <c r="A30" s="67" t="s">
        <v>33</v>
      </c>
      <c r="B30" s="70">
        <v>394746000</v>
      </c>
      <c r="C30" s="70">
        <v>189569450</v>
      </c>
      <c r="D30" s="70">
        <v>189569450</v>
      </c>
      <c r="E30" s="70">
        <v>0</v>
      </c>
      <c r="F30" s="70">
        <v>189569450</v>
      </c>
      <c r="G30"/>
    </row>
    <row r="31" spans="1:7">
      <c r="A31" s="67" t="s">
        <v>35</v>
      </c>
      <c r="B31" s="70">
        <v>261485292</v>
      </c>
      <c r="C31" s="70">
        <v>110712141</v>
      </c>
      <c r="D31" s="70">
        <v>110712141</v>
      </c>
      <c r="E31" s="70">
        <v>25475026</v>
      </c>
      <c r="F31" s="70">
        <v>85237115</v>
      </c>
      <c r="G31"/>
    </row>
    <row r="32" spans="1:7">
      <c r="A32" s="67" t="s">
        <v>36</v>
      </c>
      <c r="B32" s="70">
        <v>5037246292</v>
      </c>
      <c r="C32" s="70">
        <v>2463085661</v>
      </c>
      <c r="D32" s="70">
        <v>2463085661</v>
      </c>
      <c r="E32" s="70">
        <v>614816125</v>
      </c>
      <c r="F32" s="70">
        <v>1848269536</v>
      </c>
      <c r="G32" s="71"/>
    </row>
    <row r="33" spans="1:7">
      <c r="A33" s="67" t="s">
        <v>1408</v>
      </c>
      <c r="B33" s="70">
        <v>376245000</v>
      </c>
      <c r="C33" s="70">
        <v>179627620</v>
      </c>
      <c r="D33" s="70">
        <v>179627620</v>
      </c>
      <c r="E33" s="70">
        <v>147687617</v>
      </c>
      <c r="F33" s="70">
        <v>31940003</v>
      </c>
      <c r="G33" s="71"/>
    </row>
    <row r="34" spans="1:7">
      <c r="A34" s="67" t="s">
        <v>204</v>
      </c>
      <c r="B34" s="70">
        <v>8295771000</v>
      </c>
      <c r="C34" s="70">
        <v>2211730291</v>
      </c>
      <c r="D34" s="70">
        <v>2211730291</v>
      </c>
      <c r="E34" s="70">
        <v>1784635555</v>
      </c>
      <c r="F34" s="70">
        <v>427094736</v>
      </c>
      <c r="G34" s="71"/>
    </row>
    <row r="35" spans="1:7">
      <c r="A35" s="67" t="s">
        <v>205</v>
      </c>
      <c r="B35" s="70">
        <v>809674416</v>
      </c>
      <c r="C35" s="70"/>
      <c r="D35" s="70"/>
      <c r="E35" s="70"/>
      <c r="F35" s="70">
        <v>0</v>
      </c>
      <c r="G35" s="71"/>
    </row>
    <row r="36" spans="1:7" ht="28.5">
      <c r="A36" s="69" t="s">
        <v>114</v>
      </c>
      <c r="B36" s="70">
        <v>16660557000</v>
      </c>
      <c r="C36" s="70">
        <v>4463442989</v>
      </c>
      <c r="D36" s="70">
        <v>4463442989</v>
      </c>
      <c r="E36" s="70">
        <v>3160471317</v>
      </c>
      <c r="F36" s="70">
        <v>1302971672</v>
      </c>
      <c r="G36" s="71"/>
    </row>
    <row r="37" spans="1:7">
      <c r="A37" s="66" t="s">
        <v>119</v>
      </c>
      <c r="B37" s="70">
        <v>16660557000</v>
      </c>
      <c r="C37" s="70">
        <v>4463442989</v>
      </c>
      <c r="D37" s="70">
        <v>4463442989</v>
      </c>
      <c r="E37" s="70">
        <v>3160471317</v>
      </c>
      <c r="F37" s="70">
        <v>1302971672</v>
      </c>
      <c r="G37" s="71"/>
    </row>
    <row r="38" spans="1:7">
      <c r="A38" s="67" t="s">
        <v>207</v>
      </c>
      <c r="B38" s="70">
        <v>4100000000</v>
      </c>
      <c r="C38" s="70">
        <v>373582317</v>
      </c>
      <c r="D38" s="70">
        <v>373582317</v>
      </c>
      <c r="E38" s="70">
        <v>168420103</v>
      </c>
      <c r="F38" s="70">
        <v>205162214</v>
      </c>
      <c r="G38" s="71"/>
    </row>
    <row r="39" spans="1:7">
      <c r="A39" s="67" t="s">
        <v>2249</v>
      </c>
      <c r="B39" s="70">
        <v>12560557000</v>
      </c>
      <c r="C39" s="70">
        <v>4089860672</v>
      </c>
      <c r="D39" s="70">
        <v>4089860672</v>
      </c>
      <c r="E39" s="70">
        <v>2992051214</v>
      </c>
      <c r="F39" s="70">
        <v>1097809458</v>
      </c>
      <c r="G39" s="71"/>
    </row>
    <row r="40" spans="1:7">
      <c r="A40" s="69" t="s">
        <v>235</v>
      </c>
      <c r="B40" s="70">
        <v>64043382000</v>
      </c>
      <c r="C40" s="70">
        <v>24500380521</v>
      </c>
      <c r="D40" s="70">
        <v>24500380521</v>
      </c>
      <c r="E40" s="70">
        <v>10227683779</v>
      </c>
      <c r="F40" s="70">
        <v>14272696742</v>
      </c>
      <c r="G40" s="71"/>
    </row>
    <row r="41" spans="1:7">
      <c r="B41" s="71"/>
      <c r="C41" s="71"/>
      <c r="D41" s="71"/>
      <c r="E41" s="71"/>
      <c r="F41" s="71"/>
      <c r="G41" s="71"/>
    </row>
    <row r="42" spans="1:7">
      <c r="B42" s="71"/>
      <c r="C42" s="71"/>
      <c r="D42" s="71"/>
      <c r="E42" s="71"/>
      <c r="F42" s="71"/>
      <c r="G42" s="71"/>
    </row>
    <row r="43" spans="1:7" ht="15">
      <c r="B43" s="93">
        <v>64043382000</v>
      </c>
      <c r="C43" s="93">
        <v>24500380521</v>
      </c>
      <c r="D43" s="93">
        <v>24500380521</v>
      </c>
      <c r="E43" s="93">
        <v>10227683779</v>
      </c>
      <c r="F43" s="93">
        <v>14272696742</v>
      </c>
      <c r="G43" s="71"/>
    </row>
    <row r="44" spans="1:7">
      <c r="B44" s="71"/>
      <c r="C44" s="71"/>
      <c r="D44" s="71"/>
      <c r="E44" s="71"/>
      <c r="F44" s="71"/>
      <c r="G44" s="71"/>
    </row>
    <row r="45" spans="1:7">
      <c r="B45" s="70">
        <f>B40-B43</f>
        <v>0</v>
      </c>
      <c r="C45" s="70">
        <f t="shared" ref="C45:F45" si="0">C40-C43</f>
        <v>0</v>
      </c>
      <c r="D45" s="70">
        <f t="shared" si="0"/>
        <v>0</v>
      </c>
      <c r="E45" s="70">
        <f t="shared" si="0"/>
        <v>0</v>
      </c>
      <c r="F45" s="70">
        <f t="shared" si="0"/>
        <v>0</v>
      </c>
      <c r="G45" s="71"/>
    </row>
    <row r="46" spans="1:7">
      <c r="B46" s="71"/>
      <c r="C46" s="71"/>
      <c r="D46" s="71"/>
      <c r="E46" s="71"/>
      <c r="F46" s="71"/>
      <c r="G46" s="71"/>
    </row>
    <row r="47" spans="1:7">
      <c r="B47" s="71"/>
      <c r="C47" s="71"/>
      <c r="D47" s="71"/>
      <c r="E47" s="71"/>
      <c r="F47" s="71"/>
      <c r="G47" s="71"/>
    </row>
    <row r="48" spans="1:7">
      <c r="B48" s="71"/>
      <c r="C48" s="71"/>
      <c r="D48" s="71"/>
      <c r="E48" s="71"/>
      <c r="F48" s="71"/>
      <c r="G48" s="7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2:S229"/>
  <sheetViews>
    <sheetView zoomScale="85" zoomScaleNormal="85" workbookViewId="0">
      <selection activeCell="B19" sqref="B19"/>
    </sheetView>
  </sheetViews>
  <sheetFormatPr baseColWidth="10" defaultRowHeight="14.25"/>
  <cols>
    <col min="1" max="1" width="67.75" customWidth="1"/>
    <col min="2" max="6" width="19.25" style="57" customWidth="1"/>
    <col min="8" max="8" width="73.875" customWidth="1"/>
    <col min="9" max="9" width="18.125" style="57" bestFit="1" customWidth="1"/>
    <col min="10" max="13" width="18.125" style="57" customWidth="1"/>
    <col min="14" max="14" width="18.125" style="90" customWidth="1"/>
    <col min="15" max="15" width="15.375" bestFit="1" customWidth="1"/>
    <col min="16" max="16" width="17.125" style="84" bestFit="1" customWidth="1"/>
  </cols>
  <sheetData>
    <row r="2" spans="1:19" ht="15.75" thickBot="1">
      <c r="H2" s="115" t="s">
        <v>349</v>
      </c>
      <c r="I2" s="115"/>
      <c r="J2" s="85"/>
      <c r="K2" s="85"/>
      <c r="L2" s="85"/>
      <c r="M2" s="85"/>
      <c r="N2" s="85"/>
    </row>
    <row r="3" spans="1:19" s="59" customFormat="1" ht="30">
      <c r="A3" s="65" t="s">
        <v>345</v>
      </c>
      <c r="B3" s="59" t="s">
        <v>236</v>
      </c>
      <c r="C3" s="59" t="s">
        <v>525</v>
      </c>
      <c r="D3" s="59" t="s">
        <v>526</v>
      </c>
      <c r="E3" s="59" t="s">
        <v>527</v>
      </c>
      <c r="F3" s="59" t="s">
        <v>528</v>
      </c>
      <c r="H3" s="79" t="s">
        <v>346</v>
      </c>
      <c r="I3" s="79" t="s">
        <v>348</v>
      </c>
      <c r="J3" s="86"/>
      <c r="K3" s="86"/>
      <c r="L3" s="86"/>
      <c r="M3" s="86"/>
      <c r="N3" s="87"/>
      <c r="O3" s="116" t="s">
        <v>350</v>
      </c>
      <c r="P3" s="116"/>
      <c r="Q3" s="116"/>
      <c r="R3" s="116"/>
      <c r="S3" s="116"/>
    </row>
    <row r="4" spans="1:19" ht="15">
      <c r="A4" s="60" t="s">
        <v>112</v>
      </c>
      <c r="B4" s="91">
        <v>11391508000</v>
      </c>
      <c r="C4" s="91">
        <v>3734280102</v>
      </c>
      <c r="D4" s="91">
        <v>3734280102</v>
      </c>
      <c r="E4" s="91">
        <v>1443015169</v>
      </c>
      <c r="F4" s="91">
        <v>2291264933</v>
      </c>
      <c r="H4" s="80" t="s">
        <v>3962</v>
      </c>
      <c r="I4" s="81">
        <v>11391508000</v>
      </c>
      <c r="J4" s="81">
        <v>3734280102</v>
      </c>
      <c r="K4" s="81">
        <v>3734280102</v>
      </c>
      <c r="L4" s="81">
        <v>1443015169</v>
      </c>
      <c r="M4" s="81">
        <v>2291264933</v>
      </c>
      <c r="N4" s="88"/>
      <c r="O4" s="61">
        <f>+B4-I4</f>
        <v>0</v>
      </c>
      <c r="P4" s="61">
        <f t="shared" ref="P4:S4" si="0">+C4-J4</f>
        <v>0</v>
      </c>
      <c r="Q4" s="61">
        <f t="shared" si="0"/>
        <v>0</v>
      </c>
      <c r="R4" s="61">
        <f t="shared" si="0"/>
        <v>0</v>
      </c>
      <c r="S4" s="61">
        <f t="shared" si="0"/>
        <v>0</v>
      </c>
    </row>
    <row r="5" spans="1:19">
      <c r="A5" s="66" t="s">
        <v>71</v>
      </c>
      <c r="B5" s="91">
        <v>212368000</v>
      </c>
      <c r="C5" s="91">
        <v>28845000</v>
      </c>
      <c r="D5" s="91">
        <v>28845000</v>
      </c>
      <c r="E5" s="91">
        <v>20853300</v>
      </c>
      <c r="F5" s="91">
        <v>7991700</v>
      </c>
      <c r="H5" t="s">
        <v>3963</v>
      </c>
      <c r="I5" s="82">
        <v>212368000</v>
      </c>
      <c r="J5" s="82">
        <v>28845000</v>
      </c>
      <c r="K5" s="82">
        <v>28845000</v>
      </c>
      <c r="L5" s="82">
        <v>20853300</v>
      </c>
      <c r="M5" s="82">
        <v>7991700</v>
      </c>
      <c r="N5" s="89"/>
      <c r="O5" s="61">
        <f t="shared" ref="O5:O68" si="1">+B5-I5</f>
        <v>0</v>
      </c>
      <c r="P5" s="61">
        <f t="shared" ref="P5:P68" si="2">+C5-J5</f>
        <v>0</v>
      </c>
      <c r="Q5" s="61">
        <f t="shared" ref="Q5:Q68" si="3">+D5-K5</f>
        <v>0</v>
      </c>
      <c r="R5" s="61">
        <f t="shared" ref="R5:R68" si="4">+E5-L5</f>
        <v>0</v>
      </c>
      <c r="S5" s="61">
        <f t="shared" ref="S5:S68" si="5">+F5-M5</f>
        <v>0</v>
      </c>
    </row>
    <row r="6" spans="1:19">
      <c r="A6" s="67" t="s">
        <v>40</v>
      </c>
      <c r="B6" s="91">
        <v>212368000</v>
      </c>
      <c r="C6" s="91">
        <v>28845000</v>
      </c>
      <c r="D6" s="91">
        <v>28845000</v>
      </c>
      <c r="E6" s="91">
        <v>20853300</v>
      </c>
      <c r="F6" s="91">
        <v>7991700</v>
      </c>
      <c r="H6" t="s">
        <v>40</v>
      </c>
      <c r="I6" s="82">
        <v>212368000</v>
      </c>
      <c r="J6" s="82">
        <v>28845000</v>
      </c>
      <c r="K6" s="82">
        <v>28845000</v>
      </c>
      <c r="L6" s="82">
        <v>20853300</v>
      </c>
      <c r="M6" s="82">
        <v>7991700</v>
      </c>
      <c r="N6" s="89"/>
      <c r="O6" s="61">
        <f t="shared" si="1"/>
        <v>0</v>
      </c>
      <c r="P6" s="61">
        <f t="shared" si="2"/>
        <v>0</v>
      </c>
      <c r="Q6" s="61">
        <f t="shared" si="3"/>
        <v>0</v>
      </c>
      <c r="R6" s="61">
        <f t="shared" si="4"/>
        <v>0</v>
      </c>
      <c r="S6" s="61">
        <f t="shared" si="5"/>
        <v>0</v>
      </c>
    </row>
    <row r="7" spans="1:19">
      <c r="A7" s="66" t="s">
        <v>73</v>
      </c>
      <c r="B7" s="91">
        <v>1062000000</v>
      </c>
      <c r="C7" s="91"/>
      <c r="D7" s="91"/>
      <c r="E7" s="91"/>
      <c r="F7" s="91">
        <v>0</v>
      </c>
      <c r="H7" t="s">
        <v>3964</v>
      </c>
      <c r="I7" s="57">
        <v>1062000000</v>
      </c>
      <c r="J7" s="57">
        <v>0</v>
      </c>
      <c r="K7" s="57">
        <v>0</v>
      </c>
      <c r="L7" s="57">
        <v>0</v>
      </c>
      <c r="M7" s="57">
        <v>0</v>
      </c>
      <c r="N7" s="89"/>
      <c r="O7" s="61">
        <f t="shared" si="1"/>
        <v>0</v>
      </c>
      <c r="P7" s="61">
        <f t="shared" si="2"/>
        <v>0</v>
      </c>
      <c r="Q7" s="61">
        <f t="shared" si="3"/>
        <v>0</v>
      </c>
      <c r="R7" s="61">
        <f t="shared" si="4"/>
        <v>0</v>
      </c>
      <c r="S7" s="61">
        <f t="shared" si="5"/>
        <v>0</v>
      </c>
    </row>
    <row r="8" spans="1:19">
      <c r="A8" s="67" t="s">
        <v>41</v>
      </c>
      <c r="B8" s="91">
        <v>1062000000</v>
      </c>
      <c r="C8" s="91"/>
      <c r="D8" s="91"/>
      <c r="E8" s="91"/>
      <c r="F8" s="91">
        <v>0</v>
      </c>
      <c r="H8" t="s">
        <v>41</v>
      </c>
      <c r="I8" s="82">
        <v>1062000000</v>
      </c>
      <c r="J8" s="82">
        <v>0</v>
      </c>
      <c r="K8" s="82">
        <v>0</v>
      </c>
      <c r="L8" s="82">
        <v>0</v>
      </c>
      <c r="M8" s="82">
        <v>0</v>
      </c>
      <c r="N8" s="89"/>
      <c r="O8" s="61">
        <f t="shared" si="1"/>
        <v>0</v>
      </c>
      <c r="P8" s="61">
        <f t="shared" si="2"/>
        <v>0</v>
      </c>
      <c r="Q8" s="61">
        <f t="shared" si="3"/>
        <v>0</v>
      </c>
      <c r="R8" s="61">
        <f t="shared" si="4"/>
        <v>0</v>
      </c>
      <c r="S8" s="61">
        <f t="shared" si="5"/>
        <v>0</v>
      </c>
    </row>
    <row r="9" spans="1:19">
      <c r="A9" s="66" t="s">
        <v>75</v>
      </c>
      <c r="B9" s="91">
        <v>484373457</v>
      </c>
      <c r="C9" s="91"/>
      <c r="D9" s="91"/>
      <c r="E9" s="91"/>
      <c r="F9" s="91">
        <v>0</v>
      </c>
      <c r="H9" t="s">
        <v>378</v>
      </c>
      <c r="I9" s="57">
        <v>484373457</v>
      </c>
      <c r="J9" s="57">
        <v>0</v>
      </c>
      <c r="K9" s="57">
        <v>0</v>
      </c>
      <c r="L9" s="57">
        <v>0</v>
      </c>
      <c r="M9" s="57">
        <v>0</v>
      </c>
      <c r="N9" s="89"/>
      <c r="O9" s="61">
        <f t="shared" si="1"/>
        <v>0</v>
      </c>
      <c r="P9" s="61">
        <f t="shared" si="2"/>
        <v>0</v>
      </c>
      <c r="Q9" s="61">
        <f t="shared" si="3"/>
        <v>0</v>
      </c>
      <c r="R9" s="61">
        <f t="shared" si="4"/>
        <v>0</v>
      </c>
      <c r="S9" s="61">
        <f t="shared" si="5"/>
        <v>0</v>
      </c>
    </row>
    <row r="10" spans="1:19">
      <c r="A10" s="67" t="s">
        <v>40</v>
      </c>
      <c r="B10" s="91">
        <v>484373457</v>
      </c>
      <c r="C10" s="91"/>
      <c r="D10" s="91"/>
      <c r="E10" s="91"/>
      <c r="F10" s="91">
        <v>0</v>
      </c>
      <c r="H10" t="s">
        <v>40</v>
      </c>
      <c r="I10" s="82">
        <v>484373457</v>
      </c>
      <c r="J10" s="82">
        <v>0</v>
      </c>
      <c r="K10" s="82">
        <v>0</v>
      </c>
      <c r="L10" s="82">
        <v>0</v>
      </c>
      <c r="M10" s="82">
        <v>0</v>
      </c>
      <c r="N10" s="89"/>
      <c r="O10" s="61">
        <f t="shared" si="1"/>
        <v>0</v>
      </c>
      <c r="P10" s="61">
        <f t="shared" si="2"/>
        <v>0</v>
      </c>
      <c r="Q10" s="61">
        <f t="shared" si="3"/>
        <v>0</v>
      </c>
      <c r="R10" s="61">
        <f t="shared" si="4"/>
        <v>0</v>
      </c>
      <c r="S10" s="61">
        <f t="shared" si="5"/>
        <v>0</v>
      </c>
    </row>
    <row r="11" spans="1:19">
      <c r="A11" s="66" t="s">
        <v>558</v>
      </c>
      <c r="B11" s="91">
        <v>15626543</v>
      </c>
      <c r="C11" s="91">
        <v>15626543</v>
      </c>
      <c r="D11" s="91">
        <v>15626543</v>
      </c>
      <c r="E11" s="91">
        <v>15626543</v>
      </c>
      <c r="F11" s="91">
        <v>0</v>
      </c>
      <c r="H11" t="s">
        <v>600</v>
      </c>
      <c r="I11" s="82">
        <v>15626543</v>
      </c>
      <c r="J11" s="82">
        <v>15626543</v>
      </c>
      <c r="K11" s="82">
        <v>15626543</v>
      </c>
      <c r="L11" s="82">
        <v>15626543</v>
      </c>
      <c r="M11" s="82">
        <v>0</v>
      </c>
      <c r="N11" s="89"/>
      <c r="O11" s="61">
        <f t="shared" si="1"/>
        <v>0</v>
      </c>
      <c r="P11" s="61">
        <f t="shared" si="2"/>
        <v>0</v>
      </c>
      <c r="Q11" s="61">
        <f t="shared" si="3"/>
        <v>0</v>
      </c>
      <c r="R11" s="61">
        <f t="shared" si="4"/>
        <v>0</v>
      </c>
      <c r="S11" s="61">
        <f t="shared" si="5"/>
        <v>0</v>
      </c>
    </row>
    <row r="12" spans="1:19">
      <c r="A12" s="67" t="s">
        <v>40</v>
      </c>
      <c r="B12" s="91">
        <v>15626543</v>
      </c>
      <c r="C12" s="91">
        <v>15626543</v>
      </c>
      <c r="D12" s="91">
        <v>15626543</v>
      </c>
      <c r="E12" s="91">
        <v>15626543</v>
      </c>
      <c r="F12" s="91">
        <v>0</v>
      </c>
      <c r="H12" t="s">
        <v>40</v>
      </c>
      <c r="I12" s="82">
        <v>15626543</v>
      </c>
      <c r="J12" s="82">
        <v>15626543</v>
      </c>
      <c r="K12" s="82">
        <v>15626543</v>
      </c>
      <c r="L12" s="82">
        <v>15626543</v>
      </c>
      <c r="M12" s="82">
        <v>0</v>
      </c>
      <c r="N12" s="89"/>
      <c r="O12" s="61">
        <f t="shared" si="1"/>
        <v>0</v>
      </c>
      <c r="P12" s="61">
        <f t="shared" si="2"/>
        <v>0</v>
      </c>
      <c r="Q12" s="61">
        <f t="shared" si="3"/>
        <v>0</v>
      </c>
      <c r="R12" s="61">
        <f t="shared" si="4"/>
        <v>0</v>
      </c>
      <c r="S12" s="61">
        <f t="shared" si="5"/>
        <v>0</v>
      </c>
    </row>
    <row r="13" spans="1:19">
      <c r="A13" s="66" t="s">
        <v>79</v>
      </c>
      <c r="B13" s="91">
        <v>195000000</v>
      </c>
      <c r="C13" s="91"/>
      <c r="D13" s="91"/>
      <c r="E13" s="91"/>
      <c r="F13" s="91">
        <v>0</v>
      </c>
      <c r="H13" t="s">
        <v>3965</v>
      </c>
      <c r="I13" s="82">
        <v>195000000</v>
      </c>
      <c r="J13" s="82">
        <v>0</v>
      </c>
      <c r="K13" s="82">
        <v>0</v>
      </c>
      <c r="L13" s="82">
        <v>0</v>
      </c>
      <c r="M13" s="82">
        <v>0</v>
      </c>
      <c r="N13" s="89"/>
      <c r="O13" s="61">
        <f t="shared" si="1"/>
        <v>0</v>
      </c>
      <c r="P13" s="61">
        <f t="shared" si="2"/>
        <v>0</v>
      </c>
      <c r="Q13" s="61">
        <f t="shared" si="3"/>
        <v>0</v>
      </c>
      <c r="R13" s="61">
        <f t="shared" si="4"/>
        <v>0</v>
      </c>
      <c r="S13" s="61">
        <f t="shared" si="5"/>
        <v>0</v>
      </c>
    </row>
    <row r="14" spans="1:19">
      <c r="A14" s="67" t="s">
        <v>40</v>
      </c>
      <c r="B14" s="91">
        <v>195000000</v>
      </c>
      <c r="C14" s="91"/>
      <c r="D14" s="91"/>
      <c r="E14" s="91"/>
      <c r="F14" s="91">
        <v>0</v>
      </c>
      <c r="H14" t="s">
        <v>40</v>
      </c>
      <c r="I14" s="82">
        <v>195000000</v>
      </c>
      <c r="J14" s="82">
        <v>0</v>
      </c>
      <c r="K14" s="82">
        <v>0</v>
      </c>
      <c r="L14" s="82">
        <v>0</v>
      </c>
      <c r="M14" s="82">
        <v>0</v>
      </c>
      <c r="N14" s="89"/>
      <c r="O14" s="61">
        <f t="shared" si="1"/>
        <v>0</v>
      </c>
      <c r="P14" s="61">
        <f t="shared" si="2"/>
        <v>0</v>
      </c>
      <c r="Q14" s="61">
        <f t="shared" si="3"/>
        <v>0</v>
      </c>
      <c r="R14" s="61">
        <f t="shared" si="4"/>
        <v>0</v>
      </c>
      <c r="S14" s="61">
        <f t="shared" si="5"/>
        <v>0</v>
      </c>
    </row>
    <row r="15" spans="1:19">
      <c r="A15" s="66" t="s">
        <v>6</v>
      </c>
      <c r="B15" s="91">
        <v>714480000</v>
      </c>
      <c r="C15" s="91">
        <v>302735510</v>
      </c>
      <c r="D15" s="91">
        <v>302735510</v>
      </c>
      <c r="E15" s="91">
        <v>89523414</v>
      </c>
      <c r="F15" s="91">
        <v>213212096</v>
      </c>
      <c r="H15" t="s">
        <v>380</v>
      </c>
      <c r="I15" s="82">
        <v>714480000</v>
      </c>
      <c r="J15" s="82">
        <v>302735510</v>
      </c>
      <c r="K15" s="82">
        <v>302735510</v>
      </c>
      <c r="L15" s="82">
        <v>89523414</v>
      </c>
      <c r="M15" s="82">
        <v>213212096</v>
      </c>
      <c r="N15" s="89"/>
      <c r="O15" s="61">
        <f t="shared" si="1"/>
        <v>0</v>
      </c>
      <c r="P15" s="61">
        <f t="shared" si="2"/>
        <v>0</v>
      </c>
      <c r="Q15" s="61">
        <f t="shared" si="3"/>
        <v>0</v>
      </c>
      <c r="R15" s="61">
        <f t="shared" si="4"/>
        <v>0</v>
      </c>
      <c r="S15" s="61">
        <f t="shared" si="5"/>
        <v>0</v>
      </c>
    </row>
    <row r="16" spans="1:19">
      <c r="A16" s="67" t="s">
        <v>40</v>
      </c>
      <c r="B16" s="91">
        <v>714480000</v>
      </c>
      <c r="C16" s="91">
        <v>302735510</v>
      </c>
      <c r="D16" s="91">
        <v>302735510</v>
      </c>
      <c r="E16" s="91">
        <v>89523414</v>
      </c>
      <c r="F16" s="91">
        <v>213212096</v>
      </c>
      <c r="H16" t="s">
        <v>40</v>
      </c>
      <c r="I16" s="57">
        <v>714480000</v>
      </c>
      <c r="J16" s="57">
        <v>302735510</v>
      </c>
      <c r="K16" s="57">
        <v>302735510</v>
      </c>
      <c r="L16" s="57">
        <v>89523414</v>
      </c>
      <c r="M16" s="57">
        <v>213212096</v>
      </c>
      <c r="N16" s="89"/>
      <c r="O16" s="61">
        <f t="shared" si="1"/>
        <v>0</v>
      </c>
      <c r="P16" s="61">
        <f t="shared" si="2"/>
        <v>0</v>
      </c>
      <c r="Q16" s="61">
        <f t="shared" si="3"/>
        <v>0</v>
      </c>
      <c r="R16" s="61">
        <f t="shared" si="4"/>
        <v>0</v>
      </c>
      <c r="S16" s="61">
        <f t="shared" si="5"/>
        <v>0</v>
      </c>
    </row>
    <row r="17" spans="1:19">
      <c r="A17" s="66" t="s">
        <v>2</v>
      </c>
      <c r="B17" s="91">
        <v>1036733600</v>
      </c>
      <c r="C17" s="91">
        <v>610717883</v>
      </c>
      <c r="D17" s="91">
        <v>610717883</v>
      </c>
      <c r="E17" s="91">
        <v>175926937</v>
      </c>
      <c r="F17" s="91">
        <v>434790946</v>
      </c>
      <c r="H17" t="s">
        <v>383</v>
      </c>
      <c r="I17" s="82">
        <v>1036733600</v>
      </c>
      <c r="J17" s="82">
        <v>610717883</v>
      </c>
      <c r="K17" s="82">
        <v>610717883</v>
      </c>
      <c r="L17" s="82">
        <v>175926937</v>
      </c>
      <c r="M17" s="82">
        <v>434790946</v>
      </c>
      <c r="N17" s="89"/>
      <c r="O17" s="61">
        <f t="shared" si="1"/>
        <v>0</v>
      </c>
      <c r="P17" s="61">
        <f t="shared" si="2"/>
        <v>0</v>
      </c>
      <c r="Q17" s="61">
        <f t="shared" si="3"/>
        <v>0</v>
      </c>
      <c r="R17" s="61">
        <f t="shared" si="4"/>
        <v>0</v>
      </c>
      <c r="S17" s="61">
        <f t="shared" si="5"/>
        <v>0</v>
      </c>
    </row>
    <row r="18" spans="1:19">
      <c r="A18" s="67" t="s">
        <v>40</v>
      </c>
      <c r="B18" s="91">
        <v>1036733600</v>
      </c>
      <c r="C18" s="91">
        <v>610717883</v>
      </c>
      <c r="D18" s="91">
        <v>610717883</v>
      </c>
      <c r="E18" s="91">
        <v>175926937</v>
      </c>
      <c r="F18" s="91">
        <v>434790946</v>
      </c>
      <c r="H18" t="s">
        <v>40</v>
      </c>
      <c r="I18" s="82">
        <v>1036733600</v>
      </c>
      <c r="J18" s="82">
        <v>610717883</v>
      </c>
      <c r="K18" s="82">
        <v>610717883</v>
      </c>
      <c r="L18" s="82">
        <v>175926937</v>
      </c>
      <c r="M18" s="82">
        <v>434790946</v>
      </c>
      <c r="N18" s="89"/>
      <c r="O18" s="61">
        <f t="shared" si="1"/>
        <v>0</v>
      </c>
      <c r="P18" s="61">
        <f t="shared" si="2"/>
        <v>0</v>
      </c>
      <c r="Q18" s="61">
        <f t="shared" si="3"/>
        <v>0</v>
      </c>
      <c r="R18" s="61">
        <f t="shared" si="4"/>
        <v>0</v>
      </c>
      <c r="S18" s="61">
        <f t="shared" si="5"/>
        <v>0</v>
      </c>
    </row>
    <row r="19" spans="1:19">
      <c r="A19" s="66" t="s">
        <v>209</v>
      </c>
      <c r="B19" s="91">
        <v>120000000</v>
      </c>
      <c r="C19" s="91">
        <v>0</v>
      </c>
      <c r="D19" s="91"/>
      <c r="E19" s="91"/>
      <c r="F19" s="91">
        <v>0</v>
      </c>
      <c r="H19" t="s">
        <v>682</v>
      </c>
      <c r="I19" s="82">
        <v>120000000</v>
      </c>
      <c r="J19" s="82">
        <v>0</v>
      </c>
      <c r="K19" s="82">
        <v>0</v>
      </c>
      <c r="L19" s="82">
        <v>0</v>
      </c>
      <c r="M19" s="82">
        <v>0</v>
      </c>
      <c r="N19" s="89"/>
      <c r="O19" s="61">
        <f t="shared" si="1"/>
        <v>0</v>
      </c>
      <c r="P19" s="61">
        <f t="shared" si="2"/>
        <v>0</v>
      </c>
      <c r="Q19" s="61">
        <f t="shared" si="3"/>
        <v>0</v>
      </c>
      <c r="R19" s="61">
        <f t="shared" si="4"/>
        <v>0</v>
      </c>
      <c r="S19" s="61">
        <f t="shared" si="5"/>
        <v>0</v>
      </c>
    </row>
    <row r="20" spans="1:19">
      <c r="A20" s="67" t="s">
        <v>40</v>
      </c>
      <c r="B20" s="91">
        <v>120000000</v>
      </c>
      <c r="C20" s="91">
        <v>0</v>
      </c>
      <c r="D20" s="91"/>
      <c r="E20" s="91"/>
      <c r="F20" s="91">
        <v>0</v>
      </c>
      <c r="H20" t="s">
        <v>40</v>
      </c>
      <c r="I20" s="82">
        <v>120000000</v>
      </c>
      <c r="J20" s="82">
        <v>0</v>
      </c>
      <c r="K20" s="82">
        <v>0</v>
      </c>
      <c r="L20" s="82">
        <v>0</v>
      </c>
      <c r="M20" s="82">
        <v>0</v>
      </c>
      <c r="N20" s="89"/>
      <c r="O20" s="61">
        <f t="shared" si="1"/>
        <v>0</v>
      </c>
      <c r="P20" s="61">
        <f t="shared" si="2"/>
        <v>0</v>
      </c>
      <c r="Q20" s="61">
        <f t="shared" si="3"/>
        <v>0</v>
      </c>
      <c r="R20" s="61">
        <f t="shared" si="4"/>
        <v>0</v>
      </c>
      <c r="S20" s="61">
        <f t="shared" si="5"/>
        <v>0</v>
      </c>
    </row>
    <row r="21" spans="1:19">
      <c r="A21" s="66" t="s">
        <v>16</v>
      </c>
      <c r="B21" s="91">
        <v>720000000</v>
      </c>
      <c r="C21" s="91"/>
      <c r="D21" s="91"/>
      <c r="E21" s="91"/>
      <c r="F21" s="91">
        <v>0</v>
      </c>
      <c r="H21" t="s">
        <v>3966</v>
      </c>
      <c r="I21" s="82">
        <v>720000000</v>
      </c>
      <c r="J21" s="82">
        <v>0</v>
      </c>
      <c r="K21" s="82">
        <v>0</v>
      </c>
      <c r="L21" s="82">
        <v>0</v>
      </c>
      <c r="M21" s="82">
        <v>0</v>
      </c>
      <c r="N21" s="89"/>
      <c r="O21" s="61">
        <f t="shared" si="1"/>
        <v>0</v>
      </c>
      <c r="P21" s="61">
        <f t="shared" si="2"/>
        <v>0</v>
      </c>
      <c r="Q21" s="61">
        <f t="shared" si="3"/>
        <v>0</v>
      </c>
      <c r="R21" s="61">
        <f t="shared" si="4"/>
        <v>0</v>
      </c>
      <c r="S21" s="61">
        <f t="shared" si="5"/>
        <v>0</v>
      </c>
    </row>
    <row r="22" spans="1:19">
      <c r="A22" s="67" t="s">
        <v>40</v>
      </c>
      <c r="B22" s="91">
        <v>720000000</v>
      </c>
      <c r="C22" s="91"/>
      <c r="D22" s="91"/>
      <c r="E22" s="91"/>
      <c r="F22" s="91">
        <v>0</v>
      </c>
      <c r="H22" t="s">
        <v>40</v>
      </c>
      <c r="I22" s="82">
        <v>720000000</v>
      </c>
      <c r="J22" s="82">
        <v>0</v>
      </c>
      <c r="K22" s="82">
        <v>0</v>
      </c>
      <c r="L22" s="82">
        <v>0</v>
      </c>
      <c r="M22" s="82">
        <v>0</v>
      </c>
      <c r="N22" s="89"/>
      <c r="O22" s="61">
        <f t="shared" si="1"/>
        <v>0</v>
      </c>
      <c r="P22" s="61">
        <f t="shared" si="2"/>
        <v>0</v>
      </c>
      <c r="Q22" s="61">
        <f t="shared" si="3"/>
        <v>0</v>
      </c>
      <c r="R22" s="61">
        <f t="shared" si="4"/>
        <v>0</v>
      </c>
      <c r="S22" s="61">
        <f t="shared" si="5"/>
        <v>0</v>
      </c>
    </row>
    <row r="23" spans="1:19">
      <c r="A23" s="66" t="s">
        <v>84</v>
      </c>
      <c r="B23" s="91">
        <v>2087759600</v>
      </c>
      <c r="C23" s="91">
        <v>820968679</v>
      </c>
      <c r="D23" s="91">
        <v>820968679</v>
      </c>
      <c r="E23" s="91">
        <v>227424089</v>
      </c>
      <c r="F23" s="91">
        <v>593544590</v>
      </c>
      <c r="H23" t="s">
        <v>385</v>
      </c>
      <c r="I23" s="82">
        <v>2087759600</v>
      </c>
      <c r="J23" s="82">
        <v>820968679</v>
      </c>
      <c r="K23" s="82">
        <v>820968679</v>
      </c>
      <c r="L23" s="82">
        <v>227424089</v>
      </c>
      <c r="M23" s="82">
        <v>593544590</v>
      </c>
      <c r="N23" s="89"/>
      <c r="O23" s="61">
        <f t="shared" si="1"/>
        <v>0</v>
      </c>
      <c r="P23" s="61">
        <f t="shared" si="2"/>
        <v>0</v>
      </c>
      <c r="Q23" s="61">
        <f t="shared" si="3"/>
        <v>0</v>
      </c>
      <c r="R23" s="61">
        <f t="shared" si="4"/>
        <v>0</v>
      </c>
      <c r="S23" s="61">
        <f t="shared" si="5"/>
        <v>0</v>
      </c>
    </row>
    <row r="24" spans="1:19">
      <c r="A24" s="67" t="s">
        <v>40</v>
      </c>
      <c r="B24" s="91">
        <v>531188600</v>
      </c>
      <c r="C24" s="91">
        <v>188582300</v>
      </c>
      <c r="D24" s="91">
        <v>188582300</v>
      </c>
      <c r="E24" s="91">
        <v>60234233</v>
      </c>
      <c r="F24" s="91">
        <v>128348067</v>
      </c>
      <c r="H24" t="s">
        <v>40</v>
      </c>
      <c r="I24" s="82">
        <v>531188600</v>
      </c>
      <c r="J24" s="82">
        <v>188582300</v>
      </c>
      <c r="K24" s="82">
        <v>188582300</v>
      </c>
      <c r="L24" s="82">
        <v>60234233</v>
      </c>
      <c r="M24" s="82">
        <v>128348067</v>
      </c>
      <c r="N24" s="89"/>
      <c r="O24" s="61">
        <f t="shared" si="1"/>
        <v>0</v>
      </c>
      <c r="P24" s="61">
        <f t="shared" si="2"/>
        <v>0</v>
      </c>
      <c r="Q24" s="61">
        <f t="shared" si="3"/>
        <v>0</v>
      </c>
      <c r="R24" s="61">
        <f t="shared" si="4"/>
        <v>0</v>
      </c>
      <c r="S24" s="61">
        <f t="shared" si="5"/>
        <v>0</v>
      </c>
    </row>
    <row r="25" spans="1:19">
      <c r="A25" s="67" t="s">
        <v>41</v>
      </c>
      <c r="B25" s="91">
        <v>1556571000</v>
      </c>
      <c r="C25" s="91">
        <v>632386379</v>
      </c>
      <c r="D25" s="91">
        <v>632386379</v>
      </c>
      <c r="E25" s="91">
        <v>167189856</v>
      </c>
      <c r="F25" s="91">
        <v>465196523</v>
      </c>
      <c r="H25" t="s">
        <v>41</v>
      </c>
      <c r="I25" s="82">
        <v>1556571000</v>
      </c>
      <c r="J25" s="82">
        <v>632386379</v>
      </c>
      <c r="K25" s="82">
        <v>632386379</v>
      </c>
      <c r="L25" s="82">
        <v>167189856</v>
      </c>
      <c r="M25" s="82">
        <v>465196523</v>
      </c>
      <c r="N25" s="89"/>
      <c r="O25" s="61">
        <f t="shared" si="1"/>
        <v>0</v>
      </c>
      <c r="P25" s="61">
        <f t="shared" si="2"/>
        <v>0</v>
      </c>
      <c r="Q25" s="61">
        <f t="shared" si="3"/>
        <v>0</v>
      </c>
      <c r="R25" s="61">
        <f t="shared" si="4"/>
        <v>0</v>
      </c>
      <c r="S25" s="61">
        <f t="shared" si="5"/>
        <v>0</v>
      </c>
    </row>
    <row r="26" spans="1:19">
      <c r="A26" s="66" t="s">
        <v>85</v>
      </c>
      <c r="B26" s="91">
        <v>1785000000</v>
      </c>
      <c r="C26" s="91">
        <v>614407420</v>
      </c>
      <c r="D26" s="91">
        <v>614407420</v>
      </c>
      <c r="E26" s="91">
        <v>155071863</v>
      </c>
      <c r="F26" s="91">
        <v>459335557</v>
      </c>
      <c r="H26" t="s">
        <v>3967</v>
      </c>
      <c r="I26" s="82">
        <v>1785000000</v>
      </c>
      <c r="J26" s="82">
        <v>614407420</v>
      </c>
      <c r="K26" s="82">
        <v>614407420</v>
      </c>
      <c r="L26" s="82">
        <v>155071863</v>
      </c>
      <c r="M26" s="82">
        <v>459335557</v>
      </c>
      <c r="O26" s="61">
        <f t="shared" si="1"/>
        <v>0</v>
      </c>
      <c r="P26" s="61">
        <f t="shared" si="2"/>
        <v>0</v>
      </c>
      <c r="Q26" s="61">
        <f t="shared" si="3"/>
        <v>0</v>
      </c>
      <c r="R26" s="61">
        <f t="shared" si="4"/>
        <v>0</v>
      </c>
      <c r="S26" s="61">
        <f t="shared" si="5"/>
        <v>0</v>
      </c>
    </row>
    <row r="27" spans="1:19" ht="15">
      <c r="A27" s="67" t="s">
        <v>40</v>
      </c>
      <c r="B27" s="91">
        <v>1785000000</v>
      </c>
      <c r="C27" s="91">
        <v>614407420</v>
      </c>
      <c r="D27" s="91">
        <v>614407420</v>
      </c>
      <c r="E27" s="91">
        <v>155071863</v>
      </c>
      <c r="F27" s="91">
        <v>459335557</v>
      </c>
      <c r="H27" t="s">
        <v>40</v>
      </c>
      <c r="I27" s="82">
        <v>1785000000</v>
      </c>
      <c r="J27" s="82">
        <v>614407420</v>
      </c>
      <c r="K27" s="82">
        <v>614407420</v>
      </c>
      <c r="L27" s="82">
        <v>155071863</v>
      </c>
      <c r="M27" s="82">
        <v>459335557</v>
      </c>
      <c r="N27" s="88"/>
      <c r="O27" s="61">
        <f t="shared" si="1"/>
        <v>0</v>
      </c>
      <c r="P27" s="61">
        <f t="shared" si="2"/>
        <v>0</v>
      </c>
      <c r="Q27" s="61">
        <f t="shared" si="3"/>
        <v>0</v>
      </c>
      <c r="R27" s="61">
        <f t="shared" si="4"/>
        <v>0</v>
      </c>
      <c r="S27" s="61">
        <f t="shared" si="5"/>
        <v>0</v>
      </c>
    </row>
    <row r="28" spans="1:19">
      <c r="A28" s="66" t="s">
        <v>91</v>
      </c>
      <c r="B28" s="91">
        <v>88143850</v>
      </c>
      <c r="C28" s="91">
        <v>18834400</v>
      </c>
      <c r="D28" s="91">
        <v>18834400</v>
      </c>
      <c r="E28" s="91">
        <v>2908600</v>
      </c>
      <c r="F28" s="91">
        <v>15925800</v>
      </c>
      <c r="H28" t="s">
        <v>391</v>
      </c>
      <c r="I28" s="82">
        <v>88143850</v>
      </c>
      <c r="J28" s="82">
        <v>18834400</v>
      </c>
      <c r="K28" s="82">
        <v>18834400</v>
      </c>
      <c r="L28" s="82">
        <v>2908600</v>
      </c>
      <c r="M28" s="82">
        <v>15925800</v>
      </c>
      <c r="O28" s="61">
        <f t="shared" si="1"/>
        <v>0</v>
      </c>
      <c r="P28" s="61">
        <f t="shared" si="2"/>
        <v>0</v>
      </c>
      <c r="Q28" s="61">
        <f t="shared" si="3"/>
        <v>0</v>
      </c>
      <c r="R28" s="61">
        <f t="shared" si="4"/>
        <v>0</v>
      </c>
      <c r="S28" s="61">
        <f t="shared" si="5"/>
        <v>0</v>
      </c>
    </row>
    <row r="29" spans="1:19">
      <c r="A29" s="67" t="s">
        <v>40</v>
      </c>
      <c r="B29" s="91">
        <v>88143850</v>
      </c>
      <c r="C29" s="91">
        <v>18834400</v>
      </c>
      <c r="D29" s="91">
        <v>18834400</v>
      </c>
      <c r="E29" s="91">
        <v>2908600</v>
      </c>
      <c r="F29" s="91">
        <v>15925800</v>
      </c>
      <c r="H29" t="s">
        <v>40</v>
      </c>
      <c r="I29" s="82">
        <v>88143850</v>
      </c>
      <c r="J29" s="82">
        <v>18834400</v>
      </c>
      <c r="K29" s="82">
        <v>18834400</v>
      </c>
      <c r="L29" s="82">
        <v>2908600</v>
      </c>
      <c r="M29" s="82">
        <v>15925800</v>
      </c>
      <c r="O29" s="61">
        <f t="shared" si="1"/>
        <v>0</v>
      </c>
      <c r="P29" s="61">
        <f t="shared" si="2"/>
        <v>0</v>
      </c>
      <c r="Q29" s="61">
        <f t="shared" si="3"/>
        <v>0</v>
      </c>
      <c r="R29" s="61">
        <f t="shared" si="4"/>
        <v>0</v>
      </c>
      <c r="S29" s="61">
        <f t="shared" si="5"/>
        <v>0</v>
      </c>
    </row>
    <row r="30" spans="1:19" ht="15">
      <c r="A30" s="66" t="s">
        <v>5</v>
      </c>
      <c r="B30" s="91">
        <v>1148885150</v>
      </c>
      <c r="C30" s="91">
        <v>454729773</v>
      </c>
      <c r="D30" s="91">
        <v>454729773</v>
      </c>
      <c r="E30" s="91">
        <v>119653586</v>
      </c>
      <c r="F30" s="91">
        <v>335076187</v>
      </c>
      <c r="H30" s="80" t="s">
        <v>392</v>
      </c>
      <c r="I30" s="81">
        <v>1148885150</v>
      </c>
      <c r="J30" s="81">
        <v>454729773</v>
      </c>
      <c r="K30" s="81">
        <v>454729773</v>
      </c>
      <c r="L30" s="81">
        <v>119653586</v>
      </c>
      <c r="M30" s="81">
        <v>335076187</v>
      </c>
      <c r="N30" s="88"/>
      <c r="O30" s="61">
        <f t="shared" si="1"/>
        <v>0</v>
      </c>
      <c r="P30" s="61">
        <f t="shared" si="2"/>
        <v>0</v>
      </c>
      <c r="Q30" s="61">
        <f t="shared" si="3"/>
        <v>0</v>
      </c>
      <c r="R30" s="61">
        <f t="shared" si="4"/>
        <v>0</v>
      </c>
      <c r="S30" s="61">
        <f t="shared" si="5"/>
        <v>0</v>
      </c>
    </row>
    <row r="31" spans="1:19">
      <c r="A31" s="67" t="s">
        <v>40</v>
      </c>
      <c r="B31" s="91">
        <v>1148885150</v>
      </c>
      <c r="C31" s="91">
        <v>454729773</v>
      </c>
      <c r="D31" s="91">
        <v>454729773</v>
      </c>
      <c r="E31" s="91">
        <v>119653586</v>
      </c>
      <c r="F31" s="91">
        <v>335076187</v>
      </c>
      <c r="H31" t="s">
        <v>40</v>
      </c>
      <c r="I31" s="57">
        <v>1148885150</v>
      </c>
      <c r="J31" s="57">
        <v>454729773</v>
      </c>
      <c r="K31" s="57">
        <v>454729773</v>
      </c>
      <c r="L31" s="57">
        <v>119653586</v>
      </c>
      <c r="M31" s="57">
        <v>335076187</v>
      </c>
      <c r="O31" s="61">
        <f t="shared" si="1"/>
        <v>0</v>
      </c>
      <c r="P31" s="61">
        <f t="shared" si="2"/>
        <v>0</v>
      </c>
      <c r="Q31" s="61">
        <f t="shared" si="3"/>
        <v>0</v>
      </c>
      <c r="R31" s="61">
        <f t="shared" si="4"/>
        <v>0</v>
      </c>
      <c r="S31" s="61">
        <f t="shared" si="5"/>
        <v>0</v>
      </c>
    </row>
    <row r="32" spans="1:19" ht="15">
      <c r="A32" s="66" t="s">
        <v>12</v>
      </c>
      <c r="B32" s="91">
        <v>271287800</v>
      </c>
      <c r="C32" s="91">
        <v>87460380</v>
      </c>
      <c r="D32" s="91">
        <v>87460380</v>
      </c>
      <c r="E32" s="91">
        <v>36626837</v>
      </c>
      <c r="F32" s="91">
        <v>50833543</v>
      </c>
      <c r="H32" s="80" t="s">
        <v>3968</v>
      </c>
      <c r="I32" s="81">
        <v>271287800</v>
      </c>
      <c r="J32" s="81">
        <v>87460380</v>
      </c>
      <c r="K32" s="81">
        <v>87460380</v>
      </c>
      <c r="L32" s="81">
        <v>36626837</v>
      </c>
      <c r="M32" s="81">
        <v>50833543</v>
      </c>
      <c r="N32" s="88"/>
      <c r="O32" s="61">
        <f t="shared" si="1"/>
        <v>0</v>
      </c>
      <c r="P32" s="61">
        <f t="shared" si="2"/>
        <v>0</v>
      </c>
      <c r="Q32" s="61">
        <f t="shared" si="3"/>
        <v>0</v>
      </c>
      <c r="R32" s="61">
        <f t="shared" si="4"/>
        <v>0</v>
      </c>
      <c r="S32" s="61">
        <f t="shared" si="5"/>
        <v>0</v>
      </c>
    </row>
    <row r="33" spans="1:19">
      <c r="A33" s="67" t="s">
        <v>40</v>
      </c>
      <c r="B33" s="91">
        <v>271287800</v>
      </c>
      <c r="C33" s="91">
        <v>87460380</v>
      </c>
      <c r="D33" s="91">
        <v>87460380</v>
      </c>
      <c r="E33" s="91">
        <v>36626837</v>
      </c>
      <c r="F33" s="91">
        <v>50833543</v>
      </c>
      <c r="H33" t="s">
        <v>40</v>
      </c>
      <c r="I33" s="57">
        <v>271287800</v>
      </c>
      <c r="J33" s="57">
        <v>87460380</v>
      </c>
      <c r="K33" s="57">
        <v>87460380</v>
      </c>
      <c r="L33" s="57">
        <v>36626837</v>
      </c>
      <c r="M33" s="57">
        <v>50833543</v>
      </c>
      <c r="O33" s="61">
        <f t="shared" si="1"/>
        <v>0</v>
      </c>
      <c r="P33" s="61">
        <f t="shared" si="2"/>
        <v>0</v>
      </c>
      <c r="Q33" s="61">
        <f t="shared" si="3"/>
        <v>0</v>
      </c>
      <c r="R33" s="61">
        <f t="shared" si="4"/>
        <v>0</v>
      </c>
      <c r="S33" s="61">
        <f t="shared" si="5"/>
        <v>0</v>
      </c>
    </row>
    <row r="34" spans="1:19" ht="15">
      <c r="A34" s="66" t="s">
        <v>15</v>
      </c>
      <c r="B34" s="91">
        <v>1449850000</v>
      </c>
      <c r="C34" s="91">
        <v>779954514</v>
      </c>
      <c r="D34" s="91">
        <v>779954514</v>
      </c>
      <c r="E34" s="91">
        <v>599400000</v>
      </c>
      <c r="F34" s="91">
        <v>180554514</v>
      </c>
      <c r="H34" s="80" t="s">
        <v>3969</v>
      </c>
      <c r="I34" s="81">
        <v>1449850000</v>
      </c>
      <c r="J34" s="81">
        <v>779954514</v>
      </c>
      <c r="K34" s="81">
        <v>779954514</v>
      </c>
      <c r="L34" s="81">
        <v>599400000</v>
      </c>
      <c r="M34" s="81">
        <v>180554514</v>
      </c>
      <c r="N34" s="88"/>
      <c r="O34" s="61">
        <f t="shared" si="1"/>
        <v>0</v>
      </c>
      <c r="P34" s="61">
        <f t="shared" si="2"/>
        <v>0</v>
      </c>
      <c r="Q34" s="61">
        <f t="shared" si="3"/>
        <v>0</v>
      </c>
      <c r="R34" s="61">
        <f t="shared" si="4"/>
        <v>0</v>
      </c>
      <c r="S34" s="61">
        <f t="shared" si="5"/>
        <v>0</v>
      </c>
    </row>
    <row r="35" spans="1:19">
      <c r="A35" s="67" t="s">
        <v>40</v>
      </c>
      <c r="B35" s="91">
        <v>1449850000</v>
      </c>
      <c r="C35" s="91">
        <v>779954514</v>
      </c>
      <c r="D35" s="91">
        <v>779954514</v>
      </c>
      <c r="E35" s="91">
        <v>599400000</v>
      </c>
      <c r="F35" s="91">
        <v>180554514</v>
      </c>
      <c r="H35" t="s">
        <v>40</v>
      </c>
      <c r="I35" s="57">
        <v>1449850000</v>
      </c>
      <c r="J35" s="57">
        <v>779954514</v>
      </c>
      <c r="K35" s="57">
        <v>779954514</v>
      </c>
      <c r="L35" s="57">
        <v>599400000</v>
      </c>
      <c r="M35" s="57">
        <v>180554514</v>
      </c>
      <c r="O35" s="61">
        <f t="shared" si="1"/>
        <v>0</v>
      </c>
      <c r="P35" s="61">
        <f t="shared" si="2"/>
        <v>0</v>
      </c>
      <c r="Q35" s="61">
        <f t="shared" si="3"/>
        <v>0</v>
      </c>
      <c r="R35" s="61">
        <f t="shared" si="4"/>
        <v>0</v>
      </c>
      <c r="S35" s="61">
        <f t="shared" si="5"/>
        <v>0</v>
      </c>
    </row>
    <row r="36" spans="1:19" ht="15">
      <c r="A36" s="60" t="s">
        <v>184</v>
      </c>
      <c r="B36" s="91">
        <v>3990600000</v>
      </c>
      <c r="C36" s="91">
        <v>1455982335</v>
      </c>
      <c r="D36" s="91">
        <v>1455982335</v>
      </c>
      <c r="E36" s="91">
        <v>616104728</v>
      </c>
      <c r="F36" s="91">
        <v>839877607</v>
      </c>
      <c r="H36" s="80" t="s">
        <v>375</v>
      </c>
      <c r="I36" s="81">
        <v>3990600000</v>
      </c>
      <c r="J36" s="81">
        <v>1455982335</v>
      </c>
      <c r="K36" s="81">
        <v>1455982335</v>
      </c>
      <c r="L36" s="81">
        <v>616104728</v>
      </c>
      <c r="M36" s="81">
        <v>839877607</v>
      </c>
      <c r="N36" s="88"/>
      <c r="O36" s="61">
        <f t="shared" si="1"/>
        <v>0</v>
      </c>
      <c r="P36" s="61">
        <f t="shared" si="2"/>
        <v>0</v>
      </c>
      <c r="Q36" s="61">
        <f t="shared" si="3"/>
        <v>0</v>
      </c>
      <c r="R36" s="61">
        <f t="shared" si="4"/>
        <v>0</v>
      </c>
      <c r="S36" s="61">
        <f t="shared" si="5"/>
        <v>0</v>
      </c>
    </row>
    <row r="37" spans="1:19">
      <c r="A37" s="66" t="s">
        <v>3</v>
      </c>
      <c r="B37" s="91">
        <v>7800000</v>
      </c>
      <c r="C37" s="91">
        <v>3772200</v>
      </c>
      <c r="D37" s="91">
        <v>3772200</v>
      </c>
      <c r="E37" s="91">
        <v>2151600</v>
      </c>
      <c r="F37" s="91">
        <v>1620600</v>
      </c>
      <c r="H37" t="s">
        <v>376</v>
      </c>
      <c r="I37" s="57">
        <v>7800000</v>
      </c>
      <c r="J37" s="57">
        <v>3772200</v>
      </c>
      <c r="K37" s="57">
        <v>3772200</v>
      </c>
      <c r="L37" s="57">
        <v>2151600</v>
      </c>
      <c r="M37" s="57">
        <v>1620600</v>
      </c>
      <c r="O37" s="61">
        <f t="shared" si="1"/>
        <v>0</v>
      </c>
      <c r="P37" s="61">
        <f t="shared" si="2"/>
        <v>0</v>
      </c>
      <c r="Q37" s="61">
        <f t="shared" si="3"/>
        <v>0</v>
      </c>
      <c r="R37" s="61">
        <f t="shared" si="4"/>
        <v>0</v>
      </c>
      <c r="S37" s="61">
        <f t="shared" si="5"/>
        <v>0</v>
      </c>
    </row>
    <row r="38" spans="1:19" ht="15">
      <c r="A38" s="67" t="s">
        <v>40</v>
      </c>
      <c r="B38" s="91">
        <v>7800000</v>
      </c>
      <c r="C38" s="91">
        <v>3772200</v>
      </c>
      <c r="D38" s="91">
        <v>3772200</v>
      </c>
      <c r="E38" s="91">
        <v>2151600</v>
      </c>
      <c r="F38" s="91">
        <v>1620600</v>
      </c>
      <c r="H38" s="80" t="s">
        <v>40</v>
      </c>
      <c r="I38" s="81">
        <v>7800000</v>
      </c>
      <c r="J38" s="81">
        <v>3772200</v>
      </c>
      <c r="K38" s="81">
        <v>3772200</v>
      </c>
      <c r="L38" s="81">
        <v>2151600</v>
      </c>
      <c r="M38" s="81">
        <v>1620600</v>
      </c>
      <c r="N38" s="88"/>
      <c r="O38" s="61">
        <f t="shared" si="1"/>
        <v>0</v>
      </c>
      <c r="P38" s="61">
        <f t="shared" si="2"/>
        <v>0</v>
      </c>
      <c r="Q38" s="61">
        <f t="shared" si="3"/>
        <v>0</v>
      </c>
      <c r="R38" s="61">
        <f t="shared" si="4"/>
        <v>0</v>
      </c>
      <c r="S38" s="61">
        <f t="shared" si="5"/>
        <v>0</v>
      </c>
    </row>
    <row r="39" spans="1:19">
      <c r="A39" s="66" t="s">
        <v>199</v>
      </c>
      <c r="B39" s="91">
        <v>730000000</v>
      </c>
      <c r="C39" s="91"/>
      <c r="D39" s="91"/>
      <c r="E39" s="91"/>
      <c r="F39" s="91">
        <v>0</v>
      </c>
      <c r="H39" t="s">
        <v>377</v>
      </c>
      <c r="I39" s="57">
        <v>730000000</v>
      </c>
      <c r="J39" s="57">
        <v>0</v>
      </c>
      <c r="K39" s="57">
        <v>0</v>
      </c>
      <c r="L39" s="57">
        <v>0</v>
      </c>
      <c r="M39" s="57">
        <v>0</v>
      </c>
      <c r="O39" s="61">
        <f t="shared" si="1"/>
        <v>0</v>
      </c>
      <c r="P39" s="61">
        <f t="shared" si="2"/>
        <v>0</v>
      </c>
      <c r="Q39" s="61">
        <f t="shared" si="3"/>
        <v>0</v>
      </c>
      <c r="R39" s="61">
        <f t="shared" si="4"/>
        <v>0</v>
      </c>
      <c r="S39" s="61">
        <f t="shared" si="5"/>
        <v>0</v>
      </c>
    </row>
    <row r="40" spans="1:19" ht="15">
      <c r="A40" s="67" t="s">
        <v>40</v>
      </c>
      <c r="B40" s="91">
        <v>730000000</v>
      </c>
      <c r="C40" s="91"/>
      <c r="D40" s="91"/>
      <c r="E40" s="91"/>
      <c r="F40" s="91">
        <v>0</v>
      </c>
      <c r="H40" s="80" t="s">
        <v>40</v>
      </c>
      <c r="I40" s="81">
        <v>730000000</v>
      </c>
      <c r="J40" s="81">
        <v>0</v>
      </c>
      <c r="K40" s="81">
        <v>0</v>
      </c>
      <c r="L40" s="81">
        <v>0</v>
      </c>
      <c r="M40" s="81">
        <v>0</v>
      </c>
      <c r="N40" s="88"/>
      <c r="O40" s="61">
        <f t="shared" si="1"/>
        <v>0</v>
      </c>
      <c r="P40" s="61">
        <f t="shared" si="2"/>
        <v>0</v>
      </c>
      <c r="Q40" s="61">
        <f t="shared" si="3"/>
        <v>0</v>
      </c>
      <c r="R40" s="61">
        <f t="shared" si="4"/>
        <v>0</v>
      </c>
      <c r="S40" s="61">
        <f t="shared" si="5"/>
        <v>0</v>
      </c>
    </row>
    <row r="41" spans="1:19" ht="15">
      <c r="A41" s="66" t="s">
        <v>677</v>
      </c>
      <c r="B41" s="91">
        <v>48009295</v>
      </c>
      <c r="C41" s="91">
        <v>47466506</v>
      </c>
      <c r="D41" s="91">
        <v>47466506</v>
      </c>
      <c r="E41" s="91">
        <v>0</v>
      </c>
      <c r="F41" s="91">
        <v>47466506</v>
      </c>
      <c r="H41" s="80" t="s">
        <v>681</v>
      </c>
      <c r="I41" s="81">
        <v>48009295</v>
      </c>
      <c r="J41" s="81">
        <v>47466506</v>
      </c>
      <c r="K41" s="81">
        <v>47466506</v>
      </c>
      <c r="L41" s="81">
        <v>0</v>
      </c>
      <c r="M41" s="81">
        <v>47466506</v>
      </c>
      <c r="N41" s="88"/>
      <c r="O41" s="61">
        <f t="shared" si="1"/>
        <v>0</v>
      </c>
      <c r="P41" s="61">
        <f t="shared" si="2"/>
        <v>0</v>
      </c>
      <c r="Q41" s="61">
        <f t="shared" si="3"/>
        <v>0</v>
      </c>
      <c r="R41" s="61">
        <f t="shared" si="4"/>
        <v>0</v>
      </c>
      <c r="S41" s="61">
        <f t="shared" si="5"/>
        <v>0</v>
      </c>
    </row>
    <row r="42" spans="1:19">
      <c r="A42" s="67" t="s">
        <v>40</v>
      </c>
      <c r="B42" s="91">
        <v>48009295</v>
      </c>
      <c r="C42" s="91">
        <v>47466506</v>
      </c>
      <c r="D42" s="91">
        <v>47466506</v>
      </c>
      <c r="E42" s="91">
        <v>0</v>
      </c>
      <c r="F42" s="91">
        <v>47466506</v>
      </c>
      <c r="H42" t="s">
        <v>40</v>
      </c>
      <c r="I42" s="57">
        <v>48009295</v>
      </c>
      <c r="J42" s="57">
        <v>47466506</v>
      </c>
      <c r="K42" s="57">
        <v>47466506</v>
      </c>
      <c r="L42" s="57">
        <v>0</v>
      </c>
      <c r="M42" s="57">
        <v>47466506</v>
      </c>
      <c r="O42" s="61">
        <f t="shared" si="1"/>
        <v>0</v>
      </c>
      <c r="P42" s="61">
        <f t="shared" si="2"/>
        <v>0</v>
      </c>
      <c r="Q42" s="61">
        <f t="shared" si="3"/>
        <v>0</v>
      </c>
      <c r="R42" s="61">
        <f t="shared" si="4"/>
        <v>0</v>
      </c>
      <c r="S42" s="61">
        <f t="shared" si="5"/>
        <v>0</v>
      </c>
    </row>
    <row r="43" spans="1:19" ht="15">
      <c r="A43" s="66" t="s">
        <v>75</v>
      </c>
      <c r="B43" s="91">
        <v>271990705</v>
      </c>
      <c r="C43" s="91"/>
      <c r="D43" s="91"/>
      <c r="E43" s="91"/>
      <c r="F43" s="91">
        <v>0</v>
      </c>
      <c r="H43" s="80" t="s">
        <v>378</v>
      </c>
      <c r="I43" s="81">
        <v>271990705</v>
      </c>
      <c r="J43" s="81">
        <v>0</v>
      </c>
      <c r="K43" s="81">
        <v>0</v>
      </c>
      <c r="L43" s="81">
        <v>0</v>
      </c>
      <c r="M43" s="81">
        <v>0</v>
      </c>
      <c r="N43" s="88"/>
      <c r="O43" s="61">
        <f t="shared" si="1"/>
        <v>0</v>
      </c>
      <c r="P43" s="61">
        <f t="shared" si="2"/>
        <v>0</v>
      </c>
      <c r="Q43" s="61">
        <f t="shared" si="3"/>
        <v>0</v>
      </c>
      <c r="R43" s="61">
        <f t="shared" si="4"/>
        <v>0</v>
      </c>
      <c r="S43" s="61">
        <f t="shared" si="5"/>
        <v>0</v>
      </c>
    </row>
    <row r="44" spans="1:19">
      <c r="A44" s="67" t="s">
        <v>40</v>
      </c>
      <c r="B44" s="91">
        <v>271990705</v>
      </c>
      <c r="C44" s="91"/>
      <c r="D44" s="91"/>
      <c r="E44" s="91"/>
      <c r="F44" s="91">
        <v>0</v>
      </c>
      <c r="H44" t="s">
        <v>40</v>
      </c>
      <c r="I44" s="57">
        <v>271990705</v>
      </c>
      <c r="J44" s="57">
        <v>0</v>
      </c>
      <c r="K44" s="57">
        <v>0</v>
      </c>
      <c r="L44" s="57">
        <v>0</v>
      </c>
      <c r="M44" s="57">
        <v>0</v>
      </c>
      <c r="O44" s="61">
        <f t="shared" si="1"/>
        <v>0</v>
      </c>
      <c r="P44" s="61">
        <f t="shared" si="2"/>
        <v>0</v>
      </c>
      <c r="Q44" s="61">
        <f t="shared" si="3"/>
        <v>0</v>
      </c>
      <c r="R44" s="61">
        <f t="shared" si="4"/>
        <v>0</v>
      </c>
      <c r="S44" s="61">
        <f t="shared" si="5"/>
        <v>0</v>
      </c>
    </row>
    <row r="45" spans="1:19">
      <c r="A45" s="66" t="s">
        <v>558</v>
      </c>
      <c r="B45" s="91">
        <v>90000000</v>
      </c>
      <c r="C45" s="91">
        <v>90000000</v>
      </c>
      <c r="D45" s="91">
        <v>90000000</v>
      </c>
      <c r="E45" s="91">
        <v>90000000</v>
      </c>
      <c r="F45" s="91">
        <v>0</v>
      </c>
      <c r="H45" t="s">
        <v>600</v>
      </c>
      <c r="I45" s="57">
        <v>90000000</v>
      </c>
      <c r="J45" s="57">
        <v>90000000</v>
      </c>
      <c r="K45" s="57">
        <v>90000000</v>
      </c>
      <c r="L45" s="57">
        <v>90000000</v>
      </c>
      <c r="M45" s="57">
        <v>0</v>
      </c>
      <c r="O45" s="61">
        <f t="shared" si="1"/>
        <v>0</v>
      </c>
      <c r="P45" s="61">
        <f t="shared" si="2"/>
        <v>0</v>
      </c>
      <c r="Q45" s="61">
        <f t="shared" si="3"/>
        <v>0</v>
      </c>
      <c r="R45" s="61">
        <f t="shared" si="4"/>
        <v>0</v>
      </c>
      <c r="S45" s="61">
        <f t="shared" si="5"/>
        <v>0</v>
      </c>
    </row>
    <row r="46" spans="1:19" ht="15">
      <c r="A46" s="67" t="s">
        <v>40</v>
      </c>
      <c r="B46" s="91">
        <v>90000000</v>
      </c>
      <c r="C46" s="91">
        <v>90000000</v>
      </c>
      <c r="D46" s="91">
        <v>90000000</v>
      </c>
      <c r="E46" s="91">
        <v>90000000</v>
      </c>
      <c r="F46" s="91">
        <v>0</v>
      </c>
      <c r="H46" s="80" t="s">
        <v>40</v>
      </c>
      <c r="I46" s="81">
        <v>90000000</v>
      </c>
      <c r="J46" s="81">
        <v>90000000</v>
      </c>
      <c r="K46" s="81">
        <v>90000000</v>
      </c>
      <c r="L46" s="81">
        <v>90000000</v>
      </c>
      <c r="M46" s="81">
        <v>0</v>
      </c>
      <c r="N46" s="88"/>
      <c r="O46" s="61">
        <f t="shared" si="1"/>
        <v>0</v>
      </c>
      <c r="P46" s="61">
        <f t="shared" si="2"/>
        <v>0</v>
      </c>
      <c r="Q46" s="61">
        <f t="shared" si="3"/>
        <v>0</v>
      </c>
      <c r="R46" s="61">
        <f t="shared" si="4"/>
        <v>0</v>
      </c>
      <c r="S46" s="61">
        <f t="shared" si="5"/>
        <v>0</v>
      </c>
    </row>
    <row r="47" spans="1:19">
      <c r="A47" s="66" t="s">
        <v>196</v>
      </c>
      <c r="B47" s="91">
        <v>101200000</v>
      </c>
      <c r="C47" s="91">
        <v>66100000</v>
      </c>
      <c r="D47" s="91">
        <v>66100000</v>
      </c>
      <c r="E47" s="91">
        <v>25562500</v>
      </c>
      <c r="F47" s="91">
        <v>40537500</v>
      </c>
      <c r="H47" t="s">
        <v>379</v>
      </c>
      <c r="I47" s="57">
        <v>101200000</v>
      </c>
      <c r="J47" s="57">
        <v>66100000</v>
      </c>
      <c r="K47" s="57">
        <v>66100000</v>
      </c>
      <c r="L47" s="57">
        <v>25562500</v>
      </c>
      <c r="M47" s="57">
        <v>40537500</v>
      </c>
      <c r="O47" s="61">
        <f t="shared" si="1"/>
        <v>0</v>
      </c>
      <c r="P47" s="61">
        <f t="shared" si="2"/>
        <v>0</v>
      </c>
      <c r="Q47" s="61">
        <f t="shared" si="3"/>
        <v>0</v>
      </c>
      <c r="R47" s="61">
        <f t="shared" si="4"/>
        <v>0</v>
      </c>
      <c r="S47" s="61">
        <f t="shared" si="5"/>
        <v>0</v>
      </c>
    </row>
    <row r="48" spans="1:19" ht="15">
      <c r="A48" s="67" t="s">
        <v>40</v>
      </c>
      <c r="B48" s="91">
        <v>101200000</v>
      </c>
      <c r="C48" s="91">
        <v>66100000</v>
      </c>
      <c r="D48" s="91">
        <v>66100000</v>
      </c>
      <c r="E48" s="91">
        <v>25562500</v>
      </c>
      <c r="F48" s="91">
        <v>40537500</v>
      </c>
      <c r="H48" s="80" t="s">
        <v>40</v>
      </c>
      <c r="I48" s="81">
        <v>101200000</v>
      </c>
      <c r="J48" s="81">
        <v>66100000</v>
      </c>
      <c r="K48" s="81">
        <v>66100000</v>
      </c>
      <c r="L48" s="81">
        <v>25562500</v>
      </c>
      <c r="M48" s="81">
        <v>40537500</v>
      </c>
      <c r="N48" s="88"/>
      <c r="O48" s="61">
        <f t="shared" si="1"/>
        <v>0</v>
      </c>
      <c r="P48" s="61">
        <f t="shared" si="2"/>
        <v>0</v>
      </c>
      <c r="Q48" s="61">
        <f t="shared" si="3"/>
        <v>0</v>
      </c>
      <c r="R48" s="61">
        <f t="shared" si="4"/>
        <v>0</v>
      </c>
      <c r="S48" s="61">
        <f t="shared" si="5"/>
        <v>0</v>
      </c>
    </row>
    <row r="49" spans="1:19">
      <c r="A49" s="66" t="s">
        <v>6</v>
      </c>
      <c r="B49" s="91">
        <v>280964738</v>
      </c>
      <c r="C49" s="91">
        <v>136080000</v>
      </c>
      <c r="D49" s="91">
        <v>136080000</v>
      </c>
      <c r="E49" s="91">
        <v>61354667</v>
      </c>
      <c r="F49" s="91">
        <v>74725333</v>
      </c>
      <c r="H49" t="s">
        <v>380</v>
      </c>
      <c r="I49" s="57">
        <v>280964738</v>
      </c>
      <c r="J49" s="57">
        <v>136080000</v>
      </c>
      <c r="K49" s="57">
        <v>136080000</v>
      </c>
      <c r="L49" s="57">
        <v>61354667</v>
      </c>
      <c r="M49" s="57">
        <v>74725333</v>
      </c>
      <c r="O49" s="61">
        <f t="shared" si="1"/>
        <v>0</v>
      </c>
      <c r="P49" s="61">
        <f t="shared" si="2"/>
        <v>0</v>
      </c>
      <c r="Q49" s="61">
        <f t="shared" si="3"/>
        <v>0</v>
      </c>
      <c r="R49" s="61">
        <f t="shared" si="4"/>
        <v>0</v>
      </c>
      <c r="S49" s="61">
        <f t="shared" si="5"/>
        <v>0</v>
      </c>
    </row>
    <row r="50" spans="1:19" ht="15">
      <c r="A50" s="67" t="s">
        <v>40</v>
      </c>
      <c r="B50" s="91">
        <v>280964738</v>
      </c>
      <c r="C50" s="91">
        <v>136080000</v>
      </c>
      <c r="D50" s="91">
        <v>136080000</v>
      </c>
      <c r="E50" s="91">
        <v>61354667</v>
      </c>
      <c r="F50" s="91">
        <v>74725333</v>
      </c>
      <c r="H50" s="80" t="s">
        <v>40</v>
      </c>
      <c r="I50" s="81">
        <v>280964738</v>
      </c>
      <c r="J50" s="81">
        <v>136080000</v>
      </c>
      <c r="K50" s="81">
        <v>136080000</v>
      </c>
      <c r="L50" s="81">
        <v>61354667</v>
      </c>
      <c r="M50" s="81">
        <v>74725333</v>
      </c>
      <c r="N50" s="88"/>
      <c r="O50" s="61">
        <f t="shared" si="1"/>
        <v>0</v>
      </c>
      <c r="P50" s="61">
        <f t="shared" si="2"/>
        <v>0</v>
      </c>
      <c r="Q50" s="61">
        <f t="shared" si="3"/>
        <v>0</v>
      </c>
      <c r="R50" s="61">
        <f t="shared" si="4"/>
        <v>0</v>
      </c>
      <c r="S50" s="61">
        <f t="shared" si="5"/>
        <v>0</v>
      </c>
    </row>
    <row r="51" spans="1:19">
      <c r="A51" s="66" t="s">
        <v>198</v>
      </c>
      <c r="B51" s="91">
        <v>25400000</v>
      </c>
      <c r="C51" s="91">
        <v>22800000</v>
      </c>
      <c r="D51" s="91">
        <v>22800000</v>
      </c>
      <c r="E51" s="91">
        <v>4600000</v>
      </c>
      <c r="F51" s="91">
        <v>18200000</v>
      </c>
      <c r="H51" t="s">
        <v>381</v>
      </c>
      <c r="I51" s="57">
        <v>25400000</v>
      </c>
      <c r="J51" s="57">
        <v>22800000</v>
      </c>
      <c r="K51" s="57">
        <v>22800000</v>
      </c>
      <c r="L51" s="57">
        <v>4600000</v>
      </c>
      <c r="M51" s="57">
        <v>18200000</v>
      </c>
      <c r="O51" s="61">
        <f t="shared" si="1"/>
        <v>0</v>
      </c>
      <c r="P51" s="61">
        <f t="shared" si="2"/>
        <v>0</v>
      </c>
      <c r="Q51" s="61">
        <f t="shared" si="3"/>
        <v>0</v>
      </c>
      <c r="R51" s="61">
        <f t="shared" si="4"/>
        <v>0</v>
      </c>
      <c r="S51" s="61">
        <f t="shared" si="5"/>
        <v>0</v>
      </c>
    </row>
    <row r="52" spans="1:19" ht="15">
      <c r="A52" s="67" t="s">
        <v>40</v>
      </c>
      <c r="B52" s="91">
        <v>25400000</v>
      </c>
      <c r="C52" s="91">
        <v>22800000</v>
      </c>
      <c r="D52" s="91">
        <v>22800000</v>
      </c>
      <c r="E52" s="91">
        <v>4600000</v>
      </c>
      <c r="F52" s="91">
        <v>18200000</v>
      </c>
      <c r="H52" s="80" t="s">
        <v>40</v>
      </c>
      <c r="I52" s="81">
        <v>25400000</v>
      </c>
      <c r="J52" s="81">
        <v>22800000</v>
      </c>
      <c r="K52" s="81">
        <v>22800000</v>
      </c>
      <c r="L52" s="81">
        <v>4600000</v>
      </c>
      <c r="M52" s="81">
        <v>18200000</v>
      </c>
      <c r="N52" s="88"/>
      <c r="O52" s="61">
        <f t="shared" si="1"/>
        <v>0</v>
      </c>
      <c r="P52" s="61">
        <f t="shared" si="2"/>
        <v>0</v>
      </c>
      <c r="Q52" s="61">
        <f t="shared" si="3"/>
        <v>0</v>
      </c>
      <c r="R52" s="61">
        <f t="shared" si="4"/>
        <v>0</v>
      </c>
      <c r="S52" s="61">
        <f t="shared" si="5"/>
        <v>0</v>
      </c>
    </row>
    <row r="53" spans="1:19">
      <c r="A53" s="66" t="s">
        <v>80</v>
      </c>
      <c r="B53" s="91">
        <v>86000000</v>
      </c>
      <c r="C53" s="91">
        <v>51105202</v>
      </c>
      <c r="D53" s="91">
        <v>51105202</v>
      </c>
      <c r="E53" s="91">
        <v>51105202</v>
      </c>
      <c r="F53" s="91">
        <v>0</v>
      </c>
      <c r="H53" t="s">
        <v>382</v>
      </c>
      <c r="I53" s="57">
        <v>86000000</v>
      </c>
      <c r="J53" s="57">
        <v>51105202</v>
      </c>
      <c r="K53" s="57">
        <v>51105202</v>
      </c>
      <c r="L53" s="57">
        <v>51105202</v>
      </c>
      <c r="M53" s="57">
        <v>0</v>
      </c>
      <c r="O53" s="61">
        <f t="shared" si="1"/>
        <v>0</v>
      </c>
      <c r="P53" s="61">
        <f t="shared" si="2"/>
        <v>0</v>
      </c>
      <c r="Q53" s="61">
        <f t="shared" si="3"/>
        <v>0</v>
      </c>
      <c r="R53" s="61">
        <f t="shared" si="4"/>
        <v>0</v>
      </c>
      <c r="S53" s="61">
        <f t="shared" si="5"/>
        <v>0</v>
      </c>
    </row>
    <row r="54" spans="1:19">
      <c r="A54" s="67" t="s">
        <v>40</v>
      </c>
      <c r="B54" s="91">
        <v>86000000</v>
      </c>
      <c r="C54" s="91">
        <v>51105202</v>
      </c>
      <c r="D54" s="91">
        <v>51105202</v>
      </c>
      <c r="E54" s="91">
        <v>51105202</v>
      </c>
      <c r="F54" s="91">
        <v>0</v>
      </c>
      <c r="H54" t="s">
        <v>40</v>
      </c>
      <c r="I54" s="57">
        <v>86000000</v>
      </c>
      <c r="J54" s="57">
        <v>51105202</v>
      </c>
      <c r="K54" s="57">
        <v>51105202</v>
      </c>
      <c r="L54" s="57">
        <v>51105202</v>
      </c>
      <c r="M54" s="57">
        <v>0</v>
      </c>
      <c r="O54" s="61">
        <f t="shared" si="1"/>
        <v>0</v>
      </c>
      <c r="P54" s="61">
        <f t="shared" si="2"/>
        <v>0</v>
      </c>
      <c r="Q54" s="61">
        <f t="shared" si="3"/>
        <v>0</v>
      </c>
      <c r="R54" s="61">
        <f t="shared" si="4"/>
        <v>0</v>
      </c>
      <c r="S54" s="61">
        <f t="shared" si="5"/>
        <v>0</v>
      </c>
    </row>
    <row r="55" spans="1:19" ht="15">
      <c r="A55" s="66" t="s">
        <v>2</v>
      </c>
      <c r="B55" s="91">
        <v>766000000</v>
      </c>
      <c r="C55" s="91">
        <v>343446667</v>
      </c>
      <c r="D55" s="91">
        <v>343446667</v>
      </c>
      <c r="E55" s="91">
        <v>115855332</v>
      </c>
      <c r="F55" s="91">
        <v>227591335</v>
      </c>
      <c r="H55" s="80" t="s">
        <v>383</v>
      </c>
      <c r="I55" s="81">
        <v>766000000</v>
      </c>
      <c r="J55" s="81">
        <v>343446667</v>
      </c>
      <c r="K55" s="81">
        <v>343446667</v>
      </c>
      <c r="L55" s="81">
        <v>115855332</v>
      </c>
      <c r="M55" s="81">
        <v>227591335</v>
      </c>
      <c r="N55" s="88"/>
      <c r="O55" s="61">
        <f t="shared" si="1"/>
        <v>0</v>
      </c>
      <c r="P55" s="61">
        <f t="shared" si="2"/>
        <v>0</v>
      </c>
      <c r="Q55" s="61">
        <f t="shared" si="3"/>
        <v>0</v>
      </c>
      <c r="R55" s="61">
        <f t="shared" si="4"/>
        <v>0</v>
      </c>
      <c r="S55" s="61">
        <f t="shared" si="5"/>
        <v>0</v>
      </c>
    </row>
    <row r="56" spans="1:19">
      <c r="A56" s="67" t="s">
        <v>40</v>
      </c>
      <c r="B56" s="91">
        <v>766000000</v>
      </c>
      <c r="C56" s="91">
        <v>343446667</v>
      </c>
      <c r="D56" s="91">
        <v>343446667</v>
      </c>
      <c r="E56" s="91">
        <v>115855332</v>
      </c>
      <c r="F56" s="91">
        <v>227591335</v>
      </c>
      <c r="H56" t="s">
        <v>40</v>
      </c>
      <c r="I56" s="57">
        <v>766000000</v>
      </c>
      <c r="J56" s="57">
        <v>343446667</v>
      </c>
      <c r="K56" s="57">
        <v>343446667</v>
      </c>
      <c r="L56" s="57">
        <v>115855332</v>
      </c>
      <c r="M56" s="57">
        <v>227591335</v>
      </c>
      <c r="O56" s="61">
        <f t="shared" si="1"/>
        <v>0</v>
      </c>
      <c r="P56" s="61">
        <f t="shared" si="2"/>
        <v>0</v>
      </c>
      <c r="Q56" s="61">
        <f t="shared" si="3"/>
        <v>0</v>
      </c>
      <c r="R56" s="61">
        <f t="shared" si="4"/>
        <v>0</v>
      </c>
      <c r="S56" s="61">
        <f t="shared" si="5"/>
        <v>0</v>
      </c>
    </row>
    <row r="57" spans="1:19" ht="15">
      <c r="A57" s="66" t="s">
        <v>4</v>
      </c>
      <c r="B57" s="91">
        <v>186000000</v>
      </c>
      <c r="C57" s="91">
        <v>105840000</v>
      </c>
      <c r="D57" s="91">
        <v>105840000</v>
      </c>
      <c r="E57" s="91">
        <v>34640000</v>
      </c>
      <c r="F57" s="91">
        <v>71200000</v>
      </c>
      <c r="H57" s="80" t="s">
        <v>384</v>
      </c>
      <c r="I57" s="81">
        <v>186000000</v>
      </c>
      <c r="J57" s="81">
        <v>105840000</v>
      </c>
      <c r="K57" s="81">
        <v>105840000</v>
      </c>
      <c r="L57" s="81">
        <v>34640000</v>
      </c>
      <c r="M57" s="81">
        <v>71200000</v>
      </c>
      <c r="N57" s="88"/>
      <c r="O57" s="61">
        <f t="shared" si="1"/>
        <v>0</v>
      </c>
      <c r="P57" s="61">
        <f t="shared" si="2"/>
        <v>0</v>
      </c>
      <c r="Q57" s="61">
        <f t="shared" si="3"/>
        <v>0</v>
      </c>
      <c r="R57" s="61">
        <f t="shared" si="4"/>
        <v>0</v>
      </c>
      <c r="S57" s="61">
        <f t="shared" si="5"/>
        <v>0</v>
      </c>
    </row>
    <row r="58" spans="1:19">
      <c r="A58" s="67" t="s">
        <v>40</v>
      </c>
      <c r="B58" s="91">
        <v>186000000</v>
      </c>
      <c r="C58" s="91">
        <v>105840000</v>
      </c>
      <c r="D58" s="91">
        <v>105840000</v>
      </c>
      <c r="E58" s="91">
        <v>34640000</v>
      </c>
      <c r="F58" s="91">
        <v>71200000</v>
      </c>
      <c r="H58" t="s">
        <v>40</v>
      </c>
      <c r="I58" s="57">
        <v>186000000</v>
      </c>
      <c r="J58" s="57">
        <v>105840000</v>
      </c>
      <c r="K58" s="57">
        <v>105840000</v>
      </c>
      <c r="L58" s="57">
        <v>34640000</v>
      </c>
      <c r="M58" s="57">
        <v>71200000</v>
      </c>
      <c r="O58" s="61">
        <f t="shared" si="1"/>
        <v>0</v>
      </c>
      <c r="P58" s="61">
        <f t="shared" si="2"/>
        <v>0</v>
      </c>
      <c r="Q58" s="61">
        <f t="shared" si="3"/>
        <v>0</v>
      </c>
      <c r="R58" s="61">
        <f t="shared" si="4"/>
        <v>0</v>
      </c>
      <c r="S58" s="61">
        <f t="shared" si="5"/>
        <v>0</v>
      </c>
    </row>
    <row r="59" spans="1:19" ht="15">
      <c r="A59" s="66" t="s">
        <v>209</v>
      </c>
      <c r="B59" s="91">
        <v>20000000</v>
      </c>
      <c r="C59" s="91">
        <v>0</v>
      </c>
      <c r="D59" s="91"/>
      <c r="E59" s="91"/>
      <c r="F59" s="91">
        <v>0</v>
      </c>
      <c r="H59" s="80" t="s">
        <v>682</v>
      </c>
      <c r="I59" s="81">
        <v>20000000</v>
      </c>
      <c r="J59" s="81">
        <v>0</v>
      </c>
      <c r="K59" s="81">
        <v>0</v>
      </c>
      <c r="L59" s="81">
        <v>0</v>
      </c>
      <c r="M59" s="81">
        <v>0</v>
      </c>
      <c r="N59" s="88"/>
      <c r="O59" s="61">
        <f t="shared" si="1"/>
        <v>0</v>
      </c>
      <c r="P59" s="61">
        <f t="shared" si="2"/>
        <v>0</v>
      </c>
      <c r="Q59" s="61">
        <f t="shared" si="3"/>
        <v>0</v>
      </c>
      <c r="R59" s="61">
        <f t="shared" si="4"/>
        <v>0</v>
      </c>
      <c r="S59" s="61">
        <f t="shared" si="5"/>
        <v>0</v>
      </c>
    </row>
    <row r="60" spans="1:19">
      <c r="A60" s="67" t="s">
        <v>40</v>
      </c>
      <c r="B60" s="91">
        <v>20000000</v>
      </c>
      <c r="C60" s="91">
        <v>0</v>
      </c>
      <c r="D60" s="91"/>
      <c r="E60" s="91"/>
      <c r="F60" s="91">
        <v>0</v>
      </c>
      <c r="H60" t="s">
        <v>40</v>
      </c>
      <c r="I60" s="57">
        <v>20000000</v>
      </c>
      <c r="J60" s="57">
        <v>0</v>
      </c>
      <c r="K60" s="57">
        <v>0</v>
      </c>
      <c r="L60" s="57">
        <v>0</v>
      </c>
      <c r="M60" s="57">
        <v>0</v>
      </c>
      <c r="O60" s="61">
        <f t="shared" si="1"/>
        <v>0</v>
      </c>
      <c r="P60" s="61">
        <f t="shared" si="2"/>
        <v>0</v>
      </c>
      <c r="Q60" s="61">
        <f t="shared" si="3"/>
        <v>0</v>
      </c>
      <c r="R60" s="61">
        <f t="shared" si="4"/>
        <v>0</v>
      </c>
      <c r="S60" s="61">
        <f t="shared" si="5"/>
        <v>0</v>
      </c>
    </row>
    <row r="61" spans="1:19" ht="15">
      <c r="A61" s="66" t="s">
        <v>84</v>
      </c>
      <c r="B61" s="91">
        <v>171000000</v>
      </c>
      <c r="C61" s="91">
        <v>31600000</v>
      </c>
      <c r="D61" s="91">
        <v>31600000</v>
      </c>
      <c r="E61" s="91">
        <v>13956667</v>
      </c>
      <c r="F61" s="91">
        <v>17643333</v>
      </c>
      <c r="H61" s="80" t="s">
        <v>385</v>
      </c>
      <c r="I61" s="81">
        <v>171000000</v>
      </c>
      <c r="J61" s="81">
        <v>31600000</v>
      </c>
      <c r="K61" s="81">
        <v>31600000</v>
      </c>
      <c r="L61" s="81">
        <v>13956667</v>
      </c>
      <c r="M61" s="81">
        <v>17643333</v>
      </c>
      <c r="N61" s="88"/>
      <c r="O61" s="61">
        <f t="shared" si="1"/>
        <v>0</v>
      </c>
      <c r="P61" s="61">
        <f t="shared" si="2"/>
        <v>0</v>
      </c>
      <c r="Q61" s="61">
        <f t="shared" si="3"/>
        <v>0</v>
      </c>
      <c r="R61" s="61">
        <f t="shared" si="4"/>
        <v>0</v>
      </c>
      <c r="S61" s="61">
        <f t="shared" si="5"/>
        <v>0</v>
      </c>
    </row>
    <row r="62" spans="1:19">
      <c r="A62" s="67" t="s">
        <v>40</v>
      </c>
      <c r="B62" s="91">
        <v>171000000</v>
      </c>
      <c r="C62" s="91">
        <v>31600000</v>
      </c>
      <c r="D62" s="91">
        <v>31600000</v>
      </c>
      <c r="E62" s="91">
        <v>13956667</v>
      </c>
      <c r="F62" s="91">
        <v>17643333</v>
      </c>
      <c r="H62" t="s">
        <v>40</v>
      </c>
      <c r="I62" s="57">
        <v>171000000</v>
      </c>
      <c r="J62" s="57">
        <v>31600000</v>
      </c>
      <c r="K62" s="57">
        <v>31600000</v>
      </c>
      <c r="L62" s="57">
        <v>13956667</v>
      </c>
      <c r="M62" s="57">
        <v>17643333</v>
      </c>
      <c r="O62" s="61">
        <f t="shared" si="1"/>
        <v>0</v>
      </c>
      <c r="P62" s="61">
        <f t="shared" si="2"/>
        <v>0</v>
      </c>
      <c r="Q62" s="61">
        <f t="shared" si="3"/>
        <v>0</v>
      </c>
      <c r="R62" s="61">
        <f t="shared" si="4"/>
        <v>0</v>
      </c>
      <c r="S62" s="61">
        <f t="shared" si="5"/>
        <v>0</v>
      </c>
    </row>
    <row r="63" spans="1:19" ht="15">
      <c r="A63" s="66" t="s">
        <v>14</v>
      </c>
      <c r="B63" s="91">
        <v>307600000</v>
      </c>
      <c r="C63" s="91">
        <v>196066667</v>
      </c>
      <c r="D63" s="91">
        <v>196066667</v>
      </c>
      <c r="E63" s="91">
        <v>74700000</v>
      </c>
      <c r="F63" s="91">
        <v>121366667</v>
      </c>
      <c r="H63" s="80" t="s">
        <v>386</v>
      </c>
      <c r="I63" s="81">
        <v>307600000</v>
      </c>
      <c r="J63" s="81">
        <v>196066667</v>
      </c>
      <c r="K63" s="81">
        <v>196066667</v>
      </c>
      <c r="L63" s="81">
        <v>74700000</v>
      </c>
      <c r="M63" s="81">
        <v>121366667</v>
      </c>
      <c r="N63" s="88"/>
      <c r="O63" s="61">
        <f t="shared" si="1"/>
        <v>0</v>
      </c>
      <c r="P63" s="61">
        <f t="shared" si="2"/>
        <v>0</v>
      </c>
      <c r="Q63" s="61">
        <f t="shared" si="3"/>
        <v>0</v>
      </c>
      <c r="R63" s="61">
        <f t="shared" si="4"/>
        <v>0</v>
      </c>
      <c r="S63" s="61">
        <f t="shared" si="5"/>
        <v>0</v>
      </c>
    </row>
    <row r="64" spans="1:19">
      <c r="A64" s="67" t="s">
        <v>40</v>
      </c>
      <c r="B64" s="91">
        <v>307600000</v>
      </c>
      <c r="C64" s="91">
        <v>196066667</v>
      </c>
      <c r="D64" s="91">
        <v>196066667</v>
      </c>
      <c r="E64" s="91">
        <v>74700000</v>
      </c>
      <c r="F64" s="91">
        <v>121366667</v>
      </c>
      <c r="H64" t="s">
        <v>40</v>
      </c>
      <c r="I64" s="57">
        <v>307600000</v>
      </c>
      <c r="J64" s="57">
        <v>196066667</v>
      </c>
      <c r="K64" s="57">
        <v>196066667</v>
      </c>
      <c r="L64" s="57">
        <v>74700000</v>
      </c>
      <c r="M64" s="57">
        <v>121366667</v>
      </c>
      <c r="O64" s="61">
        <f t="shared" si="1"/>
        <v>0</v>
      </c>
      <c r="P64" s="61">
        <f t="shared" si="2"/>
        <v>0</v>
      </c>
      <c r="Q64" s="61">
        <f t="shared" si="3"/>
        <v>0</v>
      </c>
      <c r="R64" s="61">
        <f t="shared" si="4"/>
        <v>0</v>
      </c>
      <c r="S64" s="61">
        <f t="shared" si="5"/>
        <v>0</v>
      </c>
    </row>
    <row r="65" spans="1:19" ht="15">
      <c r="A65" s="66" t="s">
        <v>86</v>
      </c>
      <c r="B65" s="91">
        <v>77000000</v>
      </c>
      <c r="C65" s="91">
        <v>38000000</v>
      </c>
      <c r="D65" s="91">
        <v>38000000</v>
      </c>
      <c r="E65" s="91">
        <v>15016667</v>
      </c>
      <c r="F65" s="91">
        <v>22983333</v>
      </c>
      <c r="H65" s="80" t="s">
        <v>387</v>
      </c>
      <c r="I65" s="81">
        <v>77000000</v>
      </c>
      <c r="J65" s="81">
        <v>38000000</v>
      </c>
      <c r="K65" s="81">
        <v>38000000</v>
      </c>
      <c r="L65" s="81">
        <v>15016667</v>
      </c>
      <c r="M65" s="81">
        <v>22983333</v>
      </c>
      <c r="N65" s="88"/>
      <c r="O65" s="61">
        <f t="shared" si="1"/>
        <v>0</v>
      </c>
      <c r="P65" s="61">
        <f t="shared" si="2"/>
        <v>0</v>
      </c>
      <c r="Q65" s="61">
        <f t="shared" si="3"/>
        <v>0</v>
      </c>
      <c r="R65" s="61">
        <f t="shared" si="4"/>
        <v>0</v>
      </c>
      <c r="S65" s="61">
        <f t="shared" si="5"/>
        <v>0</v>
      </c>
    </row>
    <row r="66" spans="1:19">
      <c r="A66" s="67" t="s">
        <v>40</v>
      </c>
      <c r="B66" s="91">
        <v>77000000</v>
      </c>
      <c r="C66" s="91">
        <v>38000000</v>
      </c>
      <c r="D66" s="91">
        <v>38000000</v>
      </c>
      <c r="E66" s="91">
        <v>15016667</v>
      </c>
      <c r="F66" s="91">
        <v>22983333</v>
      </c>
      <c r="H66" t="s">
        <v>40</v>
      </c>
      <c r="I66" s="57">
        <v>77000000</v>
      </c>
      <c r="J66" s="57">
        <v>38000000</v>
      </c>
      <c r="K66" s="57">
        <v>38000000</v>
      </c>
      <c r="L66" s="57">
        <v>15016667</v>
      </c>
      <c r="M66" s="57">
        <v>22983333</v>
      </c>
      <c r="O66" s="61">
        <f t="shared" si="1"/>
        <v>0</v>
      </c>
      <c r="P66" s="61">
        <f t="shared" si="2"/>
        <v>0</v>
      </c>
      <c r="Q66" s="61">
        <f t="shared" si="3"/>
        <v>0</v>
      </c>
      <c r="R66" s="61">
        <f t="shared" si="4"/>
        <v>0</v>
      </c>
      <c r="S66" s="61">
        <f t="shared" si="5"/>
        <v>0</v>
      </c>
    </row>
    <row r="67" spans="1:19" ht="15">
      <c r="A67" s="66" t="s">
        <v>87</v>
      </c>
      <c r="B67" s="91">
        <v>120000000</v>
      </c>
      <c r="C67" s="91">
        <v>0</v>
      </c>
      <c r="D67" s="91"/>
      <c r="E67" s="91"/>
      <c r="F67" s="91">
        <v>0</v>
      </c>
      <c r="H67" s="80" t="s">
        <v>388</v>
      </c>
      <c r="I67" s="81">
        <v>120000000</v>
      </c>
      <c r="J67" s="81">
        <v>0</v>
      </c>
      <c r="K67" s="81">
        <v>0</v>
      </c>
      <c r="L67" s="81">
        <v>0</v>
      </c>
      <c r="M67" s="81">
        <v>0</v>
      </c>
      <c r="N67" s="88"/>
      <c r="O67" s="61">
        <f t="shared" si="1"/>
        <v>0</v>
      </c>
      <c r="P67" s="61">
        <f t="shared" si="2"/>
        <v>0</v>
      </c>
      <c r="Q67" s="61">
        <f t="shared" si="3"/>
        <v>0</v>
      </c>
      <c r="R67" s="61">
        <f t="shared" si="4"/>
        <v>0</v>
      </c>
      <c r="S67" s="61">
        <f t="shared" si="5"/>
        <v>0</v>
      </c>
    </row>
    <row r="68" spans="1:19">
      <c r="A68" s="67" t="s">
        <v>40</v>
      </c>
      <c r="B68" s="91">
        <v>120000000</v>
      </c>
      <c r="C68" s="91">
        <v>0</v>
      </c>
      <c r="D68" s="91"/>
      <c r="E68" s="91"/>
      <c r="F68" s="91">
        <v>0</v>
      </c>
      <c r="H68" t="s">
        <v>40</v>
      </c>
      <c r="I68" s="57">
        <v>120000000</v>
      </c>
      <c r="J68" s="57">
        <v>0</v>
      </c>
      <c r="K68" s="57">
        <v>0</v>
      </c>
      <c r="L68" s="57">
        <v>0</v>
      </c>
      <c r="M68" s="57">
        <v>0</v>
      </c>
      <c r="O68" s="61">
        <f t="shared" si="1"/>
        <v>0</v>
      </c>
      <c r="P68" s="61">
        <f t="shared" si="2"/>
        <v>0</v>
      </c>
      <c r="Q68" s="61">
        <f t="shared" si="3"/>
        <v>0</v>
      </c>
      <c r="R68" s="61">
        <f t="shared" si="4"/>
        <v>0</v>
      </c>
      <c r="S68" s="61">
        <f t="shared" si="5"/>
        <v>0</v>
      </c>
    </row>
    <row r="69" spans="1:19" ht="15">
      <c r="A69" s="66" t="s">
        <v>197</v>
      </c>
      <c r="B69" s="91">
        <v>83000000</v>
      </c>
      <c r="C69" s="91">
        <v>45200000</v>
      </c>
      <c r="D69" s="91">
        <v>45200000</v>
      </c>
      <c r="E69" s="91">
        <v>15770000</v>
      </c>
      <c r="F69" s="91">
        <v>29430000</v>
      </c>
      <c r="H69" s="80" t="s">
        <v>389</v>
      </c>
      <c r="I69" s="81">
        <v>83000000</v>
      </c>
      <c r="J69" s="81">
        <v>45200000</v>
      </c>
      <c r="K69" s="81">
        <v>45200000</v>
      </c>
      <c r="L69" s="81">
        <v>15770000</v>
      </c>
      <c r="M69" s="81">
        <v>29430000</v>
      </c>
      <c r="N69" s="88"/>
      <c r="O69" s="61">
        <f t="shared" ref="O69:O132" si="6">+B69-I69</f>
        <v>0</v>
      </c>
      <c r="P69" s="61">
        <f t="shared" ref="P69:P132" si="7">+C69-J69</f>
        <v>0</v>
      </c>
      <c r="Q69" s="61">
        <f t="shared" ref="Q69:Q132" si="8">+D69-K69</f>
        <v>0</v>
      </c>
      <c r="R69" s="61">
        <f t="shared" ref="R69:R132" si="9">+E69-L69</f>
        <v>0</v>
      </c>
      <c r="S69" s="61">
        <f t="shared" ref="S69:S132" si="10">+F69-M69</f>
        <v>0</v>
      </c>
    </row>
    <row r="70" spans="1:19">
      <c r="A70" s="67" t="s">
        <v>40</v>
      </c>
      <c r="B70" s="91">
        <v>83000000</v>
      </c>
      <c r="C70" s="91">
        <v>45200000</v>
      </c>
      <c r="D70" s="91">
        <v>45200000</v>
      </c>
      <c r="E70" s="91">
        <v>15770000</v>
      </c>
      <c r="F70" s="91">
        <v>29430000</v>
      </c>
      <c r="H70" t="s">
        <v>40</v>
      </c>
      <c r="I70" s="57">
        <v>83000000</v>
      </c>
      <c r="J70" s="57">
        <v>45200000</v>
      </c>
      <c r="K70" s="57">
        <v>45200000</v>
      </c>
      <c r="L70" s="57">
        <v>15770000</v>
      </c>
      <c r="M70" s="57">
        <v>29430000</v>
      </c>
      <c r="O70" s="61">
        <f t="shared" si="6"/>
        <v>0</v>
      </c>
      <c r="P70" s="61">
        <f t="shared" si="7"/>
        <v>0</v>
      </c>
      <c r="Q70" s="61">
        <f t="shared" si="8"/>
        <v>0</v>
      </c>
      <c r="R70" s="61">
        <f t="shared" si="9"/>
        <v>0</v>
      </c>
      <c r="S70" s="61">
        <f t="shared" si="10"/>
        <v>0</v>
      </c>
    </row>
    <row r="71" spans="1:19" ht="15">
      <c r="A71" s="66" t="s">
        <v>535</v>
      </c>
      <c r="B71" s="91">
        <v>14235262</v>
      </c>
      <c r="C71" s="91">
        <v>0</v>
      </c>
      <c r="D71" s="91"/>
      <c r="E71" s="91"/>
      <c r="F71" s="91">
        <v>0</v>
      </c>
      <c r="H71" s="80" t="s">
        <v>552</v>
      </c>
      <c r="I71" s="81">
        <v>14235262</v>
      </c>
      <c r="J71" s="81">
        <v>0</v>
      </c>
      <c r="K71" s="81">
        <v>0</v>
      </c>
      <c r="L71" s="81">
        <v>0</v>
      </c>
      <c r="M71" s="81">
        <v>0</v>
      </c>
      <c r="N71" s="88"/>
      <c r="O71" s="61">
        <f t="shared" si="6"/>
        <v>0</v>
      </c>
      <c r="P71" s="61">
        <f t="shared" si="7"/>
        <v>0</v>
      </c>
      <c r="Q71" s="61">
        <f t="shared" si="8"/>
        <v>0</v>
      </c>
      <c r="R71" s="61">
        <f t="shared" si="9"/>
        <v>0</v>
      </c>
      <c r="S71" s="61">
        <f t="shared" si="10"/>
        <v>0</v>
      </c>
    </row>
    <row r="72" spans="1:19">
      <c r="A72" s="67" t="s">
        <v>40</v>
      </c>
      <c r="B72" s="91">
        <v>14235262</v>
      </c>
      <c r="C72" s="91">
        <v>0</v>
      </c>
      <c r="D72" s="91"/>
      <c r="E72" s="91"/>
      <c r="F72" s="91">
        <v>0</v>
      </c>
      <c r="H72" t="s">
        <v>40</v>
      </c>
      <c r="I72" s="57">
        <v>14235262</v>
      </c>
      <c r="J72" s="57">
        <v>0</v>
      </c>
      <c r="K72" s="57">
        <v>0</v>
      </c>
      <c r="L72" s="57">
        <v>0</v>
      </c>
      <c r="M72" s="57">
        <v>0</v>
      </c>
      <c r="O72" s="61">
        <f t="shared" si="6"/>
        <v>0</v>
      </c>
      <c r="P72" s="61">
        <f t="shared" si="7"/>
        <v>0</v>
      </c>
      <c r="Q72" s="61">
        <f t="shared" si="8"/>
        <v>0</v>
      </c>
      <c r="R72" s="61">
        <f t="shared" si="9"/>
        <v>0</v>
      </c>
      <c r="S72" s="61">
        <f t="shared" si="10"/>
        <v>0</v>
      </c>
    </row>
    <row r="73" spans="1:19" ht="15">
      <c r="A73" s="66" t="s">
        <v>88</v>
      </c>
      <c r="B73" s="91">
        <v>80000000</v>
      </c>
      <c r="C73" s="91"/>
      <c r="D73" s="91"/>
      <c r="E73" s="91"/>
      <c r="F73" s="91">
        <v>0</v>
      </c>
      <c r="H73" s="80" t="s">
        <v>390</v>
      </c>
      <c r="I73" s="81">
        <v>80000000</v>
      </c>
      <c r="J73" s="81">
        <v>0</v>
      </c>
      <c r="K73" s="81">
        <v>0</v>
      </c>
      <c r="L73" s="81">
        <v>0</v>
      </c>
      <c r="M73" s="81">
        <v>0</v>
      </c>
      <c r="N73" s="88"/>
      <c r="O73" s="61">
        <f t="shared" si="6"/>
        <v>0</v>
      </c>
      <c r="P73" s="61">
        <f t="shared" si="7"/>
        <v>0</v>
      </c>
      <c r="Q73" s="61">
        <f t="shared" si="8"/>
        <v>0</v>
      </c>
      <c r="R73" s="61">
        <f t="shared" si="9"/>
        <v>0</v>
      </c>
      <c r="S73" s="61">
        <f t="shared" si="10"/>
        <v>0</v>
      </c>
    </row>
    <row r="74" spans="1:19">
      <c r="A74" s="67" t="s">
        <v>40</v>
      </c>
      <c r="B74" s="91">
        <v>80000000</v>
      </c>
      <c r="C74" s="91"/>
      <c r="D74" s="91"/>
      <c r="E74" s="91"/>
      <c r="F74" s="91">
        <v>0</v>
      </c>
      <c r="H74" t="s">
        <v>40</v>
      </c>
      <c r="I74" s="57">
        <v>80000000</v>
      </c>
      <c r="J74" s="57">
        <v>0</v>
      </c>
      <c r="K74" s="57">
        <v>0</v>
      </c>
      <c r="L74" s="57">
        <v>0</v>
      </c>
      <c r="M74" s="57">
        <v>0</v>
      </c>
      <c r="O74" s="61">
        <f t="shared" si="6"/>
        <v>0</v>
      </c>
      <c r="P74" s="61">
        <f t="shared" si="7"/>
        <v>0</v>
      </c>
      <c r="Q74" s="61">
        <f t="shared" si="8"/>
        <v>0</v>
      </c>
      <c r="R74" s="61">
        <f t="shared" si="9"/>
        <v>0</v>
      </c>
      <c r="S74" s="61">
        <f t="shared" si="10"/>
        <v>0</v>
      </c>
    </row>
    <row r="75" spans="1:19" ht="15">
      <c r="A75" s="66" t="s">
        <v>91</v>
      </c>
      <c r="B75" s="91">
        <v>70000000</v>
      </c>
      <c r="C75" s="91">
        <v>59065000</v>
      </c>
      <c r="D75" s="91">
        <v>59065000</v>
      </c>
      <c r="E75" s="91">
        <v>22828333</v>
      </c>
      <c r="F75" s="91">
        <v>36236667</v>
      </c>
      <c r="H75" s="80" t="s">
        <v>391</v>
      </c>
      <c r="I75" s="81">
        <v>70000000</v>
      </c>
      <c r="J75" s="81">
        <v>59065000</v>
      </c>
      <c r="K75" s="81">
        <v>59065000</v>
      </c>
      <c r="L75" s="81">
        <v>22828333</v>
      </c>
      <c r="M75" s="81">
        <v>36236667</v>
      </c>
      <c r="N75" s="88"/>
      <c r="O75" s="61">
        <f t="shared" si="6"/>
        <v>0</v>
      </c>
      <c r="P75" s="61">
        <f t="shared" si="7"/>
        <v>0</v>
      </c>
      <c r="Q75" s="61">
        <f t="shared" si="8"/>
        <v>0</v>
      </c>
      <c r="R75" s="61">
        <f t="shared" si="9"/>
        <v>0</v>
      </c>
      <c r="S75" s="61">
        <f t="shared" si="10"/>
        <v>0</v>
      </c>
    </row>
    <row r="76" spans="1:19" ht="15">
      <c r="A76" s="67" t="s">
        <v>40</v>
      </c>
      <c r="B76" s="91">
        <v>70000000</v>
      </c>
      <c r="C76" s="91">
        <v>59065000</v>
      </c>
      <c r="D76" s="91">
        <v>59065000</v>
      </c>
      <c r="E76" s="91">
        <v>22828333</v>
      </c>
      <c r="F76" s="91">
        <v>36236667</v>
      </c>
      <c r="H76" s="80" t="s">
        <v>40</v>
      </c>
      <c r="I76" s="81">
        <v>70000000</v>
      </c>
      <c r="J76" s="81">
        <v>59065000</v>
      </c>
      <c r="K76" s="81">
        <v>59065000</v>
      </c>
      <c r="L76" s="81">
        <v>22828333</v>
      </c>
      <c r="M76" s="81">
        <v>36236667</v>
      </c>
      <c r="N76" s="88"/>
      <c r="O76" s="61">
        <f t="shared" si="6"/>
        <v>0</v>
      </c>
      <c r="P76" s="61">
        <f t="shared" si="7"/>
        <v>0</v>
      </c>
      <c r="Q76" s="61">
        <f t="shared" si="8"/>
        <v>0</v>
      </c>
      <c r="R76" s="61">
        <f t="shared" si="9"/>
        <v>0</v>
      </c>
      <c r="S76" s="61">
        <f t="shared" si="10"/>
        <v>0</v>
      </c>
    </row>
    <row r="77" spans="1:19">
      <c r="A77" s="66" t="s">
        <v>5</v>
      </c>
      <c r="B77" s="91">
        <v>312800000</v>
      </c>
      <c r="C77" s="91">
        <v>208933334</v>
      </c>
      <c r="D77" s="91">
        <v>208933334</v>
      </c>
      <c r="E77" s="91">
        <v>81767001</v>
      </c>
      <c r="F77" s="91">
        <v>127166333</v>
      </c>
      <c r="H77" t="s">
        <v>392</v>
      </c>
      <c r="I77" s="57">
        <v>312800000</v>
      </c>
      <c r="J77" s="57">
        <v>208933334</v>
      </c>
      <c r="K77" s="57">
        <v>208933334</v>
      </c>
      <c r="L77" s="57">
        <v>81767001</v>
      </c>
      <c r="M77" s="57">
        <v>127166333</v>
      </c>
      <c r="O77" s="61">
        <f t="shared" si="6"/>
        <v>0</v>
      </c>
      <c r="P77" s="61">
        <f t="shared" si="7"/>
        <v>0</v>
      </c>
      <c r="Q77" s="61">
        <f t="shared" si="8"/>
        <v>0</v>
      </c>
      <c r="R77" s="61">
        <f t="shared" si="9"/>
        <v>0</v>
      </c>
      <c r="S77" s="61">
        <f t="shared" si="10"/>
        <v>0</v>
      </c>
    </row>
    <row r="78" spans="1:19" ht="15">
      <c r="A78" s="67" t="s">
        <v>40</v>
      </c>
      <c r="B78" s="91">
        <v>312800000</v>
      </c>
      <c r="C78" s="91">
        <v>208933334</v>
      </c>
      <c r="D78" s="91">
        <v>208933334</v>
      </c>
      <c r="E78" s="91">
        <v>81767001</v>
      </c>
      <c r="F78" s="91">
        <v>127166333</v>
      </c>
      <c r="H78" s="80" t="s">
        <v>40</v>
      </c>
      <c r="I78" s="81">
        <v>312800000</v>
      </c>
      <c r="J78" s="81">
        <v>208933334</v>
      </c>
      <c r="K78" s="81">
        <v>208933334</v>
      </c>
      <c r="L78" s="81">
        <v>81767001</v>
      </c>
      <c r="M78" s="81">
        <v>127166333</v>
      </c>
      <c r="N78" s="88"/>
      <c r="O78" s="61">
        <f t="shared" si="6"/>
        <v>0</v>
      </c>
      <c r="P78" s="61">
        <f t="shared" si="7"/>
        <v>0</v>
      </c>
      <c r="Q78" s="61">
        <f t="shared" si="8"/>
        <v>0</v>
      </c>
      <c r="R78" s="61">
        <f t="shared" si="9"/>
        <v>0</v>
      </c>
      <c r="S78" s="61">
        <f t="shared" si="10"/>
        <v>0</v>
      </c>
    </row>
    <row r="79" spans="1:19">
      <c r="A79" s="66" t="s">
        <v>96</v>
      </c>
      <c r="B79" s="91">
        <v>13200000</v>
      </c>
      <c r="C79" s="91">
        <v>3490910</v>
      </c>
      <c r="D79" s="91">
        <v>3490910</v>
      </c>
      <c r="E79" s="91">
        <v>1890910</v>
      </c>
      <c r="F79" s="91">
        <v>1600000</v>
      </c>
      <c r="H79" t="s">
        <v>393</v>
      </c>
      <c r="I79" s="57">
        <v>13200000</v>
      </c>
      <c r="J79" s="57">
        <v>3490910</v>
      </c>
      <c r="K79" s="57">
        <v>3490910</v>
      </c>
      <c r="L79" s="57">
        <v>1890910</v>
      </c>
      <c r="M79" s="57">
        <v>1600000</v>
      </c>
      <c r="O79" s="61">
        <f t="shared" si="6"/>
        <v>0</v>
      </c>
      <c r="P79" s="61">
        <f t="shared" si="7"/>
        <v>0</v>
      </c>
      <c r="Q79" s="61">
        <f t="shared" si="8"/>
        <v>0</v>
      </c>
      <c r="R79" s="61">
        <f t="shared" si="9"/>
        <v>0</v>
      </c>
      <c r="S79" s="61">
        <f t="shared" si="10"/>
        <v>0</v>
      </c>
    </row>
    <row r="80" spans="1:19" ht="15">
      <c r="A80" s="67" t="s">
        <v>40</v>
      </c>
      <c r="B80" s="91">
        <v>13200000</v>
      </c>
      <c r="C80" s="91">
        <v>3490910</v>
      </c>
      <c r="D80" s="91">
        <v>3490910</v>
      </c>
      <c r="E80" s="91">
        <v>1890910</v>
      </c>
      <c r="F80" s="91">
        <v>1600000</v>
      </c>
      <c r="H80" s="80" t="s">
        <v>40</v>
      </c>
      <c r="I80" s="81">
        <v>13200000</v>
      </c>
      <c r="J80" s="81">
        <v>3490910</v>
      </c>
      <c r="K80" s="81">
        <v>3490910</v>
      </c>
      <c r="L80" s="81">
        <v>1890910</v>
      </c>
      <c r="M80" s="81">
        <v>1600000</v>
      </c>
      <c r="N80" s="88"/>
      <c r="O80" s="61">
        <f t="shared" si="6"/>
        <v>0</v>
      </c>
      <c r="P80" s="61">
        <f t="shared" si="7"/>
        <v>0</v>
      </c>
      <c r="Q80" s="61">
        <f t="shared" si="8"/>
        <v>0</v>
      </c>
      <c r="R80" s="61">
        <f t="shared" si="9"/>
        <v>0</v>
      </c>
      <c r="S80" s="61">
        <f t="shared" si="10"/>
        <v>0</v>
      </c>
    </row>
    <row r="81" spans="1:19">
      <c r="A81" s="66" t="s">
        <v>97</v>
      </c>
      <c r="B81" s="91">
        <v>10800000</v>
      </c>
      <c r="C81" s="91">
        <v>390470</v>
      </c>
      <c r="D81" s="91">
        <v>390470</v>
      </c>
      <c r="E81" s="91">
        <v>290470</v>
      </c>
      <c r="F81" s="91">
        <v>100000</v>
      </c>
      <c r="H81" t="s">
        <v>394</v>
      </c>
      <c r="I81" s="57">
        <v>10800000</v>
      </c>
      <c r="J81" s="57">
        <v>390470</v>
      </c>
      <c r="K81" s="57">
        <v>390470</v>
      </c>
      <c r="L81" s="57">
        <v>290470</v>
      </c>
      <c r="M81" s="57">
        <v>100000</v>
      </c>
      <c r="O81" s="61">
        <f t="shared" si="6"/>
        <v>0</v>
      </c>
      <c r="P81" s="61">
        <f t="shared" si="7"/>
        <v>0</v>
      </c>
      <c r="Q81" s="61">
        <f t="shared" si="8"/>
        <v>0</v>
      </c>
      <c r="R81" s="61">
        <f t="shared" si="9"/>
        <v>0</v>
      </c>
      <c r="S81" s="61">
        <f t="shared" si="10"/>
        <v>0</v>
      </c>
    </row>
    <row r="82" spans="1:19" ht="15">
      <c r="A82" s="67" t="s">
        <v>40</v>
      </c>
      <c r="B82" s="91">
        <v>10800000</v>
      </c>
      <c r="C82" s="91">
        <v>390470</v>
      </c>
      <c r="D82" s="91">
        <v>390470</v>
      </c>
      <c r="E82" s="91">
        <v>290470</v>
      </c>
      <c r="F82" s="91">
        <v>100000</v>
      </c>
      <c r="H82" s="80" t="s">
        <v>40</v>
      </c>
      <c r="I82" s="81">
        <v>10800000</v>
      </c>
      <c r="J82" s="81">
        <v>390470</v>
      </c>
      <c r="K82" s="81">
        <v>390470</v>
      </c>
      <c r="L82" s="81">
        <v>290470</v>
      </c>
      <c r="M82" s="81">
        <v>100000</v>
      </c>
      <c r="N82" s="88"/>
      <c r="O82" s="61">
        <f t="shared" si="6"/>
        <v>0</v>
      </c>
      <c r="P82" s="61">
        <f t="shared" si="7"/>
        <v>0</v>
      </c>
      <c r="Q82" s="61">
        <f t="shared" si="8"/>
        <v>0</v>
      </c>
      <c r="R82" s="61">
        <f t="shared" si="9"/>
        <v>0</v>
      </c>
      <c r="S82" s="61">
        <f t="shared" si="10"/>
        <v>0</v>
      </c>
    </row>
    <row r="83" spans="1:19">
      <c r="A83" s="66" t="s">
        <v>98</v>
      </c>
      <c r="B83" s="91">
        <v>67200000</v>
      </c>
      <c r="C83" s="91">
        <v>4721389</v>
      </c>
      <c r="D83" s="91">
        <v>4721389</v>
      </c>
      <c r="E83" s="91">
        <v>3321389</v>
      </c>
      <c r="F83" s="91">
        <v>1400000</v>
      </c>
      <c r="H83" t="s">
        <v>395</v>
      </c>
      <c r="I83" s="57">
        <v>67200000</v>
      </c>
      <c r="J83" s="57">
        <v>4721389</v>
      </c>
      <c r="K83" s="57">
        <v>4721389</v>
      </c>
      <c r="L83" s="57">
        <v>3321389</v>
      </c>
      <c r="M83" s="57">
        <v>1400000</v>
      </c>
      <c r="O83" s="61">
        <f t="shared" si="6"/>
        <v>0</v>
      </c>
      <c r="P83" s="61">
        <f t="shared" si="7"/>
        <v>0</v>
      </c>
      <c r="Q83" s="61">
        <f t="shared" si="8"/>
        <v>0</v>
      </c>
      <c r="R83" s="61">
        <f t="shared" si="9"/>
        <v>0</v>
      </c>
      <c r="S83" s="61">
        <f t="shared" si="10"/>
        <v>0</v>
      </c>
    </row>
    <row r="84" spans="1:19" ht="15">
      <c r="A84" s="67" t="s">
        <v>40</v>
      </c>
      <c r="B84" s="91">
        <v>67200000</v>
      </c>
      <c r="C84" s="91">
        <v>4721389</v>
      </c>
      <c r="D84" s="91">
        <v>4721389</v>
      </c>
      <c r="E84" s="91">
        <v>3321389</v>
      </c>
      <c r="F84" s="91">
        <v>1400000</v>
      </c>
      <c r="H84" s="80" t="s">
        <v>40</v>
      </c>
      <c r="I84" s="81">
        <v>67200000</v>
      </c>
      <c r="J84" s="81">
        <v>4721389</v>
      </c>
      <c r="K84" s="81">
        <v>4721389</v>
      </c>
      <c r="L84" s="81">
        <v>3321389</v>
      </c>
      <c r="M84" s="81">
        <v>1400000</v>
      </c>
      <c r="N84" s="88"/>
      <c r="O84" s="61">
        <f t="shared" si="6"/>
        <v>0</v>
      </c>
      <c r="P84" s="61">
        <f t="shared" si="7"/>
        <v>0</v>
      </c>
      <c r="Q84" s="61">
        <f t="shared" si="8"/>
        <v>0</v>
      </c>
      <c r="R84" s="61">
        <f t="shared" si="9"/>
        <v>0</v>
      </c>
      <c r="S84" s="61">
        <f t="shared" si="10"/>
        <v>0</v>
      </c>
    </row>
    <row r="85" spans="1:19">
      <c r="A85" s="66" t="s">
        <v>105</v>
      </c>
      <c r="B85" s="91">
        <v>50400000</v>
      </c>
      <c r="C85" s="91">
        <v>1903990</v>
      </c>
      <c r="D85" s="91">
        <v>1903990</v>
      </c>
      <c r="E85" s="91">
        <v>1293990</v>
      </c>
      <c r="F85" s="91">
        <v>610000</v>
      </c>
      <c r="H85" t="s">
        <v>396</v>
      </c>
      <c r="I85" s="57">
        <v>50400000</v>
      </c>
      <c r="J85" s="57">
        <v>1903990</v>
      </c>
      <c r="K85" s="57">
        <v>1903990</v>
      </c>
      <c r="L85" s="57">
        <v>1293990</v>
      </c>
      <c r="M85" s="57">
        <v>610000</v>
      </c>
      <c r="O85" s="61">
        <f t="shared" si="6"/>
        <v>0</v>
      </c>
      <c r="P85" s="61">
        <f t="shared" si="7"/>
        <v>0</v>
      </c>
      <c r="Q85" s="61">
        <f t="shared" si="8"/>
        <v>0</v>
      </c>
      <c r="R85" s="61">
        <f t="shared" si="9"/>
        <v>0</v>
      </c>
      <c r="S85" s="61">
        <f t="shared" si="10"/>
        <v>0</v>
      </c>
    </row>
    <row r="86" spans="1:19" ht="15">
      <c r="A86" s="67" t="s">
        <v>40</v>
      </c>
      <c r="B86" s="91">
        <v>50400000</v>
      </c>
      <c r="C86" s="91">
        <v>1903990</v>
      </c>
      <c r="D86" s="91">
        <v>1903990</v>
      </c>
      <c r="E86" s="91">
        <v>1293990</v>
      </c>
      <c r="F86" s="91">
        <v>610000</v>
      </c>
      <c r="H86" s="80" t="s">
        <v>40</v>
      </c>
      <c r="I86" s="81">
        <v>50400000</v>
      </c>
      <c r="J86" s="81">
        <v>1903990</v>
      </c>
      <c r="K86" s="81">
        <v>1903990</v>
      </c>
      <c r="L86" s="81">
        <v>1293990</v>
      </c>
      <c r="M86" s="81">
        <v>610000</v>
      </c>
      <c r="N86" s="88"/>
      <c r="O86" s="61">
        <f t="shared" si="6"/>
        <v>0</v>
      </c>
      <c r="P86" s="61">
        <f t="shared" si="7"/>
        <v>0</v>
      </c>
      <c r="Q86" s="61">
        <f t="shared" si="8"/>
        <v>0</v>
      </c>
      <c r="R86" s="61">
        <f t="shared" si="9"/>
        <v>0</v>
      </c>
      <c r="S86" s="61">
        <f t="shared" si="10"/>
        <v>0</v>
      </c>
    </row>
    <row r="87" spans="1:19">
      <c r="A87" s="60" t="s">
        <v>114</v>
      </c>
      <c r="B87" s="91">
        <v>16660557000</v>
      </c>
      <c r="C87" s="91">
        <v>4463442989</v>
      </c>
      <c r="D87" s="91">
        <v>4463442989</v>
      </c>
      <c r="E87" s="91">
        <v>3160471317</v>
      </c>
      <c r="F87" s="91">
        <v>1302971672</v>
      </c>
      <c r="H87" t="s">
        <v>3970</v>
      </c>
      <c r="I87" s="57">
        <v>16660557000</v>
      </c>
      <c r="J87" s="57">
        <v>4463442989</v>
      </c>
      <c r="K87" s="57">
        <v>4463442989</v>
      </c>
      <c r="L87" s="57">
        <v>3160471317</v>
      </c>
      <c r="M87" s="57">
        <v>1302971672</v>
      </c>
      <c r="O87" s="61">
        <f t="shared" si="6"/>
        <v>0</v>
      </c>
      <c r="P87" s="61">
        <f t="shared" si="7"/>
        <v>0</v>
      </c>
      <c r="Q87" s="61">
        <f t="shared" si="8"/>
        <v>0</v>
      </c>
      <c r="R87" s="61">
        <f t="shared" si="9"/>
        <v>0</v>
      </c>
      <c r="S87" s="61">
        <f t="shared" si="10"/>
        <v>0</v>
      </c>
    </row>
    <row r="88" spans="1:19" ht="15">
      <c r="A88" s="66" t="s">
        <v>3</v>
      </c>
      <c r="B88" s="91">
        <v>80366000</v>
      </c>
      <c r="C88" s="91">
        <v>40364200</v>
      </c>
      <c r="D88" s="91">
        <v>40364200</v>
      </c>
      <c r="E88" s="91">
        <v>32649900</v>
      </c>
      <c r="F88" s="91">
        <v>7714300</v>
      </c>
      <c r="H88" s="80" t="s">
        <v>376</v>
      </c>
      <c r="I88" s="81">
        <v>80366000</v>
      </c>
      <c r="J88" s="81">
        <v>40364200</v>
      </c>
      <c r="K88" s="81">
        <v>40364200</v>
      </c>
      <c r="L88" s="81">
        <v>32649900</v>
      </c>
      <c r="M88" s="81">
        <v>7714300</v>
      </c>
      <c r="N88" s="88"/>
      <c r="O88" s="61">
        <f t="shared" si="6"/>
        <v>0</v>
      </c>
      <c r="P88" s="61">
        <f t="shared" si="7"/>
        <v>0</v>
      </c>
      <c r="Q88" s="61">
        <f t="shared" si="8"/>
        <v>0</v>
      </c>
      <c r="R88" s="61">
        <f t="shared" si="9"/>
        <v>0</v>
      </c>
      <c r="S88" s="61">
        <f t="shared" si="10"/>
        <v>0</v>
      </c>
    </row>
    <row r="89" spans="1:19">
      <c r="A89" s="67" t="s">
        <v>40</v>
      </c>
      <c r="B89" s="91">
        <v>80366000</v>
      </c>
      <c r="C89" s="91">
        <v>40364200</v>
      </c>
      <c r="D89" s="91">
        <v>40364200</v>
      </c>
      <c r="E89" s="91">
        <v>32649900</v>
      </c>
      <c r="F89" s="91">
        <v>7714300</v>
      </c>
      <c r="H89" t="s">
        <v>40</v>
      </c>
      <c r="I89" s="57">
        <v>80366000</v>
      </c>
      <c r="J89" s="57">
        <v>40364200</v>
      </c>
      <c r="K89" s="57">
        <v>40364200</v>
      </c>
      <c r="L89" s="57">
        <v>32649900</v>
      </c>
      <c r="M89" s="57">
        <v>7714300</v>
      </c>
      <c r="O89" s="61">
        <f t="shared" si="6"/>
        <v>0</v>
      </c>
      <c r="P89" s="61">
        <f t="shared" si="7"/>
        <v>0</v>
      </c>
      <c r="Q89" s="61">
        <f t="shared" si="8"/>
        <v>0</v>
      </c>
      <c r="R89" s="61">
        <f t="shared" si="9"/>
        <v>0</v>
      </c>
      <c r="S89" s="61">
        <f t="shared" si="10"/>
        <v>0</v>
      </c>
    </row>
    <row r="90" spans="1:19" ht="15">
      <c r="A90" s="66" t="s">
        <v>73</v>
      </c>
      <c r="B90" s="91">
        <v>13815706000</v>
      </c>
      <c r="C90" s="91">
        <v>2696570393</v>
      </c>
      <c r="D90" s="91">
        <v>2696570393</v>
      </c>
      <c r="E90" s="91">
        <v>2491408179</v>
      </c>
      <c r="F90" s="91">
        <v>205162214</v>
      </c>
      <c r="H90" s="80" t="s">
        <v>3964</v>
      </c>
      <c r="I90" s="81">
        <v>13815706000</v>
      </c>
      <c r="J90" s="81">
        <v>2696570393</v>
      </c>
      <c r="K90" s="81">
        <v>2696570393</v>
      </c>
      <c r="L90" s="81">
        <v>2491408179</v>
      </c>
      <c r="M90" s="81">
        <v>205162214</v>
      </c>
      <c r="N90" s="88"/>
      <c r="O90" s="61">
        <f t="shared" si="6"/>
        <v>0</v>
      </c>
      <c r="P90" s="61">
        <f t="shared" si="7"/>
        <v>0</v>
      </c>
      <c r="Q90" s="61">
        <f t="shared" si="8"/>
        <v>0</v>
      </c>
      <c r="R90" s="61">
        <f t="shared" si="9"/>
        <v>0</v>
      </c>
      <c r="S90" s="61">
        <f t="shared" si="10"/>
        <v>0</v>
      </c>
    </row>
    <row r="91" spans="1:19">
      <c r="A91" s="67" t="s">
        <v>40</v>
      </c>
      <c r="B91" s="91">
        <v>4100000000</v>
      </c>
      <c r="C91" s="91">
        <v>373582317</v>
      </c>
      <c r="D91" s="91">
        <v>373582317</v>
      </c>
      <c r="E91" s="91">
        <v>168420103</v>
      </c>
      <c r="F91" s="91">
        <v>205162214</v>
      </c>
      <c r="H91" t="s">
        <v>40</v>
      </c>
      <c r="I91" s="57">
        <v>4100000000</v>
      </c>
      <c r="J91" s="57">
        <v>373582317</v>
      </c>
      <c r="K91" s="57">
        <v>373582317</v>
      </c>
      <c r="L91" s="57">
        <v>168420103</v>
      </c>
      <c r="M91" s="57">
        <v>205162214</v>
      </c>
      <c r="O91" s="61">
        <f t="shared" si="6"/>
        <v>0</v>
      </c>
      <c r="P91" s="61">
        <f t="shared" si="7"/>
        <v>0</v>
      </c>
      <c r="Q91" s="61">
        <f t="shared" si="8"/>
        <v>0</v>
      </c>
      <c r="R91" s="61">
        <f t="shared" si="9"/>
        <v>0</v>
      </c>
      <c r="S91" s="61">
        <f t="shared" si="10"/>
        <v>0</v>
      </c>
    </row>
    <row r="92" spans="1:19" ht="15">
      <c r="A92" s="67" t="s">
        <v>228</v>
      </c>
      <c r="B92" s="91">
        <v>9715706000</v>
      </c>
      <c r="C92" s="91">
        <v>2322988076</v>
      </c>
      <c r="D92" s="91">
        <v>2322988076</v>
      </c>
      <c r="E92" s="91">
        <v>2322988076</v>
      </c>
      <c r="F92" s="91">
        <v>0</v>
      </c>
      <c r="H92" s="80" t="s">
        <v>3971</v>
      </c>
      <c r="I92" s="81">
        <v>9715706000</v>
      </c>
      <c r="J92" s="81">
        <v>2322988076</v>
      </c>
      <c r="K92" s="81">
        <v>2322988076</v>
      </c>
      <c r="L92" s="81">
        <v>2322988076</v>
      </c>
      <c r="M92" s="81">
        <v>0</v>
      </c>
      <c r="N92" s="88"/>
      <c r="O92" s="61">
        <f t="shared" si="6"/>
        <v>0</v>
      </c>
      <c r="P92" s="61">
        <f t="shared" si="7"/>
        <v>0</v>
      </c>
      <c r="Q92" s="61">
        <f t="shared" si="8"/>
        <v>0</v>
      </c>
      <c r="R92" s="61">
        <f t="shared" si="9"/>
        <v>0</v>
      </c>
      <c r="S92" s="61">
        <f t="shared" si="10"/>
        <v>0</v>
      </c>
    </row>
    <row r="93" spans="1:19">
      <c r="A93" s="66" t="s">
        <v>75</v>
      </c>
      <c r="B93" s="91">
        <v>100000000</v>
      </c>
      <c r="C93" s="91"/>
      <c r="D93" s="91"/>
      <c r="E93" s="91"/>
      <c r="F93" s="91">
        <v>0</v>
      </c>
      <c r="H93" t="s">
        <v>378</v>
      </c>
      <c r="I93" s="57">
        <v>100000000</v>
      </c>
      <c r="J93" s="57">
        <v>0</v>
      </c>
      <c r="K93" s="57">
        <v>0</v>
      </c>
      <c r="L93" s="57">
        <v>0</v>
      </c>
      <c r="M93" s="57">
        <v>0</v>
      </c>
      <c r="O93" s="61">
        <f t="shared" si="6"/>
        <v>0</v>
      </c>
      <c r="P93" s="61">
        <f t="shared" si="7"/>
        <v>0</v>
      </c>
      <c r="Q93" s="61">
        <f t="shared" si="8"/>
        <v>0</v>
      </c>
      <c r="R93" s="61">
        <f t="shared" si="9"/>
        <v>0</v>
      </c>
      <c r="S93" s="61">
        <f t="shared" si="10"/>
        <v>0</v>
      </c>
    </row>
    <row r="94" spans="1:19" ht="15">
      <c r="A94" s="67" t="s">
        <v>40</v>
      </c>
      <c r="B94" s="91">
        <v>100000000</v>
      </c>
      <c r="C94" s="91"/>
      <c r="D94" s="91"/>
      <c r="E94" s="91"/>
      <c r="F94" s="91">
        <v>0</v>
      </c>
      <c r="H94" s="80" t="s">
        <v>40</v>
      </c>
      <c r="I94" s="81">
        <v>100000000</v>
      </c>
      <c r="J94" s="81">
        <v>0</v>
      </c>
      <c r="K94" s="81">
        <v>0</v>
      </c>
      <c r="L94" s="81">
        <v>0</v>
      </c>
      <c r="M94" s="81">
        <v>0</v>
      </c>
      <c r="N94" s="88"/>
      <c r="O94" s="61">
        <f t="shared" si="6"/>
        <v>0</v>
      </c>
      <c r="P94" s="61">
        <f t="shared" si="7"/>
        <v>0</v>
      </c>
      <c r="Q94" s="61">
        <f t="shared" si="8"/>
        <v>0</v>
      </c>
      <c r="R94" s="61">
        <f t="shared" si="9"/>
        <v>0</v>
      </c>
      <c r="S94" s="61">
        <f t="shared" si="10"/>
        <v>0</v>
      </c>
    </row>
    <row r="95" spans="1:19">
      <c r="A95" s="66" t="s">
        <v>210</v>
      </c>
      <c r="B95" s="91">
        <v>81908000</v>
      </c>
      <c r="C95" s="91">
        <v>19720365</v>
      </c>
      <c r="D95" s="91">
        <v>19720365</v>
      </c>
      <c r="E95" s="91">
        <v>9220365</v>
      </c>
      <c r="F95" s="91">
        <v>10500000</v>
      </c>
      <c r="H95" t="s">
        <v>3972</v>
      </c>
      <c r="I95" s="57">
        <v>81908000</v>
      </c>
      <c r="J95" s="57">
        <v>19720365</v>
      </c>
      <c r="K95" s="57">
        <v>19720365</v>
      </c>
      <c r="L95" s="57">
        <v>9220365</v>
      </c>
      <c r="M95" s="57">
        <v>10500000</v>
      </c>
      <c r="O95" s="61">
        <f t="shared" si="6"/>
        <v>0</v>
      </c>
      <c r="P95" s="61">
        <f t="shared" si="7"/>
        <v>0</v>
      </c>
      <c r="Q95" s="61">
        <f t="shared" si="8"/>
        <v>0</v>
      </c>
      <c r="R95" s="61">
        <f t="shared" si="9"/>
        <v>0</v>
      </c>
      <c r="S95" s="61">
        <f t="shared" si="10"/>
        <v>0</v>
      </c>
    </row>
    <row r="96" spans="1:19">
      <c r="A96" s="67" t="s">
        <v>40</v>
      </c>
      <c r="B96" s="91">
        <v>81908000</v>
      </c>
      <c r="C96" s="91">
        <v>19720365</v>
      </c>
      <c r="D96" s="91">
        <v>19720365</v>
      </c>
      <c r="E96" s="91">
        <v>9220365</v>
      </c>
      <c r="F96" s="91">
        <v>10500000</v>
      </c>
      <c r="H96" t="s">
        <v>40</v>
      </c>
      <c r="I96" s="57">
        <v>81908000</v>
      </c>
      <c r="J96" s="57">
        <v>19720365</v>
      </c>
      <c r="K96" s="57">
        <v>19720365</v>
      </c>
      <c r="L96" s="57">
        <v>9220365</v>
      </c>
      <c r="M96" s="57">
        <v>10500000</v>
      </c>
      <c r="O96" s="61">
        <f t="shared" si="6"/>
        <v>0</v>
      </c>
      <c r="P96" s="61">
        <f t="shared" si="7"/>
        <v>0</v>
      </c>
      <c r="Q96" s="61">
        <f t="shared" si="8"/>
        <v>0</v>
      </c>
      <c r="R96" s="61">
        <f t="shared" si="9"/>
        <v>0</v>
      </c>
      <c r="S96" s="61">
        <f t="shared" si="10"/>
        <v>0</v>
      </c>
    </row>
    <row r="97" spans="1:19" ht="15">
      <c r="A97" s="66" t="s">
        <v>6</v>
      </c>
      <c r="B97" s="91">
        <v>196333533</v>
      </c>
      <c r="C97" s="91">
        <v>172454006</v>
      </c>
      <c r="D97" s="91">
        <v>172454006</v>
      </c>
      <c r="E97" s="91">
        <v>56232750</v>
      </c>
      <c r="F97" s="91">
        <v>116221256</v>
      </c>
      <c r="H97" s="80" t="s">
        <v>380</v>
      </c>
      <c r="I97" s="81">
        <v>196333533</v>
      </c>
      <c r="J97" s="81">
        <v>172454006</v>
      </c>
      <c r="K97" s="81">
        <v>172454006</v>
      </c>
      <c r="L97" s="81">
        <v>56232750</v>
      </c>
      <c r="M97" s="81">
        <v>116221256</v>
      </c>
      <c r="N97" s="88"/>
      <c r="O97" s="61">
        <f t="shared" si="6"/>
        <v>0</v>
      </c>
      <c r="P97" s="61">
        <f t="shared" si="7"/>
        <v>0</v>
      </c>
      <c r="Q97" s="61">
        <f t="shared" si="8"/>
        <v>0</v>
      </c>
      <c r="R97" s="61">
        <f t="shared" si="9"/>
        <v>0</v>
      </c>
      <c r="S97" s="61">
        <f t="shared" si="10"/>
        <v>0</v>
      </c>
    </row>
    <row r="98" spans="1:19">
      <c r="A98" s="67" t="s">
        <v>40</v>
      </c>
      <c r="B98" s="91">
        <v>196333533</v>
      </c>
      <c r="C98" s="91">
        <v>172454006</v>
      </c>
      <c r="D98" s="91">
        <v>172454006</v>
      </c>
      <c r="E98" s="91">
        <v>56232750</v>
      </c>
      <c r="F98" s="91">
        <v>116221256</v>
      </c>
      <c r="H98" t="s">
        <v>40</v>
      </c>
      <c r="I98" s="57">
        <v>196333533</v>
      </c>
      <c r="J98" s="57">
        <v>172454006</v>
      </c>
      <c r="K98" s="57">
        <v>172454006</v>
      </c>
      <c r="L98" s="57">
        <v>56232750</v>
      </c>
      <c r="M98" s="57">
        <v>116221256</v>
      </c>
      <c r="O98" s="61">
        <f t="shared" si="6"/>
        <v>0</v>
      </c>
      <c r="P98" s="61">
        <f t="shared" si="7"/>
        <v>0</v>
      </c>
      <c r="Q98" s="61">
        <f t="shared" si="8"/>
        <v>0</v>
      </c>
      <c r="R98" s="61">
        <f t="shared" si="9"/>
        <v>0</v>
      </c>
      <c r="S98" s="61">
        <f t="shared" si="10"/>
        <v>0</v>
      </c>
    </row>
    <row r="99" spans="1:19" ht="15">
      <c r="A99" s="66" t="s">
        <v>2</v>
      </c>
      <c r="B99" s="91">
        <v>255340517</v>
      </c>
      <c r="C99" s="91">
        <v>229871840</v>
      </c>
      <c r="D99" s="91">
        <v>229871840</v>
      </c>
      <c r="E99" s="91">
        <v>88127451</v>
      </c>
      <c r="F99" s="91">
        <v>141744389</v>
      </c>
      <c r="H99" s="80" t="s">
        <v>383</v>
      </c>
      <c r="I99" s="81">
        <v>255340517</v>
      </c>
      <c r="J99" s="81">
        <v>229871840</v>
      </c>
      <c r="K99" s="81">
        <v>229871840</v>
      </c>
      <c r="L99" s="81">
        <v>88127451</v>
      </c>
      <c r="M99" s="81">
        <v>141744389</v>
      </c>
      <c r="N99" s="88"/>
      <c r="O99" s="61">
        <f t="shared" si="6"/>
        <v>0</v>
      </c>
      <c r="P99" s="61">
        <f t="shared" si="7"/>
        <v>0</v>
      </c>
      <c r="Q99" s="61">
        <f t="shared" si="8"/>
        <v>0</v>
      </c>
      <c r="R99" s="61">
        <f t="shared" si="9"/>
        <v>0</v>
      </c>
      <c r="S99" s="61">
        <f t="shared" si="10"/>
        <v>0</v>
      </c>
    </row>
    <row r="100" spans="1:19">
      <c r="A100" s="67" t="s">
        <v>40</v>
      </c>
      <c r="B100" s="91">
        <v>254304517</v>
      </c>
      <c r="C100" s="91">
        <v>229871840</v>
      </c>
      <c r="D100" s="91">
        <v>229871840</v>
      </c>
      <c r="E100" s="91">
        <v>88127451</v>
      </c>
      <c r="F100" s="91">
        <v>141744389</v>
      </c>
      <c r="H100" t="s">
        <v>40</v>
      </c>
      <c r="I100" s="57">
        <v>254304517</v>
      </c>
      <c r="J100" s="57">
        <v>229871840</v>
      </c>
      <c r="K100" s="57">
        <v>229871840</v>
      </c>
      <c r="L100" s="57">
        <v>88127451</v>
      </c>
      <c r="M100" s="57">
        <v>141744389</v>
      </c>
      <c r="O100" s="61">
        <f t="shared" si="6"/>
        <v>0</v>
      </c>
      <c r="P100" s="61">
        <f t="shared" si="7"/>
        <v>0</v>
      </c>
      <c r="Q100" s="61">
        <f t="shared" si="8"/>
        <v>0</v>
      </c>
      <c r="R100" s="61">
        <f t="shared" si="9"/>
        <v>0</v>
      </c>
      <c r="S100" s="61">
        <f t="shared" si="10"/>
        <v>0</v>
      </c>
    </row>
    <row r="101" spans="1:19">
      <c r="A101" s="67" t="s">
        <v>228</v>
      </c>
      <c r="B101" s="91">
        <v>1036000</v>
      </c>
      <c r="C101" s="91"/>
      <c r="D101" s="91"/>
      <c r="E101" s="91"/>
      <c r="F101" s="91">
        <v>0</v>
      </c>
      <c r="H101" t="s">
        <v>3971</v>
      </c>
      <c r="I101" s="57">
        <v>1036000</v>
      </c>
      <c r="J101" s="57">
        <v>0</v>
      </c>
      <c r="K101" s="57">
        <v>0</v>
      </c>
      <c r="L101" s="57">
        <v>0</v>
      </c>
      <c r="M101" s="57">
        <v>0</v>
      </c>
      <c r="O101" s="61">
        <f t="shared" si="6"/>
        <v>0</v>
      </c>
      <c r="P101" s="61">
        <f t="shared" si="7"/>
        <v>0</v>
      </c>
      <c r="Q101" s="61">
        <f t="shared" si="8"/>
        <v>0</v>
      </c>
      <c r="R101" s="61">
        <f t="shared" si="9"/>
        <v>0</v>
      </c>
      <c r="S101" s="61">
        <f t="shared" si="10"/>
        <v>0</v>
      </c>
    </row>
    <row r="102" spans="1:19">
      <c r="A102" s="66" t="s">
        <v>211</v>
      </c>
      <c r="B102" s="91">
        <v>98473100</v>
      </c>
      <c r="C102" s="91">
        <v>95473100</v>
      </c>
      <c r="D102" s="91">
        <v>95473100</v>
      </c>
      <c r="E102" s="91">
        <v>37219299</v>
      </c>
      <c r="F102" s="91">
        <v>58253801</v>
      </c>
      <c r="H102" t="s">
        <v>3973</v>
      </c>
      <c r="I102" s="57">
        <v>98473100</v>
      </c>
      <c r="J102" s="57">
        <v>95473100</v>
      </c>
      <c r="K102" s="57">
        <v>95473100</v>
      </c>
      <c r="L102" s="57">
        <v>37219299</v>
      </c>
      <c r="M102" s="57">
        <v>58253801</v>
      </c>
      <c r="O102" s="61">
        <f t="shared" si="6"/>
        <v>0</v>
      </c>
      <c r="P102" s="61">
        <f t="shared" si="7"/>
        <v>0</v>
      </c>
      <c r="Q102" s="61">
        <f t="shared" si="8"/>
        <v>0</v>
      </c>
      <c r="R102" s="61">
        <f t="shared" si="9"/>
        <v>0</v>
      </c>
      <c r="S102" s="61">
        <f t="shared" si="10"/>
        <v>0</v>
      </c>
    </row>
    <row r="103" spans="1:19" ht="15">
      <c r="A103" s="67" t="s">
        <v>40</v>
      </c>
      <c r="B103" s="91">
        <v>98473100</v>
      </c>
      <c r="C103" s="91">
        <v>95473100</v>
      </c>
      <c r="D103" s="91">
        <v>95473100</v>
      </c>
      <c r="E103" s="91">
        <v>37219299</v>
      </c>
      <c r="F103" s="91">
        <v>58253801</v>
      </c>
      <c r="H103" s="80" t="s">
        <v>40</v>
      </c>
      <c r="I103" s="81">
        <v>98473100</v>
      </c>
      <c r="J103" s="81">
        <v>95473100</v>
      </c>
      <c r="K103" s="81">
        <v>95473100</v>
      </c>
      <c r="L103" s="81">
        <v>37219299</v>
      </c>
      <c r="M103" s="81">
        <v>58253801</v>
      </c>
      <c r="N103" s="88"/>
      <c r="O103" s="61">
        <f t="shared" si="6"/>
        <v>0</v>
      </c>
      <c r="P103" s="61">
        <f t="shared" si="7"/>
        <v>0</v>
      </c>
      <c r="Q103" s="61">
        <f t="shared" si="8"/>
        <v>0</v>
      </c>
      <c r="R103" s="61">
        <f t="shared" si="9"/>
        <v>0</v>
      </c>
      <c r="S103" s="61">
        <f t="shared" si="10"/>
        <v>0</v>
      </c>
    </row>
    <row r="104" spans="1:19" ht="15">
      <c r="A104" s="66" t="s">
        <v>8</v>
      </c>
      <c r="B104" s="91">
        <v>51319000</v>
      </c>
      <c r="C104" s="91">
        <v>38133333</v>
      </c>
      <c r="D104" s="91">
        <v>38133333</v>
      </c>
      <c r="E104" s="91">
        <v>14133333</v>
      </c>
      <c r="F104" s="91">
        <v>24000000</v>
      </c>
      <c r="H104" s="80" t="s">
        <v>3974</v>
      </c>
      <c r="I104" s="81">
        <v>51319000</v>
      </c>
      <c r="J104" s="81">
        <v>38133333</v>
      </c>
      <c r="K104" s="81">
        <v>38133333</v>
      </c>
      <c r="L104" s="81">
        <v>14133333</v>
      </c>
      <c r="M104" s="81">
        <v>24000000</v>
      </c>
      <c r="N104" s="88"/>
      <c r="O104" s="61">
        <f t="shared" si="6"/>
        <v>0</v>
      </c>
      <c r="P104" s="61">
        <f t="shared" si="7"/>
        <v>0</v>
      </c>
      <c r="Q104" s="61">
        <f t="shared" si="8"/>
        <v>0</v>
      </c>
      <c r="R104" s="61">
        <f t="shared" si="9"/>
        <v>0</v>
      </c>
      <c r="S104" s="61">
        <f t="shared" si="10"/>
        <v>0</v>
      </c>
    </row>
    <row r="105" spans="1:19">
      <c r="A105" s="67" t="s">
        <v>40</v>
      </c>
      <c r="B105" s="91">
        <v>51319000</v>
      </c>
      <c r="C105" s="91">
        <v>38133333</v>
      </c>
      <c r="D105" s="91">
        <v>38133333</v>
      </c>
      <c r="E105" s="91">
        <v>14133333</v>
      </c>
      <c r="F105" s="91">
        <v>24000000</v>
      </c>
      <c r="H105" t="s">
        <v>40</v>
      </c>
      <c r="I105" s="57">
        <v>51319000</v>
      </c>
      <c r="J105" s="57">
        <v>38133333</v>
      </c>
      <c r="K105" s="57">
        <v>38133333</v>
      </c>
      <c r="L105" s="57">
        <v>14133333</v>
      </c>
      <c r="M105" s="57">
        <v>24000000</v>
      </c>
      <c r="O105" s="61">
        <f t="shared" si="6"/>
        <v>0</v>
      </c>
      <c r="P105" s="61">
        <f t="shared" si="7"/>
        <v>0</v>
      </c>
      <c r="Q105" s="61">
        <f t="shared" si="8"/>
        <v>0</v>
      </c>
      <c r="R105" s="61">
        <f t="shared" si="9"/>
        <v>0</v>
      </c>
      <c r="S105" s="61">
        <f t="shared" si="10"/>
        <v>0</v>
      </c>
    </row>
    <row r="106" spans="1:19" ht="15">
      <c r="A106" s="66" t="s">
        <v>7</v>
      </c>
      <c r="B106" s="91">
        <v>145761000</v>
      </c>
      <c r="C106" s="91">
        <v>121055206</v>
      </c>
      <c r="D106" s="91">
        <v>121055206</v>
      </c>
      <c r="E106" s="91">
        <v>45452629</v>
      </c>
      <c r="F106" s="91">
        <v>75602577</v>
      </c>
      <c r="H106" s="80" t="s">
        <v>3975</v>
      </c>
      <c r="I106" s="81">
        <v>145761000</v>
      </c>
      <c r="J106" s="81">
        <v>121055206</v>
      </c>
      <c r="K106" s="81">
        <v>121055206</v>
      </c>
      <c r="L106" s="81">
        <v>45452629</v>
      </c>
      <c r="M106" s="81">
        <v>75602577</v>
      </c>
      <c r="N106" s="88"/>
      <c r="O106" s="61">
        <f t="shared" si="6"/>
        <v>0</v>
      </c>
      <c r="P106" s="61">
        <f t="shared" si="7"/>
        <v>0</v>
      </c>
      <c r="Q106" s="61">
        <f t="shared" si="8"/>
        <v>0</v>
      </c>
      <c r="R106" s="61">
        <f t="shared" si="9"/>
        <v>0</v>
      </c>
      <c r="S106" s="61">
        <f t="shared" si="10"/>
        <v>0</v>
      </c>
    </row>
    <row r="107" spans="1:19">
      <c r="A107" s="67" t="s">
        <v>40</v>
      </c>
      <c r="B107" s="91">
        <v>145761000</v>
      </c>
      <c r="C107" s="91">
        <v>121055206</v>
      </c>
      <c r="D107" s="91">
        <v>121055206</v>
      </c>
      <c r="E107" s="91">
        <v>45452629</v>
      </c>
      <c r="F107" s="91">
        <v>75602577</v>
      </c>
      <c r="H107" t="s">
        <v>40</v>
      </c>
      <c r="I107" s="57">
        <v>145761000</v>
      </c>
      <c r="J107" s="57">
        <v>121055206</v>
      </c>
      <c r="K107" s="57">
        <v>121055206</v>
      </c>
      <c r="L107" s="57">
        <v>45452629</v>
      </c>
      <c r="M107" s="57">
        <v>75602577</v>
      </c>
      <c r="O107" s="61">
        <f t="shared" si="6"/>
        <v>0</v>
      </c>
      <c r="P107" s="61">
        <f t="shared" si="7"/>
        <v>0</v>
      </c>
      <c r="Q107" s="61">
        <f t="shared" si="8"/>
        <v>0</v>
      </c>
      <c r="R107" s="61">
        <f t="shared" si="9"/>
        <v>0</v>
      </c>
      <c r="S107" s="61">
        <f t="shared" si="10"/>
        <v>0</v>
      </c>
    </row>
    <row r="108" spans="1:19" ht="15">
      <c r="A108" s="66" t="s">
        <v>209</v>
      </c>
      <c r="B108" s="91">
        <v>131255000</v>
      </c>
      <c r="C108" s="91">
        <v>57500000</v>
      </c>
      <c r="D108" s="91">
        <v>57500000</v>
      </c>
      <c r="E108" s="91">
        <v>23333333</v>
      </c>
      <c r="F108" s="91">
        <v>34166667</v>
      </c>
      <c r="H108" s="80" t="s">
        <v>682</v>
      </c>
      <c r="I108" s="81">
        <v>131255000</v>
      </c>
      <c r="J108" s="81">
        <v>57500000</v>
      </c>
      <c r="K108" s="81">
        <v>57500000</v>
      </c>
      <c r="L108" s="81">
        <v>23333333</v>
      </c>
      <c r="M108" s="81">
        <v>34166667</v>
      </c>
      <c r="N108" s="88"/>
      <c r="O108" s="61">
        <f t="shared" si="6"/>
        <v>0</v>
      </c>
      <c r="P108" s="61">
        <f t="shared" si="7"/>
        <v>0</v>
      </c>
      <c r="Q108" s="61">
        <f t="shared" si="8"/>
        <v>0</v>
      </c>
      <c r="R108" s="61">
        <f t="shared" si="9"/>
        <v>0</v>
      </c>
      <c r="S108" s="61">
        <f t="shared" si="10"/>
        <v>0</v>
      </c>
    </row>
    <row r="109" spans="1:19">
      <c r="A109" s="67" t="s">
        <v>40</v>
      </c>
      <c r="B109" s="91">
        <v>131255000</v>
      </c>
      <c r="C109" s="91">
        <v>57500000</v>
      </c>
      <c r="D109" s="91">
        <v>57500000</v>
      </c>
      <c r="E109" s="91">
        <v>23333333</v>
      </c>
      <c r="F109" s="91">
        <v>34166667</v>
      </c>
      <c r="H109" t="s">
        <v>40</v>
      </c>
      <c r="I109" s="57">
        <v>131255000</v>
      </c>
      <c r="J109" s="57">
        <v>57500000</v>
      </c>
      <c r="K109" s="57">
        <v>57500000</v>
      </c>
      <c r="L109" s="57">
        <v>23333333</v>
      </c>
      <c r="M109" s="57">
        <v>34166667</v>
      </c>
      <c r="O109" s="61">
        <f t="shared" si="6"/>
        <v>0</v>
      </c>
      <c r="P109" s="61">
        <f t="shared" si="7"/>
        <v>0</v>
      </c>
      <c r="Q109" s="61">
        <f t="shared" si="8"/>
        <v>0</v>
      </c>
      <c r="R109" s="61">
        <f t="shared" si="9"/>
        <v>0</v>
      </c>
      <c r="S109" s="61">
        <f t="shared" si="10"/>
        <v>0</v>
      </c>
    </row>
    <row r="110" spans="1:19" ht="15">
      <c r="A110" s="66" t="s">
        <v>212</v>
      </c>
      <c r="B110" s="91">
        <v>389188450</v>
      </c>
      <c r="C110" s="91">
        <v>359252530</v>
      </c>
      <c r="D110" s="91">
        <v>359252530</v>
      </c>
      <c r="E110" s="91">
        <v>120415857</v>
      </c>
      <c r="F110" s="91">
        <v>238836673</v>
      </c>
      <c r="H110" s="80" t="s">
        <v>3976</v>
      </c>
      <c r="I110" s="81">
        <v>389188450</v>
      </c>
      <c r="J110" s="81">
        <v>359252530</v>
      </c>
      <c r="K110" s="81">
        <v>359252530</v>
      </c>
      <c r="L110" s="81">
        <v>120415857</v>
      </c>
      <c r="M110" s="81">
        <v>238836673</v>
      </c>
      <c r="N110" s="88"/>
      <c r="O110" s="61">
        <f t="shared" si="6"/>
        <v>0</v>
      </c>
      <c r="P110" s="61">
        <f t="shared" si="7"/>
        <v>0</v>
      </c>
      <c r="Q110" s="61">
        <f t="shared" si="8"/>
        <v>0</v>
      </c>
      <c r="R110" s="61">
        <f t="shared" si="9"/>
        <v>0</v>
      </c>
      <c r="S110" s="61">
        <f t="shared" si="10"/>
        <v>0</v>
      </c>
    </row>
    <row r="111" spans="1:19">
      <c r="A111" s="67" t="s">
        <v>40</v>
      </c>
      <c r="B111" s="91">
        <v>389188450</v>
      </c>
      <c r="C111" s="91">
        <v>359252530</v>
      </c>
      <c r="D111" s="91">
        <v>359252530</v>
      </c>
      <c r="E111" s="91">
        <v>120415857</v>
      </c>
      <c r="F111" s="91">
        <v>238836673</v>
      </c>
      <c r="H111" t="s">
        <v>40</v>
      </c>
      <c r="I111" s="57">
        <v>389188450</v>
      </c>
      <c r="J111" s="57">
        <v>359252530</v>
      </c>
      <c r="K111" s="57">
        <v>359252530</v>
      </c>
      <c r="L111" s="57">
        <v>120415857</v>
      </c>
      <c r="M111" s="57">
        <v>238836673</v>
      </c>
      <c r="O111" s="61">
        <f t="shared" si="6"/>
        <v>0</v>
      </c>
      <c r="P111" s="61">
        <f t="shared" si="7"/>
        <v>0</v>
      </c>
      <c r="Q111" s="61">
        <f t="shared" si="8"/>
        <v>0</v>
      </c>
      <c r="R111" s="61">
        <f t="shared" si="9"/>
        <v>0</v>
      </c>
      <c r="S111" s="61">
        <f t="shared" si="10"/>
        <v>0</v>
      </c>
    </row>
    <row r="112" spans="1:19" ht="15">
      <c r="A112" s="66" t="s">
        <v>85</v>
      </c>
      <c r="B112" s="91">
        <v>1561000</v>
      </c>
      <c r="C112" s="91">
        <v>0</v>
      </c>
      <c r="D112" s="91"/>
      <c r="E112" s="91"/>
      <c r="F112" s="91">
        <v>0</v>
      </c>
      <c r="H112" s="80" t="s">
        <v>3967</v>
      </c>
      <c r="I112" s="81">
        <v>1561000</v>
      </c>
      <c r="J112" s="81">
        <v>0</v>
      </c>
      <c r="K112" s="81">
        <v>0</v>
      </c>
      <c r="L112" s="81">
        <v>0</v>
      </c>
      <c r="M112" s="81">
        <v>0</v>
      </c>
      <c r="N112" s="88"/>
      <c r="O112" s="61">
        <f t="shared" si="6"/>
        <v>0</v>
      </c>
      <c r="P112" s="61">
        <f t="shared" si="7"/>
        <v>0</v>
      </c>
      <c r="Q112" s="61">
        <f t="shared" si="8"/>
        <v>0</v>
      </c>
      <c r="R112" s="61">
        <f t="shared" si="9"/>
        <v>0</v>
      </c>
      <c r="S112" s="61">
        <f t="shared" si="10"/>
        <v>0</v>
      </c>
    </row>
    <row r="113" spans="1:19">
      <c r="A113" s="67" t="s">
        <v>228</v>
      </c>
      <c r="B113" s="91">
        <v>1561000</v>
      </c>
      <c r="C113" s="91">
        <v>0</v>
      </c>
      <c r="D113" s="91"/>
      <c r="E113" s="91"/>
      <c r="F113" s="91">
        <v>0</v>
      </c>
      <c r="H113" t="s">
        <v>3971</v>
      </c>
      <c r="I113" s="57">
        <v>1561000</v>
      </c>
      <c r="J113" s="57">
        <v>0</v>
      </c>
      <c r="K113" s="57">
        <v>0</v>
      </c>
      <c r="L113" s="57">
        <v>0</v>
      </c>
      <c r="M113" s="57">
        <v>0</v>
      </c>
      <c r="O113" s="61">
        <f t="shared" si="6"/>
        <v>0</v>
      </c>
      <c r="P113" s="61">
        <f t="shared" si="7"/>
        <v>0</v>
      </c>
      <c r="Q113" s="61">
        <f t="shared" si="8"/>
        <v>0</v>
      </c>
      <c r="R113" s="61">
        <f t="shared" si="9"/>
        <v>0</v>
      </c>
      <c r="S113" s="61">
        <f t="shared" si="10"/>
        <v>0</v>
      </c>
    </row>
    <row r="114" spans="1:19" ht="15">
      <c r="A114" s="66" t="s">
        <v>86</v>
      </c>
      <c r="B114" s="91">
        <v>1086851400</v>
      </c>
      <c r="C114" s="91">
        <v>536497592</v>
      </c>
      <c r="D114" s="91">
        <v>536497592</v>
      </c>
      <c r="E114" s="91">
        <v>208405033</v>
      </c>
      <c r="F114" s="91">
        <v>328092559</v>
      </c>
      <c r="H114" s="80" t="s">
        <v>387</v>
      </c>
      <c r="I114" s="81">
        <v>1086851400</v>
      </c>
      <c r="J114" s="81">
        <v>536497592</v>
      </c>
      <c r="K114" s="81">
        <v>536497592</v>
      </c>
      <c r="L114" s="81">
        <v>208405033</v>
      </c>
      <c r="M114" s="81">
        <v>328092559</v>
      </c>
      <c r="N114" s="88"/>
      <c r="O114" s="61">
        <f t="shared" si="6"/>
        <v>0</v>
      </c>
      <c r="P114" s="61">
        <f t="shared" si="7"/>
        <v>0</v>
      </c>
      <c r="Q114" s="61">
        <f t="shared" si="8"/>
        <v>0</v>
      </c>
      <c r="R114" s="61">
        <f t="shared" si="9"/>
        <v>0</v>
      </c>
      <c r="S114" s="61">
        <f t="shared" si="10"/>
        <v>0</v>
      </c>
    </row>
    <row r="115" spans="1:19">
      <c r="A115" s="67" t="s">
        <v>40</v>
      </c>
      <c r="B115" s="91">
        <v>1086851400</v>
      </c>
      <c r="C115" s="91">
        <v>536497592</v>
      </c>
      <c r="D115" s="91">
        <v>536497592</v>
      </c>
      <c r="E115" s="91">
        <v>208405033</v>
      </c>
      <c r="F115" s="91">
        <v>328092559</v>
      </c>
      <c r="H115" t="s">
        <v>40</v>
      </c>
      <c r="I115" s="57">
        <v>1086851400</v>
      </c>
      <c r="J115" s="57">
        <v>536497592</v>
      </c>
      <c r="K115" s="57">
        <v>536497592</v>
      </c>
      <c r="L115" s="57">
        <v>208405033</v>
      </c>
      <c r="M115" s="57">
        <v>328092559</v>
      </c>
      <c r="O115" s="61">
        <f t="shared" si="6"/>
        <v>0</v>
      </c>
      <c r="P115" s="61">
        <f t="shared" si="7"/>
        <v>0</v>
      </c>
      <c r="Q115" s="61">
        <f t="shared" si="8"/>
        <v>0</v>
      </c>
      <c r="R115" s="61">
        <f t="shared" si="9"/>
        <v>0</v>
      </c>
      <c r="S115" s="61">
        <f t="shared" si="10"/>
        <v>0</v>
      </c>
    </row>
    <row r="116" spans="1:19" ht="15">
      <c r="A116" s="66" t="s">
        <v>87</v>
      </c>
      <c r="B116" s="91">
        <v>65000000</v>
      </c>
      <c r="C116" s="91"/>
      <c r="D116" s="91"/>
      <c r="E116" s="91"/>
      <c r="F116" s="91">
        <v>0</v>
      </c>
      <c r="H116" s="80" t="s">
        <v>388</v>
      </c>
      <c r="I116" s="81">
        <v>65000000</v>
      </c>
      <c r="J116" s="81">
        <v>0</v>
      </c>
      <c r="K116" s="81">
        <v>0</v>
      </c>
      <c r="L116" s="81">
        <v>0</v>
      </c>
      <c r="M116" s="81">
        <v>0</v>
      </c>
      <c r="N116" s="88"/>
      <c r="O116" s="61">
        <f t="shared" si="6"/>
        <v>0</v>
      </c>
      <c r="P116" s="61">
        <f t="shared" si="7"/>
        <v>0</v>
      </c>
      <c r="Q116" s="61">
        <f t="shared" si="8"/>
        <v>0</v>
      </c>
      <c r="R116" s="61">
        <f t="shared" si="9"/>
        <v>0</v>
      </c>
      <c r="S116" s="61">
        <f t="shared" si="10"/>
        <v>0</v>
      </c>
    </row>
    <row r="117" spans="1:19">
      <c r="A117" s="67" t="s">
        <v>40</v>
      </c>
      <c r="B117" s="91">
        <v>65000000</v>
      </c>
      <c r="C117" s="91"/>
      <c r="D117" s="91"/>
      <c r="E117" s="91"/>
      <c r="F117" s="91">
        <v>0</v>
      </c>
      <c r="H117" t="s">
        <v>40</v>
      </c>
      <c r="I117" s="57">
        <v>65000000</v>
      </c>
      <c r="J117" s="57">
        <v>0</v>
      </c>
      <c r="K117" s="57">
        <v>0</v>
      </c>
      <c r="L117" s="57">
        <v>0</v>
      </c>
      <c r="M117" s="57">
        <v>0</v>
      </c>
      <c r="O117" s="61">
        <f t="shared" si="6"/>
        <v>0</v>
      </c>
      <c r="P117" s="61">
        <f t="shared" si="7"/>
        <v>0</v>
      </c>
      <c r="Q117" s="61">
        <f t="shared" si="8"/>
        <v>0</v>
      </c>
      <c r="R117" s="61">
        <f t="shared" si="9"/>
        <v>0</v>
      </c>
      <c r="S117" s="61">
        <f t="shared" si="10"/>
        <v>0</v>
      </c>
    </row>
    <row r="118" spans="1:19" ht="15">
      <c r="A118" s="66" t="s">
        <v>88</v>
      </c>
      <c r="B118" s="91">
        <v>128297000</v>
      </c>
      <c r="C118" s="91">
        <v>76550424</v>
      </c>
      <c r="D118" s="91">
        <v>76550424</v>
      </c>
      <c r="E118" s="91">
        <v>25873188</v>
      </c>
      <c r="F118" s="91">
        <v>50677236</v>
      </c>
      <c r="H118" s="80" t="s">
        <v>390</v>
      </c>
      <c r="I118" s="81">
        <v>128297000</v>
      </c>
      <c r="J118" s="81">
        <v>76550424</v>
      </c>
      <c r="K118" s="81">
        <v>76550424</v>
      </c>
      <c r="L118" s="81">
        <v>25873188</v>
      </c>
      <c r="M118" s="81">
        <v>50677236</v>
      </c>
      <c r="N118" s="88"/>
      <c r="O118" s="61">
        <f t="shared" si="6"/>
        <v>0</v>
      </c>
      <c r="P118" s="61">
        <f t="shared" si="7"/>
        <v>0</v>
      </c>
      <c r="Q118" s="61">
        <f t="shared" si="8"/>
        <v>0</v>
      </c>
      <c r="R118" s="61">
        <f t="shared" si="9"/>
        <v>0</v>
      </c>
      <c r="S118" s="61">
        <f t="shared" si="10"/>
        <v>0</v>
      </c>
    </row>
    <row r="119" spans="1:19">
      <c r="A119" s="67" t="s">
        <v>40</v>
      </c>
      <c r="B119" s="91">
        <v>128297000</v>
      </c>
      <c r="C119" s="91">
        <v>76550424</v>
      </c>
      <c r="D119" s="91">
        <v>76550424</v>
      </c>
      <c r="E119" s="91">
        <v>25873188</v>
      </c>
      <c r="F119" s="91">
        <v>50677236</v>
      </c>
      <c r="H119" t="s">
        <v>40</v>
      </c>
      <c r="I119" s="57">
        <v>128297000</v>
      </c>
      <c r="J119" s="57">
        <v>76550424</v>
      </c>
      <c r="K119" s="57">
        <v>76550424</v>
      </c>
      <c r="L119" s="57">
        <v>25873188</v>
      </c>
      <c r="M119" s="57">
        <v>50677236</v>
      </c>
      <c r="O119" s="61">
        <f t="shared" si="6"/>
        <v>0</v>
      </c>
      <c r="P119" s="61">
        <f t="shared" si="7"/>
        <v>0</v>
      </c>
      <c r="Q119" s="61">
        <f t="shared" si="8"/>
        <v>0</v>
      </c>
      <c r="R119" s="61">
        <f t="shared" si="9"/>
        <v>0</v>
      </c>
      <c r="S119" s="61">
        <f t="shared" si="10"/>
        <v>0</v>
      </c>
    </row>
    <row r="120" spans="1:19" ht="15">
      <c r="A120" s="66" t="s">
        <v>5</v>
      </c>
      <c r="B120" s="91">
        <v>33197000</v>
      </c>
      <c r="C120" s="91">
        <v>20000000</v>
      </c>
      <c r="D120" s="91">
        <v>20000000</v>
      </c>
      <c r="E120" s="91">
        <v>8000000</v>
      </c>
      <c r="F120" s="91">
        <v>12000000</v>
      </c>
      <c r="H120" s="80" t="s">
        <v>392</v>
      </c>
      <c r="I120" s="81">
        <v>33197000</v>
      </c>
      <c r="J120" s="81">
        <v>20000000</v>
      </c>
      <c r="K120" s="81">
        <v>20000000</v>
      </c>
      <c r="L120" s="81">
        <v>8000000</v>
      </c>
      <c r="M120" s="81">
        <v>12000000</v>
      </c>
      <c r="N120" s="88"/>
      <c r="O120" s="61">
        <f t="shared" si="6"/>
        <v>0</v>
      </c>
      <c r="P120" s="61">
        <f t="shared" si="7"/>
        <v>0</v>
      </c>
      <c r="Q120" s="61">
        <f t="shared" si="8"/>
        <v>0</v>
      </c>
      <c r="R120" s="61">
        <f t="shared" si="9"/>
        <v>0</v>
      </c>
      <c r="S120" s="61">
        <f t="shared" si="10"/>
        <v>0</v>
      </c>
    </row>
    <row r="121" spans="1:19">
      <c r="A121" s="67" t="s">
        <v>40</v>
      </c>
      <c r="B121" s="91">
        <v>33197000</v>
      </c>
      <c r="C121" s="91">
        <v>20000000</v>
      </c>
      <c r="D121" s="91">
        <v>20000000</v>
      </c>
      <c r="E121" s="91">
        <v>8000000</v>
      </c>
      <c r="F121" s="91">
        <v>12000000</v>
      </c>
      <c r="H121" t="s">
        <v>40</v>
      </c>
      <c r="I121" s="57">
        <v>33197000</v>
      </c>
      <c r="J121" s="57">
        <v>20000000</v>
      </c>
      <c r="K121" s="57">
        <v>20000000</v>
      </c>
      <c r="L121" s="57">
        <v>8000000</v>
      </c>
      <c r="M121" s="57">
        <v>12000000</v>
      </c>
      <c r="O121" s="61">
        <f t="shared" si="6"/>
        <v>0</v>
      </c>
      <c r="P121" s="61">
        <f t="shared" si="7"/>
        <v>0</v>
      </c>
      <c r="Q121" s="61">
        <f t="shared" si="8"/>
        <v>0</v>
      </c>
      <c r="R121" s="61">
        <f t="shared" si="9"/>
        <v>0</v>
      </c>
      <c r="S121" s="61">
        <f t="shared" si="10"/>
        <v>0</v>
      </c>
    </row>
    <row r="122" spans="1:19" ht="15">
      <c r="A122" s="60" t="s">
        <v>31</v>
      </c>
      <c r="B122" s="91">
        <v>17375168000</v>
      </c>
      <c r="C122" s="91">
        <v>7016234090</v>
      </c>
      <c r="D122" s="91">
        <v>7016234090</v>
      </c>
      <c r="E122" s="91">
        <v>2951982073</v>
      </c>
      <c r="F122" s="91">
        <v>4064252017</v>
      </c>
      <c r="H122" s="80" t="s">
        <v>3977</v>
      </c>
      <c r="I122" s="81">
        <v>17375168000</v>
      </c>
      <c r="J122" s="81">
        <v>7016234090</v>
      </c>
      <c r="K122" s="81">
        <v>7016234090</v>
      </c>
      <c r="L122" s="81">
        <v>2951982073</v>
      </c>
      <c r="M122" s="81">
        <v>4064252017</v>
      </c>
      <c r="N122" s="88"/>
      <c r="O122" s="61">
        <f t="shared" si="6"/>
        <v>0</v>
      </c>
      <c r="P122" s="61">
        <f t="shared" si="7"/>
        <v>0</v>
      </c>
      <c r="Q122" s="61">
        <f t="shared" si="8"/>
        <v>0</v>
      </c>
      <c r="R122" s="61">
        <f t="shared" si="9"/>
        <v>0</v>
      </c>
      <c r="S122" s="61">
        <f t="shared" si="10"/>
        <v>0</v>
      </c>
    </row>
    <row r="123" spans="1:19">
      <c r="A123" s="66" t="s">
        <v>17</v>
      </c>
      <c r="B123" s="91">
        <v>105120000</v>
      </c>
      <c r="C123" s="91"/>
      <c r="D123" s="91"/>
      <c r="E123" s="91"/>
      <c r="F123" s="91">
        <v>0</v>
      </c>
      <c r="H123" t="s">
        <v>3978</v>
      </c>
      <c r="I123" s="57">
        <v>105120000</v>
      </c>
      <c r="J123" s="57">
        <v>0</v>
      </c>
      <c r="K123" s="57">
        <v>0</v>
      </c>
      <c r="L123" s="57">
        <v>0</v>
      </c>
      <c r="M123" s="57">
        <v>0</v>
      </c>
      <c r="O123" s="61">
        <f t="shared" si="6"/>
        <v>0</v>
      </c>
      <c r="P123" s="61">
        <f t="shared" si="7"/>
        <v>0</v>
      </c>
      <c r="Q123" s="61">
        <f t="shared" si="8"/>
        <v>0</v>
      </c>
      <c r="R123" s="61">
        <f t="shared" si="9"/>
        <v>0</v>
      </c>
      <c r="S123" s="61">
        <f t="shared" si="10"/>
        <v>0</v>
      </c>
    </row>
    <row r="124" spans="1:19" ht="15">
      <c r="A124" s="67" t="s">
        <v>40</v>
      </c>
      <c r="B124" s="91">
        <v>105120000</v>
      </c>
      <c r="C124" s="91"/>
      <c r="D124" s="91"/>
      <c r="E124" s="91"/>
      <c r="F124" s="91">
        <v>0</v>
      </c>
      <c r="H124" s="80" t="s">
        <v>40</v>
      </c>
      <c r="I124" s="81">
        <v>105120000</v>
      </c>
      <c r="J124" s="81">
        <v>0</v>
      </c>
      <c r="K124" s="81">
        <v>0</v>
      </c>
      <c r="L124" s="81">
        <v>0</v>
      </c>
      <c r="M124" s="81">
        <v>0</v>
      </c>
      <c r="N124" s="88"/>
      <c r="O124" s="61">
        <f t="shared" si="6"/>
        <v>0</v>
      </c>
      <c r="P124" s="61">
        <f t="shared" si="7"/>
        <v>0</v>
      </c>
      <c r="Q124" s="61">
        <f t="shared" si="8"/>
        <v>0</v>
      </c>
      <c r="R124" s="61">
        <f t="shared" si="9"/>
        <v>0</v>
      </c>
      <c r="S124" s="61">
        <f t="shared" si="10"/>
        <v>0</v>
      </c>
    </row>
    <row r="125" spans="1:19">
      <c r="A125" s="66" t="s">
        <v>6</v>
      </c>
      <c r="B125" s="91">
        <v>930730000</v>
      </c>
      <c r="C125" s="91">
        <v>548924555</v>
      </c>
      <c r="D125" s="91">
        <v>548924555</v>
      </c>
      <c r="E125" s="91">
        <v>135205254</v>
      </c>
      <c r="F125" s="91">
        <v>413719301</v>
      </c>
      <c r="H125" t="s">
        <v>380</v>
      </c>
      <c r="I125" s="57">
        <v>930730000</v>
      </c>
      <c r="J125" s="57">
        <v>548924555</v>
      </c>
      <c r="K125" s="57">
        <v>548924555</v>
      </c>
      <c r="L125" s="57">
        <v>135205254</v>
      </c>
      <c r="M125" s="57">
        <v>413719301</v>
      </c>
      <c r="O125" s="61">
        <f t="shared" si="6"/>
        <v>0</v>
      </c>
      <c r="P125" s="61">
        <f t="shared" si="7"/>
        <v>0</v>
      </c>
      <c r="Q125" s="61">
        <f t="shared" si="8"/>
        <v>0</v>
      </c>
      <c r="R125" s="61">
        <f t="shared" si="9"/>
        <v>0</v>
      </c>
      <c r="S125" s="61">
        <f t="shared" si="10"/>
        <v>0</v>
      </c>
    </row>
    <row r="126" spans="1:19" ht="15">
      <c r="A126" s="67" t="s">
        <v>40</v>
      </c>
      <c r="B126" s="91">
        <v>930730000</v>
      </c>
      <c r="C126" s="91">
        <v>548924555</v>
      </c>
      <c r="D126" s="91">
        <v>548924555</v>
      </c>
      <c r="E126" s="91">
        <v>135205254</v>
      </c>
      <c r="F126" s="91">
        <v>413719301</v>
      </c>
      <c r="H126" s="80" t="s">
        <v>40</v>
      </c>
      <c r="I126" s="81">
        <v>930730000</v>
      </c>
      <c r="J126" s="81">
        <v>548924555</v>
      </c>
      <c r="K126" s="81">
        <v>548924555</v>
      </c>
      <c r="L126" s="81">
        <v>135205254</v>
      </c>
      <c r="M126" s="81">
        <v>413719301</v>
      </c>
      <c r="N126" s="88"/>
      <c r="O126" s="61">
        <f t="shared" si="6"/>
        <v>0</v>
      </c>
      <c r="P126" s="61">
        <f t="shared" si="7"/>
        <v>0</v>
      </c>
      <c r="Q126" s="61">
        <f t="shared" si="8"/>
        <v>0</v>
      </c>
      <c r="R126" s="61">
        <f t="shared" si="9"/>
        <v>0</v>
      </c>
      <c r="S126" s="61">
        <f t="shared" si="10"/>
        <v>0</v>
      </c>
    </row>
    <row r="127" spans="1:19">
      <c r="A127" s="66" t="s">
        <v>80</v>
      </c>
      <c r="B127" s="91">
        <v>136400000</v>
      </c>
      <c r="C127" s="91">
        <v>62166900</v>
      </c>
      <c r="D127" s="91">
        <v>62166900</v>
      </c>
      <c r="E127" s="91">
        <v>25102645</v>
      </c>
      <c r="F127" s="91">
        <v>37064255</v>
      </c>
      <c r="H127" t="s">
        <v>382</v>
      </c>
      <c r="I127" s="57">
        <v>136400000</v>
      </c>
      <c r="J127" s="57">
        <v>62166900</v>
      </c>
      <c r="K127" s="57">
        <v>62166900</v>
      </c>
      <c r="L127" s="57">
        <v>25102645</v>
      </c>
      <c r="M127" s="57">
        <v>37064255</v>
      </c>
      <c r="O127" s="61">
        <f t="shared" si="6"/>
        <v>0</v>
      </c>
      <c r="P127" s="61">
        <f t="shared" si="7"/>
        <v>0</v>
      </c>
      <c r="Q127" s="61">
        <f t="shared" si="8"/>
        <v>0</v>
      </c>
      <c r="R127" s="61">
        <f t="shared" si="9"/>
        <v>0</v>
      </c>
      <c r="S127" s="61">
        <f t="shared" si="10"/>
        <v>0</v>
      </c>
    </row>
    <row r="128" spans="1:19" ht="15">
      <c r="A128" s="67" t="s">
        <v>40</v>
      </c>
      <c r="B128" s="91">
        <v>136400000</v>
      </c>
      <c r="C128" s="91">
        <v>62166900</v>
      </c>
      <c r="D128" s="91">
        <v>62166900</v>
      </c>
      <c r="E128" s="91">
        <v>25102645</v>
      </c>
      <c r="F128" s="91">
        <v>37064255</v>
      </c>
      <c r="H128" s="80" t="s">
        <v>40</v>
      </c>
      <c r="I128" s="81">
        <v>136400000</v>
      </c>
      <c r="J128" s="81">
        <v>62166900</v>
      </c>
      <c r="K128" s="81">
        <v>62166900</v>
      </c>
      <c r="L128" s="81">
        <v>25102645</v>
      </c>
      <c r="M128" s="81">
        <v>37064255</v>
      </c>
      <c r="N128" s="88"/>
      <c r="O128" s="61">
        <f t="shared" si="6"/>
        <v>0</v>
      </c>
      <c r="P128" s="61">
        <f t="shared" si="7"/>
        <v>0</v>
      </c>
      <c r="Q128" s="61">
        <f t="shared" si="8"/>
        <v>0</v>
      </c>
      <c r="R128" s="61">
        <f t="shared" si="9"/>
        <v>0</v>
      </c>
      <c r="S128" s="61">
        <f t="shared" si="10"/>
        <v>0</v>
      </c>
    </row>
    <row r="129" spans="1:19">
      <c r="A129" s="66" t="s">
        <v>2</v>
      </c>
      <c r="B129" s="91">
        <v>1092400000</v>
      </c>
      <c r="C129" s="91">
        <v>691915440</v>
      </c>
      <c r="D129" s="91">
        <v>691915440</v>
      </c>
      <c r="E129" s="91">
        <v>194975371</v>
      </c>
      <c r="F129" s="91">
        <v>496940069</v>
      </c>
      <c r="H129" t="s">
        <v>383</v>
      </c>
      <c r="I129" s="57">
        <v>1092400000</v>
      </c>
      <c r="J129" s="57">
        <v>691915440</v>
      </c>
      <c r="K129" s="57">
        <v>691915440</v>
      </c>
      <c r="L129" s="57">
        <v>194975371</v>
      </c>
      <c r="M129" s="57">
        <v>496940069</v>
      </c>
      <c r="O129" s="61">
        <f t="shared" si="6"/>
        <v>0</v>
      </c>
      <c r="P129" s="61">
        <f t="shared" si="7"/>
        <v>0</v>
      </c>
      <c r="Q129" s="61">
        <f t="shared" si="8"/>
        <v>0</v>
      </c>
      <c r="R129" s="61">
        <f t="shared" si="9"/>
        <v>0</v>
      </c>
      <c r="S129" s="61">
        <f t="shared" si="10"/>
        <v>0</v>
      </c>
    </row>
    <row r="130" spans="1:19" ht="15">
      <c r="A130" s="67" t="s">
        <v>40</v>
      </c>
      <c r="B130" s="91">
        <v>1092400000</v>
      </c>
      <c r="C130" s="91">
        <v>691915440</v>
      </c>
      <c r="D130" s="91">
        <v>691915440</v>
      </c>
      <c r="E130" s="91">
        <v>194975371</v>
      </c>
      <c r="F130" s="91">
        <v>496940069</v>
      </c>
      <c r="H130" s="80" t="s">
        <v>40</v>
      </c>
      <c r="I130" s="81">
        <v>1092400000</v>
      </c>
      <c r="J130" s="81">
        <v>691915440</v>
      </c>
      <c r="K130" s="81">
        <v>691915440</v>
      </c>
      <c r="L130" s="81">
        <v>194975371</v>
      </c>
      <c r="M130" s="81">
        <v>496940069</v>
      </c>
      <c r="N130" s="88"/>
      <c r="O130" s="61">
        <f t="shared" si="6"/>
        <v>0</v>
      </c>
      <c r="P130" s="61">
        <f t="shared" si="7"/>
        <v>0</v>
      </c>
      <c r="Q130" s="61">
        <f t="shared" si="8"/>
        <v>0</v>
      </c>
      <c r="R130" s="61">
        <f t="shared" si="9"/>
        <v>0</v>
      </c>
      <c r="S130" s="61">
        <f t="shared" si="10"/>
        <v>0</v>
      </c>
    </row>
    <row r="131" spans="1:19">
      <c r="A131" s="66" t="s">
        <v>4</v>
      </c>
      <c r="B131" s="91">
        <v>149680000</v>
      </c>
      <c r="C131" s="91">
        <v>0</v>
      </c>
      <c r="D131" s="91"/>
      <c r="E131" s="91"/>
      <c r="F131" s="91">
        <v>0</v>
      </c>
      <c r="H131" t="s">
        <v>384</v>
      </c>
      <c r="I131" s="57">
        <v>149680000</v>
      </c>
      <c r="J131" s="57">
        <v>0</v>
      </c>
      <c r="K131" s="57">
        <v>0</v>
      </c>
      <c r="L131" s="57">
        <v>0</v>
      </c>
      <c r="M131" s="57">
        <v>0</v>
      </c>
      <c r="O131" s="61">
        <f t="shared" si="6"/>
        <v>0</v>
      </c>
      <c r="P131" s="61">
        <f t="shared" si="7"/>
        <v>0</v>
      </c>
      <c r="Q131" s="61">
        <f t="shared" si="8"/>
        <v>0</v>
      </c>
      <c r="R131" s="61">
        <f t="shared" si="9"/>
        <v>0</v>
      </c>
      <c r="S131" s="61">
        <f t="shared" si="10"/>
        <v>0</v>
      </c>
    </row>
    <row r="132" spans="1:19" ht="15">
      <c r="A132" s="67" t="s">
        <v>40</v>
      </c>
      <c r="B132" s="91">
        <v>149680000</v>
      </c>
      <c r="C132" s="91">
        <v>0</v>
      </c>
      <c r="D132" s="91"/>
      <c r="E132" s="91"/>
      <c r="F132" s="91">
        <v>0</v>
      </c>
      <c r="H132" s="80" t="s">
        <v>40</v>
      </c>
      <c r="I132" s="81">
        <v>149680000</v>
      </c>
      <c r="J132" s="81">
        <v>0</v>
      </c>
      <c r="K132" s="81">
        <v>0</v>
      </c>
      <c r="L132" s="81">
        <v>0</v>
      </c>
      <c r="M132" s="81">
        <v>0</v>
      </c>
      <c r="N132" s="88"/>
      <c r="O132" s="61">
        <f t="shared" si="6"/>
        <v>0</v>
      </c>
      <c r="P132" s="61">
        <f t="shared" si="7"/>
        <v>0</v>
      </c>
      <c r="Q132" s="61">
        <f t="shared" si="8"/>
        <v>0</v>
      </c>
      <c r="R132" s="61">
        <f t="shared" si="9"/>
        <v>0</v>
      </c>
      <c r="S132" s="61">
        <f t="shared" si="10"/>
        <v>0</v>
      </c>
    </row>
    <row r="133" spans="1:19">
      <c r="A133" s="66" t="s">
        <v>8</v>
      </c>
      <c r="B133" s="91">
        <v>596950000</v>
      </c>
      <c r="C133" s="91">
        <v>344337754</v>
      </c>
      <c r="D133" s="91">
        <v>344337754</v>
      </c>
      <c r="E133" s="91">
        <v>85589344</v>
      </c>
      <c r="F133" s="91">
        <v>258748410</v>
      </c>
      <c r="H133" t="s">
        <v>3974</v>
      </c>
      <c r="I133" s="57">
        <v>596950000</v>
      </c>
      <c r="J133" s="57">
        <v>344337754</v>
      </c>
      <c r="K133" s="57">
        <v>344337754</v>
      </c>
      <c r="L133" s="57">
        <v>85589344</v>
      </c>
      <c r="M133" s="57">
        <v>258748410</v>
      </c>
      <c r="O133" s="61">
        <f t="shared" ref="O133:O174" si="11">+B133-I133</f>
        <v>0</v>
      </c>
      <c r="P133" s="61">
        <f t="shared" ref="P133:P174" si="12">+C133-J133</f>
        <v>0</v>
      </c>
      <c r="Q133" s="61">
        <f t="shared" ref="Q133:Q174" si="13">+D133-K133</f>
        <v>0</v>
      </c>
      <c r="R133" s="61">
        <f t="shared" ref="R133:R174" si="14">+E133-L133</f>
        <v>0</v>
      </c>
      <c r="S133" s="61">
        <f t="shared" ref="S133:S174" si="15">+F133-M133</f>
        <v>0</v>
      </c>
    </row>
    <row r="134" spans="1:19" ht="15">
      <c r="A134" s="67" t="s">
        <v>40</v>
      </c>
      <c r="B134" s="91">
        <v>596950000</v>
      </c>
      <c r="C134" s="91">
        <v>344337754</v>
      </c>
      <c r="D134" s="91">
        <v>344337754</v>
      </c>
      <c r="E134" s="91">
        <v>85589344</v>
      </c>
      <c r="F134" s="91">
        <v>258748410</v>
      </c>
      <c r="H134" s="80" t="s">
        <v>40</v>
      </c>
      <c r="I134" s="81">
        <v>596950000</v>
      </c>
      <c r="J134" s="81">
        <v>344337754</v>
      </c>
      <c r="K134" s="81">
        <v>344337754</v>
      </c>
      <c r="L134" s="81">
        <v>85589344</v>
      </c>
      <c r="M134" s="81">
        <v>258748410</v>
      </c>
      <c r="N134" s="88"/>
      <c r="O134" s="61">
        <f t="shared" si="11"/>
        <v>0</v>
      </c>
      <c r="P134" s="61">
        <f t="shared" si="12"/>
        <v>0</v>
      </c>
      <c r="Q134" s="61">
        <f t="shared" si="13"/>
        <v>0</v>
      </c>
      <c r="R134" s="61">
        <f t="shared" si="14"/>
        <v>0</v>
      </c>
      <c r="S134" s="61">
        <f t="shared" si="15"/>
        <v>0</v>
      </c>
    </row>
    <row r="135" spans="1:19">
      <c r="A135" s="66" t="s">
        <v>7</v>
      </c>
      <c r="B135" s="91">
        <v>329392052</v>
      </c>
      <c r="C135" s="91">
        <v>275571552</v>
      </c>
      <c r="D135" s="91">
        <v>275571552</v>
      </c>
      <c r="E135" s="91">
        <v>61257499</v>
      </c>
      <c r="F135" s="91">
        <v>214314053</v>
      </c>
      <c r="H135" t="s">
        <v>3975</v>
      </c>
      <c r="I135" s="57">
        <v>329392052</v>
      </c>
      <c r="J135" s="57">
        <v>275571552</v>
      </c>
      <c r="K135" s="57">
        <v>275571552</v>
      </c>
      <c r="L135" s="57">
        <v>61257499</v>
      </c>
      <c r="M135" s="57">
        <v>214314053</v>
      </c>
      <c r="O135" s="61">
        <f t="shared" si="11"/>
        <v>0</v>
      </c>
      <c r="P135" s="61">
        <f t="shared" si="12"/>
        <v>0</v>
      </c>
      <c r="Q135" s="61">
        <f t="shared" si="13"/>
        <v>0</v>
      </c>
      <c r="R135" s="61">
        <f t="shared" si="14"/>
        <v>0</v>
      </c>
      <c r="S135" s="61">
        <f t="shared" si="15"/>
        <v>0</v>
      </c>
    </row>
    <row r="136" spans="1:19" ht="15">
      <c r="A136" s="67" t="s">
        <v>40</v>
      </c>
      <c r="B136" s="91">
        <v>329392052</v>
      </c>
      <c r="C136" s="91">
        <v>275571552</v>
      </c>
      <c r="D136" s="91">
        <v>275571552</v>
      </c>
      <c r="E136" s="91">
        <v>61257499</v>
      </c>
      <c r="F136" s="91">
        <v>214314053</v>
      </c>
      <c r="H136" s="80" t="s">
        <v>40</v>
      </c>
      <c r="I136" s="81">
        <v>329392052</v>
      </c>
      <c r="J136" s="81">
        <v>275571552</v>
      </c>
      <c r="K136" s="81">
        <v>275571552</v>
      </c>
      <c r="L136" s="81">
        <v>61257499</v>
      </c>
      <c r="M136" s="81">
        <v>214314053</v>
      </c>
      <c r="N136" s="88"/>
      <c r="O136" s="61">
        <f t="shared" si="11"/>
        <v>0</v>
      </c>
      <c r="P136" s="61">
        <f t="shared" si="12"/>
        <v>0</v>
      </c>
      <c r="Q136" s="61">
        <f t="shared" si="13"/>
        <v>0</v>
      </c>
      <c r="R136" s="61">
        <f t="shared" si="14"/>
        <v>0</v>
      </c>
      <c r="S136" s="61">
        <f t="shared" si="15"/>
        <v>0</v>
      </c>
    </row>
    <row r="137" spans="1:19">
      <c r="A137" s="66" t="s">
        <v>209</v>
      </c>
      <c r="B137" s="91">
        <v>100000000</v>
      </c>
      <c r="C137" s="91">
        <v>0</v>
      </c>
      <c r="D137" s="91"/>
      <c r="E137" s="91"/>
      <c r="F137" s="91">
        <v>0</v>
      </c>
      <c r="H137" t="s">
        <v>682</v>
      </c>
      <c r="I137" s="57">
        <v>100000000</v>
      </c>
      <c r="J137" s="57">
        <v>0</v>
      </c>
      <c r="K137" s="57">
        <v>0</v>
      </c>
      <c r="L137" s="57">
        <v>0</v>
      </c>
      <c r="M137" s="57">
        <v>0</v>
      </c>
      <c r="O137" s="61">
        <f t="shared" si="11"/>
        <v>0</v>
      </c>
      <c r="P137" s="61">
        <f t="shared" si="12"/>
        <v>0</v>
      </c>
      <c r="Q137" s="61">
        <f t="shared" si="13"/>
        <v>0</v>
      </c>
      <c r="R137" s="61">
        <f t="shared" si="14"/>
        <v>0</v>
      </c>
      <c r="S137" s="61">
        <f t="shared" si="15"/>
        <v>0</v>
      </c>
    </row>
    <row r="138" spans="1:19" ht="15">
      <c r="A138" s="67" t="s">
        <v>40</v>
      </c>
      <c r="B138" s="91">
        <v>100000000</v>
      </c>
      <c r="C138" s="91">
        <v>0</v>
      </c>
      <c r="D138" s="91"/>
      <c r="E138" s="91"/>
      <c r="F138" s="91">
        <v>0</v>
      </c>
      <c r="H138" s="80" t="s">
        <v>40</v>
      </c>
      <c r="I138" s="81">
        <v>100000000</v>
      </c>
      <c r="J138" s="81">
        <v>0</v>
      </c>
      <c r="K138" s="81">
        <v>0</v>
      </c>
      <c r="L138" s="81">
        <v>0</v>
      </c>
      <c r="M138" s="81">
        <v>0</v>
      </c>
      <c r="N138" s="88"/>
      <c r="O138" s="61">
        <f t="shared" si="11"/>
        <v>0</v>
      </c>
      <c r="P138" s="61">
        <f t="shared" si="12"/>
        <v>0</v>
      </c>
      <c r="Q138" s="61">
        <f t="shared" si="13"/>
        <v>0</v>
      </c>
      <c r="R138" s="61">
        <f t="shared" si="14"/>
        <v>0</v>
      </c>
      <c r="S138" s="61">
        <f t="shared" si="15"/>
        <v>0</v>
      </c>
    </row>
    <row r="139" spans="1:19">
      <c r="A139" s="66" t="s">
        <v>14</v>
      </c>
      <c r="B139" s="91">
        <v>256080000</v>
      </c>
      <c r="C139" s="91">
        <v>136241508</v>
      </c>
      <c r="D139" s="91">
        <v>136241508</v>
      </c>
      <c r="E139" s="91">
        <v>33020810</v>
      </c>
      <c r="F139" s="91">
        <v>103220698</v>
      </c>
      <c r="H139" t="s">
        <v>386</v>
      </c>
      <c r="I139" s="57">
        <v>256080000</v>
      </c>
      <c r="J139" s="57">
        <v>136241508</v>
      </c>
      <c r="K139" s="57">
        <v>136241508</v>
      </c>
      <c r="L139" s="57">
        <v>33020810</v>
      </c>
      <c r="M139" s="57">
        <v>103220698</v>
      </c>
      <c r="O139" s="61">
        <f t="shared" si="11"/>
        <v>0</v>
      </c>
      <c r="P139" s="61">
        <f t="shared" si="12"/>
        <v>0</v>
      </c>
      <c r="Q139" s="61">
        <f t="shared" si="13"/>
        <v>0</v>
      </c>
      <c r="R139" s="61">
        <f t="shared" si="14"/>
        <v>0</v>
      </c>
      <c r="S139" s="61">
        <f t="shared" si="15"/>
        <v>0</v>
      </c>
    </row>
    <row r="140" spans="1:19" ht="15">
      <c r="A140" s="67" t="s">
        <v>40</v>
      </c>
      <c r="B140" s="91">
        <v>256080000</v>
      </c>
      <c r="C140" s="91">
        <v>136241508</v>
      </c>
      <c r="D140" s="91">
        <v>136241508</v>
      </c>
      <c r="E140" s="91">
        <v>33020810</v>
      </c>
      <c r="F140" s="91">
        <v>103220698</v>
      </c>
      <c r="H140" s="80" t="s">
        <v>40</v>
      </c>
      <c r="I140" s="81">
        <v>256080000</v>
      </c>
      <c r="J140" s="81">
        <v>136241508</v>
      </c>
      <c r="K140" s="81">
        <v>136241508</v>
      </c>
      <c r="L140" s="81">
        <v>33020810</v>
      </c>
      <c r="M140" s="81">
        <v>103220698</v>
      </c>
      <c r="N140" s="88"/>
      <c r="O140" s="61">
        <f t="shared" si="11"/>
        <v>0</v>
      </c>
      <c r="P140" s="61">
        <f t="shared" si="12"/>
        <v>0</v>
      </c>
      <c r="Q140" s="61">
        <f t="shared" si="13"/>
        <v>0</v>
      </c>
      <c r="R140" s="61">
        <f t="shared" si="14"/>
        <v>0</v>
      </c>
      <c r="S140" s="61">
        <f t="shared" si="15"/>
        <v>0</v>
      </c>
    </row>
    <row r="141" spans="1:19">
      <c r="A141" s="66" t="s">
        <v>86</v>
      </c>
      <c r="B141" s="91">
        <v>752054000</v>
      </c>
      <c r="C141" s="91"/>
      <c r="D141" s="91"/>
      <c r="E141" s="91"/>
      <c r="F141" s="91">
        <v>0</v>
      </c>
      <c r="H141" t="s">
        <v>387</v>
      </c>
      <c r="I141" s="57">
        <v>752054000</v>
      </c>
      <c r="J141" s="57">
        <v>0</v>
      </c>
      <c r="K141" s="57">
        <v>0</v>
      </c>
      <c r="L141" s="57">
        <v>0</v>
      </c>
      <c r="M141" s="57">
        <v>0</v>
      </c>
      <c r="O141" s="61">
        <f t="shared" si="11"/>
        <v>0</v>
      </c>
      <c r="P141" s="61">
        <f t="shared" si="12"/>
        <v>0</v>
      </c>
      <c r="Q141" s="61">
        <f t="shared" si="13"/>
        <v>0</v>
      </c>
      <c r="R141" s="61">
        <f t="shared" si="14"/>
        <v>0</v>
      </c>
      <c r="S141" s="61">
        <f t="shared" si="15"/>
        <v>0</v>
      </c>
    </row>
    <row r="142" spans="1:19" ht="15">
      <c r="A142" s="67" t="s">
        <v>40</v>
      </c>
      <c r="B142" s="91">
        <v>752054000</v>
      </c>
      <c r="C142" s="91"/>
      <c r="D142" s="91"/>
      <c r="E142" s="91"/>
      <c r="F142" s="91">
        <v>0</v>
      </c>
      <c r="H142" s="80" t="s">
        <v>40</v>
      </c>
      <c r="I142" s="81">
        <v>752054000</v>
      </c>
      <c r="J142" s="81">
        <v>0</v>
      </c>
      <c r="K142" s="81">
        <v>0</v>
      </c>
      <c r="L142" s="81">
        <v>0</v>
      </c>
      <c r="M142" s="81">
        <v>0</v>
      </c>
      <c r="N142" s="88"/>
      <c r="O142" s="61">
        <f t="shared" si="11"/>
        <v>0</v>
      </c>
      <c r="P142" s="61">
        <f t="shared" si="12"/>
        <v>0</v>
      </c>
      <c r="Q142" s="61">
        <f t="shared" si="13"/>
        <v>0</v>
      </c>
      <c r="R142" s="61">
        <f t="shared" si="14"/>
        <v>0</v>
      </c>
      <c r="S142" s="61">
        <f t="shared" si="15"/>
        <v>0</v>
      </c>
    </row>
    <row r="143" spans="1:19">
      <c r="A143" s="66" t="s">
        <v>1</v>
      </c>
      <c r="B143" s="91">
        <v>1390726948</v>
      </c>
      <c r="C143" s="91">
        <v>433948219</v>
      </c>
      <c r="D143" s="91">
        <v>433948219</v>
      </c>
      <c r="E143" s="91">
        <v>88190677</v>
      </c>
      <c r="F143" s="91">
        <v>345757542</v>
      </c>
      <c r="H143" t="s">
        <v>3979</v>
      </c>
      <c r="I143" s="57">
        <v>1390726948</v>
      </c>
      <c r="J143" s="57">
        <v>433948219</v>
      </c>
      <c r="K143" s="57">
        <v>433948219</v>
      </c>
      <c r="L143" s="57">
        <v>88190677</v>
      </c>
      <c r="M143" s="57">
        <v>345757542</v>
      </c>
      <c r="O143" s="61">
        <f t="shared" si="11"/>
        <v>0</v>
      </c>
      <c r="P143" s="61">
        <f t="shared" si="12"/>
        <v>0</v>
      </c>
      <c r="Q143" s="61">
        <f t="shared" si="13"/>
        <v>0</v>
      </c>
      <c r="R143" s="61">
        <f t="shared" si="14"/>
        <v>0</v>
      </c>
      <c r="S143" s="61">
        <f t="shared" si="15"/>
        <v>0</v>
      </c>
    </row>
    <row r="144" spans="1:19" ht="15">
      <c r="A144" s="67" t="s">
        <v>40</v>
      </c>
      <c r="B144" s="91">
        <v>1230722948</v>
      </c>
      <c r="C144" s="91">
        <v>433948219</v>
      </c>
      <c r="D144" s="91">
        <v>433948219</v>
      </c>
      <c r="E144" s="91">
        <v>88190677</v>
      </c>
      <c r="F144" s="91">
        <v>345757542</v>
      </c>
      <c r="H144" s="80" t="s">
        <v>40</v>
      </c>
      <c r="I144" s="81">
        <v>1230722948</v>
      </c>
      <c r="J144" s="81">
        <v>433948219</v>
      </c>
      <c r="K144" s="81">
        <v>433948219</v>
      </c>
      <c r="L144" s="81">
        <v>88190677</v>
      </c>
      <c r="M144" s="81">
        <v>345757542</v>
      </c>
      <c r="N144" s="88"/>
      <c r="O144" s="61">
        <f t="shared" si="11"/>
        <v>0</v>
      </c>
      <c r="P144" s="61">
        <f t="shared" si="12"/>
        <v>0</v>
      </c>
      <c r="Q144" s="61">
        <f t="shared" si="13"/>
        <v>0</v>
      </c>
      <c r="R144" s="61">
        <f t="shared" si="14"/>
        <v>0</v>
      </c>
      <c r="S144" s="61">
        <f t="shared" si="15"/>
        <v>0</v>
      </c>
    </row>
    <row r="145" spans="1:19">
      <c r="A145" s="67" t="s">
        <v>109</v>
      </c>
      <c r="B145" s="91">
        <v>160004000</v>
      </c>
      <c r="C145" s="91"/>
      <c r="D145" s="91"/>
      <c r="E145" s="91"/>
      <c r="F145" s="91">
        <v>0</v>
      </c>
      <c r="H145" t="s">
        <v>109</v>
      </c>
      <c r="I145" s="57">
        <v>160004000</v>
      </c>
      <c r="J145" s="57">
        <v>0</v>
      </c>
      <c r="K145" s="57">
        <v>0</v>
      </c>
      <c r="L145" s="57">
        <v>0</v>
      </c>
      <c r="M145" s="57">
        <v>0</v>
      </c>
      <c r="O145" s="61">
        <f t="shared" si="11"/>
        <v>0</v>
      </c>
      <c r="P145" s="61">
        <f t="shared" si="12"/>
        <v>0</v>
      </c>
      <c r="Q145" s="61">
        <f t="shared" si="13"/>
        <v>0</v>
      </c>
      <c r="R145" s="61">
        <f t="shared" si="14"/>
        <v>0</v>
      </c>
      <c r="S145" s="61">
        <f t="shared" si="15"/>
        <v>0</v>
      </c>
    </row>
    <row r="146" spans="1:19" ht="15">
      <c r="A146" s="66" t="s">
        <v>42</v>
      </c>
      <c r="B146" s="91">
        <v>16000000</v>
      </c>
      <c r="C146" s="91">
        <v>16000000</v>
      </c>
      <c r="D146" s="91">
        <v>16000000</v>
      </c>
      <c r="E146" s="91">
        <v>0</v>
      </c>
      <c r="F146" s="91">
        <v>16000000</v>
      </c>
      <c r="H146" s="80" t="s">
        <v>3980</v>
      </c>
      <c r="I146" s="81">
        <v>16000000</v>
      </c>
      <c r="J146" s="81">
        <v>16000000</v>
      </c>
      <c r="K146" s="81">
        <v>16000000</v>
      </c>
      <c r="L146" s="81">
        <v>0</v>
      </c>
      <c r="M146" s="81">
        <v>16000000</v>
      </c>
      <c r="N146" s="88"/>
      <c r="O146" s="61">
        <f t="shared" si="11"/>
        <v>0</v>
      </c>
      <c r="P146" s="61">
        <f t="shared" si="12"/>
        <v>0</v>
      </c>
      <c r="Q146" s="61">
        <f t="shared" si="13"/>
        <v>0</v>
      </c>
      <c r="R146" s="61">
        <f t="shared" si="14"/>
        <v>0</v>
      </c>
      <c r="S146" s="61">
        <f t="shared" si="15"/>
        <v>0</v>
      </c>
    </row>
    <row r="147" spans="1:19">
      <c r="A147" s="67" t="s">
        <v>40</v>
      </c>
      <c r="B147" s="91">
        <v>16000000</v>
      </c>
      <c r="C147" s="91">
        <v>16000000</v>
      </c>
      <c r="D147" s="91">
        <v>16000000</v>
      </c>
      <c r="E147" s="91">
        <v>0</v>
      </c>
      <c r="F147" s="91">
        <v>16000000</v>
      </c>
      <c r="H147" t="s">
        <v>40</v>
      </c>
      <c r="I147" s="57">
        <v>16000000</v>
      </c>
      <c r="J147" s="57">
        <v>16000000</v>
      </c>
      <c r="K147" s="57">
        <v>16000000</v>
      </c>
      <c r="L147" s="57">
        <v>0</v>
      </c>
      <c r="M147" s="57">
        <v>16000000</v>
      </c>
      <c r="O147" s="61">
        <f t="shared" si="11"/>
        <v>0</v>
      </c>
      <c r="P147" s="61">
        <f t="shared" si="12"/>
        <v>0</v>
      </c>
      <c r="Q147" s="61">
        <f t="shared" si="13"/>
        <v>0</v>
      </c>
      <c r="R147" s="61">
        <f t="shared" si="14"/>
        <v>0</v>
      </c>
      <c r="S147" s="61">
        <f t="shared" si="15"/>
        <v>0</v>
      </c>
    </row>
    <row r="148" spans="1:19" ht="15">
      <c r="A148" s="66" t="s">
        <v>5</v>
      </c>
      <c r="B148" s="91">
        <v>157066000</v>
      </c>
      <c r="C148" s="91">
        <v>64691874</v>
      </c>
      <c r="D148" s="91">
        <v>64691874</v>
      </c>
      <c r="E148" s="91">
        <v>16949551</v>
      </c>
      <c r="F148" s="91">
        <v>47742323</v>
      </c>
      <c r="H148" s="80" t="s">
        <v>392</v>
      </c>
      <c r="I148" s="81">
        <v>157066000</v>
      </c>
      <c r="J148" s="81">
        <v>64691874</v>
      </c>
      <c r="K148" s="81">
        <v>64691874</v>
      </c>
      <c r="L148" s="81">
        <v>16949551</v>
      </c>
      <c r="M148" s="81">
        <v>47742323</v>
      </c>
      <c r="N148" s="88"/>
      <c r="O148" s="61">
        <f t="shared" si="11"/>
        <v>0</v>
      </c>
      <c r="P148" s="61">
        <f t="shared" si="12"/>
        <v>0</v>
      </c>
      <c r="Q148" s="61">
        <f t="shared" si="13"/>
        <v>0</v>
      </c>
      <c r="R148" s="61">
        <f t="shared" si="14"/>
        <v>0</v>
      </c>
      <c r="S148" s="61">
        <f t="shared" si="15"/>
        <v>0</v>
      </c>
    </row>
    <row r="149" spans="1:19">
      <c r="A149" s="67" t="s">
        <v>40</v>
      </c>
      <c r="B149" s="91">
        <v>157066000</v>
      </c>
      <c r="C149" s="91">
        <v>64691874</v>
      </c>
      <c r="D149" s="91">
        <v>64691874</v>
      </c>
      <c r="E149" s="91">
        <v>16949551</v>
      </c>
      <c r="F149" s="91">
        <v>47742323</v>
      </c>
      <c r="H149" t="s">
        <v>40</v>
      </c>
      <c r="I149" s="57">
        <v>157066000</v>
      </c>
      <c r="J149" s="57">
        <v>64691874</v>
      </c>
      <c r="K149" s="57">
        <v>64691874</v>
      </c>
      <c r="L149" s="57">
        <v>16949551</v>
      </c>
      <c r="M149" s="57">
        <v>47742323</v>
      </c>
      <c r="O149" s="61">
        <f t="shared" si="11"/>
        <v>0</v>
      </c>
      <c r="P149" s="61">
        <f t="shared" si="12"/>
        <v>0</v>
      </c>
      <c r="Q149" s="61">
        <f t="shared" si="13"/>
        <v>0</v>
      </c>
      <c r="R149" s="61">
        <f t="shared" si="14"/>
        <v>0</v>
      </c>
      <c r="S149" s="61">
        <f t="shared" si="15"/>
        <v>0</v>
      </c>
    </row>
    <row r="150" spans="1:19" ht="15">
      <c r="A150" s="66" t="s">
        <v>15</v>
      </c>
      <c r="B150" s="91">
        <v>11362569000</v>
      </c>
      <c r="C150" s="91">
        <v>4442436288</v>
      </c>
      <c r="D150" s="91">
        <v>4442436288</v>
      </c>
      <c r="E150" s="91">
        <v>2311690922</v>
      </c>
      <c r="F150" s="91">
        <v>2130745366</v>
      </c>
      <c r="H150" s="80" t="s">
        <v>3969</v>
      </c>
      <c r="I150" s="81">
        <v>11362569000</v>
      </c>
      <c r="J150" s="81">
        <v>4442436288</v>
      </c>
      <c r="K150" s="81">
        <v>4442436288</v>
      </c>
      <c r="L150" s="81">
        <v>2311690922</v>
      </c>
      <c r="M150" s="81">
        <v>2130745366</v>
      </c>
      <c r="N150" s="88"/>
      <c r="O150" s="61">
        <f t="shared" si="11"/>
        <v>0</v>
      </c>
      <c r="P150" s="61">
        <f t="shared" si="12"/>
        <v>0</v>
      </c>
      <c r="Q150" s="61">
        <f t="shared" si="13"/>
        <v>0</v>
      </c>
      <c r="R150" s="61">
        <f t="shared" si="14"/>
        <v>0</v>
      </c>
      <c r="S150" s="61">
        <f t="shared" si="15"/>
        <v>0</v>
      </c>
    </row>
    <row r="151" spans="1:19">
      <c r="A151" s="67" t="s">
        <v>40</v>
      </c>
      <c r="B151" s="91">
        <v>2573420000</v>
      </c>
      <c r="C151" s="91">
        <v>1982347453</v>
      </c>
      <c r="D151" s="91">
        <v>1982347453</v>
      </c>
      <c r="E151" s="91">
        <v>1343003265</v>
      </c>
      <c r="F151" s="91">
        <v>639344188</v>
      </c>
      <c r="H151" t="s">
        <v>40</v>
      </c>
      <c r="I151" s="57">
        <v>2573420000</v>
      </c>
      <c r="J151" s="57">
        <v>1982347453</v>
      </c>
      <c r="K151" s="57">
        <v>1982347453</v>
      </c>
      <c r="L151" s="57">
        <v>1343003265</v>
      </c>
      <c r="M151" s="57">
        <v>639344188</v>
      </c>
      <c r="O151" s="61">
        <f t="shared" si="11"/>
        <v>0</v>
      </c>
      <c r="P151" s="61">
        <f t="shared" si="12"/>
        <v>0</v>
      </c>
      <c r="Q151" s="61">
        <f t="shared" si="13"/>
        <v>0</v>
      </c>
      <c r="R151" s="61">
        <f t="shared" si="14"/>
        <v>0</v>
      </c>
      <c r="S151" s="61">
        <f t="shared" si="15"/>
        <v>0</v>
      </c>
    </row>
    <row r="152" spans="1:19" ht="15">
      <c r="A152" s="67" t="s">
        <v>41</v>
      </c>
      <c r="B152" s="91">
        <v>2618571000</v>
      </c>
      <c r="C152" s="91">
        <v>2460088835</v>
      </c>
      <c r="D152" s="91">
        <v>2460088835</v>
      </c>
      <c r="E152" s="91">
        <v>968687657</v>
      </c>
      <c r="F152" s="91">
        <v>1491401178</v>
      </c>
      <c r="H152" s="80" t="s">
        <v>41</v>
      </c>
      <c r="I152" s="81">
        <v>2618571000</v>
      </c>
      <c r="J152" s="81">
        <v>2460088835</v>
      </c>
      <c r="K152" s="81">
        <v>2460088835</v>
      </c>
      <c r="L152" s="81">
        <v>968687657</v>
      </c>
      <c r="M152" s="81">
        <v>1491401178</v>
      </c>
      <c r="N152" s="88"/>
      <c r="O152" s="61">
        <f t="shared" si="11"/>
        <v>0</v>
      </c>
      <c r="P152" s="61">
        <f t="shared" si="12"/>
        <v>0</v>
      </c>
      <c r="Q152" s="61">
        <f t="shared" si="13"/>
        <v>0</v>
      </c>
      <c r="R152" s="61">
        <f t="shared" si="14"/>
        <v>0</v>
      </c>
      <c r="S152" s="61">
        <f t="shared" si="15"/>
        <v>0</v>
      </c>
    </row>
    <row r="153" spans="1:19">
      <c r="A153" s="67" t="s">
        <v>2245</v>
      </c>
      <c r="B153" s="91">
        <v>95807000</v>
      </c>
      <c r="C153" s="91"/>
      <c r="D153" s="91"/>
      <c r="E153" s="91"/>
      <c r="F153" s="91">
        <v>0</v>
      </c>
      <c r="H153" t="s">
        <v>2245</v>
      </c>
      <c r="I153" s="57">
        <v>95807000</v>
      </c>
      <c r="J153" s="57">
        <v>0</v>
      </c>
      <c r="K153" s="57">
        <v>0</v>
      </c>
      <c r="L153" s="57">
        <v>0</v>
      </c>
      <c r="M153" s="57">
        <v>0</v>
      </c>
      <c r="O153" s="61">
        <f t="shared" si="11"/>
        <v>0</v>
      </c>
      <c r="P153" s="61">
        <f t="shared" si="12"/>
        <v>0</v>
      </c>
      <c r="Q153" s="61">
        <f t="shared" si="13"/>
        <v>0</v>
      </c>
      <c r="R153" s="61">
        <f t="shared" si="14"/>
        <v>0</v>
      </c>
      <c r="S153" s="61">
        <f t="shared" si="15"/>
        <v>0</v>
      </c>
    </row>
    <row r="154" spans="1:19" ht="15">
      <c r="A154" s="67" t="s">
        <v>110</v>
      </c>
      <c r="B154" s="91">
        <v>6074771000</v>
      </c>
      <c r="C154" s="91"/>
      <c r="D154" s="91"/>
      <c r="E154" s="91"/>
      <c r="F154" s="91">
        <v>0</v>
      </c>
      <c r="H154" s="80" t="s">
        <v>110</v>
      </c>
      <c r="I154" s="81">
        <v>6074771000</v>
      </c>
      <c r="J154" s="81">
        <v>0</v>
      </c>
      <c r="K154" s="81">
        <v>0</v>
      </c>
      <c r="L154" s="81">
        <v>0</v>
      </c>
      <c r="M154" s="81">
        <v>0</v>
      </c>
      <c r="N154" s="88"/>
      <c r="O154" s="61">
        <f t="shared" si="11"/>
        <v>0</v>
      </c>
      <c r="P154" s="61">
        <f t="shared" si="12"/>
        <v>0</v>
      </c>
      <c r="Q154" s="61">
        <f t="shared" si="13"/>
        <v>0</v>
      </c>
      <c r="R154" s="61">
        <f t="shared" si="14"/>
        <v>0</v>
      </c>
      <c r="S154" s="61">
        <f t="shared" si="15"/>
        <v>0</v>
      </c>
    </row>
    <row r="155" spans="1:19">
      <c r="A155" s="60" t="s">
        <v>113</v>
      </c>
      <c r="B155" s="91">
        <v>14625549000</v>
      </c>
      <c r="C155" s="91">
        <v>7830441005</v>
      </c>
      <c r="D155" s="91">
        <v>7830441005</v>
      </c>
      <c r="E155" s="91">
        <v>2056110492</v>
      </c>
      <c r="F155" s="91">
        <v>5774330513</v>
      </c>
      <c r="H155" t="s">
        <v>3981</v>
      </c>
      <c r="I155" s="57">
        <v>14625549000</v>
      </c>
      <c r="J155" s="57">
        <v>7830441005</v>
      </c>
      <c r="K155" s="57">
        <v>7830441005</v>
      </c>
      <c r="L155" s="57">
        <v>2056110492</v>
      </c>
      <c r="M155" s="57">
        <v>5774330513</v>
      </c>
      <c r="O155" s="61">
        <f t="shared" si="11"/>
        <v>0</v>
      </c>
      <c r="P155" s="61">
        <f t="shared" si="12"/>
        <v>0</v>
      </c>
      <c r="Q155" s="61">
        <f t="shared" si="13"/>
        <v>0</v>
      </c>
      <c r="R155" s="61">
        <f t="shared" si="14"/>
        <v>0</v>
      </c>
      <c r="S155" s="61">
        <f t="shared" si="15"/>
        <v>0</v>
      </c>
    </row>
    <row r="156" spans="1:19" ht="15">
      <c r="A156" s="66" t="s">
        <v>3780</v>
      </c>
      <c r="B156" s="91">
        <v>30000000</v>
      </c>
      <c r="C156" s="91">
        <v>27986339</v>
      </c>
      <c r="D156" s="91">
        <v>27986339</v>
      </c>
      <c r="E156" s="91">
        <v>0</v>
      </c>
      <c r="F156" s="91">
        <v>27986339</v>
      </c>
      <c r="H156" s="80" t="s">
        <v>3982</v>
      </c>
      <c r="I156" s="81">
        <v>30000000</v>
      </c>
      <c r="J156" s="81">
        <v>27986339</v>
      </c>
      <c r="K156" s="81">
        <v>27986339</v>
      </c>
      <c r="L156" s="81">
        <v>0</v>
      </c>
      <c r="M156" s="81">
        <v>27986339</v>
      </c>
      <c r="N156" s="88"/>
      <c r="O156" s="61">
        <f t="shared" si="11"/>
        <v>0</v>
      </c>
      <c r="P156" s="61">
        <f t="shared" si="12"/>
        <v>0</v>
      </c>
      <c r="Q156" s="61">
        <f t="shared" si="13"/>
        <v>0</v>
      </c>
      <c r="R156" s="61">
        <f t="shared" si="14"/>
        <v>0</v>
      </c>
      <c r="S156" s="61">
        <f t="shared" si="15"/>
        <v>0</v>
      </c>
    </row>
    <row r="157" spans="1:19">
      <c r="A157" s="67" t="s">
        <v>40</v>
      </c>
      <c r="B157" s="91">
        <v>30000000</v>
      </c>
      <c r="C157" s="91">
        <v>27986339</v>
      </c>
      <c r="D157" s="91">
        <v>27986339</v>
      </c>
      <c r="E157" s="91">
        <v>0</v>
      </c>
      <c r="F157" s="91">
        <v>27986339</v>
      </c>
      <c r="H157" t="s">
        <v>40</v>
      </c>
      <c r="I157" s="57">
        <v>30000000</v>
      </c>
      <c r="J157" s="57">
        <v>27986339</v>
      </c>
      <c r="K157" s="57">
        <v>27986339</v>
      </c>
      <c r="L157" s="57">
        <v>0</v>
      </c>
      <c r="M157" s="57">
        <v>27986339</v>
      </c>
      <c r="O157" s="61">
        <f t="shared" si="11"/>
        <v>0</v>
      </c>
      <c r="P157" s="61">
        <f t="shared" si="12"/>
        <v>0</v>
      </c>
      <c r="Q157" s="61">
        <f t="shared" si="13"/>
        <v>0</v>
      </c>
      <c r="R157" s="61">
        <f t="shared" si="14"/>
        <v>0</v>
      </c>
      <c r="S157" s="61">
        <f t="shared" si="15"/>
        <v>0</v>
      </c>
    </row>
    <row r="158" spans="1:19">
      <c r="A158" s="66" t="s">
        <v>72</v>
      </c>
      <c r="B158" s="91">
        <v>45556000</v>
      </c>
      <c r="C158" s="91"/>
      <c r="D158" s="91"/>
      <c r="E158" s="91"/>
      <c r="F158" s="91">
        <v>0</v>
      </c>
      <c r="H158" t="s">
        <v>3983</v>
      </c>
      <c r="I158" s="57">
        <v>45556000</v>
      </c>
      <c r="J158" s="57">
        <v>0</v>
      </c>
      <c r="K158" s="57">
        <v>0</v>
      </c>
      <c r="L158" s="57">
        <v>0</v>
      </c>
      <c r="M158" s="57">
        <v>0</v>
      </c>
      <c r="O158" s="61">
        <f t="shared" si="11"/>
        <v>0</v>
      </c>
      <c r="P158" s="61">
        <f t="shared" si="12"/>
        <v>0</v>
      </c>
      <c r="Q158" s="61">
        <f t="shared" si="13"/>
        <v>0</v>
      </c>
      <c r="R158" s="61">
        <f t="shared" si="14"/>
        <v>0</v>
      </c>
      <c r="S158" s="61">
        <f t="shared" si="15"/>
        <v>0</v>
      </c>
    </row>
    <row r="159" spans="1:19">
      <c r="A159" s="67" t="s">
        <v>40</v>
      </c>
      <c r="B159" s="91">
        <v>45556000</v>
      </c>
      <c r="C159" s="91"/>
      <c r="D159" s="91"/>
      <c r="E159" s="91"/>
      <c r="F159" s="91">
        <v>0</v>
      </c>
      <c r="H159" t="s">
        <v>40</v>
      </c>
      <c r="I159" s="57">
        <v>45556000</v>
      </c>
      <c r="J159" s="57">
        <v>0</v>
      </c>
      <c r="K159" s="57">
        <v>0</v>
      </c>
      <c r="L159" s="57">
        <v>0</v>
      </c>
      <c r="M159" s="57">
        <v>0</v>
      </c>
      <c r="O159" s="61">
        <f t="shared" si="11"/>
        <v>0</v>
      </c>
      <c r="P159" s="61">
        <f t="shared" si="12"/>
        <v>0</v>
      </c>
      <c r="Q159" s="61">
        <f t="shared" si="13"/>
        <v>0</v>
      </c>
      <c r="R159" s="61">
        <f t="shared" si="14"/>
        <v>0</v>
      </c>
      <c r="S159" s="61">
        <f t="shared" si="15"/>
        <v>0</v>
      </c>
    </row>
    <row r="160" spans="1:19">
      <c r="A160" s="66" t="s">
        <v>3768</v>
      </c>
      <c r="B160" s="91">
        <v>131541000</v>
      </c>
      <c r="C160" s="91">
        <v>131541000</v>
      </c>
      <c r="D160" s="91">
        <v>131541000</v>
      </c>
      <c r="E160" s="91">
        <v>0</v>
      </c>
      <c r="F160" s="91">
        <v>131541000</v>
      </c>
      <c r="H160" t="s">
        <v>3984</v>
      </c>
      <c r="I160" s="57">
        <v>131541000</v>
      </c>
      <c r="J160" s="57">
        <v>131541000</v>
      </c>
      <c r="K160" s="57">
        <v>131541000</v>
      </c>
      <c r="L160" s="57">
        <v>0</v>
      </c>
      <c r="M160" s="57">
        <v>131541000</v>
      </c>
      <c r="O160" s="61">
        <f t="shared" si="11"/>
        <v>0</v>
      </c>
      <c r="P160" s="61">
        <f t="shared" si="12"/>
        <v>0</v>
      </c>
      <c r="Q160" s="61">
        <f t="shared" si="13"/>
        <v>0</v>
      </c>
      <c r="R160" s="61">
        <f t="shared" si="14"/>
        <v>0</v>
      </c>
      <c r="S160" s="61">
        <f t="shared" si="15"/>
        <v>0</v>
      </c>
    </row>
    <row r="161" spans="1:19">
      <c r="A161" s="67" t="s">
        <v>40</v>
      </c>
      <c r="B161" s="91">
        <v>131541000</v>
      </c>
      <c r="C161" s="91">
        <v>131541000</v>
      </c>
      <c r="D161" s="91">
        <v>131541000</v>
      </c>
      <c r="E161" s="91">
        <v>0</v>
      </c>
      <c r="F161" s="91">
        <v>131541000</v>
      </c>
      <c r="H161" t="s">
        <v>40</v>
      </c>
      <c r="I161" s="57">
        <v>131541000</v>
      </c>
      <c r="J161" s="57">
        <v>131541000</v>
      </c>
      <c r="K161" s="57">
        <v>131541000</v>
      </c>
      <c r="L161" s="57">
        <v>0</v>
      </c>
      <c r="M161" s="57">
        <v>131541000</v>
      </c>
      <c r="O161" s="61">
        <f t="shared" si="11"/>
        <v>0</v>
      </c>
      <c r="P161" s="61">
        <f t="shared" si="12"/>
        <v>0</v>
      </c>
      <c r="Q161" s="61">
        <f t="shared" si="13"/>
        <v>0</v>
      </c>
      <c r="R161" s="61">
        <f t="shared" si="14"/>
        <v>0</v>
      </c>
      <c r="S161" s="61">
        <f t="shared" si="15"/>
        <v>0</v>
      </c>
    </row>
    <row r="162" spans="1:19">
      <c r="A162" s="66" t="s">
        <v>74</v>
      </c>
      <c r="B162" s="91">
        <v>2357859371</v>
      </c>
      <c r="C162" s="91">
        <v>0</v>
      </c>
      <c r="D162" s="91"/>
      <c r="E162" s="91"/>
      <c r="F162" s="91">
        <v>0</v>
      </c>
      <c r="H162" t="s">
        <v>3985</v>
      </c>
      <c r="I162" s="57">
        <v>2357859371</v>
      </c>
      <c r="J162" s="57">
        <v>0</v>
      </c>
      <c r="K162" s="57">
        <v>0</v>
      </c>
      <c r="L162" s="57">
        <v>0</v>
      </c>
      <c r="M162" s="57">
        <v>0</v>
      </c>
      <c r="O162" s="61">
        <f t="shared" si="11"/>
        <v>0</v>
      </c>
      <c r="P162" s="61">
        <f t="shared" si="12"/>
        <v>0</v>
      </c>
      <c r="Q162" s="61">
        <f t="shared" si="13"/>
        <v>0</v>
      </c>
      <c r="R162" s="61">
        <f t="shared" si="14"/>
        <v>0</v>
      </c>
      <c r="S162" s="61">
        <f t="shared" si="15"/>
        <v>0</v>
      </c>
    </row>
    <row r="163" spans="1:19">
      <c r="A163" s="67" t="s">
        <v>40</v>
      </c>
      <c r="B163" s="91">
        <v>2357859371</v>
      </c>
      <c r="C163" s="91">
        <v>0</v>
      </c>
      <c r="D163" s="91"/>
      <c r="E163" s="91"/>
      <c r="F163" s="91">
        <v>0</v>
      </c>
      <c r="H163" t="s">
        <v>40</v>
      </c>
      <c r="I163" s="57">
        <v>2357859371</v>
      </c>
      <c r="J163" s="57">
        <v>0</v>
      </c>
      <c r="K163" s="57">
        <v>0</v>
      </c>
      <c r="L163" s="57">
        <v>0</v>
      </c>
      <c r="M163" s="57">
        <v>0</v>
      </c>
      <c r="O163" s="61">
        <f t="shared" si="11"/>
        <v>0</v>
      </c>
      <c r="P163" s="61">
        <f t="shared" si="12"/>
        <v>0</v>
      </c>
      <c r="Q163" s="61">
        <f t="shared" si="13"/>
        <v>0</v>
      </c>
      <c r="R163" s="61">
        <f t="shared" si="14"/>
        <v>0</v>
      </c>
      <c r="S163" s="61">
        <f t="shared" si="15"/>
        <v>0</v>
      </c>
    </row>
    <row r="164" spans="1:19">
      <c r="A164" s="66" t="s">
        <v>75</v>
      </c>
      <c r="B164" s="91">
        <v>394428000</v>
      </c>
      <c r="C164" s="91"/>
      <c r="D164" s="91"/>
      <c r="E164" s="91"/>
      <c r="F164" s="91">
        <v>0</v>
      </c>
      <c r="H164" t="s">
        <v>378</v>
      </c>
      <c r="I164" s="57">
        <v>394428000</v>
      </c>
      <c r="J164" s="57">
        <v>0</v>
      </c>
      <c r="K164" s="57">
        <v>0</v>
      </c>
      <c r="L164" s="57">
        <v>0</v>
      </c>
      <c r="M164" s="57">
        <v>0</v>
      </c>
      <c r="O164" s="61">
        <f t="shared" si="11"/>
        <v>0</v>
      </c>
      <c r="P164" s="61">
        <f t="shared" si="12"/>
        <v>0</v>
      </c>
      <c r="Q164" s="61">
        <f t="shared" si="13"/>
        <v>0</v>
      </c>
      <c r="R164" s="61">
        <f t="shared" si="14"/>
        <v>0</v>
      </c>
      <c r="S164" s="61">
        <f t="shared" si="15"/>
        <v>0</v>
      </c>
    </row>
    <row r="165" spans="1:19">
      <c r="A165" s="67" t="s">
        <v>40</v>
      </c>
      <c r="B165" s="91">
        <v>394428000</v>
      </c>
      <c r="C165" s="91"/>
      <c r="D165" s="91"/>
      <c r="E165" s="91"/>
      <c r="F165" s="91">
        <v>0</v>
      </c>
      <c r="H165" t="s">
        <v>40</v>
      </c>
      <c r="I165" s="57">
        <v>394428000</v>
      </c>
      <c r="J165" s="57">
        <v>0</v>
      </c>
      <c r="K165" s="57">
        <v>0</v>
      </c>
      <c r="L165" s="57">
        <v>0</v>
      </c>
      <c r="M165" s="57">
        <v>0</v>
      </c>
      <c r="O165" s="61">
        <f t="shared" si="11"/>
        <v>0</v>
      </c>
      <c r="P165" s="61">
        <f t="shared" si="12"/>
        <v>0</v>
      </c>
      <c r="Q165" s="61">
        <f t="shared" si="13"/>
        <v>0</v>
      </c>
      <c r="R165" s="61">
        <f t="shared" si="14"/>
        <v>0</v>
      </c>
      <c r="S165" s="61">
        <f t="shared" si="15"/>
        <v>0</v>
      </c>
    </row>
    <row r="166" spans="1:19">
      <c r="A166" s="66" t="s">
        <v>3652</v>
      </c>
      <c r="B166" s="91">
        <v>55000000</v>
      </c>
      <c r="C166" s="91">
        <v>55000000</v>
      </c>
      <c r="D166" s="91">
        <v>55000000</v>
      </c>
      <c r="E166" s="91">
        <v>0</v>
      </c>
      <c r="F166" s="91">
        <v>55000000</v>
      </c>
      <c r="H166" t="s">
        <v>3986</v>
      </c>
      <c r="I166" s="57">
        <v>55000000</v>
      </c>
      <c r="J166" s="57">
        <v>55000000</v>
      </c>
      <c r="K166" s="57">
        <v>55000000</v>
      </c>
      <c r="L166" s="57">
        <v>0</v>
      </c>
      <c r="M166" s="57">
        <v>55000000</v>
      </c>
      <c r="O166" s="61">
        <f t="shared" si="11"/>
        <v>0</v>
      </c>
      <c r="P166" s="61">
        <f t="shared" si="12"/>
        <v>0</v>
      </c>
      <c r="Q166" s="61">
        <f t="shared" si="13"/>
        <v>0</v>
      </c>
      <c r="R166" s="61">
        <f t="shared" si="14"/>
        <v>0</v>
      </c>
      <c r="S166" s="61">
        <f t="shared" si="15"/>
        <v>0</v>
      </c>
    </row>
    <row r="167" spans="1:19">
      <c r="A167" s="67" t="s">
        <v>40</v>
      </c>
      <c r="B167" s="91">
        <v>55000000</v>
      </c>
      <c r="C167" s="91">
        <v>55000000</v>
      </c>
      <c r="D167" s="91">
        <v>55000000</v>
      </c>
      <c r="E167" s="91">
        <v>0</v>
      </c>
      <c r="F167" s="91">
        <v>55000000</v>
      </c>
      <c r="H167" t="s">
        <v>40</v>
      </c>
      <c r="I167" s="57">
        <v>55000000</v>
      </c>
      <c r="J167" s="57">
        <v>55000000</v>
      </c>
      <c r="K167" s="57">
        <v>55000000</v>
      </c>
      <c r="L167" s="57">
        <v>0</v>
      </c>
      <c r="M167" s="57">
        <v>55000000</v>
      </c>
      <c r="O167" s="61">
        <f t="shared" si="11"/>
        <v>0</v>
      </c>
      <c r="P167" s="61">
        <f t="shared" si="12"/>
        <v>0</v>
      </c>
      <c r="Q167" s="61">
        <f t="shared" si="13"/>
        <v>0</v>
      </c>
      <c r="R167" s="61">
        <f t="shared" si="14"/>
        <v>0</v>
      </c>
      <c r="S167" s="61">
        <f t="shared" si="15"/>
        <v>0</v>
      </c>
    </row>
    <row r="168" spans="1:19">
      <c r="A168" s="66" t="s">
        <v>76</v>
      </c>
      <c r="B168" s="91">
        <v>188856000</v>
      </c>
      <c r="C168" s="91">
        <v>96379310</v>
      </c>
      <c r="D168" s="91">
        <v>96379310</v>
      </c>
      <c r="E168" s="91">
        <v>0</v>
      </c>
      <c r="F168" s="91">
        <v>96379310</v>
      </c>
      <c r="H168" t="s">
        <v>3987</v>
      </c>
      <c r="I168" s="57">
        <v>188856000</v>
      </c>
      <c r="J168" s="57">
        <v>96379310</v>
      </c>
      <c r="K168" s="57">
        <v>96379310</v>
      </c>
      <c r="L168" s="57">
        <v>0</v>
      </c>
      <c r="M168" s="57">
        <v>96379310</v>
      </c>
      <c r="O168" s="61">
        <f t="shared" si="11"/>
        <v>0</v>
      </c>
      <c r="P168" s="61">
        <f t="shared" si="12"/>
        <v>0</v>
      </c>
      <c r="Q168" s="61">
        <f t="shared" si="13"/>
        <v>0</v>
      </c>
      <c r="R168" s="61">
        <f t="shared" si="14"/>
        <v>0</v>
      </c>
      <c r="S168" s="61">
        <f t="shared" si="15"/>
        <v>0</v>
      </c>
    </row>
    <row r="169" spans="1:19">
      <c r="A169" s="67" t="s">
        <v>40</v>
      </c>
      <c r="B169" s="91">
        <v>188856000</v>
      </c>
      <c r="C169" s="91">
        <v>96379310</v>
      </c>
      <c r="D169" s="91">
        <v>96379310</v>
      </c>
      <c r="E169" s="91">
        <v>0</v>
      </c>
      <c r="F169" s="91">
        <v>96379310</v>
      </c>
      <c r="H169" t="s">
        <v>40</v>
      </c>
      <c r="I169" s="57">
        <v>188856000</v>
      </c>
      <c r="J169" s="57">
        <v>96379310</v>
      </c>
      <c r="K169" s="57">
        <v>96379310</v>
      </c>
      <c r="L169" s="57">
        <v>0</v>
      </c>
      <c r="M169" s="57">
        <v>96379310</v>
      </c>
      <c r="O169" s="61">
        <f t="shared" si="11"/>
        <v>0</v>
      </c>
      <c r="P169" s="61">
        <f t="shared" si="12"/>
        <v>0</v>
      </c>
      <c r="Q169" s="61">
        <f t="shared" si="13"/>
        <v>0</v>
      </c>
      <c r="R169" s="61">
        <f t="shared" si="14"/>
        <v>0</v>
      </c>
      <c r="S169" s="61">
        <f t="shared" si="15"/>
        <v>0</v>
      </c>
    </row>
    <row r="170" spans="1:19">
      <c r="A170" s="66" t="s">
        <v>77</v>
      </c>
      <c r="B170" s="91">
        <v>142938000</v>
      </c>
      <c r="C170" s="91">
        <v>133268935</v>
      </c>
      <c r="D170" s="91">
        <v>133268935</v>
      </c>
      <c r="E170" s="91">
        <v>62640670</v>
      </c>
      <c r="F170" s="91">
        <v>70628265</v>
      </c>
      <c r="H170" t="s">
        <v>3988</v>
      </c>
      <c r="I170" s="57">
        <v>142938000</v>
      </c>
      <c r="J170" s="57">
        <v>133268935</v>
      </c>
      <c r="K170" s="57">
        <v>133268935</v>
      </c>
      <c r="L170" s="57">
        <v>62640670</v>
      </c>
      <c r="M170" s="57">
        <v>70628265</v>
      </c>
      <c r="O170" s="61">
        <f t="shared" si="11"/>
        <v>0</v>
      </c>
      <c r="P170" s="61">
        <f t="shared" si="12"/>
        <v>0</v>
      </c>
      <c r="Q170" s="61">
        <f t="shared" si="13"/>
        <v>0</v>
      </c>
      <c r="R170" s="61">
        <f t="shared" si="14"/>
        <v>0</v>
      </c>
      <c r="S170" s="61">
        <f t="shared" si="15"/>
        <v>0</v>
      </c>
    </row>
    <row r="171" spans="1:19">
      <c r="A171" s="67" t="s">
        <v>40</v>
      </c>
      <c r="B171" s="91">
        <v>142938000</v>
      </c>
      <c r="C171" s="91">
        <v>133268935</v>
      </c>
      <c r="D171" s="91">
        <v>133268935</v>
      </c>
      <c r="E171" s="91">
        <v>62640670</v>
      </c>
      <c r="F171" s="91">
        <v>70628265</v>
      </c>
      <c r="H171" t="s">
        <v>40</v>
      </c>
      <c r="I171" s="57">
        <v>142938000</v>
      </c>
      <c r="J171" s="57">
        <v>133268935</v>
      </c>
      <c r="K171" s="57">
        <v>133268935</v>
      </c>
      <c r="L171" s="57">
        <v>62640670</v>
      </c>
      <c r="M171" s="57">
        <v>70628265</v>
      </c>
      <c r="O171" s="61">
        <f t="shared" si="11"/>
        <v>0</v>
      </c>
      <c r="P171" s="61">
        <f t="shared" si="12"/>
        <v>0</v>
      </c>
      <c r="Q171" s="61">
        <f t="shared" si="13"/>
        <v>0</v>
      </c>
      <c r="R171" s="61">
        <f t="shared" si="14"/>
        <v>0</v>
      </c>
      <c r="S171" s="61">
        <f t="shared" si="15"/>
        <v>0</v>
      </c>
    </row>
    <row r="172" spans="1:19">
      <c r="A172" s="66" t="s">
        <v>78</v>
      </c>
      <c r="B172" s="91">
        <v>1498895909</v>
      </c>
      <c r="C172" s="91">
        <v>741376211</v>
      </c>
      <c r="D172" s="91">
        <v>741376211</v>
      </c>
      <c r="E172" s="91">
        <v>17755552</v>
      </c>
      <c r="F172" s="91">
        <v>723620659</v>
      </c>
      <c r="H172" t="s">
        <v>3989</v>
      </c>
      <c r="I172" s="57">
        <v>1498895909</v>
      </c>
      <c r="J172" s="57">
        <v>741376211</v>
      </c>
      <c r="K172" s="57">
        <v>741376211</v>
      </c>
      <c r="L172" s="57">
        <v>17755552</v>
      </c>
      <c r="M172" s="57">
        <v>723620659</v>
      </c>
      <c r="O172" s="61">
        <f t="shared" si="11"/>
        <v>0</v>
      </c>
      <c r="P172" s="61">
        <f t="shared" si="12"/>
        <v>0</v>
      </c>
      <c r="Q172" s="61">
        <f t="shared" si="13"/>
        <v>0</v>
      </c>
      <c r="R172" s="61">
        <f t="shared" si="14"/>
        <v>0</v>
      </c>
      <c r="S172" s="61">
        <f t="shared" si="15"/>
        <v>0</v>
      </c>
    </row>
    <row r="173" spans="1:19">
      <c r="A173" s="67" t="s">
        <v>40</v>
      </c>
      <c r="B173" s="91">
        <v>1498895909</v>
      </c>
      <c r="C173" s="91">
        <v>741376211</v>
      </c>
      <c r="D173" s="91">
        <v>741376211</v>
      </c>
      <c r="E173" s="91">
        <v>17755552</v>
      </c>
      <c r="F173" s="91">
        <v>723620659</v>
      </c>
      <c r="H173" t="s">
        <v>40</v>
      </c>
      <c r="I173" s="57">
        <v>1498895909</v>
      </c>
      <c r="J173" s="57">
        <v>741376211</v>
      </c>
      <c r="K173" s="57">
        <v>741376211</v>
      </c>
      <c r="L173" s="57">
        <v>17755552</v>
      </c>
      <c r="M173" s="57">
        <v>723620659</v>
      </c>
      <c r="O173" s="61">
        <f t="shared" si="11"/>
        <v>0</v>
      </c>
      <c r="P173" s="61">
        <f t="shared" si="12"/>
        <v>0</v>
      </c>
      <c r="Q173" s="61">
        <f t="shared" si="13"/>
        <v>0</v>
      </c>
      <c r="R173" s="61">
        <f t="shared" si="14"/>
        <v>0</v>
      </c>
      <c r="S173" s="61">
        <f t="shared" si="15"/>
        <v>0</v>
      </c>
    </row>
    <row r="174" spans="1:19">
      <c r="A174" s="66" t="s">
        <v>198</v>
      </c>
      <c r="B174" s="91">
        <v>1237935216</v>
      </c>
      <c r="C174" s="91">
        <v>709885717</v>
      </c>
      <c r="D174" s="91">
        <v>709885717</v>
      </c>
      <c r="E174" s="91">
        <v>281143485</v>
      </c>
      <c r="F174" s="91">
        <v>428742232</v>
      </c>
      <c r="H174" t="s">
        <v>381</v>
      </c>
      <c r="I174" s="57">
        <v>1237935216</v>
      </c>
      <c r="J174" s="57">
        <v>709885717</v>
      </c>
      <c r="K174" s="57">
        <v>709885717</v>
      </c>
      <c r="L174" s="57">
        <v>281143485</v>
      </c>
      <c r="M174" s="57">
        <v>428742232</v>
      </c>
      <c r="O174" s="61">
        <f t="shared" si="11"/>
        <v>0</v>
      </c>
      <c r="P174" s="61">
        <f t="shared" si="12"/>
        <v>0</v>
      </c>
      <c r="Q174" s="61">
        <f t="shared" si="13"/>
        <v>0</v>
      </c>
      <c r="R174" s="61">
        <f t="shared" si="14"/>
        <v>0</v>
      </c>
      <c r="S174" s="61">
        <f t="shared" si="15"/>
        <v>0</v>
      </c>
    </row>
    <row r="175" spans="1:19">
      <c r="A175" s="67" t="s">
        <v>40</v>
      </c>
      <c r="B175" s="91">
        <v>1237935216</v>
      </c>
      <c r="C175" s="91">
        <v>709885717</v>
      </c>
      <c r="D175" s="91">
        <v>709885717</v>
      </c>
      <c r="E175" s="91">
        <v>281143485</v>
      </c>
      <c r="F175" s="91">
        <v>428742232</v>
      </c>
      <c r="H175" t="s">
        <v>40</v>
      </c>
      <c r="I175" s="57">
        <v>1237935216</v>
      </c>
      <c r="J175" s="57">
        <v>709885717</v>
      </c>
      <c r="K175" s="57">
        <v>709885717</v>
      </c>
      <c r="L175" s="57">
        <v>281143485</v>
      </c>
      <c r="M175" s="57">
        <v>428742232</v>
      </c>
      <c r="O175" s="61">
        <f t="shared" ref="O175:O228" si="16">+B175-I175</f>
        <v>0</v>
      </c>
      <c r="P175" s="61">
        <f t="shared" ref="P175:P228" si="17">+C175-J175</f>
        <v>0</v>
      </c>
      <c r="Q175" s="61">
        <f t="shared" ref="Q175:Q228" si="18">+D175-K175</f>
        <v>0</v>
      </c>
      <c r="R175" s="61">
        <f t="shared" ref="R175:R228" si="19">+E175-L175</f>
        <v>0</v>
      </c>
      <c r="S175" s="61">
        <f t="shared" ref="S175:S228" si="20">+F175-M175</f>
        <v>0</v>
      </c>
    </row>
    <row r="176" spans="1:19">
      <c r="A176" s="66" t="s">
        <v>2</v>
      </c>
      <c r="B176" s="91">
        <v>24135784</v>
      </c>
      <c r="C176" s="91">
        <v>24135784</v>
      </c>
      <c r="D176" s="91">
        <v>24135784</v>
      </c>
      <c r="E176" s="91">
        <v>24135784</v>
      </c>
      <c r="F176" s="91">
        <v>0</v>
      </c>
      <c r="H176" t="s">
        <v>383</v>
      </c>
      <c r="I176" s="57">
        <v>24135784</v>
      </c>
      <c r="J176" s="57">
        <v>24135784</v>
      </c>
      <c r="K176" s="57">
        <v>24135784</v>
      </c>
      <c r="L176" s="57">
        <v>24135784</v>
      </c>
      <c r="M176" s="57">
        <v>0</v>
      </c>
      <c r="O176" s="61">
        <f t="shared" si="16"/>
        <v>0</v>
      </c>
      <c r="P176" s="61">
        <f t="shared" si="17"/>
        <v>0</v>
      </c>
      <c r="Q176" s="61">
        <f t="shared" si="18"/>
        <v>0</v>
      </c>
      <c r="R176" s="61">
        <f t="shared" si="19"/>
        <v>0</v>
      </c>
      <c r="S176" s="61">
        <f t="shared" si="20"/>
        <v>0</v>
      </c>
    </row>
    <row r="177" spans="1:19">
      <c r="A177" s="67" t="s">
        <v>2245</v>
      </c>
      <c r="B177" s="91">
        <v>24135784</v>
      </c>
      <c r="C177" s="91">
        <v>24135784</v>
      </c>
      <c r="D177" s="91">
        <v>24135784</v>
      </c>
      <c r="E177" s="91">
        <v>24135784</v>
      </c>
      <c r="F177" s="91">
        <v>0</v>
      </c>
      <c r="H177" t="s">
        <v>2245</v>
      </c>
      <c r="I177" s="57">
        <v>24135784</v>
      </c>
      <c r="J177" s="57">
        <v>24135784</v>
      </c>
      <c r="K177" s="57">
        <v>24135784</v>
      </c>
      <c r="L177" s="57">
        <v>24135784</v>
      </c>
      <c r="M177" s="57">
        <v>0</v>
      </c>
      <c r="O177" s="61">
        <f t="shared" si="16"/>
        <v>0</v>
      </c>
      <c r="P177" s="61">
        <f t="shared" si="17"/>
        <v>0</v>
      </c>
      <c r="Q177" s="61">
        <f t="shared" si="18"/>
        <v>0</v>
      </c>
      <c r="R177" s="61">
        <f t="shared" si="19"/>
        <v>0</v>
      </c>
      <c r="S177" s="61">
        <f t="shared" si="20"/>
        <v>0</v>
      </c>
    </row>
    <row r="178" spans="1:19">
      <c r="A178" s="66" t="s">
        <v>4</v>
      </c>
      <c r="B178" s="91">
        <v>1560322000</v>
      </c>
      <c r="C178" s="91">
        <v>808608527</v>
      </c>
      <c r="D178" s="91">
        <v>808608527</v>
      </c>
      <c r="E178" s="91">
        <v>273703707</v>
      </c>
      <c r="F178" s="91">
        <v>534904820</v>
      </c>
      <c r="H178" t="s">
        <v>384</v>
      </c>
      <c r="I178" s="57">
        <v>1560322000</v>
      </c>
      <c r="J178" s="57">
        <v>808608527</v>
      </c>
      <c r="K178" s="57">
        <v>808608527</v>
      </c>
      <c r="L178" s="57">
        <v>273703707</v>
      </c>
      <c r="M178" s="57">
        <v>534904820</v>
      </c>
      <c r="O178" s="61">
        <f t="shared" si="16"/>
        <v>0</v>
      </c>
      <c r="P178" s="61">
        <f t="shared" si="17"/>
        <v>0</v>
      </c>
      <c r="Q178" s="61">
        <f t="shared" si="18"/>
        <v>0</v>
      </c>
      <c r="R178" s="61">
        <f t="shared" si="19"/>
        <v>0</v>
      </c>
      <c r="S178" s="61">
        <f t="shared" si="20"/>
        <v>0</v>
      </c>
    </row>
    <row r="179" spans="1:19">
      <c r="A179" s="67" t="s">
        <v>40</v>
      </c>
      <c r="B179" s="91">
        <v>1560322000</v>
      </c>
      <c r="C179" s="91">
        <v>808608527</v>
      </c>
      <c r="D179" s="91">
        <v>808608527</v>
      </c>
      <c r="E179" s="91">
        <v>273703707</v>
      </c>
      <c r="F179" s="91">
        <v>534904820</v>
      </c>
      <c r="H179" t="s">
        <v>40</v>
      </c>
      <c r="I179" s="57">
        <v>1560322000</v>
      </c>
      <c r="J179" s="57">
        <v>808608527</v>
      </c>
      <c r="K179" s="57">
        <v>808608527</v>
      </c>
      <c r="L179" s="57">
        <v>273703707</v>
      </c>
      <c r="M179" s="57">
        <v>534904820</v>
      </c>
      <c r="O179" s="61">
        <f t="shared" si="16"/>
        <v>0</v>
      </c>
      <c r="P179" s="61">
        <f t="shared" si="17"/>
        <v>0</v>
      </c>
      <c r="Q179" s="61">
        <f t="shared" si="18"/>
        <v>0</v>
      </c>
      <c r="R179" s="61">
        <f t="shared" si="19"/>
        <v>0</v>
      </c>
      <c r="S179" s="61">
        <f t="shared" si="20"/>
        <v>0</v>
      </c>
    </row>
    <row r="180" spans="1:19">
      <c r="A180" s="66" t="s">
        <v>8</v>
      </c>
      <c r="B180" s="91">
        <v>280000000</v>
      </c>
      <c r="C180" s="91">
        <v>119631000</v>
      </c>
      <c r="D180" s="91">
        <v>119631000</v>
      </c>
      <c r="E180" s="91">
        <v>54830999</v>
      </c>
      <c r="F180" s="91">
        <v>64800001</v>
      </c>
      <c r="H180" t="s">
        <v>3974</v>
      </c>
      <c r="I180" s="57">
        <v>280000000</v>
      </c>
      <c r="J180" s="57">
        <v>119631000</v>
      </c>
      <c r="K180" s="57">
        <v>119631000</v>
      </c>
      <c r="L180" s="57">
        <v>54830999</v>
      </c>
      <c r="M180" s="57">
        <v>64800001</v>
      </c>
      <c r="O180" s="61">
        <f t="shared" si="16"/>
        <v>0</v>
      </c>
      <c r="P180" s="61">
        <f t="shared" si="17"/>
        <v>0</v>
      </c>
      <c r="Q180" s="61">
        <f t="shared" si="18"/>
        <v>0</v>
      </c>
      <c r="R180" s="61">
        <f t="shared" si="19"/>
        <v>0</v>
      </c>
      <c r="S180" s="61">
        <f t="shared" si="20"/>
        <v>0</v>
      </c>
    </row>
    <row r="181" spans="1:19">
      <c r="A181" s="67" t="s">
        <v>40</v>
      </c>
      <c r="B181" s="91">
        <v>280000000</v>
      </c>
      <c r="C181" s="91">
        <v>119631000</v>
      </c>
      <c r="D181" s="91">
        <v>119631000</v>
      </c>
      <c r="E181" s="91">
        <v>54830999</v>
      </c>
      <c r="F181" s="91">
        <v>64800001</v>
      </c>
      <c r="H181" t="s">
        <v>40</v>
      </c>
      <c r="I181" s="57">
        <v>280000000</v>
      </c>
      <c r="J181" s="57">
        <v>119631000</v>
      </c>
      <c r="K181" s="57">
        <v>119631000</v>
      </c>
      <c r="L181" s="57">
        <v>54830999</v>
      </c>
      <c r="M181" s="57">
        <v>64800001</v>
      </c>
      <c r="O181" s="61">
        <f t="shared" si="16"/>
        <v>0</v>
      </c>
      <c r="P181" s="61">
        <f t="shared" si="17"/>
        <v>0</v>
      </c>
      <c r="Q181" s="61">
        <f t="shared" si="18"/>
        <v>0</v>
      </c>
      <c r="R181" s="61">
        <f t="shared" si="19"/>
        <v>0</v>
      </c>
      <c r="S181" s="61">
        <f t="shared" si="20"/>
        <v>0</v>
      </c>
    </row>
    <row r="182" spans="1:19">
      <c r="A182" s="66" t="s">
        <v>81</v>
      </c>
      <c r="B182" s="91">
        <v>74840000</v>
      </c>
      <c r="C182" s="91">
        <v>7483980</v>
      </c>
      <c r="D182" s="91">
        <v>7483980</v>
      </c>
      <c r="E182" s="91">
        <v>7483980</v>
      </c>
      <c r="F182" s="91">
        <v>0</v>
      </c>
      <c r="H182" t="s">
        <v>3990</v>
      </c>
      <c r="I182" s="57">
        <v>74840000</v>
      </c>
      <c r="J182" s="57">
        <v>7483980</v>
      </c>
      <c r="K182" s="57">
        <v>7483980</v>
      </c>
      <c r="L182" s="57">
        <v>7483980</v>
      </c>
      <c r="M182" s="57">
        <v>0</v>
      </c>
      <c r="O182" s="61">
        <f t="shared" si="16"/>
        <v>0</v>
      </c>
      <c r="P182" s="61">
        <f t="shared" si="17"/>
        <v>0</v>
      </c>
      <c r="Q182" s="61">
        <f t="shared" si="18"/>
        <v>0</v>
      </c>
      <c r="R182" s="61">
        <f t="shared" si="19"/>
        <v>0</v>
      </c>
      <c r="S182" s="61">
        <f t="shared" si="20"/>
        <v>0</v>
      </c>
    </row>
    <row r="183" spans="1:19">
      <c r="A183" s="67" t="s">
        <v>40</v>
      </c>
      <c r="B183" s="91">
        <v>74840000</v>
      </c>
      <c r="C183" s="91">
        <v>7483980</v>
      </c>
      <c r="D183" s="91">
        <v>7483980</v>
      </c>
      <c r="E183" s="91">
        <v>7483980</v>
      </c>
      <c r="F183" s="91">
        <v>0</v>
      </c>
      <c r="H183" t="s">
        <v>40</v>
      </c>
      <c r="I183" s="57">
        <v>74840000</v>
      </c>
      <c r="J183" s="57">
        <v>7483980</v>
      </c>
      <c r="K183" s="57">
        <v>7483980</v>
      </c>
      <c r="L183" s="57">
        <v>7483980</v>
      </c>
      <c r="M183" s="57">
        <v>0</v>
      </c>
      <c r="O183" s="61">
        <f t="shared" si="16"/>
        <v>0</v>
      </c>
      <c r="P183" s="61">
        <f t="shared" si="17"/>
        <v>0</v>
      </c>
      <c r="Q183" s="61">
        <f t="shared" si="18"/>
        <v>0</v>
      </c>
      <c r="R183" s="61">
        <f t="shared" si="19"/>
        <v>0</v>
      </c>
      <c r="S183" s="61">
        <f t="shared" si="20"/>
        <v>0</v>
      </c>
    </row>
    <row r="184" spans="1:19">
      <c r="A184" s="66" t="s">
        <v>209</v>
      </c>
      <c r="B184" s="91">
        <v>70000000</v>
      </c>
      <c r="C184" s="91"/>
      <c r="D184" s="91"/>
      <c r="E184" s="91"/>
      <c r="F184" s="91">
        <v>0</v>
      </c>
      <c r="H184" t="s">
        <v>682</v>
      </c>
      <c r="I184" s="57">
        <v>70000000</v>
      </c>
      <c r="J184" s="57">
        <v>0</v>
      </c>
      <c r="K184" s="57">
        <v>0</v>
      </c>
      <c r="L184" s="57">
        <v>0</v>
      </c>
      <c r="M184" s="57">
        <v>0</v>
      </c>
      <c r="O184" s="61">
        <f t="shared" si="16"/>
        <v>0</v>
      </c>
      <c r="P184" s="61">
        <f t="shared" si="17"/>
        <v>0</v>
      </c>
      <c r="Q184" s="61">
        <f t="shared" si="18"/>
        <v>0</v>
      </c>
      <c r="R184" s="61">
        <f t="shared" si="19"/>
        <v>0</v>
      </c>
      <c r="S184" s="61">
        <f t="shared" si="20"/>
        <v>0</v>
      </c>
    </row>
    <row r="185" spans="1:19">
      <c r="A185" s="67" t="s">
        <v>40</v>
      </c>
      <c r="B185" s="91">
        <v>70000000</v>
      </c>
      <c r="C185" s="91"/>
      <c r="D185" s="91"/>
      <c r="E185" s="91"/>
      <c r="F185" s="91">
        <v>0</v>
      </c>
      <c r="H185" t="s">
        <v>40</v>
      </c>
      <c r="I185" s="57">
        <v>70000000</v>
      </c>
      <c r="J185" s="57">
        <v>0</v>
      </c>
      <c r="K185" s="57">
        <v>0</v>
      </c>
      <c r="L185" s="57">
        <v>0</v>
      </c>
      <c r="M185" s="57">
        <v>0</v>
      </c>
      <c r="O185" s="61">
        <f t="shared" si="16"/>
        <v>0</v>
      </c>
      <c r="P185" s="61">
        <f t="shared" si="17"/>
        <v>0</v>
      </c>
      <c r="Q185" s="61">
        <f t="shared" si="18"/>
        <v>0</v>
      </c>
      <c r="R185" s="61">
        <f t="shared" si="19"/>
        <v>0</v>
      </c>
      <c r="S185" s="61">
        <f t="shared" si="20"/>
        <v>0</v>
      </c>
    </row>
    <row r="186" spans="1:19">
      <c r="A186" s="66" t="s">
        <v>82</v>
      </c>
      <c r="B186" s="91">
        <v>758521000</v>
      </c>
      <c r="C186" s="91">
        <v>379981903</v>
      </c>
      <c r="D186" s="91">
        <v>379981903</v>
      </c>
      <c r="E186" s="91">
        <v>111428674</v>
      </c>
      <c r="F186" s="91">
        <v>268553229</v>
      </c>
      <c r="H186" t="s">
        <v>3991</v>
      </c>
      <c r="I186" s="57">
        <v>758521000</v>
      </c>
      <c r="J186" s="57">
        <v>379981903</v>
      </c>
      <c r="K186" s="57">
        <v>379981903</v>
      </c>
      <c r="L186" s="57">
        <v>111428674</v>
      </c>
      <c r="M186" s="57">
        <v>268553229</v>
      </c>
      <c r="O186" s="61">
        <f t="shared" si="16"/>
        <v>0</v>
      </c>
      <c r="P186" s="61">
        <f t="shared" si="17"/>
        <v>0</v>
      </c>
      <c r="Q186" s="61">
        <f t="shared" si="18"/>
        <v>0</v>
      </c>
      <c r="R186" s="61">
        <f t="shared" si="19"/>
        <v>0</v>
      </c>
      <c r="S186" s="61">
        <f t="shared" si="20"/>
        <v>0</v>
      </c>
    </row>
    <row r="187" spans="1:19">
      <c r="A187" s="67" t="s">
        <v>40</v>
      </c>
      <c r="B187" s="91">
        <v>758521000</v>
      </c>
      <c r="C187" s="91">
        <v>379981903</v>
      </c>
      <c r="D187" s="91">
        <v>379981903</v>
      </c>
      <c r="E187" s="91">
        <v>111428674</v>
      </c>
      <c r="F187" s="91">
        <v>268553229</v>
      </c>
      <c r="H187" t="s">
        <v>40</v>
      </c>
      <c r="I187" s="57">
        <v>758521000</v>
      </c>
      <c r="J187" s="57">
        <v>379981903</v>
      </c>
      <c r="K187" s="57">
        <v>379981903</v>
      </c>
      <c r="L187" s="57">
        <v>111428674</v>
      </c>
      <c r="M187" s="57">
        <v>268553229</v>
      </c>
      <c r="O187" s="61">
        <f t="shared" si="16"/>
        <v>0</v>
      </c>
      <c r="P187" s="61">
        <f t="shared" si="17"/>
        <v>0</v>
      </c>
      <c r="Q187" s="61">
        <f t="shared" si="18"/>
        <v>0</v>
      </c>
      <c r="R187" s="61">
        <f t="shared" si="19"/>
        <v>0</v>
      </c>
      <c r="S187" s="61">
        <f t="shared" si="20"/>
        <v>0</v>
      </c>
    </row>
    <row r="188" spans="1:19">
      <c r="A188" s="66" t="s">
        <v>83</v>
      </c>
      <c r="B188" s="91">
        <v>247278000</v>
      </c>
      <c r="C188" s="91"/>
      <c r="D188" s="91"/>
      <c r="E188" s="91"/>
      <c r="F188" s="91">
        <v>0</v>
      </c>
      <c r="H188" t="s">
        <v>3992</v>
      </c>
      <c r="I188" s="57">
        <v>247278000</v>
      </c>
      <c r="J188" s="57">
        <v>0</v>
      </c>
      <c r="K188" s="57">
        <v>0</v>
      </c>
      <c r="L188" s="57">
        <v>0</v>
      </c>
      <c r="M188" s="57">
        <v>0</v>
      </c>
      <c r="O188" s="61">
        <f t="shared" si="16"/>
        <v>0</v>
      </c>
      <c r="P188" s="61">
        <f t="shared" si="17"/>
        <v>0</v>
      </c>
      <c r="Q188" s="61">
        <f t="shared" si="18"/>
        <v>0</v>
      </c>
      <c r="R188" s="61">
        <f t="shared" si="19"/>
        <v>0</v>
      </c>
      <c r="S188" s="61">
        <f t="shared" si="20"/>
        <v>0</v>
      </c>
    </row>
    <row r="189" spans="1:19">
      <c r="A189" s="67" t="s">
        <v>40</v>
      </c>
      <c r="B189" s="91">
        <v>247278000</v>
      </c>
      <c r="C189" s="91"/>
      <c r="D189" s="91"/>
      <c r="E189" s="91"/>
      <c r="F189" s="91">
        <v>0</v>
      </c>
      <c r="H189" t="s">
        <v>40</v>
      </c>
      <c r="I189" s="57">
        <v>247278000</v>
      </c>
      <c r="J189" s="57">
        <v>0</v>
      </c>
      <c r="K189" s="57">
        <v>0</v>
      </c>
      <c r="L189" s="57">
        <v>0</v>
      </c>
      <c r="M189" s="57">
        <v>0</v>
      </c>
      <c r="O189" s="61">
        <f t="shared" si="16"/>
        <v>0</v>
      </c>
      <c r="P189" s="61">
        <f t="shared" si="17"/>
        <v>0</v>
      </c>
      <c r="Q189" s="61">
        <f t="shared" si="18"/>
        <v>0</v>
      </c>
      <c r="R189" s="61">
        <f t="shared" si="19"/>
        <v>0</v>
      </c>
      <c r="S189" s="61">
        <f t="shared" si="20"/>
        <v>0</v>
      </c>
    </row>
    <row r="190" spans="1:19">
      <c r="A190" s="66" t="s">
        <v>217</v>
      </c>
      <c r="B190" s="91">
        <v>305685000</v>
      </c>
      <c r="C190" s="91">
        <v>144831507</v>
      </c>
      <c r="D190" s="91">
        <v>144831507</v>
      </c>
      <c r="E190" s="91">
        <v>53851507</v>
      </c>
      <c r="F190" s="91">
        <v>90980000</v>
      </c>
      <c r="H190" t="s">
        <v>3993</v>
      </c>
      <c r="I190" s="57">
        <v>305685000</v>
      </c>
      <c r="J190" s="57">
        <v>144831507</v>
      </c>
      <c r="K190" s="57">
        <v>144831507</v>
      </c>
      <c r="L190" s="57">
        <v>53851507</v>
      </c>
      <c r="M190" s="57">
        <v>90980000</v>
      </c>
      <c r="O190" s="61">
        <f t="shared" si="16"/>
        <v>0</v>
      </c>
      <c r="P190" s="61">
        <f t="shared" si="17"/>
        <v>0</v>
      </c>
      <c r="Q190" s="61">
        <f t="shared" si="18"/>
        <v>0</v>
      </c>
      <c r="R190" s="61">
        <f t="shared" si="19"/>
        <v>0</v>
      </c>
      <c r="S190" s="61">
        <f t="shared" si="20"/>
        <v>0</v>
      </c>
    </row>
    <row r="191" spans="1:19">
      <c r="A191" s="67" t="s">
        <v>40</v>
      </c>
      <c r="B191" s="91">
        <v>305685000</v>
      </c>
      <c r="C191" s="91">
        <v>144831507</v>
      </c>
      <c r="D191" s="91">
        <v>144831507</v>
      </c>
      <c r="E191" s="91">
        <v>53851507</v>
      </c>
      <c r="F191" s="91">
        <v>90980000</v>
      </c>
      <c r="H191" t="s">
        <v>40</v>
      </c>
      <c r="I191" s="57">
        <v>305685000</v>
      </c>
      <c r="J191" s="57">
        <v>144831507</v>
      </c>
      <c r="K191" s="57">
        <v>144831507</v>
      </c>
      <c r="L191" s="57">
        <v>53851507</v>
      </c>
      <c r="M191" s="57">
        <v>90980000</v>
      </c>
      <c r="O191" s="61">
        <f t="shared" si="16"/>
        <v>0</v>
      </c>
      <c r="P191" s="61">
        <f t="shared" si="17"/>
        <v>0</v>
      </c>
      <c r="Q191" s="61">
        <f t="shared" si="18"/>
        <v>0</v>
      </c>
      <c r="R191" s="61">
        <f t="shared" si="19"/>
        <v>0</v>
      </c>
      <c r="S191" s="61">
        <f t="shared" si="20"/>
        <v>0</v>
      </c>
    </row>
    <row r="192" spans="1:19">
      <c r="A192" s="66" t="s">
        <v>89</v>
      </c>
      <c r="B192" s="91">
        <v>27950000</v>
      </c>
      <c r="C192" s="91"/>
      <c r="D192" s="91"/>
      <c r="E192" s="91"/>
      <c r="F192" s="91">
        <v>0</v>
      </c>
      <c r="H192" t="s">
        <v>3994</v>
      </c>
      <c r="I192" s="57">
        <v>27950000</v>
      </c>
      <c r="J192" s="57">
        <v>0</v>
      </c>
      <c r="K192" s="57">
        <v>0</v>
      </c>
      <c r="L192" s="57">
        <v>0</v>
      </c>
      <c r="M192" s="57">
        <v>0</v>
      </c>
      <c r="O192" s="61">
        <f t="shared" si="16"/>
        <v>0</v>
      </c>
      <c r="P192" s="61">
        <f t="shared" si="17"/>
        <v>0</v>
      </c>
      <c r="Q192" s="61">
        <f t="shared" si="18"/>
        <v>0</v>
      </c>
      <c r="R192" s="61">
        <f t="shared" si="19"/>
        <v>0</v>
      </c>
      <c r="S192" s="61">
        <f t="shared" si="20"/>
        <v>0</v>
      </c>
    </row>
    <row r="193" spans="1:19">
      <c r="A193" s="67" t="s">
        <v>40</v>
      </c>
      <c r="B193" s="91">
        <v>27950000</v>
      </c>
      <c r="C193" s="91"/>
      <c r="D193" s="91"/>
      <c r="E193" s="91"/>
      <c r="F193" s="91">
        <v>0</v>
      </c>
      <c r="H193" t="s">
        <v>40</v>
      </c>
      <c r="I193" s="57">
        <v>27950000</v>
      </c>
      <c r="J193" s="57">
        <v>0</v>
      </c>
      <c r="K193" s="57">
        <v>0</v>
      </c>
      <c r="L193" s="57">
        <v>0</v>
      </c>
      <c r="M193" s="57">
        <v>0</v>
      </c>
      <c r="O193" s="61">
        <f t="shared" si="16"/>
        <v>0</v>
      </c>
      <c r="P193" s="61">
        <f t="shared" si="17"/>
        <v>0</v>
      </c>
      <c r="Q193" s="61">
        <f t="shared" si="18"/>
        <v>0</v>
      </c>
      <c r="R193" s="61">
        <f t="shared" si="19"/>
        <v>0</v>
      </c>
      <c r="S193" s="61">
        <f t="shared" si="20"/>
        <v>0</v>
      </c>
    </row>
    <row r="194" spans="1:19">
      <c r="A194" s="66" t="s">
        <v>42</v>
      </c>
      <c r="B194" s="91">
        <v>30000000</v>
      </c>
      <c r="C194" s="91">
        <v>12223141</v>
      </c>
      <c r="D194" s="91">
        <v>12223141</v>
      </c>
      <c r="E194" s="91">
        <v>12223141</v>
      </c>
      <c r="F194" s="91">
        <v>0</v>
      </c>
      <c r="H194" t="s">
        <v>3980</v>
      </c>
      <c r="I194" s="57">
        <v>30000000</v>
      </c>
      <c r="J194" s="57">
        <v>12223141</v>
      </c>
      <c r="K194" s="57">
        <v>12223141</v>
      </c>
      <c r="L194" s="57">
        <v>12223141</v>
      </c>
      <c r="M194" s="57">
        <v>0</v>
      </c>
      <c r="O194" s="61">
        <f t="shared" si="16"/>
        <v>0</v>
      </c>
      <c r="P194" s="61">
        <f t="shared" si="17"/>
        <v>0</v>
      </c>
      <c r="Q194" s="61">
        <f t="shared" si="18"/>
        <v>0</v>
      </c>
      <c r="R194" s="61">
        <f t="shared" si="19"/>
        <v>0</v>
      </c>
      <c r="S194" s="61">
        <f t="shared" si="20"/>
        <v>0</v>
      </c>
    </row>
    <row r="195" spans="1:19">
      <c r="A195" s="67" t="s">
        <v>40</v>
      </c>
      <c r="B195" s="91">
        <v>17776859</v>
      </c>
      <c r="C195" s="91"/>
      <c r="D195" s="91"/>
      <c r="E195" s="91"/>
      <c r="F195" s="91">
        <v>0</v>
      </c>
      <c r="H195" t="s">
        <v>40</v>
      </c>
      <c r="I195" s="57">
        <v>17776859</v>
      </c>
      <c r="J195" s="57">
        <v>0</v>
      </c>
      <c r="K195" s="57">
        <v>0</v>
      </c>
      <c r="L195" s="57">
        <v>0</v>
      </c>
      <c r="M195" s="57">
        <v>0</v>
      </c>
      <c r="O195" s="61">
        <f t="shared" si="16"/>
        <v>0</v>
      </c>
      <c r="P195" s="61">
        <f t="shared" si="17"/>
        <v>0</v>
      </c>
      <c r="Q195" s="61">
        <f t="shared" si="18"/>
        <v>0</v>
      </c>
      <c r="R195" s="61">
        <f t="shared" si="19"/>
        <v>0</v>
      </c>
      <c r="S195" s="61">
        <f t="shared" si="20"/>
        <v>0</v>
      </c>
    </row>
    <row r="196" spans="1:19">
      <c r="A196" s="67" t="s">
        <v>2245</v>
      </c>
      <c r="B196" s="91">
        <v>12223141</v>
      </c>
      <c r="C196" s="91">
        <v>12223141</v>
      </c>
      <c r="D196" s="91">
        <v>12223141</v>
      </c>
      <c r="E196" s="91">
        <v>12223141</v>
      </c>
      <c r="F196" s="91">
        <v>0</v>
      </c>
      <c r="H196" t="s">
        <v>2245</v>
      </c>
      <c r="I196" s="57">
        <v>12223141</v>
      </c>
      <c r="J196" s="57">
        <v>12223141</v>
      </c>
      <c r="K196" s="57">
        <v>12223141</v>
      </c>
      <c r="L196" s="57">
        <v>12223141</v>
      </c>
      <c r="M196" s="57">
        <v>0</v>
      </c>
      <c r="O196" s="61">
        <f t="shared" si="16"/>
        <v>0</v>
      </c>
      <c r="P196" s="61">
        <f t="shared" si="17"/>
        <v>0</v>
      </c>
      <c r="Q196" s="61">
        <f t="shared" si="18"/>
        <v>0</v>
      </c>
      <c r="R196" s="61">
        <f t="shared" si="19"/>
        <v>0</v>
      </c>
      <c r="S196" s="61">
        <f t="shared" si="20"/>
        <v>0</v>
      </c>
    </row>
    <row r="197" spans="1:19">
      <c r="A197" s="66" t="s">
        <v>90</v>
      </c>
      <c r="B197" s="91">
        <v>1900000000</v>
      </c>
      <c r="C197" s="91">
        <v>1892638392</v>
      </c>
      <c r="D197" s="91">
        <v>1892638392</v>
      </c>
      <c r="E197" s="91">
        <v>342456655</v>
      </c>
      <c r="F197" s="91">
        <v>1550181737</v>
      </c>
      <c r="H197" t="s">
        <v>3995</v>
      </c>
      <c r="I197" s="57">
        <v>1900000000</v>
      </c>
      <c r="J197" s="57">
        <v>1892638392</v>
      </c>
      <c r="K197" s="57">
        <v>1892638392</v>
      </c>
      <c r="L197" s="57">
        <v>342456655</v>
      </c>
      <c r="M197" s="57">
        <v>1550181737</v>
      </c>
      <c r="O197" s="61">
        <f t="shared" si="16"/>
        <v>0</v>
      </c>
      <c r="P197" s="61">
        <f t="shared" si="17"/>
        <v>0</v>
      </c>
      <c r="Q197" s="61">
        <f t="shared" si="18"/>
        <v>0</v>
      </c>
      <c r="R197" s="61">
        <f t="shared" si="19"/>
        <v>0</v>
      </c>
      <c r="S197" s="61">
        <f t="shared" si="20"/>
        <v>0</v>
      </c>
    </row>
    <row r="198" spans="1:19">
      <c r="A198" s="67" t="s">
        <v>40</v>
      </c>
      <c r="B198" s="91">
        <v>1900000000</v>
      </c>
      <c r="C198" s="91">
        <v>1892638392</v>
      </c>
      <c r="D198" s="91">
        <v>1892638392</v>
      </c>
      <c r="E198" s="91">
        <v>342456655</v>
      </c>
      <c r="F198" s="91">
        <v>1550181737</v>
      </c>
      <c r="H198" t="s">
        <v>40</v>
      </c>
      <c r="I198" s="57">
        <v>1900000000</v>
      </c>
      <c r="J198" s="57">
        <v>1892638392</v>
      </c>
      <c r="K198" s="57">
        <v>1892638392</v>
      </c>
      <c r="L198" s="57">
        <v>342456655</v>
      </c>
      <c r="M198" s="57">
        <v>1550181737</v>
      </c>
      <c r="O198" s="61">
        <f t="shared" si="16"/>
        <v>0</v>
      </c>
      <c r="P198" s="61">
        <f t="shared" si="17"/>
        <v>0</v>
      </c>
      <c r="Q198" s="61">
        <f t="shared" si="18"/>
        <v>0</v>
      </c>
      <c r="R198" s="61">
        <f t="shared" si="19"/>
        <v>0</v>
      </c>
      <c r="S198" s="61">
        <f t="shared" si="20"/>
        <v>0</v>
      </c>
    </row>
    <row r="199" spans="1:19">
      <c r="A199" s="66" t="s">
        <v>91</v>
      </c>
      <c r="B199" s="91">
        <v>36340000</v>
      </c>
      <c r="C199" s="91">
        <v>11200000</v>
      </c>
      <c r="D199" s="91">
        <v>11200000</v>
      </c>
      <c r="E199" s="91">
        <v>5600000</v>
      </c>
      <c r="F199" s="91">
        <v>5600000</v>
      </c>
      <c r="H199" t="s">
        <v>391</v>
      </c>
      <c r="I199" s="57">
        <v>36340000</v>
      </c>
      <c r="J199" s="57">
        <v>11200000</v>
      </c>
      <c r="K199" s="57">
        <v>11200000</v>
      </c>
      <c r="L199" s="57">
        <v>5600000</v>
      </c>
      <c r="M199" s="57">
        <v>5600000</v>
      </c>
      <c r="O199" s="61">
        <f t="shared" si="16"/>
        <v>0</v>
      </c>
      <c r="P199" s="61">
        <f t="shared" si="17"/>
        <v>0</v>
      </c>
      <c r="Q199" s="61">
        <f t="shared" si="18"/>
        <v>0</v>
      </c>
      <c r="R199" s="61">
        <f t="shared" si="19"/>
        <v>0</v>
      </c>
      <c r="S199" s="61">
        <f t="shared" si="20"/>
        <v>0</v>
      </c>
    </row>
    <row r="200" spans="1:19">
      <c r="A200" s="67" t="s">
        <v>40</v>
      </c>
      <c r="B200" s="91">
        <v>36340000</v>
      </c>
      <c r="C200" s="91">
        <v>11200000</v>
      </c>
      <c r="D200" s="91">
        <v>11200000</v>
      </c>
      <c r="E200" s="91">
        <v>5600000</v>
      </c>
      <c r="F200" s="91">
        <v>5600000</v>
      </c>
      <c r="H200" t="s">
        <v>40</v>
      </c>
      <c r="I200" s="57">
        <v>36340000</v>
      </c>
      <c r="J200" s="57">
        <v>11200000</v>
      </c>
      <c r="K200" s="57">
        <v>11200000</v>
      </c>
      <c r="L200" s="57">
        <v>5600000</v>
      </c>
      <c r="M200" s="57">
        <v>5600000</v>
      </c>
      <c r="O200" s="61">
        <f t="shared" si="16"/>
        <v>0</v>
      </c>
      <c r="P200" s="61">
        <f t="shared" si="17"/>
        <v>0</v>
      </c>
      <c r="Q200" s="61">
        <f t="shared" si="18"/>
        <v>0</v>
      </c>
      <c r="R200" s="61">
        <f t="shared" si="19"/>
        <v>0</v>
      </c>
      <c r="S200" s="61">
        <f t="shared" si="20"/>
        <v>0</v>
      </c>
    </row>
    <row r="201" spans="1:19">
      <c r="A201" s="66" t="s">
        <v>92</v>
      </c>
      <c r="B201" s="91">
        <v>31992720</v>
      </c>
      <c r="C201" s="91">
        <v>14013641</v>
      </c>
      <c r="D201" s="91">
        <v>14013641</v>
      </c>
      <c r="E201" s="91">
        <v>0</v>
      </c>
      <c r="F201" s="91">
        <v>14013641</v>
      </c>
      <c r="H201" t="s">
        <v>3996</v>
      </c>
      <c r="I201" s="57">
        <v>31992720</v>
      </c>
      <c r="J201" s="57">
        <v>14013641</v>
      </c>
      <c r="K201" s="57">
        <v>14013641</v>
      </c>
      <c r="L201" s="57">
        <v>0</v>
      </c>
      <c r="M201" s="57">
        <v>14013641</v>
      </c>
      <c r="O201" s="61">
        <f t="shared" si="16"/>
        <v>0</v>
      </c>
      <c r="P201" s="61">
        <f t="shared" si="17"/>
        <v>0</v>
      </c>
      <c r="Q201" s="61">
        <f t="shared" si="18"/>
        <v>0</v>
      </c>
      <c r="R201" s="61">
        <f t="shared" si="19"/>
        <v>0</v>
      </c>
      <c r="S201" s="61">
        <f t="shared" si="20"/>
        <v>0</v>
      </c>
    </row>
    <row r="202" spans="1:19">
      <c r="A202" s="67" t="s">
        <v>40</v>
      </c>
      <c r="B202" s="91">
        <v>31992720</v>
      </c>
      <c r="C202" s="91">
        <v>14013641</v>
      </c>
      <c r="D202" s="91">
        <v>14013641</v>
      </c>
      <c r="E202" s="91">
        <v>0</v>
      </c>
      <c r="F202" s="91">
        <v>14013641</v>
      </c>
      <c r="H202" t="s">
        <v>40</v>
      </c>
      <c r="I202" s="57">
        <v>31992720</v>
      </c>
      <c r="J202" s="57">
        <v>14013641</v>
      </c>
      <c r="K202" s="57">
        <v>14013641</v>
      </c>
      <c r="L202" s="57">
        <v>0</v>
      </c>
      <c r="M202" s="57">
        <v>14013641</v>
      </c>
      <c r="O202" s="61">
        <f t="shared" si="16"/>
        <v>0</v>
      </c>
      <c r="P202" s="61">
        <f t="shared" si="17"/>
        <v>0</v>
      </c>
      <c r="Q202" s="61">
        <f t="shared" si="18"/>
        <v>0</v>
      </c>
      <c r="R202" s="61">
        <f t="shared" si="19"/>
        <v>0</v>
      </c>
      <c r="S202" s="61">
        <f t="shared" si="20"/>
        <v>0</v>
      </c>
    </row>
    <row r="203" spans="1:19">
      <c r="A203" s="66" t="s">
        <v>93</v>
      </c>
      <c r="B203" s="91">
        <v>2094001000</v>
      </c>
      <c r="C203" s="91">
        <v>2067100354</v>
      </c>
      <c r="D203" s="91">
        <v>2067100354</v>
      </c>
      <c r="E203" s="91">
        <v>621413258</v>
      </c>
      <c r="F203" s="91">
        <v>1445687096</v>
      </c>
      <c r="H203" t="s">
        <v>3997</v>
      </c>
      <c r="I203" s="57">
        <v>2094001000</v>
      </c>
      <c r="J203" s="57">
        <v>2067100354</v>
      </c>
      <c r="K203" s="57">
        <v>2067100354</v>
      </c>
      <c r="L203" s="57">
        <v>621413258</v>
      </c>
      <c r="M203" s="57">
        <v>1445687096</v>
      </c>
      <c r="O203" s="61">
        <f t="shared" si="16"/>
        <v>0</v>
      </c>
      <c r="P203" s="61">
        <f t="shared" si="17"/>
        <v>0</v>
      </c>
      <c r="Q203" s="61">
        <f t="shared" si="18"/>
        <v>0</v>
      </c>
      <c r="R203" s="61">
        <f t="shared" si="19"/>
        <v>0</v>
      </c>
      <c r="S203" s="61">
        <f t="shared" si="20"/>
        <v>0</v>
      </c>
    </row>
    <row r="204" spans="1:19">
      <c r="A204" s="67" t="s">
        <v>40</v>
      </c>
      <c r="B204" s="91">
        <v>2094001000</v>
      </c>
      <c r="C204" s="91">
        <v>2067100354</v>
      </c>
      <c r="D204" s="91">
        <v>2067100354</v>
      </c>
      <c r="E204" s="91">
        <v>621413258</v>
      </c>
      <c r="F204" s="91">
        <v>1445687096</v>
      </c>
      <c r="H204" t="s">
        <v>40</v>
      </c>
      <c r="I204" s="57">
        <v>2094001000</v>
      </c>
      <c r="J204" s="57">
        <v>2067100354</v>
      </c>
      <c r="K204" s="57">
        <v>2067100354</v>
      </c>
      <c r="L204" s="57">
        <v>621413258</v>
      </c>
      <c r="M204" s="57">
        <v>1445687096</v>
      </c>
      <c r="O204" s="61">
        <f t="shared" si="16"/>
        <v>0</v>
      </c>
      <c r="P204" s="61">
        <f t="shared" si="17"/>
        <v>0</v>
      </c>
      <c r="Q204" s="61">
        <f t="shared" si="18"/>
        <v>0</v>
      </c>
      <c r="R204" s="61">
        <f t="shared" si="19"/>
        <v>0</v>
      </c>
      <c r="S204" s="61">
        <f t="shared" si="20"/>
        <v>0</v>
      </c>
    </row>
    <row r="205" spans="1:19">
      <c r="A205" s="66" t="s">
        <v>94</v>
      </c>
      <c r="B205" s="91">
        <v>52001000</v>
      </c>
      <c r="C205" s="91">
        <v>0</v>
      </c>
      <c r="D205" s="91"/>
      <c r="E205" s="91"/>
      <c r="F205" s="91">
        <v>0</v>
      </c>
      <c r="H205" t="s">
        <v>3998</v>
      </c>
      <c r="I205" s="57">
        <v>52001000</v>
      </c>
      <c r="J205" s="57">
        <v>0</v>
      </c>
      <c r="K205" s="57">
        <v>0</v>
      </c>
      <c r="L205" s="57">
        <v>0</v>
      </c>
      <c r="M205" s="57">
        <v>0</v>
      </c>
      <c r="O205" s="61">
        <f t="shared" si="16"/>
        <v>0</v>
      </c>
      <c r="P205" s="61">
        <f t="shared" si="17"/>
        <v>0</v>
      </c>
      <c r="Q205" s="61">
        <f t="shared" si="18"/>
        <v>0</v>
      </c>
      <c r="R205" s="61">
        <f t="shared" si="19"/>
        <v>0</v>
      </c>
      <c r="S205" s="61">
        <f t="shared" si="20"/>
        <v>0</v>
      </c>
    </row>
    <row r="206" spans="1:19">
      <c r="A206" s="67" t="s">
        <v>40</v>
      </c>
      <c r="B206" s="91">
        <v>52001000</v>
      </c>
      <c r="C206" s="91">
        <v>0</v>
      </c>
      <c r="D206" s="91"/>
      <c r="E206" s="91"/>
      <c r="F206" s="91">
        <v>0</v>
      </c>
      <c r="H206" t="s">
        <v>40</v>
      </c>
      <c r="I206" s="57">
        <v>52001000</v>
      </c>
      <c r="J206" s="57">
        <v>0</v>
      </c>
      <c r="K206" s="57">
        <v>0</v>
      </c>
      <c r="L206" s="57">
        <v>0</v>
      </c>
      <c r="M206" s="57">
        <v>0</v>
      </c>
      <c r="O206" s="61">
        <f t="shared" si="16"/>
        <v>0</v>
      </c>
      <c r="P206" s="61">
        <f t="shared" si="17"/>
        <v>0</v>
      </c>
      <c r="Q206" s="61">
        <f t="shared" si="18"/>
        <v>0</v>
      </c>
      <c r="R206" s="61">
        <f t="shared" si="19"/>
        <v>0</v>
      </c>
      <c r="S206" s="61">
        <f t="shared" si="20"/>
        <v>0</v>
      </c>
    </row>
    <row r="207" spans="1:19">
      <c r="A207" s="66" t="s">
        <v>95</v>
      </c>
      <c r="B207" s="91">
        <v>15000000</v>
      </c>
      <c r="C207" s="91"/>
      <c r="D207" s="91"/>
      <c r="E207" s="91"/>
      <c r="F207" s="91">
        <v>0</v>
      </c>
      <c r="H207" t="s">
        <v>3999</v>
      </c>
      <c r="I207" s="57">
        <v>15000000</v>
      </c>
      <c r="J207" s="57">
        <v>0</v>
      </c>
      <c r="K207" s="57">
        <v>0</v>
      </c>
      <c r="L207" s="57">
        <v>0</v>
      </c>
      <c r="M207" s="57">
        <v>0</v>
      </c>
      <c r="O207" s="61">
        <f t="shared" si="16"/>
        <v>0</v>
      </c>
      <c r="P207" s="61">
        <f t="shared" si="17"/>
        <v>0</v>
      </c>
      <c r="Q207" s="61">
        <f t="shared" si="18"/>
        <v>0</v>
      </c>
      <c r="R207" s="61">
        <f t="shared" si="19"/>
        <v>0</v>
      </c>
      <c r="S207" s="61">
        <f t="shared" si="20"/>
        <v>0</v>
      </c>
    </row>
    <row r="208" spans="1:19">
      <c r="A208" s="67" t="s">
        <v>40</v>
      </c>
      <c r="B208" s="91">
        <v>15000000</v>
      </c>
      <c r="C208" s="91"/>
      <c r="D208" s="91"/>
      <c r="E208" s="91"/>
      <c r="F208" s="91">
        <v>0</v>
      </c>
      <c r="H208" t="s">
        <v>40</v>
      </c>
      <c r="I208" s="57">
        <v>15000000</v>
      </c>
      <c r="J208" s="57">
        <v>0</v>
      </c>
      <c r="K208" s="57">
        <v>0</v>
      </c>
      <c r="L208" s="57">
        <v>0</v>
      </c>
      <c r="M208" s="57">
        <v>0</v>
      </c>
      <c r="O208" s="61">
        <f t="shared" si="16"/>
        <v>0</v>
      </c>
      <c r="P208" s="61">
        <f t="shared" si="17"/>
        <v>0</v>
      </c>
      <c r="Q208" s="61">
        <f t="shared" si="18"/>
        <v>0</v>
      </c>
      <c r="R208" s="61">
        <f t="shared" si="19"/>
        <v>0</v>
      </c>
      <c r="S208" s="61">
        <f t="shared" si="20"/>
        <v>0</v>
      </c>
    </row>
    <row r="209" spans="1:19">
      <c r="A209" s="66" t="s">
        <v>96</v>
      </c>
      <c r="B209" s="91">
        <v>18227000</v>
      </c>
      <c r="C209" s="91">
        <v>3995300</v>
      </c>
      <c r="D209" s="91">
        <v>3995300</v>
      </c>
      <c r="E209" s="91">
        <v>2398270</v>
      </c>
      <c r="F209" s="91">
        <v>1597030</v>
      </c>
      <c r="H209" t="s">
        <v>393</v>
      </c>
      <c r="I209" s="57">
        <v>18227000</v>
      </c>
      <c r="J209" s="57">
        <v>3995300</v>
      </c>
      <c r="K209" s="57">
        <v>3995300</v>
      </c>
      <c r="L209" s="57">
        <v>2398270</v>
      </c>
      <c r="M209" s="57">
        <v>1597030</v>
      </c>
      <c r="O209" s="61">
        <f t="shared" si="16"/>
        <v>0</v>
      </c>
      <c r="P209" s="61">
        <f t="shared" si="17"/>
        <v>0</v>
      </c>
      <c r="Q209" s="61">
        <f t="shared" si="18"/>
        <v>0</v>
      </c>
      <c r="R209" s="61">
        <f t="shared" si="19"/>
        <v>0</v>
      </c>
      <c r="S209" s="61">
        <f t="shared" si="20"/>
        <v>0</v>
      </c>
    </row>
    <row r="210" spans="1:19">
      <c r="A210" s="67" t="s">
        <v>40</v>
      </c>
      <c r="B210" s="91">
        <v>18227000</v>
      </c>
      <c r="C210" s="91">
        <v>3995300</v>
      </c>
      <c r="D210" s="91">
        <v>3995300</v>
      </c>
      <c r="E210" s="91">
        <v>2398270</v>
      </c>
      <c r="F210" s="91">
        <v>1597030</v>
      </c>
      <c r="H210" t="s">
        <v>40</v>
      </c>
      <c r="I210" s="57">
        <v>18227000</v>
      </c>
      <c r="J210" s="57">
        <v>3995300</v>
      </c>
      <c r="K210" s="57">
        <v>3995300</v>
      </c>
      <c r="L210" s="57">
        <v>2398270</v>
      </c>
      <c r="M210" s="57">
        <v>1597030</v>
      </c>
      <c r="O210" s="61">
        <f t="shared" si="16"/>
        <v>0</v>
      </c>
      <c r="P210" s="61">
        <f t="shared" si="17"/>
        <v>0</v>
      </c>
      <c r="Q210" s="61">
        <f t="shared" si="18"/>
        <v>0</v>
      </c>
      <c r="R210" s="61">
        <f t="shared" si="19"/>
        <v>0</v>
      </c>
      <c r="S210" s="61">
        <f t="shared" si="20"/>
        <v>0</v>
      </c>
    </row>
    <row r="211" spans="1:19">
      <c r="A211" s="66" t="s">
        <v>97</v>
      </c>
      <c r="B211" s="91">
        <v>4722000</v>
      </c>
      <c r="C211" s="91"/>
      <c r="D211" s="91"/>
      <c r="E211" s="91"/>
      <c r="F211" s="91">
        <v>0</v>
      </c>
      <c r="H211" t="s">
        <v>394</v>
      </c>
      <c r="I211" s="57">
        <v>4722000</v>
      </c>
      <c r="J211" s="57">
        <v>0</v>
      </c>
      <c r="K211" s="57">
        <v>0</v>
      </c>
      <c r="L211" s="57">
        <v>0</v>
      </c>
      <c r="M211" s="57">
        <v>0</v>
      </c>
      <c r="O211" s="61">
        <f t="shared" si="16"/>
        <v>0</v>
      </c>
      <c r="P211" s="61">
        <f t="shared" si="17"/>
        <v>0</v>
      </c>
      <c r="Q211" s="61">
        <f t="shared" si="18"/>
        <v>0</v>
      </c>
      <c r="R211" s="61">
        <f t="shared" si="19"/>
        <v>0</v>
      </c>
      <c r="S211" s="61">
        <f t="shared" si="20"/>
        <v>0</v>
      </c>
    </row>
    <row r="212" spans="1:19">
      <c r="A212" s="67" t="s">
        <v>40</v>
      </c>
      <c r="B212" s="91">
        <v>4722000</v>
      </c>
      <c r="C212" s="91"/>
      <c r="D212" s="91"/>
      <c r="E212" s="91"/>
      <c r="F212" s="91">
        <v>0</v>
      </c>
      <c r="H212" t="s">
        <v>40</v>
      </c>
      <c r="I212" s="57">
        <v>4722000</v>
      </c>
      <c r="J212" s="57">
        <v>0</v>
      </c>
      <c r="K212" s="57">
        <v>0</v>
      </c>
      <c r="L212" s="57">
        <v>0</v>
      </c>
      <c r="M212" s="57">
        <v>0</v>
      </c>
      <c r="O212" s="61">
        <f t="shared" si="16"/>
        <v>0</v>
      </c>
      <c r="P212" s="61">
        <f t="shared" si="17"/>
        <v>0</v>
      </c>
      <c r="Q212" s="61">
        <f t="shared" si="18"/>
        <v>0</v>
      </c>
      <c r="R212" s="61">
        <f t="shared" si="19"/>
        <v>0</v>
      </c>
      <c r="S212" s="61">
        <f t="shared" si="20"/>
        <v>0</v>
      </c>
    </row>
    <row r="213" spans="1:19">
      <c r="A213" s="66" t="s">
        <v>98</v>
      </c>
      <c r="B213" s="91">
        <v>9594000</v>
      </c>
      <c r="C213" s="91">
        <v>4002520</v>
      </c>
      <c r="D213" s="91">
        <v>4002520</v>
      </c>
      <c r="E213" s="91">
        <v>2002520</v>
      </c>
      <c r="F213" s="91">
        <v>2000000</v>
      </c>
      <c r="H213" t="s">
        <v>395</v>
      </c>
      <c r="I213" s="57">
        <v>9594000</v>
      </c>
      <c r="J213" s="57">
        <v>4002520</v>
      </c>
      <c r="K213" s="57">
        <v>4002520</v>
      </c>
      <c r="L213" s="57">
        <v>2002520</v>
      </c>
      <c r="M213" s="57">
        <v>2000000</v>
      </c>
      <c r="O213" s="61">
        <f t="shared" si="16"/>
        <v>0</v>
      </c>
      <c r="P213" s="61">
        <f t="shared" si="17"/>
        <v>0</v>
      </c>
      <c r="Q213" s="61">
        <f t="shared" si="18"/>
        <v>0</v>
      </c>
      <c r="R213" s="61">
        <f t="shared" si="19"/>
        <v>0</v>
      </c>
      <c r="S213" s="61">
        <f t="shared" si="20"/>
        <v>0</v>
      </c>
    </row>
    <row r="214" spans="1:19">
      <c r="A214" s="67" t="s">
        <v>40</v>
      </c>
      <c r="B214" s="91">
        <v>9594000</v>
      </c>
      <c r="C214" s="91">
        <v>4002520</v>
      </c>
      <c r="D214" s="91">
        <v>4002520</v>
      </c>
      <c r="E214" s="91">
        <v>2002520</v>
      </c>
      <c r="F214" s="91">
        <v>2000000</v>
      </c>
      <c r="H214" t="s">
        <v>40</v>
      </c>
      <c r="I214" s="57">
        <v>9594000</v>
      </c>
      <c r="J214" s="57">
        <v>4002520</v>
      </c>
      <c r="K214" s="57">
        <v>4002520</v>
      </c>
      <c r="L214" s="57">
        <v>2002520</v>
      </c>
      <c r="M214" s="57">
        <v>2000000</v>
      </c>
      <c r="O214" s="61">
        <f t="shared" si="16"/>
        <v>0</v>
      </c>
      <c r="P214" s="61">
        <f t="shared" si="17"/>
        <v>0</v>
      </c>
      <c r="Q214" s="61">
        <f t="shared" si="18"/>
        <v>0</v>
      </c>
      <c r="R214" s="61">
        <f t="shared" si="19"/>
        <v>0</v>
      </c>
      <c r="S214" s="61">
        <f t="shared" si="20"/>
        <v>0</v>
      </c>
    </row>
    <row r="215" spans="1:19">
      <c r="A215" s="66" t="s">
        <v>99</v>
      </c>
      <c r="B215" s="91">
        <v>15000000</v>
      </c>
      <c r="C215" s="91">
        <v>0</v>
      </c>
      <c r="D215" s="91"/>
      <c r="E215" s="91"/>
      <c r="F215" s="91">
        <v>0</v>
      </c>
      <c r="H215" t="s">
        <v>4000</v>
      </c>
      <c r="I215" s="57">
        <v>15000000</v>
      </c>
      <c r="J215" s="57">
        <v>0</v>
      </c>
      <c r="K215" s="57">
        <v>0</v>
      </c>
      <c r="L215" s="57">
        <v>0</v>
      </c>
      <c r="M215" s="57">
        <v>0</v>
      </c>
      <c r="O215" s="61">
        <f t="shared" si="16"/>
        <v>0</v>
      </c>
      <c r="P215" s="61">
        <f t="shared" si="17"/>
        <v>0</v>
      </c>
      <c r="Q215" s="61">
        <f t="shared" si="18"/>
        <v>0</v>
      </c>
      <c r="R215" s="61">
        <f t="shared" si="19"/>
        <v>0</v>
      </c>
      <c r="S215" s="61">
        <f t="shared" si="20"/>
        <v>0</v>
      </c>
    </row>
    <row r="216" spans="1:19">
      <c r="A216" s="67" t="s">
        <v>40</v>
      </c>
      <c r="B216" s="91">
        <v>15000000</v>
      </c>
      <c r="C216" s="91">
        <v>0</v>
      </c>
      <c r="D216" s="91"/>
      <c r="E216" s="91"/>
      <c r="F216" s="91">
        <v>0</v>
      </c>
      <c r="H216" t="s">
        <v>40</v>
      </c>
      <c r="I216" s="57">
        <v>15000000</v>
      </c>
      <c r="J216" s="57">
        <v>0</v>
      </c>
      <c r="K216" s="57">
        <v>0</v>
      </c>
      <c r="L216" s="57">
        <v>0</v>
      </c>
      <c r="M216" s="57">
        <v>0</v>
      </c>
      <c r="O216" s="61">
        <f t="shared" si="16"/>
        <v>0</v>
      </c>
      <c r="P216" s="61">
        <f t="shared" si="17"/>
        <v>0</v>
      </c>
      <c r="Q216" s="61">
        <f t="shared" si="18"/>
        <v>0</v>
      </c>
      <c r="R216" s="61">
        <f t="shared" si="19"/>
        <v>0</v>
      </c>
      <c r="S216" s="61">
        <f t="shared" si="20"/>
        <v>0</v>
      </c>
    </row>
    <row r="217" spans="1:19">
      <c r="A217" s="66" t="s">
        <v>100</v>
      </c>
      <c r="B217" s="91">
        <v>50000000</v>
      </c>
      <c r="C217" s="91"/>
      <c r="D217" s="91"/>
      <c r="E217" s="91"/>
      <c r="F217" s="91">
        <v>0</v>
      </c>
      <c r="H217" t="s">
        <v>4001</v>
      </c>
      <c r="I217" s="57">
        <v>50000000</v>
      </c>
      <c r="J217" s="57">
        <v>0</v>
      </c>
      <c r="K217" s="57">
        <v>0</v>
      </c>
      <c r="L217" s="57">
        <v>0</v>
      </c>
      <c r="M217" s="57">
        <v>0</v>
      </c>
      <c r="O217" s="61">
        <f t="shared" si="16"/>
        <v>0</v>
      </c>
      <c r="P217" s="61">
        <f t="shared" si="17"/>
        <v>0</v>
      </c>
      <c r="Q217" s="61">
        <f t="shared" si="18"/>
        <v>0</v>
      </c>
      <c r="R217" s="61">
        <f t="shared" si="19"/>
        <v>0</v>
      </c>
      <c r="S217" s="61">
        <f t="shared" si="20"/>
        <v>0</v>
      </c>
    </row>
    <row r="218" spans="1:19">
      <c r="A218" s="67" t="s">
        <v>40</v>
      </c>
      <c r="B218" s="91">
        <v>50000000</v>
      </c>
      <c r="C218" s="91"/>
      <c r="D218" s="91"/>
      <c r="E218" s="91"/>
      <c r="F218" s="91">
        <v>0</v>
      </c>
      <c r="H218" t="s">
        <v>40</v>
      </c>
      <c r="I218" s="57">
        <v>50000000</v>
      </c>
      <c r="J218" s="57">
        <v>0</v>
      </c>
      <c r="K218" s="57">
        <v>0</v>
      </c>
      <c r="L218" s="57">
        <v>0</v>
      </c>
      <c r="M218" s="57">
        <v>0</v>
      </c>
      <c r="O218" s="61">
        <f t="shared" si="16"/>
        <v>0</v>
      </c>
      <c r="P218" s="61">
        <f t="shared" si="17"/>
        <v>0</v>
      </c>
      <c r="Q218" s="61">
        <f t="shared" si="18"/>
        <v>0</v>
      </c>
      <c r="R218" s="61">
        <f t="shared" si="19"/>
        <v>0</v>
      </c>
      <c r="S218" s="61">
        <f t="shared" si="20"/>
        <v>0</v>
      </c>
    </row>
    <row r="219" spans="1:19">
      <c r="A219" s="66" t="s">
        <v>101</v>
      </c>
      <c r="B219" s="91">
        <v>30000000</v>
      </c>
      <c r="C219" s="91">
        <v>30000000</v>
      </c>
      <c r="D219" s="91">
        <v>30000000</v>
      </c>
      <c r="E219" s="91">
        <v>0</v>
      </c>
      <c r="F219" s="91">
        <v>30000000</v>
      </c>
      <c r="H219" t="s">
        <v>4002</v>
      </c>
      <c r="I219" s="57">
        <v>30000000</v>
      </c>
      <c r="J219" s="57">
        <v>30000000</v>
      </c>
      <c r="K219" s="57">
        <v>30000000</v>
      </c>
      <c r="L219" s="57">
        <v>0</v>
      </c>
      <c r="M219" s="57">
        <v>30000000</v>
      </c>
      <c r="O219" s="61">
        <f t="shared" si="16"/>
        <v>0</v>
      </c>
      <c r="P219" s="61">
        <f t="shared" si="17"/>
        <v>0</v>
      </c>
      <c r="Q219" s="61">
        <f t="shared" si="18"/>
        <v>0</v>
      </c>
      <c r="R219" s="61">
        <f t="shared" si="19"/>
        <v>0</v>
      </c>
      <c r="S219" s="61">
        <f t="shared" si="20"/>
        <v>0</v>
      </c>
    </row>
    <row r="220" spans="1:19">
      <c r="A220" s="67" t="s">
        <v>40</v>
      </c>
      <c r="B220" s="91">
        <v>30000000</v>
      </c>
      <c r="C220" s="91">
        <v>30000000</v>
      </c>
      <c r="D220" s="91">
        <v>30000000</v>
      </c>
      <c r="E220" s="91">
        <v>0</v>
      </c>
      <c r="F220" s="91">
        <v>30000000</v>
      </c>
      <c r="H220" t="s">
        <v>40</v>
      </c>
      <c r="I220" s="57">
        <v>30000000</v>
      </c>
      <c r="J220" s="57">
        <v>30000000</v>
      </c>
      <c r="K220" s="57">
        <v>30000000</v>
      </c>
      <c r="L220" s="57">
        <v>0</v>
      </c>
      <c r="M220" s="57">
        <v>30000000</v>
      </c>
      <c r="O220" s="61">
        <f t="shared" si="16"/>
        <v>0</v>
      </c>
      <c r="P220" s="61">
        <f t="shared" si="17"/>
        <v>0</v>
      </c>
      <c r="Q220" s="61">
        <f t="shared" si="18"/>
        <v>0</v>
      </c>
      <c r="R220" s="61">
        <f t="shared" si="19"/>
        <v>0</v>
      </c>
      <c r="S220" s="61">
        <f t="shared" si="20"/>
        <v>0</v>
      </c>
    </row>
    <row r="221" spans="1:19">
      <c r="A221" s="66" t="s">
        <v>102</v>
      </c>
      <c r="B221" s="91">
        <v>65001000</v>
      </c>
      <c r="C221" s="91">
        <v>0</v>
      </c>
      <c r="D221" s="91"/>
      <c r="E221" s="91"/>
      <c r="F221" s="91">
        <v>0</v>
      </c>
      <c r="H221" t="s">
        <v>4003</v>
      </c>
      <c r="I221" s="57">
        <v>65001000</v>
      </c>
      <c r="J221" s="57">
        <v>0</v>
      </c>
      <c r="K221" s="57">
        <v>0</v>
      </c>
      <c r="L221" s="57">
        <v>0</v>
      </c>
      <c r="M221" s="57">
        <v>0</v>
      </c>
      <c r="O221" s="61">
        <f t="shared" si="16"/>
        <v>0</v>
      </c>
      <c r="P221" s="61">
        <f t="shared" si="17"/>
        <v>0</v>
      </c>
      <c r="Q221" s="61">
        <f t="shared" si="18"/>
        <v>0</v>
      </c>
      <c r="R221" s="61">
        <f t="shared" si="19"/>
        <v>0</v>
      </c>
      <c r="S221" s="61">
        <f t="shared" si="20"/>
        <v>0</v>
      </c>
    </row>
    <row r="222" spans="1:19">
      <c r="A222" s="67" t="s">
        <v>40</v>
      </c>
      <c r="B222" s="91">
        <v>65001000</v>
      </c>
      <c r="C222" s="91">
        <v>0</v>
      </c>
      <c r="D222" s="91"/>
      <c r="E222" s="91"/>
      <c r="F222" s="91">
        <v>0</v>
      </c>
      <c r="H222" t="s">
        <v>40</v>
      </c>
      <c r="I222" s="57">
        <v>65001000</v>
      </c>
      <c r="J222" s="57">
        <v>0</v>
      </c>
      <c r="K222" s="57">
        <v>0</v>
      </c>
      <c r="L222" s="57">
        <v>0</v>
      </c>
      <c r="M222" s="57">
        <v>0</v>
      </c>
      <c r="O222" s="61">
        <f t="shared" si="16"/>
        <v>0</v>
      </c>
      <c r="P222" s="61">
        <f t="shared" si="17"/>
        <v>0</v>
      </c>
      <c r="Q222" s="61">
        <f t="shared" si="18"/>
        <v>0</v>
      </c>
      <c r="R222" s="61">
        <f t="shared" si="19"/>
        <v>0</v>
      </c>
      <c r="S222" s="61">
        <f t="shared" si="20"/>
        <v>0</v>
      </c>
    </row>
    <row r="223" spans="1:19">
      <c r="A223" s="66" t="s">
        <v>103</v>
      </c>
      <c r="B223" s="91">
        <v>25538000</v>
      </c>
      <c r="C223" s="91"/>
      <c r="D223" s="91"/>
      <c r="E223" s="91"/>
      <c r="F223" s="91">
        <v>0</v>
      </c>
      <c r="H223" t="s">
        <v>4004</v>
      </c>
      <c r="I223" s="57">
        <v>25538000</v>
      </c>
      <c r="J223" s="57">
        <v>0</v>
      </c>
      <c r="K223" s="57">
        <v>0</v>
      </c>
      <c r="L223" s="57">
        <v>0</v>
      </c>
      <c r="M223" s="57">
        <v>0</v>
      </c>
      <c r="O223" s="61">
        <f t="shared" si="16"/>
        <v>0</v>
      </c>
      <c r="P223" s="61">
        <f t="shared" si="17"/>
        <v>0</v>
      </c>
      <c r="Q223" s="61">
        <f t="shared" si="18"/>
        <v>0</v>
      </c>
      <c r="R223" s="61">
        <f t="shared" si="19"/>
        <v>0</v>
      </c>
      <c r="S223" s="61">
        <f t="shared" si="20"/>
        <v>0</v>
      </c>
    </row>
    <row r="224" spans="1:19">
      <c r="A224" s="67" t="s">
        <v>40</v>
      </c>
      <c r="B224" s="91">
        <v>25538000</v>
      </c>
      <c r="C224" s="91"/>
      <c r="D224" s="91"/>
      <c r="E224" s="91"/>
      <c r="F224" s="91">
        <v>0</v>
      </c>
      <c r="H224" t="s">
        <v>40</v>
      </c>
      <c r="I224" s="57">
        <v>25538000</v>
      </c>
      <c r="J224" s="57">
        <v>0</v>
      </c>
      <c r="K224" s="57">
        <v>0</v>
      </c>
      <c r="L224" s="57">
        <v>0</v>
      </c>
      <c r="M224" s="57">
        <v>0</v>
      </c>
      <c r="O224" s="61">
        <f t="shared" si="16"/>
        <v>0</v>
      </c>
      <c r="P224" s="61">
        <f t="shared" si="17"/>
        <v>0</v>
      </c>
      <c r="Q224" s="61">
        <f t="shared" si="18"/>
        <v>0</v>
      </c>
      <c r="R224" s="61">
        <f t="shared" si="19"/>
        <v>0</v>
      </c>
      <c r="S224" s="61">
        <f t="shared" si="20"/>
        <v>0</v>
      </c>
    </row>
    <row r="225" spans="1:19">
      <c r="A225" s="66" t="s">
        <v>104</v>
      </c>
      <c r="B225" s="91">
        <v>806307000</v>
      </c>
      <c r="C225" s="91">
        <v>414116734</v>
      </c>
      <c r="D225" s="91">
        <v>414116734</v>
      </c>
      <c r="E225" s="91">
        <v>182493340</v>
      </c>
      <c r="F225" s="91">
        <v>231623394</v>
      </c>
      <c r="H225" t="s">
        <v>4005</v>
      </c>
      <c r="I225" s="57">
        <v>806307000</v>
      </c>
      <c r="J225" s="57">
        <v>414116734</v>
      </c>
      <c r="K225" s="57">
        <v>414116734</v>
      </c>
      <c r="L225" s="57">
        <v>182493340</v>
      </c>
      <c r="M225" s="57">
        <v>231623394</v>
      </c>
      <c r="O225" s="61">
        <f t="shared" si="16"/>
        <v>0</v>
      </c>
      <c r="P225" s="61">
        <f t="shared" si="17"/>
        <v>0</v>
      </c>
      <c r="Q225" s="61">
        <f t="shared" si="18"/>
        <v>0</v>
      </c>
      <c r="R225" s="61">
        <f t="shared" si="19"/>
        <v>0</v>
      </c>
      <c r="S225" s="61">
        <f t="shared" si="20"/>
        <v>0</v>
      </c>
    </row>
    <row r="226" spans="1:19">
      <c r="A226" s="67" t="s">
        <v>40</v>
      </c>
      <c r="B226" s="91">
        <v>806307000</v>
      </c>
      <c r="C226" s="91">
        <v>414116734</v>
      </c>
      <c r="D226" s="91">
        <v>414116734</v>
      </c>
      <c r="E226" s="91">
        <v>182493340</v>
      </c>
      <c r="F226" s="91">
        <v>231623394</v>
      </c>
      <c r="H226" t="s">
        <v>40</v>
      </c>
      <c r="I226" s="57">
        <v>806307000</v>
      </c>
      <c r="J226" s="57">
        <v>414116734</v>
      </c>
      <c r="K226" s="57">
        <v>414116734</v>
      </c>
      <c r="L226" s="57">
        <v>182493340</v>
      </c>
      <c r="M226" s="57">
        <v>231623394</v>
      </c>
      <c r="O226" s="61">
        <f t="shared" si="16"/>
        <v>0</v>
      </c>
      <c r="P226" s="61">
        <f t="shared" si="17"/>
        <v>0</v>
      </c>
      <c r="Q226" s="61">
        <f t="shared" si="18"/>
        <v>0</v>
      </c>
      <c r="R226" s="61">
        <f t="shared" si="19"/>
        <v>0</v>
      </c>
      <c r="S226" s="61">
        <f t="shared" si="20"/>
        <v>0</v>
      </c>
    </row>
    <row r="227" spans="1:19">
      <c r="A227" s="66" t="s">
        <v>105</v>
      </c>
      <c r="B227" s="91">
        <v>10084000</v>
      </c>
      <c r="C227" s="91">
        <v>1040710</v>
      </c>
      <c r="D227" s="91">
        <v>1040710</v>
      </c>
      <c r="E227" s="91">
        <v>548950</v>
      </c>
      <c r="F227" s="91">
        <v>491760</v>
      </c>
      <c r="H227" t="s">
        <v>396</v>
      </c>
      <c r="I227" s="57">
        <v>10084000</v>
      </c>
      <c r="J227" s="57">
        <v>1040710</v>
      </c>
      <c r="K227" s="57">
        <v>1040710</v>
      </c>
      <c r="L227" s="57">
        <v>548950</v>
      </c>
      <c r="M227" s="57">
        <v>491760</v>
      </c>
      <c r="O227" s="61">
        <f t="shared" si="16"/>
        <v>0</v>
      </c>
      <c r="P227" s="61">
        <f t="shared" si="17"/>
        <v>0</v>
      </c>
      <c r="Q227" s="61">
        <f t="shared" si="18"/>
        <v>0</v>
      </c>
      <c r="R227" s="61">
        <f t="shared" si="19"/>
        <v>0</v>
      </c>
      <c r="S227" s="61">
        <f t="shared" si="20"/>
        <v>0</v>
      </c>
    </row>
    <row r="228" spans="1:19">
      <c r="A228" s="67" t="s">
        <v>40</v>
      </c>
      <c r="B228" s="91">
        <v>10084000</v>
      </c>
      <c r="C228" s="91">
        <v>1040710</v>
      </c>
      <c r="D228" s="91">
        <v>1040710</v>
      </c>
      <c r="E228" s="91">
        <v>548950</v>
      </c>
      <c r="F228" s="91">
        <v>491760</v>
      </c>
      <c r="H228" t="s">
        <v>40</v>
      </c>
      <c r="I228" s="57">
        <v>10084000</v>
      </c>
      <c r="J228" s="57">
        <v>1040710</v>
      </c>
      <c r="K228" s="57">
        <v>1040710</v>
      </c>
      <c r="L228" s="57">
        <v>548950</v>
      </c>
      <c r="M228" s="57">
        <v>491760</v>
      </c>
      <c r="O228" s="61">
        <f t="shared" si="16"/>
        <v>0</v>
      </c>
      <c r="P228" s="61">
        <f t="shared" si="17"/>
        <v>0</v>
      </c>
      <c r="Q228" s="61">
        <f t="shared" si="18"/>
        <v>0</v>
      </c>
      <c r="R228" s="61">
        <f t="shared" si="19"/>
        <v>0</v>
      </c>
      <c r="S228" s="61">
        <f t="shared" si="20"/>
        <v>0</v>
      </c>
    </row>
    <row r="229" spans="1:19">
      <c r="A229" s="60" t="s">
        <v>235</v>
      </c>
      <c r="B229" s="91">
        <v>64043382000</v>
      </c>
      <c r="C229" s="91">
        <v>24500380521</v>
      </c>
      <c r="D229" s="91">
        <v>24500380521</v>
      </c>
      <c r="E229" s="91">
        <v>10227683779</v>
      </c>
      <c r="F229" s="91">
        <v>14272696742</v>
      </c>
      <c r="O229" s="61"/>
      <c r="P229" s="61"/>
      <c r="Q229" s="61"/>
      <c r="R229" s="61"/>
      <c r="S229" s="61"/>
    </row>
  </sheetData>
  <autoFilter ref="H3:P25"/>
  <mergeCells count="2">
    <mergeCell ref="H2:I2"/>
    <mergeCell ref="O3:S3"/>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29"/>
  <sheetViews>
    <sheetView topLeftCell="A59" zoomScale="85" zoomScaleNormal="85" workbookViewId="0">
      <selection activeCell="B19" sqref="B19"/>
    </sheetView>
  </sheetViews>
  <sheetFormatPr baseColWidth="10" defaultRowHeight="14.25"/>
  <cols>
    <col min="1" max="1" width="139.375" style="94" customWidth="1"/>
    <col min="2" max="6" width="19.25" style="57" customWidth="1"/>
  </cols>
  <sheetData>
    <row r="3" spans="1:6" s="59" customFormat="1">
      <c r="A3" s="92" t="s">
        <v>345</v>
      </c>
      <c r="B3"/>
      <c r="C3"/>
      <c r="D3"/>
      <c r="E3"/>
      <c r="F3"/>
    </row>
    <row r="4" spans="1:6" ht="28.5">
      <c r="A4" s="69" t="s">
        <v>112</v>
      </c>
      <c r="B4"/>
      <c r="C4"/>
      <c r="D4"/>
      <c r="E4"/>
      <c r="F4"/>
    </row>
    <row r="5" spans="1:6">
      <c r="A5" s="69" t="s">
        <v>71</v>
      </c>
      <c r="B5"/>
      <c r="C5"/>
      <c r="D5"/>
      <c r="E5"/>
      <c r="F5"/>
    </row>
    <row r="6" spans="1:6">
      <c r="A6" s="69" t="s">
        <v>73</v>
      </c>
      <c r="B6"/>
      <c r="C6"/>
      <c r="D6"/>
      <c r="E6"/>
      <c r="F6"/>
    </row>
    <row r="7" spans="1:6">
      <c r="A7" s="69" t="s">
        <v>75</v>
      </c>
      <c r="B7"/>
      <c r="C7"/>
      <c r="D7"/>
      <c r="E7"/>
      <c r="F7"/>
    </row>
    <row r="8" spans="1:6">
      <c r="A8" s="69" t="s">
        <v>558</v>
      </c>
      <c r="B8"/>
      <c r="C8"/>
      <c r="D8"/>
      <c r="E8"/>
      <c r="F8"/>
    </row>
    <row r="9" spans="1:6">
      <c r="A9" s="69" t="s">
        <v>79</v>
      </c>
      <c r="B9"/>
      <c r="C9"/>
      <c r="D9"/>
      <c r="E9"/>
      <c r="F9"/>
    </row>
    <row r="10" spans="1:6">
      <c r="A10" s="69" t="s">
        <v>6</v>
      </c>
      <c r="B10"/>
      <c r="C10"/>
      <c r="D10"/>
      <c r="E10"/>
      <c r="F10"/>
    </row>
    <row r="11" spans="1:6">
      <c r="A11" s="69" t="s">
        <v>2</v>
      </c>
      <c r="B11"/>
      <c r="C11"/>
      <c r="D11"/>
      <c r="E11"/>
      <c r="F11"/>
    </row>
    <row r="12" spans="1:6">
      <c r="A12" s="69" t="s">
        <v>209</v>
      </c>
      <c r="B12"/>
      <c r="C12"/>
      <c r="D12"/>
      <c r="E12"/>
      <c r="F12"/>
    </row>
    <row r="13" spans="1:6">
      <c r="A13" s="69" t="s">
        <v>16</v>
      </c>
      <c r="B13"/>
      <c r="C13"/>
      <c r="D13"/>
      <c r="E13"/>
      <c r="F13"/>
    </row>
    <row r="14" spans="1:6">
      <c r="A14" s="69" t="s">
        <v>84</v>
      </c>
      <c r="B14"/>
      <c r="C14"/>
      <c r="D14"/>
      <c r="E14"/>
      <c r="F14"/>
    </row>
    <row r="15" spans="1:6">
      <c r="A15" s="69" t="s">
        <v>85</v>
      </c>
      <c r="B15"/>
      <c r="C15"/>
      <c r="D15"/>
      <c r="E15"/>
      <c r="F15"/>
    </row>
    <row r="16" spans="1:6">
      <c r="A16" s="69" t="s">
        <v>91</v>
      </c>
      <c r="B16"/>
      <c r="C16"/>
      <c r="D16"/>
      <c r="E16"/>
      <c r="F16"/>
    </row>
    <row r="17" spans="1:6">
      <c r="A17" s="69" t="s">
        <v>5</v>
      </c>
      <c r="B17"/>
      <c r="C17"/>
      <c r="D17"/>
      <c r="E17"/>
      <c r="F17"/>
    </row>
    <row r="18" spans="1:6">
      <c r="A18" s="69" t="s">
        <v>12</v>
      </c>
      <c r="B18"/>
      <c r="C18"/>
      <c r="D18"/>
      <c r="E18"/>
      <c r="F18"/>
    </row>
    <row r="19" spans="1:6">
      <c r="A19" s="69" t="s">
        <v>15</v>
      </c>
      <c r="B19"/>
      <c r="C19"/>
      <c r="D19"/>
      <c r="E19"/>
      <c r="F19"/>
    </row>
    <row r="20" spans="1:6">
      <c r="A20" s="69" t="s">
        <v>184</v>
      </c>
      <c r="B20"/>
      <c r="C20"/>
      <c r="D20"/>
      <c r="E20"/>
      <c r="F20"/>
    </row>
    <row r="21" spans="1:6">
      <c r="A21" s="69" t="s">
        <v>3</v>
      </c>
      <c r="B21"/>
      <c r="C21"/>
      <c r="D21"/>
      <c r="E21"/>
      <c r="F21"/>
    </row>
    <row r="22" spans="1:6">
      <c r="A22" s="69" t="s">
        <v>199</v>
      </c>
      <c r="B22"/>
      <c r="C22"/>
      <c r="D22"/>
      <c r="E22"/>
      <c r="F22"/>
    </row>
    <row r="23" spans="1:6">
      <c r="A23" s="69" t="s">
        <v>677</v>
      </c>
      <c r="B23"/>
      <c r="C23"/>
      <c r="D23"/>
      <c r="E23"/>
      <c r="F23"/>
    </row>
    <row r="24" spans="1:6">
      <c r="A24" s="69" t="s">
        <v>75</v>
      </c>
      <c r="B24"/>
      <c r="C24"/>
      <c r="D24"/>
      <c r="E24"/>
      <c r="F24"/>
    </row>
    <row r="25" spans="1:6">
      <c r="A25" s="69" t="s">
        <v>558</v>
      </c>
      <c r="B25"/>
      <c r="C25"/>
      <c r="D25"/>
      <c r="E25"/>
      <c r="F25"/>
    </row>
    <row r="26" spans="1:6">
      <c r="A26" s="69" t="s">
        <v>196</v>
      </c>
      <c r="B26"/>
      <c r="C26"/>
      <c r="D26"/>
      <c r="E26"/>
      <c r="F26"/>
    </row>
    <row r="27" spans="1:6">
      <c r="A27" s="69" t="s">
        <v>6</v>
      </c>
      <c r="B27"/>
      <c r="C27"/>
      <c r="D27"/>
      <c r="E27"/>
      <c r="F27"/>
    </row>
    <row r="28" spans="1:6">
      <c r="A28" s="69" t="s">
        <v>198</v>
      </c>
      <c r="B28"/>
      <c r="C28"/>
      <c r="D28"/>
      <c r="E28"/>
      <c r="F28"/>
    </row>
    <row r="29" spans="1:6">
      <c r="A29" s="69" t="s">
        <v>80</v>
      </c>
      <c r="B29"/>
      <c r="C29"/>
      <c r="D29"/>
      <c r="E29"/>
      <c r="F29"/>
    </row>
    <row r="30" spans="1:6">
      <c r="A30" s="69" t="s">
        <v>2</v>
      </c>
      <c r="B30"/>
      <c r="C30"/>
      <c r="D30"/>
      <c r="E30"/>
      <c r="F30"/>
    </row>
    <row r="31" spans="1:6">
      <c r="A31" s="69" t="s">
        <v>4</v>
      </c>
      <c r="B31"/>
      <c r="C31"/>
      <c r="D31"/>
      <c r="E31"/>
      <c r="F31"/>
    </row>
    <row r="32" spans="1:6">
      <c r="A32" s="69" t="s">
        <v>209</v>
      </c>
      <c r="B32"/>
      <c r="C32"/>
      <c r="D32"/>
      <c r="E32"/>
      <c r="F32"/>
    </row>
    <row r="33" spans="1:6">
      <c r="A33" s="69" t="s">
        <v>84</v>
      </c>
      <c r="B33"/>
      <c r="C33"/>
      <c r="D33"/>
      <c r="E33"/>
      <c r="F33"/>
    </row>
    <row r="34" spans="1:6">
      <c r="A34" s="69" t="s">
        <v>14</v>
      </c>
      <c r="B34"/>
      <c r="C34"/>
      <c r="D34"/>
      <c r="E34"/>
      <c r="F34"/>
    </row>
    <row r="35" spans="1:6">
      <c r="A35" s="69" t="s">
        <v>86</v>
      </c>
      <c r="B35"/>
      <c r="C35"/>
      <c r="D35"/>
      <c r="E35"/>
      <c r="F35"/>
    </row>
    <row r="36" spans="1:6">
      <c r="A36" s="69" t="s">
        <v>87</v>
      </c>
      <c r="B36"/>
      <c r="C36"/>
      <c r="D36"/>
      <c r="E36"/>
      <c r="F36"/>
    </row>
    <row r="37" spans="1:6">
      <c r="A37" s="69" t="s">
        <v>197</v>
      </c>
      <c r="B37"/>
      <c r="C37"/>
      <c r="D37"/>
      <c r="E37"/>
      <c r="F37"/>
    </row>
    <row r="38" spans="1:6">
      <c r="A38" s="69" t="s">
        <v>535</v>
      </c>
      <c r="B38"/>
      <c r="C38"/>
      <c r="D38"/>
      <c r="E38"/>
      <c r="F38"/>
    </row>
    <row r="39" spans="1:6">
      <c r="A39" s="69" t="s">
        <v>88</v>
      </c>
      <c r="B39"/>
      <c r="C39"/>
      <c r="D39"/>
      <c r="E39"/>
      <c r="F39"/>
    </row>
    <row r="40" spans="1:6">
      <c r="A40" s="69" t="s">
        <v>91</v>
      </c>
      <c r="B40"/>
      <c r="C40"/>
      <c r="D40"/>
      <c r="E40"/>
      <c r="F40"/>
    </row>
    <row r="41" spans="1:6">
      <c r="A41" s="69" t="s">
        <v>5</v>
      </c>
      <c r="B41"/>
      <c r="C41"/>
      <c r="D41"/>
      <c r="E41"/>
      <c r="F41"/>
    </row>
    <row r="42" spans="1:6">
      <c r="A42" s="69" t="s">
        <v>96</v>
      </c>
      <c r="B42"/>
      <c r="C42"/>
      <c r="D42"/>
      <c r="E42"/>
      <c r="F42"/>
    </row>
    <row r="43" spans="1:6">
      <c r="A43" s="69" t="s">
        <v>97</v>
      </c>
      <c r="B43"/>
      <c r="C43"/>
      <c r="D43"/>
      <c r="E43"/>
      <c r="F43"/>
    </row>
    <row r="44" spans="1:6">
      <c r="A44" s="69" t="s">
        <v>98</v>
      </c>
      <c r="B44"/>
      <c r="C44"/>
      <c r="D44"/>
      <c r="E44"/>
      <c r="F44"/>
    </row>
    <row r="45" spans="1:6">
      <c r="A45" s="69" t="s">
        <v>105</v>
      </c>
      <c r="B45"/>
      <c r="C45"/>
      <c r="D45"/>
      <c r="E45"/>
      <c r="F45"/>
    </row>
    <row r="46" spans="1:6">
      <c r="A46" s="69" t="s">
        <v>114</v>
      </c>
      <c r="B46"/>
      <c r="C46"/>
      <c r="D46"/>
      <c r="E46"/>
      <c r="F46"/>
    </row>
    <row r="47" spans="1:6">
      <c r="A47" s="69" t="s">
        <v>3</v>
      </c>
      <c r="B47"/>
      <c r="C47"/>
      <c r="D47"/>
      <c r="E47"/>
      <c r="F47"/>
    </row>
    <row r="48" spans="1:6">
      <c r="A48" s="69" t="s">
        <v>73</v>
      </c>
      <c r="B48"/>
      <c r="C48"/>
      <c r="D48"/>
      <c r="E48"/>
      <c r="F48"/>
    </row>
    <row r="49" spans="1:6">
      <c r="A49" s="69" t="s">
        <v>75</v>
      </c>
      <c r="B49"/>
      <c r="C49"/>
      <c r="D49"/>
      <c r="E49"/>
      <c r="F49"/>
    </row>
    <row r="50" spans="1:6">
      <c r="A50" s="69" t="s">
        <v>210</v>
      </c>
      <c r="B50"/>
      <c r="C50"/>
      <c r="D50"/>
      <c r="E50"/>
      <c r="F50"/>
    </row>
    <row r="51" spans="1:6">
      <c r="A51" s="69" t="s">
        <v>6</v>
      </c>
      <c r="B51"/>
      <c r="C51"/>
      <c r="D51"/>
      <c r="E51"/>
      <c r="F51"/>
    </row>
    <row r="52" spans="1:6">
      <c r="A52" s="69" t="s">
        <v>2</v>
      </c>
      <c r="B52"/>
      <c r="C52"/>
      <c r="D52"/>
      <c r="E52"/>
      <c r="F52"/>
    </row>
    <row r="53" spans="1:6">
      <c r="A53" s="69" t="s">
        <v>211</v>
      </c>
      <c r="B53"/>
      <c r="C53"/>
      <c r="D53"/>
      <c r="E53"/>
      <c r="F53"/>
    </row>
    <row r="54" spans="1:6">
      <c r="A54" s="69" t="s">
        <v>8</v>
      </c>
      <c r="B54"/>
      <c r="C54"/>
      <c r="D54"/>
      <c r="E54"/>
      <c r="F54"/>
    </row>
    <row r="55" spans="1:6">
      <c r="A55" s="69" t="s">
        <v>7</v>
      </c>
      <c r="B55"/>
      <c r="C55"/>
      <c r="D55"/>
      <c r="E55"/>
      <c r="F55"/>
    </row>
    <row r="56" spans="1:6">
      <c r="A56" s="69" t="s">
        <v>209</v>
      </c>
      <c r="B56"/>
      <c r="C56"/>
      <c r="D56"/>
      <c r="E56"/>
      <c r="F56"/>
    </row>
    <row r="57" spans="1:6">
      <c r="A57" s="69" t="s">
        <v>212</v>
      </c>
      <c r="B57"/>
      <c r="C57"/>
      <c r="D57"/>
      <c r="E57"/>
      <c r="F57"/>
    </row>
    <row r="58" spans="1:6">
      <c r="A58" s="69" t="s">
        <v>85</v>
      </c>
      <c r="B58"/>
      <c r="C58"/>
      <c r="D58"/>
      <c r="E58"/>
      <c r="F58"/>
    </row>
    <row r="59" spans="1:6">
      <c r="A59" s="69" t="s">
        <v>86</v>
      </c>
      <c r="B59"/>
      <c r="C59"/>
      <c r="D59"/>
      <c r="E59"/>
      <c r="F59"/>
    </row>
    <row r="60" spans="1:6">
      <c r="A60" s="69" t="s">
        <v>87</v>
      </c>
      <c r="B60"/>
      <c r="C60"/>
      <c r="D60"/>
      <c r="E60"/>
      <c r="F60"/>
    </row>
    <row r="61" spans="1:6">
      <c r="A61" s="69" t="s">
        <v>88</v>
      </c>
      <c r="B61"/>
      <c r="C61"/>
      <c r="D61"/>
      <c r="E61"/>
      <c r="F61"/>
    </row>
    <row r="62" spans="1:6">
      <c r="A62" s="69" t="s">
        <v>5</v>
      </c>
      <c r="B62"/>
      <c r="C62"/>
      <c r="D62"/>
      <c r="E62"/>
      <c r="F62"/>
    </row>
    <row r="63" spans="1:6" ht="28.5">
      <c r="A63" s="69" t="s">
        <v>31</v>
      </c>
      <c r="B63"/>
      <c r="C63"/>
      <c r="D63"/>
      <c r="E63"/>
      <c r="F63"/>
    </row>
    <row r="64" spans="1:6">
      <c r="A64" s="69" t="s">
        <v>17</v>
      </c>
      <c r="B64"/>
      <c r="C64"/>
      <c r="D64"/>
      <c r="E64"/>
      <c r="F64"/>
    </row>
    <row r="65" spans="1:6">
      <c r="A65" s="69" t="s">
        <v>6</v>
      </c>
      <c r="B65"/>
      <c r="C65"/>
      <c r="D65"/>
      <c r="E65"/>
      <c r="F65"/>
    </row>
    <row r="66" spans="1:6">
      <c r="A66" s="69" t="s">
        <v>80</v>
      </c>
      <c r="B66"/>
      <c r="C66"/>
      <c r="D66"/>
      <c r="E66"/>
      <c r="F66"/>
    </row>
    <row r="67" spans="1:6">
      <c r="A67" s="69" t="s">
        <v>2</v>
      </c>
      <c r="B67"/>
      <c r="C67"/>
      <c r="D67"/>
      <c r="E67"/>
      <c r="F67"/>
    </row>
    <row r="68" spans="1:6">
      <c r="A68" s="69" t="s">
        <v>4</v>
      </c>
      <c r="B68"/>
      <c r="C68"/>
      <c r="D68"/>
      <c r="E68"/>
      <c r="F68"/>
    </row>
    <row r="69" spans="1:6">
      <c r="A69" s="69" t="s">
        <v>8</v>
      </c>
      <c r="B69"/>
      <c r="C69"/>
      <c r="D69"/>
      <c r="E69"/>
      <c r="F69"/>
    </row>
    <row r="70" spans="1:6">
      <c r="A70" s="69" t="s">
        <v>7</v>
      </c>
      <c r="B70"/>
      <c r="C70"/>
      <c r="D70"/>
      <c r="E70"/>
      <c r="F70"/>
    </row>
    <row r="71" spans="1:6">
      <c r="A71" s="69" t="s">
        <v>209</v>
      </c>
      <c r="B71"/>
      <c r="C71"/>
      <c r="D71"/>
      <c r="E71"/>
      <c r="F71"/>
    </row>
    <row r="72" spans="1:6">
      <c r="A72" s="69" t="s">
        <v>14</v>
      </c>
      <c r="B72"/>
      <c r="C72"/>
      <c r="D72"/>
      <c r="E72"/>
      <c r="F72"/>
    </row>
    <row r="73" spans="1:6">
      <c r="A73" s="69" t="s">
        <v>86</v>
      </c>
      <c r="B73"/>
      <c r="C73"/>
      <c r="D73"/>
      <c r="E73"/>
      <c r="F73"/>
    </row>
    <row r="74" spans="1:6">
      <c r="A74" s="69" t="s">
        <v>1</v>
      </c>
      <c r="B74"/>
      <c r="C74"/>
      <c r="D74"/>
      <c r="E74"/>
      <c r="F74"/>
    </row>
    <row r="75" spans="1:6">
      <c r="A75" s="69" t="s">
        <v>42</v>
      </c>
      <c r="B75"/>
      <c r="C75"/>
      <c r="D75"/>
      <c r="E75"/>
      <c r="F75"/>
    </row>
    <row r="76" spans="1:6">
      <c r="A76" s="69" t="s">
        <v>5</v>
      </c>
      <c r="B76"/>
      <c r="C76"/>
      <c r="D76"/>
      <c r="E76"/>
      <c r="F76"/>
    </row>
    <row r="77" spans="1:6">
      <c r="A77" s="69" t="s">
        <v>15</v>
      </c>
      <c r="B77"/>
      <c r="C77"/>
      <c r="D77"/>
      <c r="E77"/>
      <c r="F77"/>
    </row>
    <row r="78" spans="1:6">
      <c r="A78" s="69" t="s">
        <v>113</v>
      </c>
      <c r="B78"/>
      <c r="C78"/>
      <c r="D78"/>
      <c r="E78"/>
      <c r="F78"/>
    </row>
    <row r="79" spans="1:6">
      <c r="A79" s="69" t="s">
        <v>3780</v>
      </c>
      <c r="B79"/>
      <c r="C79"/>
      <c r="D79"/>
      <c r="E79"/>
      <c r="F79"/>
    </row>
    <row r="80" spans="1:6">
      <c r="A80" s="69" t="s">
        <v>72</v>
      </c>
      <c r="B80"/>
      <c r="C80"/>
      <c r="D80"/>
      <c r="E80"/>
      <c r="F80"/>
    </row>
    <row r="81" spans="1:6">
      <c r="A81" s="69" t="s">
        <v>3768</v>
      </c>
      <c r="B81"/>
      <c r="C81"/>
      <c r="D81"/>
      <c r="E81"/>
      <c r="F81"/>
    </row>
    <row r="82" spans="1:6">
      <c r="A82" s="69" t="s">
        <v>74</v>
      </c>
      <c r="B82"/>
      <c r="C82"/>
      <c r="D82"/>
      <c r="E82"/>
      <c r="F82"/>
    </row>
    <row r="83" spans="1:6">
      <c r="A83" s="69" t="s">
        <v>75</v>
      </c>
      <c r="B83"/>
      <c r="C83"/>
      <c r="D83"/>
      <c r="E83"/>
      <c r="F83"/>
    </row>
    <row r="84" spans="1:6">
      <c r="A84" s="69" t="s">
        <v>3652</v>
      </c>
      <c r="B84"/>
      <c r="C84"/>
      <c r="D84"/>
      <c r="E84"/>
      <c r="F84"/>
    </row>
    <row r="85" spans="1:6">
      <c r="A85" s="69" t="s">
        <v>76</v>
      </c>
      <c r="B85"/>
      <c r="C85"/>
      <c r="D85"/>
      <c r="E85"/>
      <c r="F85"/>
    </row>
    <row r="86" spans="1:6">
      <c r="A86" s="69" t="s">
        <v>77</v>
      </c>
      <c r="B86"/>
      <c r="C86"/>
      <c r="D86"/>
      <c r="E86"/>
      <c r="F86"/>
    </row>
    <row r="87" spans="1:6">
      <c r="A87" s="69" t="s">
        <v>78</v>
      </c>
      <c r="B87"/>
      <c r="C87"/>
      <c r="D87"/>
      <c r="E87"/>
      <c r="F87"/>
    </row>
    <row r="88" spans="1:6">
      <c r="A88" s="69" t="s">
        <v>198</v>
      </c>
      <c r="B88"/>
      <c r="C88"/>
      <c r="D88"/>
      <c r="E88"/>
      <c r="F88"/>
    </row>
    <row r="89" spans="1:6">
      <c r="A89" s="69" t="s">
        <v>2</v>
      </c>
      <c r="B89"/>
      <c r="C89"/>
      <c r="D89"/>
      <c r="E89"/>
      <c r="F89"/>
    </row>
    <row r="90" spans="1:6">
      <c r="A90" s="69" t="s">
        <v>4</v>
      </c>
      <c r="B90"/>
      <c r="C90"/>
      <c r="D90"/>
      <c r="E90"/>
      <c r="F90"/>
    </row>
    <row r="91" spans="1:6">
      <c r="A91" s="69" t="s">
        <v>8</v>
      </c>
      <c r="B91"/>
      <c r="C91"/>
      <c r="D91"/>
      <c r="E91"/>
      <c r="F91"/>
    </row>
    <row r="92" spans="1:6">
      <c r="A92" s="69" t="s">
        <v>81</v>
      </c>
      <c r="B92"/>
      <c r="C92"/>
      <c r="D92"/>
      <c r="E92"/>
      <c r="F92"/>
    </row>
    <row r="93" spans="1:6">
      <c r="A93" s="69" t="s">
        <v>209</v>
      </c>
      <c r="B93"/>
      <c r="C93"/>
      <c r="D93"/>
      <c r="E93"/>
      <c r="F93"/>
    </row>
    <row r="94" spans="1:6">
      <c r="A94" s="69" t="s">
        <v>82</v>
      </c>
      <c r="B94"/>
      <c r="C94"/>
      <c r="D94"/>
      <c r="E94"/>
      <c r="F94"/>
    </row>
    <row r="95" spans="1:6">
      <c r="A95" s="69" t="s">
        <v>83</v>
      </c>
      <c r="B95"/>
      <c r="C95"/>
      <c r="D95"/>
      <c r="E95"/>
      <c r="F95"/>
    </row>
    <row r="96" spans="1:6">
      <c r="A96" s="69" t="s">
        <v>217</v>
      </c>
      <c r="B96"/>
      <c r="C96"/>
      <c r="D96"/>
      <c r="E96"/>
      <c r="F96"/>
    </row>
    <row r="97" spans="1:6">
      <c r="A97" s="69" t="s">
        <v>89</v>
      </c>
      <c r="B97"/>
      <c r="C97"/>
      <c r="D97"/>
      <c r="E97"/>
      <c r="F97"/>
    </row>
    <row r="98" spans="1:6">
      <c r="A98" s="69" t="s">
        <v>42</v>
      </c>
      <c r="B98"/>
      <c r="C98"/>
      <c r="D98"/>
      <c r="E98"/>
      <c r="F98"/>
    </row>
    <row r="99" spans="1:6">
      <c r="A99" s="69" t="s">
        <v>90</v>
      </c>
      <c r="B99"/>
      <c r="C99"/>
      <c r="D99"/>
      <c r="E99"/>
      <c r="F99"/>
    </row>
    <row r="100" spans="1:6">
      <c r="A100" s="69" t="s">
        <v>91</v>
      </c>
      <c r="B100"/>
      <c r="C100"/>
      <c r="D100"/>
      <c r="E100"/>
      <c r="F100"/>
    </row>
    <row r="101" spans="1:6">
      <c r="A101" s="69" t="s">
        <v>92</v>
      </c>
      <c r="B101"/>
      <c r="C101"/>
      <c r="D101"/>
      <c r="E101"/>
      <c r="F101"/>
    </row>
    <row r="102" spans="1:6">
      <c r="A102" s="69" t="s">
        <v>93</v>
      </c>
      <c r="B102"/>
      <c r="C102"/>
      <c r="D102"/>
      <c r="E102"/>
      <c r="F102"/>
    </row>
    <row r="103" spans="1:6">
      <c r="A103" s="69" t="s">
        <v>94</v>
      </c>
      <c r="B103"/>
      <c r="C103"/>
      <c r="D103"/>
      <c r="E103"/>
      <c r="F103"/>
    </row>
    <row r="104" spans="1:6">
      <c r="A104" s="69" t="s">
        <v>95</v>
      </c>
      <c r="B104"/>
      <c r="C104"/>
      <c r="D104"/>
      <c r="E104"/>
      <c r="F104"/>
    </row>
    <row r="105" spans="1:6">
      <c r="A105" s="69" t="s">
        <v>96</v>
      </c>
      <c r="B105"/>
      <c r="C105"/>
      <c r="D105"/>
      <c r="E105"/>
      <c r="F105"/>
    </row>
    <row r="106" spans="1:6">
      <c r="A106" s="69" t="s">
        <v>97</v>
      </c>
      <c r="B106"/>
      <c r="C106"/>
      <c r="D106"/>
      <c r="E106"/>
      <c r="F106"/>
    </row>
    <row r="107" spans="1:6">
      <c r="A107" s="69" t="s">
        <v>98</v>
      </c>
      <c r="B107"/>
      <c r="C107"/>
      <c r="D107"/>
      <c r="E107"/>
      <c r="F107"/>
    </row>
    <row r="108" spans="1:6">
      <c r="A108" s="69" t="s">
        <v>99</v>
      </c>
      <c r="B108"/>
      <c r="C108"/>
      <c r="D108"/>
      <c r="E108"/>
      <c r="F108"/>
    </row>
    <row r="109" spans="1:6">
      <c r="A109" s="69" t="s">
        <v>100</v>
      </c>
      <c r="B109"/>
      <c r="C109"/>
      <c r="D109"/>
      <c r="E109"/>
      <c r="F109"/>
    </row>
    <row r="110" spans="1:6">
      <c r="A110" s="69" t="s">
        <v>101</v>
      </c>
      <c r="B110"/>
      <c r="C110"/>
      <c r="D110"/>
      <c r="E110"/>
      <c r="F110"/>
    </row>
    <row r="111" spans="1:6">
      <c r="A111" s="69" t="s">
        <v>102</v>
      </c>
      <c r="B111"/>
      <c r="C111"/>
      <c r="D111"/>
      <c r="E111"/>
      <c r="F111"/>
    </row>
    <row r="112" spans="1:6">
      <c r="A112" s="69" t="s">
        <v>103</v>
      </c>
      <c r="B112"/>
      <c r="C112"/>
      <c r="D112"/>
      <c r="E112"/>
      <c r="F112"/>
    </row>
    <row r="113" spans="1:6">
      <c r="A113" s="69" t="s">
        <v>104</v>
      </c>
      <c r="B113"/>
      <c r="C113"/>
      <c r="D113"/>
      <c r="E113"/>
      <c r="F113"/>
    </row>
    <row r="114" spans="1:6">
      <c r="A114" s="69" t="s">
        <v>105</v>
      </c>
      <c r="B114"/>
      <c r="C114"/>
      <c r="D114"/>
      <c r="E114"/>
      <c r="F114"/>
    </row>
    <row r="115" spans="1:6" ht="15">
      <c r="A115" s="69" t="s">
        <v>235</v>
      </c>
      <c r="B115"/>
      <c r="C115"/>
      <c r="D115"/>
      <c r="E115"/>
      <c r="F115"/>
    </row>
    <row r="116" spans="1:6">
      <c r="B116"/>
      <c r="C116"/>
      <c r="D116"/>
      <c r="E116"/>
      <c r="F116"/>
    </row>
    <row r="117" spans="1:6">
      <c r="B117"/>
      <c r="C117"/>
      <c r="D117"/>
      <c r="E117"/>
      <c r="F117"/>
    </row>
    <row r="118" spans="1:6">
      <c r="B118"/>
      <c r="C118"/>
      <c r="D118"/>
      <c r="E118"/>
      <c r="F118"/>
    </row>
    <row r="119" spans="1:6">
      <c r="B119"/>
      <c r="C119"/>
      <c r="D119"/>
      <c r="E119"/>
      <c r="F119"/>
    </row>
    <row r="120" spans="1:6">
      <c r="B120"/>
      <c r="C120"/>
      <c r="D120"/>
      <c r="E120"/>
      <c r="F120"/>
    </row>
    <row r="121" spans="1:6">
      <c r="B121"/>
      <c r="C121"/>
      <c r="D121"/>
      <c r="E121"/>
      <c r="F121"/>
    </row>
    <row r="122" spans="1:6">
      <c r="B122"/>
      <c r="C122"/>
      <c r="D122"/>
      <c r="E122"/>
      <c r="F122"/>
    </row>
    <row r="123" spans="1:6">
      <c r="B123"/>
      <c r="C123"/>
      <c r="D123"/>
      <c r="E123"/>
      <c r="F123"/>
    </row>
    <row r="124" spans="1:6">
      <c r="B124"/>
      <c r="C124"/>
      <c r="D124"/>
      <c r="E124"/>
      <c r="F124"/>
    </row>
    <row r="125" spans="1:6">
      <c r="B125"/>
      <c r="C125"/>
      <c r="D125"/>
      <c r="E125"/>
      <c r="F125"/>
    </row>
    <row r="126" spans="1:6">
      <c r="B126"/>
      <c r="C126"/>
      <c r="D126"/>
      <c r="E126"/>
      <c r="F126"/>
    </row>
    <row r="127" spans="1:6">
      <c r="B127"/>
      <c r="C127"/>
      <c r="D127"/>
      <c r="E127"/>
      <c r="F127"/>
    </row>
    <row r="128" spans="1:6">
      <c r="B128"/>
      <c r="C128"/>
      <c r="D128"/>
      <c r="E128"/>
      <c r="F128"/>
    </row>
    <row r="129" spans="2:6">
      <c r="B129"/>
      <c r="C129"/>
      <c r="D129"/>
      <c r="E129"/>
      <c r="F129"/>
    </row>
    <row r="130" spans="2:6">
      <c r="B130"/>
      <c r="C130"/>
      <c r="D130"/>
      <c r="E130"/>
      <c r="F130"/>
    </row>
    <row r="131" spans="2:6">
      <c r="B131"/>
      <c r="C131"/>
      <c r="D131"/>
      <c r="E131"/>
      <c r="F131"/>
    </row>
    <row r="132" spans="2:6">
      <c r="B132"/>
      <c r="C132"/>
      <c r="D132"/>
      <c r="E132"/>
      <c r="F132"/>
    </row>
    <row r="133" spans="2:6">
      <c r="B133"/>
      <c r="C133"/>
      <c r="D133"/>
      <c r="E133"/>
      <c r="F133"/>
    </row>
    <row r="134" spans="2:6">
      <c r="B134"/>
      <c r="C134"/>
      <c r="D134"/>
      <c r="E134"/>
      <c r="F134"/>
    </row>
    <row r="135" spans="2:6">
      <c r="B135"/>
      <c r="C135"/>
      <c r="D135"/>
      <c r="E135"/>
      <c r="F135"/>
    </row>
    <row r="136" spans="2:6">
      <c r="B136"/>
      <c r="C136"/>
      <c r="D136"/>
      <c r="E136"/>
      <c r="F136"/>
    </row>
    <row r="137" spans="2:6">
      <c r="B137"/>
      <c r="C137"/>
      <c r="D137"/>
      <c r="E137"/>
      <c r="F137"/>
    </row>
    <row r="138" spans="2:6">
      <c r="B138"/>
      <c r="C138"/>
      <c r="D138"/>
      <c r="E138"/>
      <c r="F138"/>
    </row>
    <row r="139" spans="2:6">
      <c r="B139"/>
      <c r="C139"/>
      <c r="D139"/>
      <c r="E139"/>
      <c r="F139"/>
    </row>
    <row r="140" spans="2:6">
      <c r="B140"/>
      <c r="C140"/>
      <c r="D140"/>
      <c r="E140"/>
      <c r="F140"/>
    </row>
    <row r="141" spans="2:6">
      <c r="B141"/>
      <c r="C141"/>
      <c r="D141"/>
      <c r="E141"/>
      <c r="F141"/>
    </row>
    <row r="142" spans="2:6">
      <c r="B142"/>
      <c r="C142"/>
      <c r="D142"/>
      <c r="E142"/>
      <c r="F142"/>
    </row>
    <row r="143" spans="2:6">
      <c r="B143"/>
      <c r="C143"/>
      <c r="D143"/>
      <c r="E143"/>
      <c r="F143"/>
    </row>
    <row r="144" spans="2:6">
      <c r="B144"/>
      <c r="C144"/>
      <c r="D144"/>
      <c r="E144"/>
      <c r="F144"/>
    </row>
    <row r="145" spans="2:6">
      <c r="B145"/>
      <c r="C145"/>
      <c r="D145"/>
      <c r="E145"/>
      <c r="F145"/>
    </row>
    <row r="146" spans="2:6">
      <c r="B146"/>
      <c r="C146"/>
      <c r="D146"/>
      <c r="E146"/>
      <c r="F146"/>
    </row>
    <row r="147" spans="2:6">
      <c r="B147"/>
      <c r="C147"/>
      <c r="D147"/>
      <c r="E147"/>
      <c r="F147"/>
    </row>
    <row r="148" spans="2:6">
      <c r="B148"/>
      <c r="C148"/>
      <c r="D148"/>
      <c r="E148"/>
      <c r="F148"/>
    </row>
    <row r="149" spans="2:6">
      <c r="B149"/>
      <c r="C149"/>
      <c r="D149"/>
      <c r="E149"/>
      <c r="F149"/>
    </row>
    <row r="150" spans="2:6">
      <c r="B150"/>
      <c r="C150"/>
      <c r="D150"/>
      <c r="E150"/>
      <c r="F150"/>
    </row>
    <row r="151" spans="2:6">
      <c r="B151"/>
      <c r="C151"/>
      <c r="D151"/>
      <c r="E151"/>
      <c r="F151"/>
    </row>
    <row r="152" spans="2:6">
      <c r="B152"/>
      <c r="C152"/>
      <c r="D152"/>
      <c r="E152"/>
      <c r="F152"/>
    </row>
    <row r="153" spans="2:6">
      <c r="B153"/>
      <c r="C153"/>
      <c r="D153"/>
      <c r="E153"/>
      <c r="F153"/>
    </row>
    <row r="154" spans="2:6">
      <c r="B154"/>
      <c r="C154"/>
      <c r="D154"/>
      <c r="E154"/>
      <c r="F154"/>
    </row>
    <row r="155" spans="2:6">
      <c r="B155"/>
      <c r="C155"/>
      <c r="D155"/>
      <c r="E155"/>
      <c r="F155"/>
    </row>
    <row r="156" spans="2:6">
      <c r="B156"/>
      <c r="C156"/>
      <c r="D156"/>
      <c r="E156"/>
      <c r="F156"/>
    </row>
    <row r="157" spans="2:6">
      <c r="B157"/>
      <c r="C157"/>
      <c r="D157"/>
      <c r="E157"/>
      <c r="F157"/>
    </row>
    <row r="158" spans="2:6">
      <c r="B158"/>
      <c r="C158"/>
      <c r="D158"/>
      <c r="E158"/>
      <c r="F158"/>
    </row>
    <row r="159" spans="2:6">
      <c r="B159"/>
      <c r="C159"/>
      <c r="D159"/>
      <c r="E159"/>
      <c r="F159"/>
    </row>
    <row r="160" spans="2:6">
      <c r="B160"/>
      <c r="C160"/>
      <c r="D160"/>
      <c r="E160"/>
      <c r="F160"/>
    </row>
    <row r="161" spans="2:6">
      <c r="B161"/>
      <c r="C161"/>
      <c r="D161"/>
      <c r="E161"/>
      <c r="F161"/>
    </row>
    <row r="162" spans="2:6">
      <c r="B162"/>
      <c r="C162"/>
      <c r="D162"/>
      <c r="E162"/>
      <c r="F162"/>
    </row>
    <row r="163" spans="2:6">
      <c r="B163"/>
      <c r="C163"/>
      <c r="D163"/>
      <c r="E163"/>
      <c r="F163"/>
    </row>
    <row r="164" spans="2:6">
      <c r="B164"/>
      <c r="C164"/>
      <c r="D164"/>
      <c r="E164"/>
      <c r="F164"/>
    </row>
    <row r="165" spans="2:6">
      <c r="B165"/>
      <c r="C165"/>
      <c r="D165"/>
      <c r="E165"/>
      <c r="F165"/>
    </row>
    <row r="166" spans="2:6">
      <c r="B166"/>
      <c r="C166"/>
      <c r="D166"/>
      <c r="E166"/>
      <c r="F166"/>
    </row>
    <row r="167" spans="2:6">
      <c r="B167"/>
      <c r="C167"/>
      <c r="D167"/>
      <c r="E167"/>
      <c r="F167"/>
    </row>
    <row r="168" spans="2:6">
      <c r="B168"/>
      <c r="C168"/>
      <c r="D168"/>
      <c r="E168"/>
      <c r="F168"/>
    </row>
    <row r="169" spans="2:6">
      <c r="B169"/>
      <c r="C169"/>
      <c r="D169"/>
      <c r="E169"/>
      <c r="F169"/>
    </row>
    <row r="170" spans="2:6">
      <c r="B170"/>
      <c r="C170"/>
      <c r="D170"/>
      <c r="E170"/>
      <c r="F170"/>
    </row>
    <row r="171" spans="2:6">
      <c r="B171"/>
      <c r="C171"/>
      <c r="D171"/>
      <c r="E171"/>
      <c r="F171"/>
    </row>
    <row r="172" spans="2:6">
      <c r="B172"/>
      <c r="C172"/>
      <c r="D172"/>
      <c r="E172"/>
      <c r="F172"/>
    </row>
    <row r="173" spans="2:6">
      <c r="B173"/>
      <c r="C173"/>
      <c r="D173"/>
      <c r="E173"/>
      <c r="F173"/>
    </row>
    <row r="174" spans="2:6">
      <c r="B174"/>
      <c r="C174"/>
      <c r="D174"/>
      <c r="E174"/>
      <c r="F174"/>
    </row>
    <row r="175" spans="2:6">
      <c r="B175"/>
      <c r="C175"/>
      <c r="D175"/>
      <c r="E175"/>
      <c r="F175"/>
    </row>
    <row r="176" spans="2:6">
      <c r="B176"/>
      <c r="C176"/>
      <c r="D176"/>
      <c r="E176"/>
      <c r="F176"/>
    </row>
    <row r="177" spans="2:6">
      <c r="B177"/>
      <c r="C177"/>
      <c r="D177"/>
      <c r="E177"/>
      <c r="F177"/>
    </row>
    <row r="178" spans="2:6">
      <c r="B178"/>
      <c r="C178"/>
      <c r="D178"/>
      <c r="E178"/>
      <c r="F178"/>
    </row>
    <row r="179" spans="2:6">
      <c r="B179"/>
      <c r="C179"/>
      <c r="D179"/>
      <c r="E179"/>
      <c r="F179"/>
    </row>
    <row r="180" spans="2:6">
      <c r="B180"/>
      <c r="C180"/>
      <c r="D180"/>
      <c r="E180"/>
      <c r="F180"/>
    </row>
    <row r="181" spans="2:6">
      <c r="B181"/>
      <c r="C181"/>
      <c r="D181"/>
      <c r="E181"/>
      <c r="F181"/>
    </row>
    <row r="182" spans="2:6">
      <c r="B182"/>
      <c r="C182"/>
      <c r="D182"/>
      <c r="E182"/>
      <c r="F182"/>
    </row>
    <row r="183" spans="2:6">
      <c r="B183"/>
      <c r="C183"/>
      <c r="D183"/>
      <c r="E183"/>
      <c r="F183"/>
    </row>
    <row r="184" spans="2:6">
      <c r="B184"/>
      <c r="C184"/>
      <c r="D184"/>
      <c r="E184"/>
      <c r="F184"/>
    </row>
    <row r="185" spans="2:6">
      <c r="B185"/>
      <c r="C185"/>
      <c r="D185"/>
      <c r="E185"/>
      <c r="F185"/>
    </row>
    <row r="186" spans="2:6">
      <c r="B186"/>
      <c r="C186"/>
      <c r="D186"/>
      <c r="E186"/>
      <c r="F186"/>
    </row>
    <row r="187" spans="2:6">
      <c r="B187"/>
      <c r="C187"/>
      <c r="D187"/>
      <c r="E187"/>
      <c r="F187"/>
    </row>
    <row r="188" spans="2:6">
      <c r="B188"/>
      <c r="C188"/>
      <c r="D188"/>
      <c r="E188"/>
      <c r="F188"/>
    </row>
    <row r="189" spans="2:6">
      <c r="B189"/>
      <c r="C189"/>
      <c r="D189"/>
      <c r="E189"/>
      <c r="F189"/>
    </row>
    <row r="190" spans="2:6">
      <c r="B190"/>
      <c r="C190"/>
      <c r="D190"/>
      <c r="E190"/>
      <c r="F190"/>
    </row>
    <row r="191" spans="2:6">
      <c r="B191"/>
      <c r="C191"/>
      <c r="D191"/>
      <c r="E191"/>
      <c r="F191"/>
    </row>
    <row r="192" spans="2:6">
      <c r="B192"/>
      <c r="C192"/>
      <c r="D192"/>
      <c r="E192"/>
      <c r="F192"/>
    </row>
    <row r="193" spans="2:6">
      <c r="B193"/>
      <c r="C193"/>
      <c r="D193"/>
      <c r="E193"/>
      <c r="F193"/>
    </row>
    <row r="194" spans="2:6">
      <c r="B194"/>
      <c r="C194"/>
      <c r="D194"/>
      <c r="E194"/>
      <c r="F194"/>
    </row>
    <row r="195" spans="2:6">
      <c r="B195"/>
      <c r="C195"/>
      <c r="D195"/>
      <c r="E195"/>
      <c r="F195"/>
    </row>
    <row r="196" spans="2:6">
      <c r="B196"/>
      <c r="C196"/>
      <c r="D196"/>
      <c r="E196"/>
      <c r="F196"/>
    </row>
    <row r="197" spans="2:6">
      <c r="B197"/>
      <c r="C197"/>
      <c r="D197"/>
      <c r="E197"/>
      <c r="F197"/>
    </row>
    <row r="198" spans="2:6">
      <c r="B198"/>
      <c r="C198"/>
      <c r="D198"/>
      <c r="E198"/>
      <c r="F198"/>
    </row>
    <row r="199" spans="2:6">
      <c r="B199"/>
      <c r="C199"/>
      <c r="D199"/>
      <c r="E199"/>
      <c r="F199"/>
    </row>
    <row r="200" spans="2:6">
      <c r="B200"/>
      <c r="C200"/>
      <c r="D200"/>
      <c r="E200"/>
      <c r="F200"/>
    </row>
    <row r="201" spans="2:6">
      <c r="B201"/>
      <c r="C201"/>
      <c r="D201"/>
      <c r="E201"/>
      <c r="F201"/>
    </row>
    <row r="202" spans="2:6">
      <c r="B202"/>
      <c r="C202"/>
      <c r="D202"/>
      <c r="E202"/>
      <c r="F202"/>
    </row>
    <row r="203" spans="2:6">
      <c r="B203"/>
      <c r="C203"/>
      <c r="D203"/>
      <c r="E203"/>
      <c r="F203"/>
    </row>
    <row r="204" spans="2:6">
      <c r="B204"/>
      <c r="C204"/>
      <c r="D204"/>
      <c r="E204"/>
      <c r="F204"/>
    </row>
    <row r="205" spans="2:6">
      <c r="B205"/>
      <c r="C205"/>
      <c r="D205"/>
      <c r="E205"/>
      <c r="F205"/>
    </row>
    <row r="206" spans="2:6">
      <c r="B206"/>
      <c r="C206"/>
      <c r="D206"/>
      <c r="E206"/>
      <c r="F206"/>
    </row>
    <row r="207" spans="2:6">
      <c r="B207"/>
      <c r="C207"/>
      <c r="D207"/>
      <c r="E207"/>
      <c r="F207"/>
    </row>
    <row r="208" spans="2:6">
      <c r="B208"/>
      <c r="C208"/>
      <c r="D208"/>
      <c r="E208"/>
      <c r="F208"/>
    </row>
    <row r="209" spans="2:6">
      <c r="B209"/>
      <c r="C209"/>
      <c r="D209"/>
      <c r="E209"/>
      <c r="F209"/>
    </row>
    <row r="210" spans="2:6">
      <c r="B210"/>
      <c r="C210"/>
      <c r="D210"/>
      <c r="E210"/>
      <c r="F210"/>
    </row>
    <row r="211" spans="2:6">
      <c r="B211"/>
      <c r="C211"/>
      <c r="D211"/>
      <c r="E211"/>
      <c r="F211"/>
    </row>
    <row r="212" spans="2:6">
      <c r="B212"/>
      <c r="C212"/>
      <c r="D212"/>
      <c r="E212"/>
      <c r="F212"/>
    </row>
    <row r="213" spans="2:6">
      <c r="B213"/>
      <c r="C213"/>
      <c r="D213"/>
      <c r="E213"/>
      <c r="F213"/>
    </row>
    <row r="214" spans="2:6">
      <c r="B214"/>
      <c r="C214"/>
      <c r="D214"/>
      <c r="E214"/>
      <c r="F214"/>
    </row>
    <row r="215" spans="2:6">
      <c r="B215"/>
      <c r="C215"/>
      <c r="D215"/>
      <c r="E215"/>
      <c r="F215"/>
    </row>
    <row r="216" spans="2:6">
      <c r="B216"/>
      <c r="C216"/>
      <c r="D216"/>
      <c r="E216"/>
      <c r="F216"/>
    </row>
    <row r="217" spans="2:6">
      <c r="B217"/>
      <c r="C217"/>
      <c r="D217"/>
      <c r="E217"/>
      <c r="F217"/>
    </row>
    <row r="218" spans="2:6">
      <c r="B218"/>
      <c r="C218"/>
      <c r="D218"/>
      <c r="E218"/>
      <c r="F218"/>
    </row>
    <row r="219" spans="2:6">
      <c r="B219"/>
      <c r="C219"/>
      <c r="D219"/>
      <c r="E219"/>
      <c r="F219"/>
    </row>
    <row r="220" spans="2:6">
      <c r="B220"/>
      <c r="C220"/>
      <c r="D220"/>
      <c r="E220"/>
      <c r="F220"/>
    </row>
    <row r="221" spans="2:6">
      <c r="B221"/>
      <c r="C221"/>
      <c r="D221"/>
      <c r="E221"/>
      <c r="F221"/>
    </row>
    <row r="222" spans="2:6">
      <c r="B222"/>
      <c r="C222"/>
      <c r="D222"/>
      <c r="E222"/>
      <c r="F222"/>
    </row>
    <row r="223" spans="2:6">
      <c r="B223"/>
      <c r="C223"/>
      <c r="D223"/>
      <c r="E223"/>
      <c r="F223"/>
    </row>
    <row r="224" spans="2:6">
      <c r="B224"/>
      <c r="C224"/>
      <c r="D224"/>
      <c r="E224"/>
      <c r="F224"/>
    </row>
    <row r="225" spans="2:6">
      <c r="B225"/>
      <c r="C225"/>
      <c r="D225"/>
      <c r="E225"/>
      <c r="F225"/>
    </row>
    <row r="226" spans="2:6">
      <c r="B226"/>
      <c r="C226"/>
      <c r="D226"/>
      <c r="E226"/>
      <c r="F226"/>
    </row>
    <row r="227" spans="2:6">
      <c r="B227"/>
      <c r="C227"/>
      <c r="D227"/>
      <c r="E227"/>
      <c r="F227"/>
    </row>
    <row r="228" spans="2:6">
      <c r="B228"/>
      <c r="C228"/>
      <c r="D228"/>
      <c r="E228"/>
      <c r="F228"/>
    </row>
    <row r="229" spans="2:6">
      <c r="B229"/>
      <c r="C229"/>
      <c r="D229"/>
      <c r="E229"/>
      <c r="F229"/>
    </row>
  </sheetData>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42"/>
  <sheetViews>
    <sheetView workbookViewId="0">
      <selection activeCell="C15" sqref="C15"/>
    </sheetView>
  </sheetViews>
  <sheetFormatPr baseColWidth="10" defaultRowHeight="14.25"/>
  <cols>
    <col min="1" max="1" width="41.5" customWidth="1"/>
    <col min="2" max="2" width="16.25" style="77" bestFit="1" customWidth="1"/>
  </cols>
  <sheetData>
    <row r="1" spans="1:2">
      <c r="B1"/>
    </row>
    <row r="2" spans="1:2">
      <c r="B2"/>
    </row>
    <row r="3" spans="1:2" s="59" customFormat="1" ht="28.5">
      <c r="A3" s="68" t="s">
        <v>346</v>
      </c>
      <c r="B3" s="78" t="s">
        <v>347</v>
      </c>
    </row>
    <row r="4" spans="1:2">
      <c r="A4" s="60" t="s">
        <v>112</v>
      </c>
      <c r="B4" s="61">
        <v>11391508000</v>
      </c>
    </row>
    <row r="5" spans="1:2">
      <c r="A5" s="66" t="s">
        <v>218</v>
      </c>
      <c r="B5" s="61">
        <v>6091494400</v>
      </c>
    </row>
    <row r="6" spans="1:2">
      <c r="A6" s="66" t="s">
        <v>226</v>
      </c>
      <c r="B6" s="61">
        <v>3842235963</v>
      </c>
    </row>
    <row r="7" spans="1:2">
      <c r="A7" s="66" t="s">
        <v>163</v>
      </c>
      <c r="B7" s="61">
        <v>720000000</v>
      </c>
    </row>
    <row r="8" spans="1:2">
      <c r="A8" s="66" t="s">
        <v>222</v>
      </c>
      <c r="B8" s="61">
        <v>120000000</v>
      </c>
    </row>
    <row r="9" spans="1:2">
      <c r="A9" s="66" t="s">
        <v>224</v>
      </c>
      <c r="B9" s="61">
        <v>484373457</v>
      </c>
    </row>
    <row r="10" spans="1:2">
      <c r="A10" s="66" t="s">
        <v>225</v>
      </c>
      <c r="B10" s="61">
        <v>133404180</v>
      </c>
    </row>
    <row r="11" spans="1:2">
      <c r="A11" s="60" t="s">
        <v>184</v>
      </c>
      <c r="B11" s="61">
        <v>3990600000</v>
      </c>
    </row>
    <row r="12" spans="1:2">
      <c r="A12" s="66" t="s">
        <v>218</v>
      </c>
      <c r="B12" s="61">
        <v>2224474999</v>
      </c>
    </row>
    <row r="13" spans="1:2">
      <c r="A13" s="66" t="s">
        <v>226</v>
      </c>
      <c r="B13" s="61">
        <v>1354184738</v>
      </c>
    </row>
    <row r="14" spans="1:2">
      <c r="A14" s="66" t="s">
        <v>222</v>
      </c>
      <c r="B14" s="61">
        <v>20000000</v>
      </c>
    </row>
    <row r="15" spans="1:2">
      <c r="A15" s="66" t="s">
        <v>223</v>
      </c>
      <c r="B15" s="61">
        <v>14235262</v>
      </c>
    </row>
    <row r="16" spans="1:2">
      <c r="A16" s="66" t="s">
        <v>224</v>
      </c>
      <c r="B16" s="61">
        <v>271990705</v>
      </c>
    </row>
    <row r="17" spans="1:2">
      <c r="A17" s="66" t="s">
        <v>225</v>
      </c>
      <c r="B17" s="61">
        <v>105714296</v>
      </c>
    </row>
    <row r="18" spans="1:2">
      <c r="A18" s="60" t="s">
        <v>113</v>
      </c>
      <c r="B18" s="61">
        <v>14625549000</v>
      </c>
    </row>
    <row r="19" spans="1:2">
      <c r="A19" s="66" t="s">
        <v>218</v>
      </c>
      <c r="B19" s="61">
        <v>7035960528</v>
      </c>
    </row>
    <row r="20" spans="1:2">
      <c r="A20" s="66" t="s">
        <v>226</v>
      </c>
      <c r="B20" s="61">
        <v>781295274</v>
      </c>
    </row>
    <row r="21" spans="1:2">
      <c r="A21" s="66" t="s">
        <v>163</v>
      </c>
      <c r="B21" s="61">
        <v>440564000</v>
      </c>
    </row>
    <row r="22" spans="1:2">
      <c r="A22" s="66" t="s">
        <v>221</v>
      </c>
      <c r="B22" s="61">
        <v>2632524291</v>
      </c>
    </row>
    <row r="23" spans="1:2">
      <c r="A23" s="66" t="s">
        <v>222</v>
      </c>
      <c r="B23" s="61">
        <v>457477690</v>
      </c>
    </row>
    <row r="24" spans="1:2">
      <c r="A24" s="66" t="s">
        <v>223</v>
      </c>
      <c r="B24" s="61">
        <v>222691859</v>
      </c>
    </row>
    <row r="25" spans="1:2">
      <c r="A25" s="66" t="s">
        <v>224</v>
      </c>
      <c r="B25" s="61">
        <v>1621305832</v>
      </c>
    </row>
    <row r="26" spans="1:2">
      <c r="A26" s="66" t="s">
        <v>225</v>
      </c>
      <c r="B26" s="61">
        <v>1433729526</v>
      </c>
    </row>
    <row r="27" spans="1:2">
      <c r="A27" s="60" t="s">
        <v>31</v>
      </c>
      <c r="B27" s="61">
        <v>17375168000</v>
      </c>
    </row>
    <row r="28" spans="1:2">
      <c r="A28" s="66" t="s">
        <v>218</v>
      </c>
      <c r="B28" s="61">
        <v>4066028060</v>
      </c>
    </row>
    <row r="29" spans="1:2">
      <c r="A29" s="66" t="s">
        <v>226</v>
      </c>
      <c r="B29" s="61">
        <v>12059689002</v>
      </c>
    </row>
    <row r="30" spans="1:2">
      <c r="A30" s="66" t="s">
        <v>219</v>
      </c>
      <c r="B30" s="61">
        <v>752054000</v>
      </c>
    </row>
    <row r="31" spans="1:2">
      <c r="A31" s="66" t="s">
        <v>222</v>
      </c>
      <c r="B31" s="61">
        <v>100000000</v>
      </c>
    </row>
    <row r="32" spans="1:2">
      <c r="A32" s="66" t="s">
        <v>224</v>
      </c>
      <c r="B32" s="61">
        <v>105120000</v>
      </c>
    </row>
    <row r="33" spans="1:2">
      <c r="A33" s="66" t="s">
        <v>225</v>
      </c>
      <c r="B33" s="61">
        <v>292276938</v>
      </c>
    </row>
    <row r="34" spans="1:2">
      <c r="A34" s="60" t="s">
        <v>114</v>
      </c>
      <c r="B34" s="61">
        <v>16660557000</v>
      </c>
    </row>
    <row r="35" spans="1:2">
      <c r="A35" s="66" t="s">
        <v>218</v>
      </c>
      <c r="B35" s="61">
        <v>1881682419</v>
      </c>
    </row>
    <row r="36" spans="1:2">
      <c r="A36" s="66" t="s">
        <v>226</v>
      </c>
      <c r="B36" s="61">
        <v>10468037578</v>
      </c>
    </row>
    <row r="37" spans="1:2">
      <c r="A37" s="66" t="s">
        <v>219</v>
      </c>
      <c r="B37" s="61">
        <v>2935538831</v>
      </c>
    </row>
    <row r="38" spans="1:2">
      <c r="A38" s="66" t="s">
        <v>220</v>
      </c>
      <c r="B38" s="61">
        <v>190878852</v>
      </c>
    </row>
    <row r="39" spans="1:2">
      <c r="A39" s="66" t="s">
        <v>222</v>
      </c>
      <c r="B39" s="61">
        <v>42500000</v>
      </c>
    </row>
    <row r="40" spans="1:2">
      <c r="A40" s="66" t="s">
        <v>224</v>
      </c>
      <c r="B40" s="61">
        <v>100000000</v>
      </c>
    </row>
    <row r="41" spans="1:2">
      <c r="A41" s="66" t="s">
        <v>225</v>
      </c>
      <c r="B41" s="61">
        <v>1041919320</v>
      </c>
    </row>
    <row r="42" spans="1:2">
      <c r="A42" s="60" t="s">
        <v>235</v>
      </c>
      <c r="B42" s="61">
        <v>64043382000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97"/>
  <sheetViews>
    <sheetView topLeftCell="H1" zoomScale="80" zoomScaleNormal="80" workbookViewId="0">
      <selection activeCell="K3" sqref="K3"/>
    </sheetView>
  </sheetViews>
  <sheetFormatPr baseColWidth="10" defaultColWidth="12.625" defaultRowHeight="14.25"/>
  <cols>
    <col min="1" max="1" width="25.375" style="53" bestFit="1" customWidth="1"/>
    <col min="2" max="2" width="55.125" style="53" customWidth="1"/>
    <col min="3" max="3" width="75.75" style="53" customWidth="1"/>
    <col min="4" max="4" width="131.875" style="53" customWidth="1"/>
    <col min="5" max="5" width="27.375" style="53" bestFit="1" customWidth="1"/>
    <col min="6" max="6" width="87.625" style="53" bestFit="1" customWidth="1"/>
    <col min="7" max="7" width="52.75" style="53" bestFit="1" customWidth="1"/>
    <col min="8" max="8" width="63" style="53" bestFit="1" customWidth="1"/>
    <col min="9" max="9" width="48.75" style="53" bestFit="1" customWidth="1"/>
    <col min="10" max="10" width="46.875" style="53" bestFit="1" customWidth="1"/>
    <col min="11" max="11" width="27.875" style="53" bestFit="1" customWidth="1"/>
    <col min="12" max="12" width="71.75" style="53" bestFit="1" customWidth="1"/>
    <col min="13" max="16384" width="12.625" style="53"/>
  </cols>
  <sheetData>
    <row r="1" spans="1:12" s="52" customFormat="1" ht="41.25" customHeight="1">
      <c r="A1" s="51" t="s">
        <v>50</v>
      </c>
      <c r="B1" s="51" t="s">
        <v>51</v>
      </c>
      <c r="C1" s="51" t="s">
        <v>29</v>
      </c>
      <c r="D1" s="51" t="s">
        <v>28</v>
      </c>
      <c r="E1" s="51" t="s">
        <v>52</v>
      </c>
      <c r="F1" s="62" t="s">
        <v>27</v>
      </c>
      <c r="G1" s="51" t="s">
        <v>59</v>
      </c>
      <c r="H1" s="51" t="s">
        <v>23</v>
      </c>
      <c r="I1" s="51" t="s">
        <v>62</v>
      </c>
      <c r="J1" s="51" t="s">
        <v>63</v>
      </c>
      <c r="K1" s="51" t="s">
        <v>136</v>
      </c>
      <c r="L1" s="51" t="s">
        <v>67</v>
      </c>
    </row>
    <row r="2" spans="1:12" ht="12.75" customHeight="1">
      <c r="A2" s="53" t="s">
        <v>151</v>
      </c>
      <c r="B2" s="53" t="s">
        <v>112</v>
      </c>
      <c r="C2" s="53" t="s">
        <v>115</v>
      </c>
      <c r="D2" s="54" t="s">
        <v>183</v>
      </c>
      <c r="E2" s="54" t="s">
        <v>215</v>
      </c>
      <c r="F2" s="54" t="s">
        <v>71</v>
      </c>
      <c r="G2" s="54" t="s">
        <v>40</v>
      </c>
      <c r="H2" s="54" t="s">
        <v>218</v>
      </c>
      <c r="I2" s="54" t="s">
        <v>230</v>
      </c>
      <c r="J2" s="54" t="s">
        <v>227</v>
      </c>
      <c r="K2" s="53" t="s">
        <v>38</v>
      </c>
      <c r="L2" s="53" t="s">
        <v>164</v>
      </c>
    </row>
    <row r="3" spans="1:12" ht="12.75" customHeight="1">
      <c r="A3" s="53" t="s">
        <v>152</v>
      </c>
      <c r="B3" s="53" t="s">
        <v>184</v>
      </c>
      <c r="C3" s="53" t="s">
        <v>116</v>
      </c>
      <c r="D3" s="54" t="s">
        <v>122</v>
      </c>
      <c r="E3" s="54" t="s">
        <v>216</v>
      </c>
      <c r="F3" s="54" t="s">
        <v>3</v>
      </c>
      <c r="G3" s="54" t="s">
        <v>106</v>
      </c>
      <c r="H3" s="54" t="s">
        <v>219</v>
      </c>
      <c r="I3" s="54" t="s">
        <v>156</v>
      </c>
      <c r="J3" s="54" t="s">
        <v>195</v>
      </c>
      <c r="K3" s="53" t="s">
        <v>178</v>
      </c>
      <c r="L3" s="53" t="s">
        <v>165</v>
      </c>
    </row>
    <row r="4" spans="1:12">
      <c r="A4" s="54" t="s">
        <v>153</v>
      </c>
      <c r="B4" s="54" t="s">
        <v>113</v>
      </c>
      <c r="C4" s="53" t="s">
        <v>117</v>
      </c>
      <c r="D4" s="54" t="s">
        <v>121</v>
      </c>
      <c r="E4" t="s">
        <v>192</v>
      </c>
      <c r="F4" s="54" t="s">
        <v>199</v>
      </c>
      <c r="G4" s="54" t="s">
        <v>41</v>
      </c>
      <c r="H4" s="54" t="s">
        <v>220</v>
      </c>
      <c r="I4" s="54" t="s">
        <v>157</v>
      </c>
      <c r="J4" s="54" t="s">
        <v>155</v>
      </c>
      <c r="K4" s="53" t="s">
        <v>179</v>
      </c>
      <c r="L4" s="53" t="s">
        <v>166</v>
      </c>
    </row>
    <row r="5" spans="1:12">
      <c r="A5" s="54" t="s">
        <v>64</v>
      </c>
      <c r="B5" s="54" t="s">
        <v>31</v>
      </c>
      <c r="C5" s="56" t="s">
        <v>206</v>
      </c>
      <c r="D5" s="54" t="s">
        <v>120</v>
      </c>
      <c r="E5" t="s">
        <v>193</v>
      </c>
      <c r="F5" s="54" t="s">
        <v>72</v>
      </c>
      <c r="G5" s="54" t="s">
        <v>107</v>
      </c>
      <c r="H5" s="54" t="s">
        <v>163</v>
      </c>
      <c r="I5" s="54" t="s">
        <v>158</v>
      </c>
      <c r="J5" s="54" t="s">
        <v>201</v>
      </c>
      <c r="K5" s="53" t="s">
        <v>180</v>
      </c>
      <c r="L5" s="53" t="s">
        <v>167</v>
      </c>
    </row>
    <row r="6" spans="1:12">
      <c r="A6" s="54" t="s">
        <v>154</v>
      </c>
      <c r="B6" s="54" t="s">
        <v>114</v>
      </c>
      <c r="C6" s="54" t="s">
        <v>118</v>
      </c>
      <c r="D6" s="54" t="s">
        <v>123</v>
      </c>
      <c r="E6" s="54" t="s">
        <v>208</v>
      </c>
      <c r="F6" s="54" t="s">
        <v>73</v>
      </c>
      <c r="G6" s="54" t="s">
        <v>108</v>
      </c>
      <c r="H6" s="54" t="s">
        <v>221</v>
      </c>
      <c r="I6" s="54" t="s">
        <v>159</v>
      </c>
      <c r="J6" s="54" t="s">
        <v>229</v>
      </c>
      <c r="L6" s="53" t="s">
        <v>48</v>
      </c>
    </row>
    <row r="7" spans="1:12">
      <c r="A7" s="54"/>
      <c r="B7" s="54"/>
      <c r="C7" s="54" t="s">
        <v>13</v>
      </c>
      <c r="D7" s="54" t="s">
        <v>213</v>
      </c>
      <c r="E7" s="54" t="s">
        <v>200</v>
      </c>
      <c r="F7" s="54" t="s">
        <v>74</v>
      </c>
      <c r="G7" s="54" t="s">
        <v>109</v>
      </c>
      <c r="H7" s="54" t="s">
        <v>222</v>
      </c>
      <c r="I7" s="54"/>
      <c r="J7" s="54"/>
      <c r="L7" s="53" t="s">
        <v>168</v>
      </c>
    </row>
    <row r="8" spans="1:12">
      <c r="A8" s="54"/>
      <c r="B8" s="54"/>
      <c r="C8" s="54" t="s">
        <v>119</v>
      </c>
      <c r="D8" s="54" t="s">
        <v>214</v>
      </c>
      <c r="E8" s="54" t="s">
        <v>202</v>
      </c>
      <c r="F8" s="54" t="s">
        <v>75</v>
      </c>
      <c r="G8" s="54" t="s">
        <v>110</v>
      </c>
      <c r="H8" s="54" t="s">
        <v>223</v>
      </c>
      <c r="I8" s="54"/>
      <c r="J8" s="54"/>
      <c r="L8" s="53" t="s">
        <v>169</v>
      </c>
    </row>
    <row r="9" spans="1:12">
      <c r="A9" s="54"/>
      <c r="B9" s="54"/>
      <c r="D9" s="54" t="s">
        <v>185</v>
      </c>
      <c r="E9" s="54" t="s">
        <v>231</v>
      </c>
      <c r="F9" s="54" t="s">
        <v>17</v>
      </c>
      <c r="G9" s="54" t="s">
        <v>111</v>
      </c>
      <c r="H9" s="54" t="s">
        <v>224</v>
      </c>
      <c r="I9" s="54"/>
      <c r="J9" s="54"/>
      <c r="L9" s="53" t="s">
        <v>170</v>
      </c>
    </row>
    <row r="10" spans="1:12">
      <c r="A10" s="54"/>
      <c r="B10" s="54"/>
      <c r="D10" s="54" t="s">
        <v>124</v>
      </c>
      <c r="E10" s="54" t="s">
        <v>232</v>
      </c>
      <c r="F10" s="54" t="s">
        <v>210</v>
      </c>
      <c r="G10" s="54" t="s">
        <v>182</v>
      </c>
      <c r="H10" s="53" t="s">
        <v>225</v>
      </c>
      <c r="I10" s="54"/>
      <c r="L10" s="53" t="s">
        <v>171</v>
      </c>
    </row>
    <row r="11" spans="1:12">
      <c r="A11" s="54"/>
      <c r="B11" s="54"/>
      <c r="D11" s="54" t="s">
        <v>125</v>
      </c>
      <c r="E11" s="54" t="s">
        <v>233</v>
      </c>
      <c r="F11" s="54" t="s">
        <v>76</v>
      </c>
      <c r="G11" s="54" t="s">
        <v>181</v>
      </c>
      <c r="H11" s="53" t="s">
        <v>226</v>
      </c>
      <c r="I11" s="54"/>
      <c r="L11" s="53" t="s">
        <v>172</v>
      </c>
    </row>
    <row r="12" spans="1:12">
      <c r="A12" s="54"/>
      <c r="B12" s="54"/>
      <c r="D12" s="54" t="s">
        <v>194</v>
      </c>
      <c r="E12" s="54" t="s">
        <v>234</v>
      </c>
      <c r="F12" s="54" t="s">
        <v>77</v>
      </c>
      <c r="G12" s="53" t="s">
        <v>228</v>
      </c>
      <c r="I12" s="54"/>
      <c r="J12" s="54"/>
      <c r="L12" s="53" t="s">
        <v>173</v>
      </c>
    </row>
    <row r="13" spans="1:12">
      <c r="A13" s="54"/>
      <c r="B13" s="54"/>
      <c r="D13" s="54" t="s">
        <v>32</v>
      </c>
      <c r="E13" s="54"/>
      <c r="F13" s="54" t="s">
        <v>78</v>
      </c>
      <c r="I13" s="54"/>
      <c r="J13" s="54"/>
      <c r="L13" s="53" t="s">
        <v>174</v>
      </c>
    </row>
    <row r="14" spans="1:12">
      <c r="A14" s="54"/>
      <c r="B14" s="54"/>
      <c r="D14" s="54" t="s">
        <v>33</v>
      </c>
      <c r="E14" s="54"/>
      <c r="F14" s="54" t="s">
        <v>79</v>
      </c>
      <c r="G14" s="54"/>
      <c r="H14" s="54"/>
      <c r="I14" s="54"/>
      <c r="J14" s="54"/>
      <c r="L14" s="53" t="s">
        <v>175</v>
      </c>
    </row>
    <row r="15" spans="1:12">
      <c r="A15" s="54"/>
      <c r="B15" s="54"/>
      <c r="D15" s="54" t="s">
        <v>34</v>
      </c>
      <c r="E15" s="54"/>
      <c r="F15" s="54" t="s">
        <v>196</v>
      </c>
      <c r="G15" s="54"/>
      <c r="H15" s="54"/>
      <c r="I15" s="54"/>
      <c r="L15" s="53" t="s">
        <v>176</v>
      </c>
    </row>
    <row r="16" spans="1:12">
      <c r="A16" s="54"/>
      <c r="B16" s="54"/>
      <c r="D16" s="54" t="s">
        <v>35</v>
      </c>
      <c r="E16" s="54"/>
      <c r="F16" s="54" t="s">
        <v>6</v>
      </c>
      <c r="G16" s="54"/>
      <c r="H16" s="54"/>
      <c r="I16" s="54"/>
      <c r="L16" s="53" t="s">
        <v>177</v>
      </c>
    </row>
    <row r="17" spans="1:10">
      <c r="A17" s="54"/>
      <c r="B17" s="54"/>
      <c r="D17" s="54" t="s">
        <v>36</v>
      </c>
      <c r="E17" s="54"/>
      <c r="F17" s="54" t="s">
        <v>198</v>
      </c>
      <c r="G17" s="54"/>
      <c r="H17" s="54"/>
      <c r="I17" s="54"/>
      <c r="J17" s="54"/>
    </row>
    <row r="18" spans="1:10">
      <c r="A18" s="54"/>
      <c r="B18" s="54"/>
      <c r="D18" s="53" t="s">
        <v>203</v>
      </c>
      <c r="E18" s="54"/>
      <c r="F18" s="54" t="s">
        <v>80</v>
      </c>
      <c r="G18" s="54"/>
      <c r="H18" s="54"/>
      <c r="I18" s="54"/>
      <c r="J18" s="54"/>
    </row>
    <row r="19" spans="1:10">
      <c r="A19" s="54"/>
      <c r="B19" s="54"/>
      <c r="D19" s="53" t="s">
        <v>204</v>
      </c>
      <c r="E19" s="54"/>
      <c r="F19" s="54" t="s">
        <v>2</v>
      </c>
      <c r="G19" s="54"/>
      <c r="H19" s="55"/>
      <c r="I19" s="54"/>
      <c r="J19" s="54"/>
    </row>
    <row r="20" spans="1:10">
      <c r="A20" s="54"/>
      <c r="B20" s="54"/>
      <c r="D20" s="53" t="s">
        <v>205</v>
      </c>
      <c r="E20" s="54"/>
      <c r="F20" s="54" t="s">
        <v>211</v>
      </c>
      <c r="G20" s="54"/>
      <c r="H20" s="55"/>
      <c r="I20" s="54"/>
    </row>
    <row r="21" spans="1:10">
      <c r="A21" s="54"/>
      <c r="B21" s="54"/>
      <c r="D21" s="54" t="s">
        <v>207</v>
      </c>
      <c r="E21" s="54"/>
      <c r="F21" s="54" t="s">
        <v>4</v>
      </c>
      <c r="G21" s="54"/>
      <c r="H21" s="55"/>
      <c r="I21" s="54"/>
      <c r="J21" s="54"/>
    </row>
    <row r="22" spans="1:10">
      <c r="A22" s="54"/>
      <c r="B22" s="54"/>
      <c r="D22" s="54" t="s">
        <v>131</v>
      </c>
      <c r="E22" s="54"/>
      <c r="F22" s="54" t="s">
        <v>8</v>
      </c>
      <c r="G22" s="54"/>
      <c r="H22" s="55"/>
      <c r="I22" s="54"/>
      <c r="J22" s="54"/>
    </row>
    <row r="23" spans="1:10">
      <c r="A23" s="54"/>
      <c r="B23" s="54"/>
      <c r="D23" s="54" t="s">
        <v>126</v>
      </c>
      <c r="E23" s="54"/>
      <c r="F23" s="54" t="s">
        <v>81</v>
      </c>
      <c r="G23" s="54"/>
      <c r="H23" s="54"/>
      <c r="I23" s="54"/>
    </row>
    <row r="24" spans="1:10">
      <c r="A24" s="54"/>
      <c r="B24" s="54"/>
      <c r="D24" s="54" t="s">
        <v>127</v>
      </c>
      <c r="E24" s="54"/>
      <c r="F24" s="54" t="s">
        <v>7</v>
      </c>
      <c r="G24" s="54"/>
      <c r="H24" s="54"/>
      <c r="I24" s="54"/>
    </row>
    <row r="25" spans="1:10">
      <c r="A25" s="54"/>
      <c r="B25" s="54"/>
      <c r="D25" s="54" t="s">
        <v>128</v>
      </c>
      <c r="E25" s="54"/>
      <c r="F25" s="54" t="s">
        <v>209</v>
      </c>
      <c r="G25" s="54"/>
      <c r="H25" s="54"/>
      <c r="I25" s="54"/>
      <c r="J25" s="54"/>
    </row>
    <row r="26" spans="1:10">
      <c r="A26" s="54"/>
      <c r="B26" s="54"/>
      <c r="D26" s="54" t="s">
        <v>129</v>
      </c>
      <c r="E26" s="54"/>
      <c r="F26" s="54" t="s">
        <v>82</v>
      </c>
      <c r="G26" s="54"/>
      <c r="H26" s="54"/>
      <c r="I26" s="54"/>
      <c r="J26" s="54"/>
    </row>
    <row r="27" spans="1:10">
      <c r="A27" s="54"/>
      <c r="B27" s="54"/>
      <c r="C27" s="54"/>
      <c r="D27" s="54" t="s">
        <v>130</v>
      </c>
      <c r="E27" s="54"/>
      <c r="F27" s="54" t="s">
        <v>16</v>
      </c>
      <c r="G27" s="54"/>
      <c r="H27" s="54"/>
      <c r="I27" s="54"/>
      <c r="J27" s="54"/>
    </row>
    <row r="28" spans="1:10">
      <c r="A28" s="54"/>
      <c r="B28" s="54"/>
      <c r="C28" s="54"/>
      <c r="E28" s="54"/>
      <c r="F28" s="54" t="s">
        <v>83</v>
      </c>
      <c r="G28" s="54"/>
      <c r="H28" s="54"/>
      <c r="I28" s="54"/>
      <c r="J28" s="54"/>
    </row>
    <row r="29" spans="1:10">
      <c r="A29" s="54"/>
      <c r="B29" s="54"/>
      <c r="C29" s="54"/>
      <c r="E29" s="54"/>
      <c r="F29" s="54" t="s">
        <v>84</v>
      </c>
      <c r="G29" s="54"/>
      <c r="H29" s="54"/>
      <c r="I29" s="54"/>
      <c r="J29" s="54"/>
    </row>
    <row r="30" spans="1:10">
      <c r="A30" s="54"/>
      <c r="B30" s="54"/>
      <c r="C30" s="54"/>
      <c r="E30" s="54"/>
      <c r="F30" s="54" t="s">
        <v>14</v>
      </c>
      <c r="G30" s="54"/>
      <c r="H30" s="54"/>
      <c r="I30" s="54"/>
      <c r="J30" s="54"/>
    </row>
    <row r="31" spans="1:10">
      <c r="A31" s="54"/>
      <c r="B31" s="54"/>
      <c r="C31" s="54"/>
      <c r="E31" s="54"/>
      <c r="F31" s="54" t="s">
        <v>212</v>
      </c>
      <c r="G31" s="54"/>
      <c r="H31" s="54"/>
      <c r="I31" s="54"/>
      <c r="J31" s="54"/>
    </row>
    <row r="32" spans="1:10">
      <c r="A32" s="54"/>
      <c r="B32" s="54"/>
      <c r="C32" s="54"/>
      <c r="E32" s="54"/>
      <c r="F32" s="54" t="s">
        <v>85</v>
      </c>
      <c r="G32" s="54"/>
      <c r="H32" s="54"/>
      <c r="I32" s="54"/>
      <c r="J32" s="54"/>
    </row>
    <row r="33" spans="1:10">
      <c r="A33" s="54"/>
      <c r="B33" s="54"/>
      <c r="C33" s="54"/>
      <c r="E33" s="54"/>
      <c r="F33" s="54" t="s">
        <v>86</v>
      </c>
      <c r="G33" s="54"/>
      <c r="H33" s="54"/>
      <c r="I33" s="54"/>
      <c r="J33" s="54"/>
    </row>
    <row r="34" spans="1:10">
      <c r="A34" s="54"/>
      <c r="B34" s="54"/>
      <c r="C34" s="54"/>
      <c r="E34" s="54"/>
      <c r="F34" s="54" t="s">
        <v>87</v>
      </c>
      <c r="G34" s="54"/>
      <c r="H34" s="54"/>
      <c r="I34" s="54"/>
      <c r="J34" s="54"/>
    </row>
    <row r="35" spans="1:10">
      <c r="A35" s="54"/>
      <c r="B35" s="54"/>
      <c r="C35" s="54"/>
      <c r="E35" s="54"/>
      <c r="F35" s="54" t="s">
        <v>197</v>
      </c>
      <c r="G35" s="54"/>
      <c r="H35" s="54"/>
      <c r="I35" s="54"/>
      <c r="J35" s="54"/>
    </row>
    <row r="36" spans="1:10">
      <c r="A36" s="54"/>
      <c r="B36" s="54"/>
      <c r="C36" s="54"/>
      <c r="E36" s="54"/>
      <c r="F36" s="54" t="s">
        <v>217</v>
      </c>
      <c r="G36" s="54"/>
      <c r="H36" s="54"/>
      <c r="I36" s="54"/>
      <c r="J36" s="54"/>
    </row>
    <row r="37" spans="1:10">
      <c r="A37" s="54"/>
      <c r="B37" s="54"/>
      <c r="C37" s="54"/>
      <c r="E37" s="54"/>
      <c r="F37" s="54" t="s">
        <v>88</v>
      </c>
      <c r="G37" s="54"/>
      <c r="H37" s="54"/>
      <c r="I37" s="54"/>
      <c r="J37" s="54"/>
    </row>
    <row r="38" spans="1:10">
      <c r="A38" s="54"/>
      <c r="B38" s="54"/>
      <c r="C38" s="54"/>
      <c r="E38" s="54"/>
      <c r="F38" s="54" t="s">
        <v>89</v>
      </c>
      <c r="G38" s="54"/>
      <c r="H38" s="54"/>
      <c r="I38" s="54"/>
      <c r="J38" s="54"/>
    </row>
    <row r="39" spans="1:10">
      <c r="A39" s="54"/>
      <c r="B39" s="54"/>
      <c r="C39" s="54"/>
      <c r="E39" s="54"/>
      <c r="F39" s="54" t="s">
        <v>1</v>
      </c>
      <c r="G39" s="54"/>
      <c r="H39" s="54"/>
      <c r="I39" s="54"/>
      <c r="J39" s="54"/>
    </row>
    <row r="40" spans="1:10">
      <c r="A40" s="54"/>
      <c r="B40" s="54"/>
      <c r="C40" s="54"/>
      <c r="E40" s="54"/>
      <c r="F40" s="54" t="s">
        <v>42</v>
      </c>
      <c r="G40" s="54"/>
      <c r="H40" s="54"/>
      <c r="I40" s="54"/>
      <c r="J40" s="54"/>
    </row>
    <row r="41" spans="1:10">
      <c r="A41" s="54"/>
      <c r="B41" s="54"/>
      <c r="C41" s="54"/>
      <c r="E41" s="54"/>
      <c r="F41" s="54" t="s">
        <v>90</v>
      </c>
      <c r="G41" s="54"/>
      <c r="H41" s="54"/>
      <c r="I41" s="54"/>
      <c r="J41" s="54"/>
    </row>
    <row r="42" spans="1:10">
      <c r="A42" s="54"/>
      <c r="B42" s="54"/>
      <c r="C42" s="54"/>
      <c r="E42" s="54"/>
      <c r="F42" s="54" t="s">
        <v>91</v>
      </c>
      <c r="G42" s="54"/>
      <c r="H42" s="54"/>
      <c r="I42" s="54"/>
      <c r="J42" s="54"/>
    </row>
    <row r="43" spans="1:10">
      <c r="A43" s="54"/>
      <c r="B43" s="54"/>
      <c r="C43" s="54"/>
      <c r="E43" s="54"/>
      <c r="F43" s="54" t="s">
        <v>92</v>
      </c>
      <c r="G43" s="54"/>
      <c r="H43" s="54"/>
      <c r="I43" s="54"/>
      <c r="J43" s="54"/>
    </row>
    <row r="44" spans="1:10">
      <c r="A44" s="54"/>
      <c r="B44" s="54"/>
      <c r="C44" s="54"/>
      <c r="E44" s="54"/>
      <c r="F44" s="54" t="s">
        <v>93</v>
      </c>
      <c r="G44" s="54"/>
      <c r="H44" s="54"/>
      <c r="I44" s="54"/>
      <c r="J44" s="54"/>
    </row>
    <row r="45" spans="1:10">
      <c r="A45" s="54"/>
      <c r="B45" s="54"/>
      <c r="C45" s="54"/>
      <c r="E45" s="54"/>
      <c r="F45" s="54" t="s">
        <v>94</v>
      </c>
      <c r="G45" s="54"/>
      <c r="H45" s="54"/>
      <c r="I45" s="54"/>
      <c r="J45" s="54"/>
    </row>
    <row r="46" spans="1:10">
      <c r="A46" s="54"/>
      <c r="B46" s="54"/>
      <c r="C46" s="54"/>
      <c r="E46" s="54"/>
      <c r="F46" s="54" t="s">
        <v>5</v>
      </c>
      <c r="G46" s="54"/>
      <c r="H46" s="54"/>
      <c r="I46" s="54"/>
      <c r="J46" s="54"/>
    </row>
    <row r="47" spans="1:10">
      <c r="A47" s="54"/>
      <c r="B47" s="54"/>
      <c r="C47" s="54"/>
      <c r="E47" s="54"/>
      <c r="F47" s="54" t="s">
        <v>95</v>
      </c>
      <c r="G47" s="54"/>
      <c r="H47" s="54"/>
      <c r="I47" s="54"/>
      <c r="J47" s="54"/>
    </row>
    <row r="48" spans="1:10">
      <c r="A48" s="54"/>
      <c r="B48" s="54"/>
      <c r="C48" s="54"/>
      <c r="E48" s="54"/>
      <c r="F48" s="54" t="s">
        <v>12</v>
      </c>
      <c r="G48" s="54"/>
      <c r="H48" s="54"/>
      <c r="I48" s="54"/>
      <c r="J48" s="54"/>
    </row>
    <row r="49" spans="1:10">
      <c r="A49" s="54"/>
      <c r="B49" s="54"/>
      <c r="C49" s="54"/>
      <c r="E49" s="54"/>
      <c r="F49" s="54" t="s">
        <v>96</v>
      </c>
      <c r="G49" s="54"/>
      <c r="H49" s="54"/>
      <c r="I49" s="54"/>
      <c r="J49" s="54"/>
    </row>
    <row r="50" spans="1:10">
      <c r="A50" s="54"/>
      <c r="B50" s="54"/>
      <c r="C50" s="54"/>
      <c r="E50" s="54"/>
      <c r="F50" s="54" t="s">
        <v>97</v>
      </c>
      <c r="G50" s="54"/>
      <c r="H50" s="54"/>
      <c r="I50" s="54"/>
      <c r="J50" s="54"/>
    </row>
    <row r="51" spans="1:10">
      <c r="A51" s="54"/>
      <c r="B51" s="54"/>
      <c r="C51" s="54"/>
      <c r="E51" s="54"/>
      <c r="F51" s="54" t="s">
        <v>98</v>
      </c>
      <c r="G51" s="54"/>
      <c r="H51" s="54"/>
      <c r="I51" s="54"/>
      <c r="J51" s="54"/>
    </row>
    <row r="52" spans="1:10">
      <c r="A52" s="54"/>
      <c r="B52" s="54"/>
      <c r="C52" s="54"/>
      <c r="E52" s="54"/>
      <c r="F52" s="54" t="s">
        <v>99</v>
      </c>
      <c r="G52" s="54"/>
      <c r="H52" s="54"/>
      <c r="I52" s="54"/>
      <c r="J52" s="54"/>
    </row>
    <row r="53" spans="1:10">
      <c r="A53" s="54"/>
      <c r="B53" s="54"/>
      <c r="C53" s="54"/>
      <c r="E53" s="54"/>
      <c r="F53" s="54" t="s">
        <v>100</v>
      </c>
      <c r="G53" s="54"/>
      <c r="H53" s="54"/>
      <c r="I53" s="54"/>
      <c r="J53" s="54"/>
    </row>
    <row r="54" spans="1:10">
      <c r="A54" s="54"/>
      <c r="B54" s="54"/>
      <c r="C54" s="54"/>
      <c r="E54" s="54"/>
      <c r="F54" s="54" t="s">
        <v>101</v>
      </c>
      <c r="G54" s="54"/>
      <c r="H54" s="54"/>
      <c r="I54" s="54"/>
      <c r="J54" s="54"/>
    </row>
    <row r="55" spans="1:10">
      <c r="A55" s="54"/>
      <c r="B55" s="54"/>
      <c r="C55" s="54"/>
      <c r="E55" s="54"/>
      <c r="F55" s="54" t="s">
        <v>102</v>
      </c>
      <c r="G55" s="54"/>
      <c r="H55" s="54"/>
      <c r="I55" s="54"/>
      <c r="J55" s="54"/>
    </row>
    <row r="56" spans="1:10">
      <c r="A56" s="54"/>
      <c r="B56" s="54"/>
      <c r="C56" s="54"/>
      <c r="E56" s="54"/>
      <c r="F56" s="54" t="s">
        <v>103</v>
      </c>
      <c r="G56" s="54"/>
      <c r="H56" s="54"/>
      <c r="I56" s="54"/>
      <c r="J56" s="54"/>
    </row>
    <row r="57" spans="1:10">
      <c r="A57" s="54"/>
      <c r="B57" s="54"/>
      <c r="C57" s="54"/>
      <c r="E57" s="54"/>
      <c r="F57" s="54" t="s">
        <v>104</v>
      </c>
      <c r="G57" s="54"/>
      <c r="H57" s="54"/>
      <c r="I57" s="54"/>
      <c r="J57" s="54"/>
    </row>
    <row r="58" spans="1:10">
      <c r="A58" s="54"/>
      <c r="B58" s="54"/>
      <c r="C58" s="54"/>
      <c r="E58" s="54"/>
      <c r="F58" s="54" t="s">
        <v>15</v>
      </c>
      <c r="G58" s="54"/>
      <c r="H58" s="54"/>
      <c r="I58" s="54"/>
      <c r="J58" s="54"/>
    </row>
    <row r="59" spans="1:10">
      <c r="A59" s="54"/>
      <c r="B59" s="54"/>
      <c r="C59" s="54"/>
      <c r="E59" s="54"/>
      <c r="F59" s="54" t="s">
        <v>105</v>
      </c>
      <c r="G59" s="54"/>
      <c r="H59" s="54"/>
      <c r="I59" s="54"/>
      <c r="J59" s="54"/>
    </row>
    <row r="60" spans="1:10">
      <c r="A60" s="54"/>
      <c r="B60" s="54"/>
      <c r="C60" s="54"/>
      <c r="E60" s="54"/>
      <c r="F60" s="54"/>
      <c r="G60" s="54"/>
      <c r="H60" s="54"/>
      <c r="I60" s="54"/>
      <c r="J60" s="54"/>
    </row>
    <row r="61" spans="1:10">
      <c r="A61" s="54"/>
      <c r="B61" s="54"/>
      <c r="C61" s="54"/>
      <c r="E61" s="54"/>
      <c r="F61" s="54"/>
      <c r="G61" s="54"/>
      <c r="H61" s="54"/>
      <c r="I61" s="54"/>
      <c r="J61" s="54"/>
    </row>
    <row r="62" spans="1:10">
      <c r="A62" s="54"/>
      <c r="B62" s="54"/>
      <c r="C62" s="54"/>
      <c r="E62" s="54"/>
      <c r="F62" s="54"/>
      <c r="G62" s="54"/>
      <c r="H62" s="54"/>
      <c r="I62" s="54"/>
      <c r="J62" s="54"/>
    </row>
    <row r="63" spans="1:10">
      <c r="A63" s="54"/>
      <c r="B63" s="54"/>
      <c r="C63" s="54"/>
      <c r="E63" s="54"/>
      <c r="F63" s="54"/>
      <c r="G63" s="54"/>
      <c r="H63" s="54"/>
      <c r="I63" s="54"/>
      <c r="J63" s="54"/>
    </row>
    <row r="64" spans="1:10">
      <c r="A64" s="54"/>
      <c r="B64" s="54"/>
      <c r="C64" s="54"/>
      <c r="E64" s="54"/>
      <c r="F64" s="54"/>
      <c r="G64" s="54"/>
      <c r="H64" s="54"/>
      <c r="I64" s="54"/>
      <c r="J64" s="54"/>
    </row>
    <row r="65" spans="1:10">
      <c r="A65" s="54"/>
      <c r="B65" s="54"/>
      <c r="C65" s="54"/>
      <c r="E65" s="54"/>
      <c r="F65" s="54"/>
      <c r="G65" s="54"/>
      <c r="H65" s="54"/>
      <c r="I65" s="54"/>
      <c r="J65" s="54"/>
    </row>
    <row r="66" spans="1:10">
      <c r="A66" s="54"/>
      <c r="B66" s="54"/>
      <c r="C66" s="54"/>
      <c r="E66" s="54"/>
      <c r="F66" s="54"/>
      <c r="G66" s="54"/>
      <c r="H66" s="54"/>
      <c r="I66" s="54"/>
      <c r="J66" s="54"/>
    </row>
    <row r="67" spans="1:10">
      <c r="A67" s="54"/>
      <c r="B67" s="54"/>
      <c r="C67" s="54"/>
      <c r="E67" s="54"/>
      <c r="F67" s="54"/>
      <c r="G67" s="54"/>
      <c r="H67" s="54"/>
      <c r="I67" s="54"/>
      <c r="J67" s="54"/>
    </row>
    <row r="68" spans="1:10">
      <c r="A68" s="54"/>
      <c r="B68" s="54"/>
      <c r="C68" s="54"/>
      <c r="E68" s="54"/>
      <c r="F68" s="54"/>
      <c r="G68" s="54"/>
      <c r="H68" s="54"/>
      <c r="I68" s="54"/>
      <c r="J68" s="54"/>
    </row>
    <row r="69" spans="1:10">
      <c r="A69" s="54"/>
      <c r="B69" s="54"/>
      <c r="C69" s="54"/>
      <c r="E69" s="54"/>
      <c r="F69" s="54"/>
      <c r="G69" s="54"/>
      <c r="H69" s="54"/>
      <c r="I69" s="54"/>
      <c r="J69" s="54"/>
    </row>
    <row r="70" spans="1:10">
      <c r="A70" s="54"/>
      <c r="B70" s="54"/>
      <c r="C70" s="54"/>
      <c r="E70" s="54"/>
      <c r="F70" s="54"/>
      <c r="G70" s="54"/>
      <c r="H70" s="54"/>
      <c r="I70" s="54"/>
      <c r="J70" s="54"/>
    </row>
    <row r="71" spans="1:10">
      <c r="A71" s="54"/>
      <c r="B71" s="54"/>
      <c r="C71" s="54"/>
      <c r="E71" s="54"/>
      <c r="F71" s="54"/>
      <c r="G71" s="54"/>
      <c r="H71" s="54"/>
      <c r="I71" s="54"/>
      <c r="J71" s="54"/>
    </row>
    <row r="72" spans="1:10">
      <c r="A72" s="54"/>
      <c r="B72" s="54"/>
      <c r="C72" s="54"/>
      <c r="E72" s="54"/>
      <c r="F72" s="54"/>
      <c r="G72" s="54"/>
      <c r="H72" s="54"/>
      <c r="I72" s="54"/>
      <c r="J72" s="54"/>
    </row>
    <row r="73" spans="1:10">
      <c r="A73" s="54"/>
      <c r="B73" s="54"/>
      <c r="C73" s="54"/>
      <c r="E73" s="54"/>
      <c r="F73" s="54"/>
      <c r="G73" s="54"/>
      <c r="H73" s="54"/>
      <c r="I73" s="54"/>
      <c r="J73" s="54"/>
    </row>
    <row r="74" spans="1:10">
      <c r="A74" s="54"/>
      <c r="B74" s="54"/>
      <c r="C74" s="54"/>
      <c r="E74" s="54"/>
      <c r="F74" s="54"/>
      <c r="G74" s="54"/>
      <c r="H74" s="54"/>
      <c r="I74" s="54"/>
      <c r="J74" s="54"/>
    </row>
    <row r="75" spans="1:10">
      <c r="A75" s="54"/>
      <c r="B75" s="54"/>
      <c r="C75" s="54"/>
      <c r="E75" s="54"/>
      <c r="F75" s="54"/>
      <c r="G75" s="54"/>
      <c r="H75" s="54"/>
      <c r="I75" s="54"/>
      <c r="J75" s="54"/>
    </row>
    <row r="76" spans="1:10">
      <c r="A76" s="54"/>
      <c r="B76" s="54"/>
      <c r="C76" s="54"/>
      <c r="E76" s="54"/>
      <c r="F76" s="54"/>
      <c r="G76" s="54"/>
      <c r="H76" s="54"/>
      <c r="I76" s="54"/>
      <c r="J76" s="54"/>
    </row>
    <row r="77" spans="1:10">
      <c r="A77" s="54"/>
      <c r="B77" s="54"/>
      <c r="C77" s="54"/>
      <c r="E77" s="54"/>
      <c r="F77" s="54"/>
      <c r="G77" s="54"/>
      <c r="H77" s="54"/>
      <c r="I77" s="54"/>
      <c r="J77" s="54"/>
    </row>
    <row r="78" spans="1:10">
      <c r="A78" s="54"/>
      <c r="B78" s="54"/>
      <c r="C78" s="54"/>
      <c r="E78" s="54"/>
      <c r="F78" s="54"/>
      <c r="G78" s="54"/>
      <c r="H78" s="54"/>
      <c r="I78" s="54"/>
      <c r="J78" s="54"/>
    </row>
    <row r="79" spans="1:10">
      <c r="A79" s="54"/>
      <c r="B79" s="54"/>
      <c r="C79" s="54"/>
      <c r="E79" s="54"/>
      <c r="F79" s="54"/>
      <c r="G79" s="54"/>
      <c r="H79" s="54"/>
      <c r="I79" s="54"/>
      <c r="J79" s="54"/>
    </row>
    <row r="80" spans="1:10">
      <c r="A80" s="54"/>
      <c r="B80" s="54"/>
      <c r="C80" s="54"/>
      <c r="E80" s="54"/>
      <c r="F80" s="54"/>
      <c r="G80" s="54"/>
      <c r="H80" s="54"/>
      <c r="I80" s="54"/>
      <c r="J80" s="54"/>
    </row>
    <row r="81" spans="1:10">
      <c r="A81" s="54"/>
      <c r="B81" s="54"/>
      <c r="C81" s="54"/>
      <c r="E81" s="54"/>
      <c r="F81" s="54"/>
      <c r="G81" s="54"/>
      <c r="H81" s="54"/>
      <c r="I81" s="54"/>
      <c r="J81" s="54"/>
    </row>
    <row r="82" spans="1:10">
      <c r="A82" s="54"/>
      <c r="B82" s="54"/>
      <c r="C82" s="54"/>
      <c r="E82" s="54"/>
      <c r="F82" s="54"/>
      <c r="G82" s="54"/>
      <c r="H82" s="54"/>
      <c r="I82" s="54"/>
      <c r="J82" s="54"/>
    </row>
    <row r="83" spans="1:10">
      <c r="A83" s="54"/>
      <c r="B83" s="54"/>
      <c r="C83" s="54"/>
      <c r="E83" s="54"/>
      <c r="F83" s="54"/>
      <c r="G83" s="54"/>
      <c r="H83" s="54"/>
      <c r="I83" s="54"/>
      <c r="J83" s="54"/>
    </row>
    <row r="84" spans="1:10">
      <c r="A84" s="54"/>
      <c r="B84" s="54"/>
      <c r="C84" s="54"/>
      <c r="E84" s="54"/>
      <c r="F84" s="54"/>
      <c r="G84" s="54"/>
      <c r="H84" s="54"/>
      <c r="I84" s="54"/>
      <c r="J84" s="54"/>
    </row>
    <row r="85" spans="1:10">
      <c r="A85" s="54"/>
      <c r="B85" s="54"/>
      <c r="C85" s="54"/>
      <c r="E85" s="54"/>
      <c r="F85" s="54"/>
      <c r="G85" s="54"/>
      <c r="H85" s="54"/>
      <c r="I85" s="54"/>
      <c r="J85" s="54"/>
    </row>
    <row r="86" spans="1:10">
      <c r="A86" s="54"/>
      <c r="B86" s="54"/>
      <c r="C86" s="54"/>
      <c r="E86" s="54"/>
      <c r="F86" s="54"/>
      <c r="G86" s="54"/>
      <c r="H86" s="54"/>
      <c r="I86" s="54"/>
      <c r="J86" s="54"/>
    </row>
    <row r="87" spans="1:10">
      <c r="A87" s="54"/>
      <c r="B87" s="54"/>
      <c r="C87" s="54"/>
      <c r="E87" s="54"/>
      <c r="F87" s="54"/>
      <c r="G87" s="54"/>
      <c r="H87" s="54"/>
      <c r="I87" s="54"/>
      <c r="J87" s="54"/>
    </row>
    <row r="88" spans="1:10">
      <c r="A88" s="54"/>
      <c r="B88" s="54"/>
      <c r="C88" s="54"/>
      <c r="E88" s="54"/>
      <c r="F88" s="54"/>
      <c r="G88" s="54"/>
      <c r="H88" s="54"/>
      <c r="I88" s="54"/>
      <c r="J88" s="54"/>
    </row>
    <row r="89" spans="1:10">
      <c r="A89" s="54"/>
      <c r="B89" s="54"/>
      <c r="C89" s="54"/>
      <c r="E89" s="54"/>
      <c r="F89" s="54"/>
      <c r="G89" s="54"/>
      <c r="H89" s="54"/>
      <c r="I89" s="54"/>
      <c r="J89" s="54"/>
    </row>
    <row r="90" spans="1:10">
      <c r="A90" s="54"/>
      <c r="B90" s="54"/>
      <c r="C90" s="54"/>
      <c r="E90" s="54"/>
      <c r="F90" s="54"/>
      <c r="G90" s="54"/>
      <c r="H90" s="54"/>
      <c r="I90" s="54"/>
      <c r="J90" s="54"/>
    </row>
    <row r="91" spans="1:10">
      <c r="A91" s="54"/>
      <c r="B91" s="54"/>
      <c r="C91" s="54"/>
      <c r="E91" s="54"/>
      <c r="F91" s="54"/>
      <c r="G91" s="54"/>
      <c r="H91" s="54"/>
      <c r="I91" s="54"/>
      <c r="J91" s="54"/>
    </row>
    <row r="92" spans="1:10">
      <c r="A92" s="54"/>
      <c r="B92" s="54"/>
      <c r="C92" s="54"/>
      <c r="E92" s="54"/>
      <c r="F92" s="54"/>
      <c r="G92" s="54"/>
      <c r="H92" s="54"/>
      <c r="I92" s="54"/>
      <c r="J92" s="54"/>
    </row>
    <row r="93" spans="1:10">
      <c r="A93" s="54"/>
      <c r="B93" s="54"/>
      <c r="C93" s="54"/>
      <c r="E93" s="54"/>
      <c r="F93" s="54"/>
      <c r="G93" s="54"/>
      <c r="H93" s="54"/>
      <c r="I93" s="54"/>
      <c r="J93" s="54"/>
    </row>
    <row r="94" spans="1:10">
      <c r="A94" s="54"/>
      <c r="B94" s="54"/>
      <c r="C94" s="54"/>
      <c r="E94" s="54"/>
      <c r="F94" s="54"/>
      <c r="G94" s="54"/>
      <c r="H94" s="54"/>
      <c r="I94" s="54"/>
      <c r="J94" s="54"/>
    </row>
    <row r="97" spans="4:4">
      <c r="D97" s="54"/>
    </row>
  </sheetData>
  <autoFilter ref="A1:L1"/>
  <dataValidations count="1">
    <dataValidation type="list" allowBlank="1" showInputMessage="1" showErrorMessage="1" sqref="E8">
      <formula1>$E$2:$E$26</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POAI CONSOLIDADO</vt:lpstr>
      <vt:lpstr>INSTRUCTIVO</vt:lpstr>
      <vt:lpstr>TD X MPI</vt:lpstr>
      <vt:lpstr>TD POSPRE FONDO</vt:lpstr>
      <vt:lpstr>TD PI - POSPRE </vt:lpstr>
      <vt:lpstr>TD MOD CONTRA -PAA</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Cristian Camilo Rodriguez Melo</cp:lastModifiedBy>
  <dcterms:created xsi:type="dcterms:W3CDTF">2021-12-30T20:19:09Z</dcterms:created>
  <dcterms:modified xsi:type="dcterms:W3CDTF">2024-06-17T23:34:01Z</dcterms:modified>
</cp:coreProperties>
</file>