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CRodriguezm\Desktop\POAI PAA CONSOLIDADO MAYO\"/>
    </mc:Choice>
  </mc:AlternateContent>
  <bookViews>
    <workbookView xWindow="0" yWindow="0" windowWidth="28800" windowHeight="11430" tabRatio="752"/>
  </bookViews>
  <sheets>
    <sheet name="POAI CONSOLIDADO" sheetId="31" r:id="rId1"/>
    <sheet name="INSTRUCTIVO" sheetId="30" r:id="rId2"/>
    <sheet name="TD X MPI" sheetId="38" r:id="rId3"/>
    <sheet name="TD POSPRE FONDO" sheetId="44" r:id="rId4"/>
    <sheet name="TD PI - POSPRE " sheetId="45" r:id="rId5"/>
    <sheet name="TD MOD CONTRA -PAA" sheetId="40" r:id="rId6"/>
    <sheet name="Listas" sheetId="23" r:id="rId7"/>
  </sheets>
  <externalReferences>
    <externalReference r:id="rId8"/>
    <externalReference r:id="rId9"/>
    <externalReference r:id="rId10"/>
    <externalReference r:id="rId11"/>
    <externalReference r:id="rId12"/>
  </externalReferences>
  <definedNames>
    <definedName name="_xlnm._FilterDatabase" localSheetId="6" hidden="1">Listas!$A$1:$L$1</definedName>
    <definedName name="_xlnm._FilterDatabase" localSheetId="0" hidden="1">'POAI CONSOLIDADO'!$A$7:$AV$968</definedName>
    <definedName name="_xlnm._FilterDatabase" localSheetId="3" hidden="1">'TD POSPRE FONDO'!$H$3:$P$25</definedName>
    <definedName name="_Hlk86138702" localSheetId="0">'POAI CONSOLIDADO'!#REF!</definedName>
    <definedName name="año">'[1]TABLA '!$K$2:$K$6</definedName>
    <definedName name="bcdp" localSheetId="0">[2]Hoja1!#REF!</definedName>
    <definedName name="bcdp">[2]Hoja1!#REF!</definedName>
    <definedName name="BCRP" localSheetId="0">[2]Hoja1!#REF!</definedName>
    <definedName name="BCRP">[2]Hoja1!#REF!</definedName>
    <definedName name="campo">[3]listas!$C$7:$C$19</definedName>
    <definedName name="CARGOS">'[4]TABLA '!$E$2:$E$17</definedName>
    <definedName name="cargos_de">'[1]FORMATO CRP'!$AC$135:$AC$148</definedName>
    <definedName name="cargos_para">'[1]FORMATO CRP'!$AC$154:$AC$155</definedName>
    <definedName name="CDP" localSheetId="0">#REF!</definedName>
    <definedName name="CDP">#REF!</definedName>
    <definedName name="CODIGO">'[4]TABLA '!$D$2:$D$7</definedName>
    <definedName name="Cont">[5]Hoja1!$A$1:$B$62</definedName>
    <definedName name="CRP" localSheetId="0">#REF!</definedName>
    <definedName name="CRP">#REF!</definedName>
    <definedName name="dia">'[1]TABLA '!$I$2:$I$32</definedName>
    <definedName name="E">[2]Hoja1!#REF!</definedName>
    <definedName name="financiera">'[4]TABLA '!$F$2:$F$3</definedName>
    <definedName name="NOMBRE_RUBRO">'[4]TABLA '!$A$2:$A$83</definedName>
    <definedName name="TablaCDP" localSheetId="0">#REF!</definedName>
    <definedName name="TablaCDP">#REF!</definedName>
    <definedName name="TablaCRP" localSheetId="0">#REF!</definedName>
    <definedName name="TablaCRP">#REF!</definedName>
    <definedName name="tipo">[3]listas!$C$20:$C$22</definedName>
    <definedName name="W">[2]Hoja1!#REF!</definedName>
  </definedNames>
  <calcPr calcId="162913"/>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9" i="31" l="1"/>
  <c r="AN10" i="31"/>
  <c r="AN11" i="31"/>
  <c r="AN12" i="31"/>
  <c r="AN13" i="31"/>
  <c r="AN14" i="31"/>
  <c r="AN15" i="31"/>
  <c r="AN16" i="31"/>
  <c r="AN17" i="31"/>
  <c r="AN18" i="31"/>
  <c r="AN19" i="31"/>
  <c r="AN21" i="31"/>
  <c r="AN22" i="31"/>
  <c r="AN23" i="31"/>
  <c r="AN24" i="31"/>
  <c r="AN25" i="31"/>
  <c r="AN26" i="31"/>
  <c r="AN27" i="31"/>
  <c r="AN28" i="31"/>
  <c r="AN29" i="31"/>
  <c r="AN30" i="31"/>
  <c r="AN33" i="31"/>
  <c r="AN34" i="31"/>
  <c r="AN37" i="31"/>
  <c r="AN38" i="31"/>
  <c r="AN42" i="31"/>
  <c r="AN43" i="31"/>
  <c r="AN44" i="31"/>
  <c r="AN45" i="31"/>
  <c r="AN48" i="31"/>
  <c r="AN49" i="31"/>
  <c r="AN50" i="31"/>
  <c r="AN52" i="31"/>
  <c r="AN53" i="31"/>
  <c r="AN54" i="31"/>
  <c r="AN55" i="31"/>
  <c r="AN56" i="31"/>
  <c r="AN57" i="31"/>
  <c r="AN58" i="31"/>
  <c r="AN62" i="31"/>
  <c r="AN63" i="31"/>
  <c r="AN64" i="31"/>
  <c r="AN69" i="31"/>
  <c r="AN70" i="31"/>
  <c r="AN71" i="31"/>
  <c r="AN72" i="31"/>
  <c r="AN73" i="31"/>
  <c r="AN74" i="31"/>
  <c r="AN75" i="31"/>
  <c r="AN76" i="31"/>
  <c r="AN77" i="31"/>
  <c r="AN78" i="31"/>
  <c r="AN79" i="31"/>
  <c r="AN80" i="31"/>
  <c r="AN81" i="31"/>
  <c r="AN83" i="31"/>
  <c r="AN84" i="31"/>
  <c r="AN85" i="31"/>
  <c r="AN86" i="31"/>
  <c r="AN88" i="31"/>
  <c r="AN89" i="31"/>
  <c r="AN90" i="31"/>
  <c r="AN91" i="31"/>
  <c r="AN92" i="31"/>
  <c r="AN93" i="31"/>
  <c r="AN94" i="31"/>
  <c r="AN95" i="31"/>
  <c r="AN96" i="31"/>
  <c r="AN97" i="31"/>
  <c r="AN98" i="31"/>
  <c r="AN99" i="31"/>
  <c r="AN100" i="31"/>
  <c r="AN102" i="31"/>
  <c r="AN105" i="31"/>
  <c r="AN106" i="31"/>
  <c r="AN107" i="31"/>
  <c r="AN108" i="31"/>
  <c r="AN109" i="31"/>
  <c r="AN110" i="31"/>
  <c r="AN111" i="31"/>
  <c r="AN112" i="31"/>
  <c r="AN113" i="31"/>
  <c r="AN114" i="31"/>
  <c r="AN115" i="31"/>
  <c r="AN116" i="31"/>
  <c r="AN117" i="31"/>
  <c r="AN118" i="31"/>
  <c r="AN119" i="31"/>
  <c r="AN120" i="31"/>
  <c r="AN121" i="31"/>
  <c r="AN122" i="31"/>
  <c r="AN123" i="31"/>
  <c r="AN124" i="31"/>
  <c r="AN125" i="31"/>
  <c r="AN126" i="31"/>
  <c r="AN127" i="31"/>
  <c r="AN128" i="31"/>
  <c r="AN129" i="31"/>
  <c r="AN130" i="31"/>
  <c r="AN131" i="31"/>
  <c r="AN132" i="31"/>
  <c r="AN133" i="31"/>
  <c r="AN134" i="31"/>
  <c r="AN135" i="31"/>
  <c r="AN136" i="31"/>
  <c r="AN137" i="31"/>
  <c r="AN138" i="31"/>
  <c r="AN139" i="31"/>
  <c r="AN140" i="31"/>
  <c r="AN141" i="31"/>
  <c r="AN142" i="31"/>
  <c r="AN143" i="31"/>
  <c r="AN144" i="31"/>
  <c r="AN145" i="31"/>
  <c r="AN146" i="31"/>
  <c r="AN147" i="31"/>
  <c r="AN148" i="31"/>
  <c r="AN149" i="31"/>
  <c r="AN150" i="31"/>
  <c r="AN151" i="31"/>
  <c r="AN152" i="31"/>
  <c r="AN153" i="31"/>
  <c r="AN154" i="31"/>
  <c r="AN155" i="31"/>
  <c r="AN156" i="31"/>
  <c r="AN157" i="31"/>
  <c r="AN158" i="31"/>
  <c r="AN159" i="31"/>
  <c r="AN160" i="31"/>
  <c r="AN161" i="31"/>
  <c r="AN162" i="31"/>
  <c r="AN163" i="31"/>
  <c r="AN164" i="31"/>
  <c r="AN165" i="31"/>
  <c r="AN166" i="31"/>
  <c r="AN167" i="31"/>
  <c r="AN168" i="31"/>
  <c r="AN169" i="31"/>
  <c r="AN170" i="31"/>
  <c r="AN171" i="31"/>
  <c r="AN172" i="31"/>
  <c r="AN173" i="31"/>
  <c r="AN174" i="31"/>
  <c r="AN175" i="31"/>
  <c r="AN176" i="31"/>
  <c r="AN177" i="31"/>
  <c r="AN178" i="31"/>
  <c r="AN179" i="31"/>
  <c r="AN180" i="31"/>
  <c r="AN181" i="31"/>
  <c r="AN182" i="31"/>
  <c r="AN183" i="31"/>
  <c r="AN184" i="31"/>
  <c r="AN185" i="31"/>
  <c r="AN186" i="31"/>
  <c r="AN187" i="31"/>
  <c r="AN188" i="31"/>
  <c r="AN189" i="31"/>
  <c r="AN190" i="31"/>
  <c r="AN191" i="31"/>
  <c r="AN192" i="31"/>
  <c r="AN193" i="31"/>
  <c r="AN194" i="31"/>
  <c r="AN195" i="31"/>
  <c r="AN196" i="31"/>
  <c r="AN197" i="31"/>
  <c r="AN198" i="31"/>
  <c r="AN199" i="31"/>
  <c r="AN200" i="31"/>
  <c r="AN201" i="31"/>
  <c r="AN202" i="31"/>
  <c r="AN203" i="31"/>
  <c r="AN204" i="31"/>
  <c r="AN205" i="31"/>
  <c r="AN206" i="31"/>
  <c r="AN207" i="31"/>
  <c r="AN208" i="31"/>
  <c r="AN209" i="31"/>
  <c r="AN210" i="31"/>
  <c r="AN211" i="31"/>
  <c r="AN212" i="31"/>
  <c r="AN213" i="31"/>
  <c r="AN214" i="31"/>
  <c r="AN215" i="31"/>
  <c r="AN216" i="31"/>
  <c r="AN217" i="31"/>
  <c r="AN218" i="31"/>
  <c r="AN219" i="31"/>
  <c r="AN220" i="31"/>
  <c r="AN221" i="31"/>
  <c r="AN222" i="31"/>
  <c r="AN223" i="31"/>
  <c r="AN224" i="31"/>
  <c r="AN225" i="31"/>
  <c r="AN226" i="31"/>
  <c r="AN227" i="31"/>
  <c r="AN228" i="31"/>
  <c r="AN229" i="31"/>
  <c r="AN230" i="31"/>
  <c r="AN231" i="31"/>
  <c r="AN232" i="31"/>
  <c r="AN233" i="31"/>
  <c r="AN234" i="31"/>
  <c r="AN235" i="31"/>
  <c r="AN236" i="31"/>
  <c r="AN237" i="31"/>
  <c r="AN238" i="31"/>
  <c r="AN239" i="31"/>
  <c r="AN240" i="31"/>
  <c r="AN241" i="31"/>
  <c r="AN242" i="31"/>
  <c r="AN243" i="31"/>
  <c r="AN244" i="31"/>
  <c r="AN245" i="31"/>
  <c r="AN246" i="31"/>
  <c r="AN247" i="31"/>
  <c r="AN248" i="31"/>
  <c r="AN249" i="31"/>
  <c r="AN250" i="31"/>
  <c r="AN251" i="31"/>
  <c r="AN252" i="31"/>
  <c r="AN253" i="31"/>
  <c r="AN254" i="31"/>
  <c r="AN255" i="31"/>
  <c r="AN256" i="31"/>
  <c r="AN257" i="31"/>
  <c r="AN258" i="31"/>
  <c r="AN259" i="31"/>
  <c r="AN260" i="31"/>
  <c r="AN261" i="31"/>
  <c r="AN262" i="31"/>
  <c r="AN263" i="31"/>
  <c r="AN264" i="31"/>
  <c r="AN265" i="31"/>
  <c r="AN266" i="31"/>
  <c r="AN267" i="31"/>
  <c r="AN268" i="31"/>
  <c r="AN269" i="31"/>
  <c r="AN270" i="31"/>
  <c r="AN271" i="31"/>
  <c r="AN272" i="31"/>
  <c r="AN273" i="31"/>
  <c r="AN274" i="31"/>
  <c r="AN275" i="31"/>
  <c r="AN276" i="31"/>
  <c r="AN277" i="31"/>
  <c r="AN278" i="31"/>
  <c r="AN279" i="31"/>
  <c r="AN280" i="31"/>
  <c r="AN281" i="31"/>
  <c r="AN282" i="31"/>
  <c r="AN283" i="31"/>
  <c r="AN284" i="31"/>
  <c r="AN285" i="31"/>
  <c r="AN286" i="31"/>
  <c r="AN287" i="31"/>
  <c r="AN288" i="31"/>
  <c r="AN289" i="31"/>
  <c r="AN290" i="31"/>
  <c r="AN291" i="31"/>
  <c r="AN292" i="31"/>
  <c r="AN293" i="31"/>
  <c r="AN294" i="31"/>
  <c r="AN295" i="31"/>
  <c r="AN296" i="31"/>
  <c r="AN297" i="31"/>
  <c r="AN298" i="31"/>
  <c r="AN299" i="31"/>
  <c r="AN300" i="31"/>
  <c r="AN301" i="31"/>
  <c r="AN302" i="31"/>
  <c r="AN303" i="31"/>
  <c r="AN304" i="31"/>
  <c r="AN305" i="31"/>
  <c r="AN306" i="31"/>
  <c r="AN307" i="31"/>
  <c r="AN308" i="31"/>
  <c r="AN309" i="31"/>
  <c r="AN310" i="31"/>
  <c r="AN311" i="31"/>
  <c r="AN312" i="31"/>
  <c r="AN313" i="31"/>
  <c r="AN314" i="31"/>
  <c r="AN315" i="31"/>
  <c r="AN316" i="31"/>
  <c r="AN317" i="31"/>
  <c r="AN318" i="31"/>
  <c r="AN319" i="31"/>
  <c r="AN320" i="31"/>
  <c r="AN321" i="31"/>
  <c r="AN322" i="31"/>
  <c r="AN323" i="31"/>
  <c r="AN324" i="31"/>
  <c r="AN325" i="31"/>
  <c r="AN326" i="31"/>
  <c r="AN327" i="31"/>
  <c r="AN328" i="31"/>
  <c r="AN329" i="31"/>
  <c r="AN330" i="31"/>
  <c r="AN331" i="31"/>
  <c r="AN332" i="31"/>
  <c r="AN333" i="31"/>
  <c r="AN334" i="31"/>
  <c r="AN335" i="31"/>
  <c r="AN336" i="31"/>
  <c r="AN337" i="31"/>
  <c r="AN338" i="31"/>
  <c r="AN339" i="31"/>
  <c r="AN340" i="31"/>
  <c r="AN341" i="31"/>
  <c r="AN342" i="31"/>
  <c r="AN343" i="31"/>
  <c r="AN344" i="31"/>
  <c r="AN345" i="31"/>
  <c r="AN346" i="31"/>
  <c r="AN347" i="31"/>
  <c r="AN348" i="31"/>
  <c r="AN349" i="31"/>
  <c r="AN350" i="31"/>
  <c r="AN351" i="31"/>
  <c r="AN352" i="31"/>
  <c r="AN353" i="31"/>
  <c r="AN354" i="31"/>
  <c r="AN355" i="31"/>
  <c r="AN356" i="31"/>
  <c r="AN357" i="31"/>
  <c r="AN358" i="31"/>
  <c r="AN359" i="31"/>
  <c r="AN360" i="31"/>
  <c r="AN361" i="31"/>
  <c r="AN362" i="31"/>
  <c r="AN363" i="31"/>
  <c r="AN364" i="31"/>
  <c r="AN365" i="31"/>
  <c r="AN366" i="31"/>
  <c r="AN367" i="31"/>
  <c r="AN368" i="31"/>
  <c r="AN369" i="31"/>
  <c r="AN370" i="31"/>
  <c r="AN371" i="31"/>
  <c r="AN372" i="31"/>
  <c r="AN373" i="31"/>
  <c r="AN374" i="31"/>
  <c r="AN375" i="31"/>
  <c r="AN376" i="31"/>
  <c r="AN377" i="31"/>
  <c r="AN378" i="31"/>
  <c r="AN379" i="31"/>
  <c r="AN380" i="31"/>
  <c r="AN381" i="31"/>
  <c r="AN382" i="31"/>
  <c r="AN383" i="31"/>
  <c r="AN384" i="31"/>
  <c r="AN385" i="31"/>
  <c r="AN386" i="31"/>
  <c r="AN387" i="31"/>
  <c r="AN388" i="31"/>
  <c r="AN389" i="31"/>
  <c r="AN390" i="31"/>
  <c r="AN391" i="31"/>
  <c r="AN392" i="31"/>
  <c r="AN393" i="31"/>
  <c r="AN394" i="31"/>
  <c r="AN395" i="31"/>
  <c r="AN396" i="31"/>
  <c r="AN397" i="31"/>
  <c r="AN398" i="31"/>
  <c r="AN399" i="31"/>
  <c r="AN400" i="31"/>
  <c r="AN401" i="31"/>
  <c r="AN402" i="31"/>
  <c r="AN403" i="31"/>
  <c r="AN404" i="31"/>
  <c r="AN405" i="31"/>
  <c r="AN406" i="31"/>
  <c r="AN407" i="31"/>
  <c r="AN408" i="31"/>
  <c r="AN409" i="31"/>
  <c r="AN410" i="31"/>
  <c r="AN411" i="31"/>
  <c r="AN412" i="31"/>
  <c r="AN413" i="31"/>
  <c r="AN414" i="31"/>
  <c r="AN415" i="31"/>
  <c r="AN416" i="31"/>
  <c r="AN417" i="31"/>
  <c r="AN418" i="31"/>
  <c r="AN419" i="31"/>
  <c r="AN420" i="31"/>
  <c r="AN421" i="31"/>
  <c r="AN422" i="31"/>
  <c r="AN423" i="31"/>
  <c r="AN424" i="31"/>
  <c r="AN425" i="31"/>
  <c r="AN426" i="31"/>
  <c r="AN427" i="31"/>
  <c r="AN428" i="31"/>
  <c r="AN429" i="31"/>
  <c r="AN430" i="31"/>
  <c r="AN431" i="31"/>
  <c r="AN432" i="31"/>
  <c r="AN433" i="31"/>
  <c r="AN434" i="31"/>
  <c r="AN435" i="31"/>
  <c r="AN436" i="31"/>
  <c r="AN437" i="31"/>
  <c r="AN438" i="31"/>
  <c r="AN439" i="31"/>
  <c r="AN440" i="31"/>
  <c r="AN441" i="31"/>
  <c r="AN442" i="31"/>
  <c r="AN443" i="31"/>
  <c r="AN444" i="31"/>
  <c r="AN445" i="31"/>
  <c r="AN446" i="31"/>
  <c r="AN447" i="31"/>
  <c r="AN448" i="31"/>
  <c r="AN449" i="31"/>
  <c r="AN450" i="31"/>
  <c r="AN451" i="31"/>
  <c r="AN452" i="31"/>
  <c r="AN453" i="31"/>
  <c r="AN454" i="31"/>
  <c r="AN455" i="31"/>
  <c r="AN456" i="31"/>
  <c r="AN457" i="31"/>
  <c r="AN458" i="31"/>
  <c r="AN459" i="31"/>
  <c r="AN460" i="31"/>
  <c r="AN461" i="31"/>
  <c r="AN462" i="31"/>
  <c r="AN463" i="31"/>
  <c r="AN464" i="31"/>
  <c r="AN465" i="31"/>
  <c r="AN466" i="31"/>
  <c r="AN467" i="31"/>
  <c r="AN468" i="31"/>
  <c r="AN469" i="31"/>
  <c r="AN470" i="31"/>
  <c r="AN471" i="31"/>
  <c r="AN472" i="31"/>
  <c r="AN473" i="31"/>
  <c r="AN474" i="31"/>
  <c r="AN475" i="31"/>
  <c r="AN476" i="31"/>
  <c r="AN477" i="31"/>
  <c r="AN478" i="31"/>
  <c r="AN479" i="31"/>
  <c r="AN480" i="31"/>
  <c r="AN481" i="31"/>
  <c r="AN482" i="31"/>
  <c r="AN483" i="31"/>
  <c r="AN484" i="31"/>
  <c r="AN485" i="31"/>
  <c r="AN486" i="31"/>
  <c r="AN487" i="31"/>
  <c r="AN488" i="31"/>
  <c r="AN489" i="31"/>
  <c r="AN490" i="31"/>
  <c r="AN491" i="31"/>
  <c r="AN492" i="31"/>
  <c r="AN493" i="31"/>
  <c r="AN494" i="31"/>
  <c r="AN495" i="31"/>
  <c r="AN496" i="31"/>
  <c r="AN497" i="31"/>
  <c r="AN498" i="31"/>
  <c r="AN499" i="31"/>
  <c r="AN500" i="31"/>
  <c r="AN501" i="31"/>
  <c r="AN502" i="31"/>
  <c r="AN503" i="31"/>
  <c r="AN504" i="31"/>
  <c r="AN505" i="31"/>
  <c r="AN506" i="31"/>
  <c r="AN507" i="31"/>
  <c r="AN508" i="31"/>
  <c r="AN509" i="31"/>
  <c r="AN510" i="31"/>
  <c r="AN511" i="31"/>
  <c r="AN512" i="31"/>
  <c r="AN513" i="31"/>
  <c r="AN514" i="31"/>
  <c r="AN515" i="31"/>
  <c r="AN516" i="31"/>
  <c r="AN517" i="31"/>
  <c r="AN518" i="31"/>
  <c r="AN519" i="31"/>
  <c r="AN520" i="31"/>
  <c r="AN521" i="31"/>
  <c r="AN522" i="31"/>
  <c r="AN523" i="31"/>
  <c r="AN524" i="31"/>
  <c r="AN525" i="31"/>
  <c r="AN526" i="31"/>
  <c r="AN527" i="31"/>
  <c r="AN528" i="31"/>
  <c r="AN529" i="31"/>
  <c r="AN530" i="31"/>
  <c r="AN531" i="31"/>
  <c r="AN532" i="31"/>
  <c r="AN533" i="31"/>
  <c r="AN534" i="31"/>
  <c r="AN535" i="31"/>
  <c r="AN536" i="31"/>
  <c r="AN537" i="31"/>
  <c r="AN538" i="31"/>
  <c r="AN539" i="31"/>
  <c r="AN540" i="31"/>
  <c r="AN541" i="31"/>
  <c r="AN542" i="31"/>
  <c r="AN543" i="31"/>
  <c r="AN544" i="31"/>
  <c r="AN545" i="31"/>
  <c r="AN546" i="31"/>
  <c r="AN547" i="31"/>
  <c r="AN548" i="31"/>
  <c r="AN549" i="31"/>
  <c r="AN550" i="31"/>
  <c r="AN551" i="31"/>
  <c r="AN552" i="31"/>
  <c r="AN553" i="31"/>
  <c r="AN554" i="31"/>
  <c r="AN555" i="31"/>
  <c r="AN556" i="31"/>
  <c r="AN557" i="31"/>
  <c r="AN558" i="31"/>
  <c r="AN559" i="31"/>
  <c r="AN560" i="31"/>
  <c r="AN561" i="31"/>
  <c r="AN562" i="31"/>
  <c r="AN563" i="31"/>
  <c r="AN564" i="31"/>
  <c r="AN565" i="31"/>
  <c r="AN566" i="31"/>
  <c r="AN567" i="31"/>
  <c r="AN568" i="31"/>
  <c r="AN569" i="31"/>
  <c r="AN570" i="31"/>
  <c r="AN571" i="31"/>
  <c r="AN572" i="31"/>
  <c r="AN573" i="31"/>
  <c r="AN574" i="31"/>
  <c r="AN575" i="31"/>
  <c r="AN576" i="31"/>
  <c r="AN577" i="31"/>
  <c r="AN578" i="31"/>
  <c r="AN579" i="31"/>
  <c r="AN580" i="31"/>
  <c r="AN581" i="31"/>
  <c r="AN582" i="31"/>
  <c r="AN583" i="31"/>
  <c r="AN584" i="31"/>
  <c r="AN585" i="31"/>
  <c r="AN586" i="31"/>
  <c r="AN587" i="31"/>
  <c r="AN588" i="31"/>
  <c r="AN589" i="31"/>
  <c r="AN590" i="31"/>
  <c r="AN591" i="31"/>
  <c r="AN592" i="31"/>
  <c r="AN593" i="31"/>
  <c r="AN594" i="31"/>
  <c r="AN595" i="31"/>
  <c r="AN596" i="31"/>
  <c r="AN597" i="31"/>
  <c r="AN598" i="31"/>
  <c r="AN599" i="31"/>
  <c r="AN600" i="31"/>
  <c r="AN601" i="31"/>
  <c r="AN602" i="31"/>
  <c r="AN603" i="31"/>
  <c r="AN604" i="31"/>
  <c r="AN605" i="31"/>
  <c r="AN606" i="31"/>
  <c r="AN607" i="31"/>
  <c r="AN608" i="31"/>
  <c r="AN609" i="31"/>
  <c r="AN610" i="31"/>
  <c r="AN611" i="31"/>
  <c r="AN612" i="31"/>
  <c r="AN613" i="31"/>
  <c r="AN614" i="31"/>
  <c r="AN615" i="31"/>
  <c r="AN616" i="31"/>
  <c r="AN617" i="31"/>
  <c r="AN618" i="31"/>
  <c r="AN619" i="31"/>
  <c r="AN620" i="31"/>
  <c r="AN621" i="31"/>
  <c r="AN622" i="31"/>
  <c r="AN623" i="31"/>
  <c r="AN624" i="31"/>
  <c r="AN625" i="31"/>
  <c r="AN626" i="31"/>
  <c r="AN627" i="31"/>
  <c r="AN628" i="31"/>
  <c r="AN629" i="31"/>
  <c r="AN630" i="31"/>
  <c r="AN631" i="31"/>
  <c r="AN632" i="31"/>
  <c r="AN633" i="31"/>
  <c r="AN634" i="31"/>
  <c r="AN635" i="31"/>
  <c r="AN636" i="31"/>
  <c r="AN637" i="31"/>
  <c r="AN638" i="31"/>
  <c r="AN639" i="31"/>
  <c r="AN640" i="31"/>
  <c r="AN641" i="31"/>
  <c r="AN642" i="31"/>
  <c r="AN643" i="31"/>
  <c r="AN644" i="31"/>
  <c r="AN645" i="31"/>
  <c r="AN646" i="31"/>
  <c r="AN647" i="31"/>
  <c r="AN648" i="31"/>
  <c r="AN649" i="31"/>
  <c r="AN650" i="31"/>
  <c r="AN651" i="31"/>
  <c r="AN652" i="31"/>
  <c r="AN653" i="31"/>
  <c r="AN654" i="31"/>
  <c r="AN655" i="31"/>
  <c r="AN656" i="31"/>
  <c r="AN657" i="31"/>
  <c r="AN658" i="31"/>
  <c r="AN659" i="31"/>
  <c r="AN660" i="31"/>
  <c r="AN661" i="31"/>
  <c r="AN662" i="31"/>
  <c r="AN663" i="31"/>
  <c r="AN664" i="31"/>
  <c r="AN665" i="31"/>
  <c r="AN666" i="31"/>
  <c r="AN667" i="31"/>
  <c r="AN668" i="31"/>
  <c r="AN669" i="31"/>
  <c r="AN670" i="31"/>
  <c r="AN671" i="31"/>
  <c r="AN672" i="31"/>
  <c r="AN673" i="31"/>
  <c r="AN674" i="31"/>
  <c r="AN675" i="31"/>
  <c r="AN676" i="31"/>
  <c r="AN677" i="31"/>
  <c r="AN678" i="31"/>
  <c r="AN679" i="31"/>
  <c r="AN680" i="31"/>
  <c r="AN681" i="31"/>
  <c r="AN682" i="31"/>
  <c r="AN683" i="31"/>
  <c r="AN684" i="31"/>
  <c r="AN685" i="31"/>
  <c r="AN686" i="31"/>
  <c r="AN687" i="31"/>
  <c r="AN688" i="31"/>
  <c r="AN689" i="31"/>
  <c r="AN690" i="31"/>
  <c r="AN691" i="31"/>
  <c r="AN692" i="31"/>
  <c r="AN693" i="31"/>
  <c r="AN694" i="31"/>
  <c r="AN695" i="31"/>
  <c r="AN696" i="31"/>
  <c r="AN697" i="31"/>
  <c r="AN698" i="31"/>
  <c r="AN699" i="31"/>
  <c r="AN700" i="31"/>
  <c r="AN701" i="31"/>
  <c r="AN702" i="31"/>
  <c r="AN703" i="31"/>
  <c r="AN704" i="31"/>
  <c r="AN705" i="31"/>
  <c r="AN706" i="31"/>
  <c r="AN707" i="31"/>
  <c r="AN708" i="31"/>
  <c r="AN709" i="31"/>
  <c r="AN710" i="31"/>
  <c r="AN711" i="31"/>
  <c r="AN712" i="31"/>
  <c r="AN713" i="31"/>
  <c r="AN714" i="31"/>
  <c r="AN715" i="31"/>
  <c r="AN716" i="31"/>
  <c r="AN717" i="31"/>
  <c r="AN718" i="31"/>
  <c r="AN719" i="31"/>
  <c r="AN720" i="31"/>
  <c r="AN721" i="31"/>
  <c r="AN722" i="31"/>
  <c r="AN723" i="31"/>
  <c r="AN724" i="31"/>
  <c r="AN725" i="31"/>
  <c r="AN726" i="31"/>
  <c r="AN727" i="31"/>
  <c r="AN728" i="31"/>
  <c r="AN729" i="31"/>
  <c r="AN730" i="31"/>
  <c r="AN731" i="31"/>
  <c r="AN732" i="31"/>
  <c r="AN733" i="31"/>
  <c r="AN734" i="31"/>
  <c r="AN735" i="31"/>
  <c r="AN736" i="31"/>
  <c r="AN737" i="31"/>
  <c r="AN738" i="31"/>
  <c r="AN739" i="31"/>
  <c r="AN740" i="31"/>
  <c r="AN741" i="31"/>
  <c r="AN742" i="31"/>
  <c r="AN743" i="31"/>
  <c r="AN744" i="31"/>
  <c r="AN745" i="31"/>
  <c r="AN746" i="31"/>
  <c r="AN747" i="31"/>
  <c r="AN748" i="31"/>
  <c r="AN749" i="31"/>
  <c r="AN750" i="31"/>
  <c r="AN751" i="31"/>
  <c r="AN752" i="31"/>
  <c r="AN753" i="31"/>
  <c r="AN754" i="31"/>
  <c r="AN755" i="31"/>
  <c r="AN756" i="31"/>
  <c r="AN757" i="31"/>
  <c r="AN758" i="31"/>
  <c r="AN759" i="31"/>
  <c r="AN760" i="31"/>
  <c r="AN761" i="31"/>
  <c r="AN762" i="31"/>
  <c r="AN763" i="31"/>
  <c r="AN764" i="31"/>
  <c r="AN765" i="31"/>
  <c r="AN766" i="31"/>
  <c r="AN767" i="31"/>
  <c r="AN768" i="31"/>
  <c r="AN769" i="31"/>
  <c r="AN770" i="31"/>
  <c r="AN771" i="31"/>
  <c r="AN772" i="31"/>
  <c r="AN773" i="31"/>
  <c r="AN774" i="31"/>
  <c r="AN775" i="31"/>
  <c r="AN776" i="31"/>
  <c r="AN777" i="31"/>
  <c r="AN778" i="31"/>
  <c r="AN779" i="31"/>
  <c r="AN780" i="31"/>
  <c r="AN781" i="31"/>
  <c r="AN782" i="31"/>
  <c r="AN783" i="31"/>
  <c r="AN784" i="31"/>
  <c r="AN785" i="31"/>
  <c r="AN786" i="31"/>
  <c r="AN787" i="31"/>
  <c r="AN788" i="31"/>
  <c r="AN789" i="31"/>
  <c r="AN790" i="31"/>
  <c r="AN791" i="31"/>
  <c r="AN792" i="31"/>
  <c r="AN793" i="31"/>
  <c r="AN794" i="31"/>
  <c r="AN795" i="31"/>
  <c r="AN796" i="31"/>
  <c r="AN797" i="31"/>
  <c r="AN798" i="31"/>
  <c r="AN799" i="31"/>
  <c r="AN800" i="31"/>
  <c r="AN801" i="31"/>
  <c r="AN802" i="31"/>
  <c r="AN803" i="31"/>
  <c r="AN804" i="31"/>
  <c r="AN805" i="31"/>
  <c r="AN806" i="31"/>
  <c r="AN807" i="31"/>
  <c r="AN808" i="31"/>
  <c r="AN809" i="31"/>
  <c r="AN810" i="31"/>
  <c r="AN811" i="31"/>
  <c r="AN812" i="31"/>
  <c r="AN813" i="31"/>
  <c r="AN814" i="31"/>
  <c r="AN815" i="31"/>
  <c r="AN816" i="31"/>
  <c r="AN817" i="31"/>
  <c r="AN818" i="31"/>
  <c r="AN819" i="31"/>
  <c r="AN820" i="31"/>
  <c r="AN821" i="31"/>
  <c r="AN822" i="31"/>
  <c r="AN823" i="31"/>
  <c r="AN824" i="31"/>
  <c r="AN825" i="31"/>
  <c r="AN826" i="31"/>
  <c r="AN827" i="31"/>
  <c r="AN828" i="31"/>
  <c r="AN829" i="31"/>
  <c r="AN830" i="31"/>
  <c r="AN831" i="31"/>
  <c r="AN832" i="31"/>
  <c r="AN833" i="31"/>
  <c r="AN834" i="31"/>
  <c r="AN835" i="31"/>
  <c r="AN836" i="31"/>
  <c r="AN837" i="31"/>
  <c r="AN838" i="31"/>
  <c r="AN839" i="31"/>
  <c r="AN840" i="31"/>
  <c r="AN841" i="31"/>
  <c r="AN842" i="31"/>
  <c r="AN843" i="31"/>
  <c r="AN844" i="31"/>
  <c r="AN845" i="31"/>
  <c r="AN846" i="31"/>
  <c r="AN847" i="31"/>
  <c r="AN848" i="31"/>
  <c r="AN849" i="31"/>
  <c r="AN850" i="31"/>
  <c r="AN851" i="31"/>
  <c r="AN852" i="31"/>
  <c r="AN853" i="31"/>
  <c r="AN854" i="31"/>
  <c r="AN855" i="31"/>
  <c r="AN856" i="31"/>
  <c r="AN857" i="31"/>
  <c r="AN858" i="31"/>
  <c r="AN859" i="31"/>
  <c r="AN860" i="31"/>
  <c r="AN861" i="31"/>
  <c r="AN862" i="31"/>
  <c r="AN863" i="31"/>
  <c r="AN864" i="31"/>
  <c r="AN865" i="31"/>
  <c r="AN866" i="31"/>
  <c r="AN867" i="31"/>
  <c r="AN868" i="31"/>
  <c r="AN869" i="31"/>
  <c r="AN870" i="31"/>
  <c r="AN871" i="31"/>
  <c r="AN872" i="31"/>
  <c r="AN873" i="31"/>
  <c r="AN874" i="31"/>
  <c r="AN875" i="31"/>
  <c r="AN876" i="31"/>
  <c r="AN877" i="31"/>
  <c r="AN878" i="31"/>
  <c r="AN879" i="31"/>
  <c r="AN880" i="31"/>
  <c r="AN881" i="31"/>
  <c r="AN882" i="31"/>
  <c r="AN883" i="31"/>
  <c r="AN884" i="31"/>
  <c r="AN885" i="31"/>
  <c r="AN886" i="31"/>
  <c r="AN887" i="31"/>
  <c r="AN888" i="31"/>
  <c r="AN889" i="31"/>
  <c r="AN890" i="31"/>
  <c r="AN891" i="31"/>
  <c r="AN892" i="31"/>
  <c r="AN893" i="31"/>
  <c r="AN894" i="31"/>
  <c r="AN895" i="31"/>
  <c r="AN896" i="31"/>
  <c r="AN897" i="31"/>
  <c r="AN898" i="31"/>
  <c r="AN899" i="31"/>
  <c r="AN900" i="31"/>
  <c r="AN901" i="31"/>
  <c r="AN902" i="31"/>
  <c r="AN903" i="31"/>
  <c r="AN904" i="31"/>
  <c r="AN905" i="31"/>
  <c r="AN906" i="31"/>
  <c r="AN907" i="31"/>
  <c r="AN908" i="31"/>
  <c r="AN909" i="31"/>
  <c r="AN910" i="31"/>
  <c r="AN911" i="31"/>
  <c r="AN912" i="31"/>
  <c r="AN913" i="31"/>
  <c r="AN914" i="31"/>
  <c r="AN915" i="31"/>
  <c r="AN916" i="31"/>
  <c r="AN917" i="31"/>
  <c r="AN918" i="31"/>
  <c r="AN919" i="31"/>
  <c r="AN920" i="31"/>
  <c r="AN921" i="31"/>
  <c r="AN922" i="31"/>
  <c r="AN923" i="31"/>
  <c r="AN924" i="31"/>
  <c r="AN925" i="31"/>
  <c r="AN926" i="31"/>
  <c r="AN927" i="31"/>
  <c r="AN928" i="31"/>
  <c r="AN929" i="31"/>
  <c r="AN930" i="31"/>
  <c r="AN931" i="31"/>
  <c r="AN932" i="31"/>
  <c r="AN933" i="31"/>
  <c r="AN934" i="31"/>
  <c r="AN935" i="31"/>
  <c r="AN936" i="31"/>
  <c r="AN937" i="31"/>
  <c r="AN938" i="31"/>
  <c r="AN939" i="31"/>
  <c r="AN940" i="31"/>
  <c r="AN941" i="31"/>
  <c r="AN942" i="31"/>
  <c r="AN943" i="31"/>
  <c r="AN944" i="31"/>
  <c r="AN945" i="31"/>
  <c r="AN946" i="31"/>
  <c r="AN947" i="31"/>
  <c r="AN948" i="31"/>
  <c r="AN949" i="31"/>
  <c r="AN950" i="31"/>
  <c r="AN951" i="31"/>
  <c r="AN952" i="31"/>
  <c r="AN953" i="31"/>
  <c r="AN954" i="31"/>
  <c r="AN955" i="31"/>
  <c r="AN956" i="31"/>
  <c r="AN957" i="31"/>
  <c r="AN958" i="31"/>
  <c r="AN959" i="31"/>
  <c r="AN960" i="31"/>
  <c r="AN961" i="31"/>
  <c r="AN962" i="31"/>
  <c r="AN963" i="31"/>
  <c r="AN964" i="31"/>
  <c r="AN965" i="31"/>
  <c r="AN966" i="31"/>
  <c r="AN967" i="31"/>
  <c r="AN968" i="31"/>
  <c r="AJ9" i="31"/>
  <c r="AJ10" i="31"/>
  <c r="AJ11" i="31"/>
  <c r="AJ12" i="31"/>
  <c r="AJ13" i="31"/>
  <c r="AJ14" i="31"/>
  <c r="AJ15" i="31"/>
  <c r="AJ16" i="31"/>
  <c r="AJ17" i="31"/>
  <c r="AJ18" i="31"/>
  <c r="AJ19" i="31"/>
  <c r="AJ21" i="31"/>
  <c r="AJ22" i="31"/>
  <c r="AJ23" i="31"/>
  <c r="AJ24" i="31"/>
  <c r="AJ25" i="31"/>
  <c r="AJ26" i="31"/>
  <c r="AJ27" i="31"/>
  <c r="AJ28" i="31"/>
  <c r="AJ29" i="31"/>
  <c r="AJ30" i="31"/>
  <c r="AJ33" i="31"/>
  <c r="AJ34" i="31"/>
  <c r="AJ37" i="31"/>
  <c r="AJ38" i="31"/>
  <c r="AJ42" i="31"/>
  <c r="AJ43" i="31"/>
  <c r="AJ44" i="31"/>
  <c r="AJ45" i="31"/>
  <c r="AJ48" i="31"/>
  <c r="AJ49" i="31"/>
  <c r="AJ50" i="31"/>
  <c r="AJ52" i="31"/>
  <c r="AJ53" i="31"/>
  <c r="AJ54" i="31"/>
  <c r="AJ55" i="31"/>
  <c r="AJ56" i="31"/>
  <c r="AJ57" i="31"/>
  <c r="AJ58" i="31"/>
  <c r="AJ62" i="31"/>
  <c r="AJ63" i="31"/>
  <c r="AJ64" i="31"/>
  <c r="AJ69" i="31"/>
  <c r="AJ70" i="31"/>
  <c r="AJ71" i="31"/>
  <c r="AJ72" i="31"/>
  <c r="AJ73" i="31"/>
  <c r="AJ74" i="31"/>
  <c r="AJ75" i="31"/>
  <c r="AJ76" i="31"/>
  <c r="AJ77" i="31"/>
  <c r="AJ78" i="31"/>
  <c r="AJ79" i="31"/>
  <c r="AJ80" i="31"/>
  <c r="AJ81" i="31"/>
  <c r="AJ83" i="31"/>
  <c r="AJ84" i="31"/>
  <c r="AJ85" i="31"/>
  <c r="AJ86" i="31"/>
  <c r="AJ88" i="31"/>
  <c r="AJ89" i="31"/>
  <c r="AJ90" i="31"/>
  <c r="AJ91" i="31"/>
  <c r="AJ92" i="31"/>
  <c r="AJ93" i="31"/>
  <c r="AJ94" i="31"/>
  <c r="AJ95" i="31"/>
  <c r="AJ96" i="31"/>
  <c r="AJ97" i="31"/>
  <c r="AJ98" i="31"/>
  <c r="AJ99" i="31"/>
  <c r="AJ100" i="31"/>
  <c r="AJ102" i="31"/>
  <c r="AJ105" i="31"/>
  <c r="AJ106" i="31"/>
  <c r="AJ107" i="31"/>
  <c r="AJ108" i="31"/>
  <c r="AJ109" i="31"/>
  <c r="AJ110" i="31"/>
  <c r="AJ111" i="31"/>
  <c r="AJ112" i="31"/>
  <c r="AJ113" i="31"/>
  <c r="AJ114" i="31"/>
  <c r="AJ115" i="31"/>
  <c r="AJ116" i="31"/>
  <c r="AJ117" i="31"/>
  <c r="AJ118" i="31"/>
  <c r="AJ119" i="31"/>
  <c r="AJ120" i="31"/>
  <c r="AJ121" i="31"/>
  <c r="AJ122" i="31"/>
  <c r="AJ123" i="31"/>
  <c r="AJ124" i="31"/>
  <c r="AJ125" i="31"/>
  <c r="AJ126" i="31"/>
  <c r="AJ127" i="31"/>
  <c r="AJ128" i="31"/>
  <c r="AJ129" i="31"/>
  <c r="AJ130" i="31"/>
  <c r="AJ131" i="31"/>
  <c r="AJ132" i="31"/>
  <c r="AJ133" i="31"/>
  <c r="AJ134" i="31"/>
  <c r="AJ135" i="31"/>
  <c r="AJ136" i="31"/>
  <c r="AJ137" i="31"/>
  <c r="AJ138" i="31"/>
  <c r="AJ139" i="31"/>
  <c r="AJ140" i="31"/>
  <c r="AJ141" i="31"/>
  <c r="AJ142" i="31"/>
  <c r="AJ143" i="31"/>
  <c r="AJ144" i="31"/>
  <c r="AJ145" i="31"/>
  <c r="AJ146" i="31"/>
  <c r="AJ147" i="31"/>
  <c r="AJ148" i="31"/>
  <c r="AJ149" i="31"/>
  <c r="AJ150" i="31"/>
  <c r="AJ151" i="31"/>
  <c r="AJ152" i="31"/>
  <c r="AJ153" i="31"/>
  <c r="AJ154" i="31"/>
  <c r="AJ155" i="31"/>
  <c r="AJ156" i="31"/>
  <c r="AJ157" i="31"/>
  <c r="AJ158" i="31"/>
  <c r="AJ159" i="31"/>
  <c r="AJ160" i="31"/>
  <c r="AJ161" i="31"/>
  <c r="AJ162" i="31"/>
  <c r="AJ163" i="31"/>
  <c r="AJ164" i="31"/>
  <c r="AJ165" i="31"/>
  <c r="AJ166" i="31"/>
  <c r="AJ167" i="31"/>
  <c r="AJ168" i="31"/>
  <c r="AJ169" i="31"/>
  <c r="AJ170" i="31"/>
  <c r="AJ171" i="31"/>
  <c r="AJ172" i="31"/>
  <c r="AJ173" i="31"/>
  <c r="AJ174" i="31"/>
  <c r="AJ175" i="31"/>
  <c r="AJ176" i="31"/>
  <c r="AJ177" i="31"/>
  <c r="AJ178" i="31"/>
  <c r="AJ179" i="31"/>
  <c r="AJ180" i="31"/>
  <c r="AJ181" i="31"/>
  <c r="AJ182" i="31"/>
  <c r="AJ183" i="31"/>
  <c r="AJ184" i="31"/>
  <c r="AJ185" i="31"/>
  <c r="AJ186" i="31"/>
  <c r="AJ187" i="31"/>
  <c r="AJ188" i="31"/>
  <c r="AJ189" i="31"/>
  <c r="AJ190" i="31"/>
  <c r="AJ191" i="31"/>
  <c r="AJ192" i="31"/>
  <c r="AJ193" i="31"/>
  <c r="AJ194" i="31"/>
  <c r="AJ195" i="31"/>
  <c r="AJ196" i="31"/>
  <c r="AJ197" i="31"/>
  <c r="AJ198" i="31"/>
  <c r="AJ199" i="31"/>
  <c r="AJ200" i="31"/>
  <c r="AJ201" i="31"/>
  <c r="AJ202" i="31"/>
  <c r="AJ203" i="31"/>
  <c r="AJ204" i="31"/>
  <c r="AJ205" i="31"/>
  <c r="AJ206" i="31"/>
  <c r="AJ207" i="31"/>
  <c r="AJ208" i="31"/>
  <c r="AJ209" i="31"/>
  <c r="AJ210" i="31"/>
  <c r="AJ211" i="31"/>
  <c r="AJ212" i="31"/>
  <c r="AJ213" i="31"/>
  <c r="AJ214" i="31"/>
  <c r="AJ215" i="31"/>
  <c r="AJ216" i="31"/>
  <c r="AJ217" i="31"/>
  <c r="AJ218" i="31"/>
  <c r="AJ219" i="31"/>
  <c r="AJ220" i="31"/>
  <c r="AJ221" i="31"/>
  <c r="AJ222" i="31"/>
  <c r="AJ223" i="31"/>
  <c r="AJ224" i="31"/>
  <c r="AJ225" i="31"/>
  <c r="AJ226" i="31"/>
  <c r="AJ227" i="31"/>
  <c r="AJ228" i="31"/>
  <c r="AJ229" i="31"/>
  <c r="AJ230" i="31"/>
  <c r="AJ231" i="31"/>
  <c r="AJ232" i="31"/>
  <c r="AJ233" i="31"/>
  <c r="AJ234" i="31"/>
  <c r="AJ235" i="31"/>
  <c r="AJ236" i="31"/>
  <c r="AJ237" i="31"/>
  <c r="AJ238" i="31"/>
  <c r="AJ239" i="31"/>
  <c r="AJ240" i="31"/>
  <c r="AJ241" i="31"/>
  <c r="AJ242" i="31"/>
  <c r="AJ243" i="31"/>
  <c r="AJ244" i="31"/>
  <c r="AJ245" i="31"/>
  <c r="AJ246" i="31"/>
  <c r="AJ247" i="31"/>
  <c r="AJ248" i="31"/>
  <c r="AJ249" i="31"/>
  <c r="AJ250" i="31"/>
  <c r="AJ251" i="31"/>
  <c r="AJ252" i="31"/>
  <c r="AJ253" i="31"/>
  <c r="AJ254" i="31"/>
  <c r="AJ255" i="31"/>
  <c r="AJ256" i="31"/>
  <c r="AJ257" i="31"/>
  <c r="AJ258" i="31"/>
  <c r="AJ259" i="31"/>
  <c r="AJ260" i="31"/>
  <c r="AJ261" i="31"/>
  <c r="AJ262" i="31"/>
  <c r="AJ263" i="31"/>
  <c r="AJ264" i="31"/>
  <c r="AJ265" i="31"/>
  <c r="AJ266" i="31"/>
  <c r="AJ267" i="31"/>
  <c r="AJ268" i="31"/>
  <c r="AJ269" i="31"/>
  <c r="AJ270" i="31"/>
  <c r="AJ271" i="31"/>
  <c r="AJ272" i="31"/>
  <c r="AJ273" i="31"/>
  <c r="AJ274" i="31"/>
  <c r="AJ275" i="31"/>
  <c r="AJ276" i="31"/>
  <c r="AJ277" i="31"/>
  <c r="AJ278" i="31"/>
  <c r="AJ279" i="31"/>
  <c r="AJ280" i="31"/>
  <c r="AJ281" i="31"/>
  <c r="AJ282" i="31"/>
  <c r="AJ283" i="31"/>
  <c r="AJ284" i="31"/>
  <c r="AJ285" i="31"/>
  <c r="AJ286" i="31"/>
  <c r="AJ287" i="31"/>
  <c r="AJ288" i="31"/>
  <c r="AJ289" i="31"/>
  <c r="AJ290" i="31"/>
  <c r="AJ291" i="31"/>
  <c r="AJ292" i="31"/>
  <c r="AJ293" i="31"/>
  <c r="AJ294" i="31"/>
  <c r="AJ295" i="31"/>
  <c r="AJ296" i="31"/>
  <c r="AJ297" i="31"/>
  <c r="AJ298" i="31"/>
  <c r="AJ299" i="31"/>
  <c r="AJ300" i="31"/>
  <c r="AJ301" i="31"/>
  <c r="AJ302" i="31"/>
  <c r="AJ303" i="31"/>
  <c r="AJ304" i="31"/>
  <c r="AJ305" i="31"/>
  <c r="AJ306" i="31"/>
  <c r="AJ307" i="31"/>
  <c r="AJ308" i="31"/>
  <c r="AJ309" i="31"/>
  <c r="AJ310" i="31"/>
  <c r="AJ311" i="31"/>
  <c r="AJ312" i="31"/>
  <c r="AJ313" i="31"/>
  <c r="AJ314" i="31"/>
  <c r="AJ315" i="31"/>
  <c r="AJ316" i="31"/>
  <c r="AJ317" i="31"/>
  <c r="AJ318" i="31"/>
  <c r="AJ319" i="31"/>
  <c r="AJ320" i="31"/>
  <c r="AJ321" i="31"/>
  <c r="AJ322" i="31"/>
  <c r="AJ323" i="31"/>
  <c r="AJ324" i="31"/>
  <c r="AJ325" i="31"/>
  <c r="AJ326" i="31"/>
  <c r="AJ327" i="31"/>
  <c r="AJ328" i="31"/>
  <c r="AJ329" i="31"/>
  <c r="AJ330" i="31"/>
  <c r="AJ331" i="31"/>
  <c r="AJ332" i="31"/>
  <c r="AJ333" i="31"/>
  <c r="AJ334" i="31"/>
  <c r="AJ335" i="31"/>
  <c r="AJ336" i="31"/>
  <c r="AJ337" i="31"/>
  <c r="AJ338" i="31"/>
  <c r="AJ339" i="31"/>
  <c r="AJ340" i="31"/>
  <c r="AJ341" i="31"/>
  <c r="AJ342" i="31"/>
  <c r="AJ343" i="31"/>
  <c r="AJ344" i="31"/>
  <c r="AJ345" i="31"/>
  <c r="AJ346" i="31"/>
  <c r="AJ347" i="31"/>
  <c r="AJ348" i="31"/>
  <c r="AJ349" i="31"/>
  <c r="AJ350" i="31"/>
  <c r="AJ351" i="31"/>
  <c r="AJ352" i="31"/>
  <c r="AJ353" i="31"/>
  <c r="AJ354" i="31"/>
  <c r="AJ355" i="31"/>
  <c r="AJ356" i="31"/>
  <c r="AJ357" i="31"/>
  <c r="AJ358" i="31"/>
  <c r="AJ359" i="31"/>
  <c r="AJ360" i="31"/>
  <c r="AJ361" i="31"/>
  <c r="AJ362" i="31"/>
  <c r="AJ363" i="31"/>
  <c r="AJ364" i="31"/>
  <c r="AJ365" i="31"/>
  <c r="AJ366" i="31"/>
  <c r="AJ367" i="31"/>
  <c r="AJ368" i="31"/>
  <c r="AJ369" i="31"/>
  <c r="AJ370" i="31"/>
  <c r="AJ371" i="31"/>
  <c r="AJ372" i="31"/>
  <c r="AJ373" i="31"/>
  <c r="AJ374" i="31"/>
  <c r="AJ375" i="31"/>
  <c r="AJ376" i="31"/>
  <c r="AJ377" i="31"/>
  <c r="AJ378" i="31"/>
  <c r="AJ379" i="31"/>
  <c r="AJ380" i="31"/>
  <c r="AJ381" i="31"/>
  <c r="AJ382" i="31"/>
  <c r="AJ383" i="31"/>
  <c r="AJ384" i="31"/>
  <c r="AJ385" i="31"/>
  <c r="AJ386" i="31"/>
  <c r="AJ387" i="31"/>
  <c r="AJ388" i="31"/>
  <c r="AJ389" i="31"/>
  <c r="AJ390" i="31"/>
  <c r="AJ391" i="31"/>
  <c r="AJ392" i="31"/>
  <c r="AJ393" i="31"/>
  <c r="AJ394" i="31"/>
  <c r="AJ395" i="31"/>
  <c r="AJ396" i="31"/>
  <c r="AJ397" i="31"/>
  <c r="AJ398" i="31"/>
  <c r="AJ399" i="31"/>
  <c r="AJ400" i="31"/>
  <c r="AJ401" i="31"/>
  <c r="AJ402" i="31"/>
  <c r="AJ403" i="31"/>
  <c r="AJ404" i="31"/>
  <c r="AJ405" i="31"/>
  <c r="AJ406" i="31"/>
  <c r="AJ407" i="31"/>
  <c r="AJ408" i="31"/>
  <c r="AJ409" i="31"/>
  <c r="AJ410" i="31"/>
  <c r="AJ411" i="31"/>
  <c r="AJ412" i="31"/>
  <c r="AJ413" i="31"/>
  <c r="AJ414" i="31"/>
  <c r="AJ415" i="31"/>
  <c r="AJ416" i="31"/>
  <c r="AJ417" i="31"/>
  <c r="AJ418" i="31"/>
  <c r="AJ419" i="31"/>
  <c r="AJ420" i="31"/>
  <c r="AJ421" i="31"/>
  <c r="AJ422" i="31"/>
  <c r="AJ423" i="31"/>
  <c r="AJ424" i="31"/>
  <c r="AJ425" i="31"/>
  <c r="AJ426" i="31"/>
  <c r="AJ427" i="31"/>
  <c r="AJ428" i="31"/>
  <c r="AJ429" i="31"/>
  <c r="AJ430" i="31"/>
  <c r="AJ431" i="31"/>
  <c r="AJ432" i="31"/>
  <c r="AJ433" i="31"/>
  <c r="AJ434" i="31"/>
  <c r="AJ435" i="31"/>
  <c r="AJ436" i="31"/>
  <c r="AJ437" i="31"/>
  <c r="AJ438" i="31"/>
  <c r="AJ439" i="31"/>
  <c r="AJ440" i="31"/>
  <c r="AJ441" i="31"/>
  <c r="AJ442" i="31"/>
  <c r="AJ443" i="31"/>
  <c r="AJ444" i="31"/>
  <c r="AJ445" i="31"/>
  <c r="AJ446" i="31"/>
  <c r="AJ447" i="31"/>
  <c r="AJ448" i="31"/>
  <c r="AJ449" i="31"/>
  <c r="AJ450" i="31"/>
  <c r="AJ451" i="31"/>
  <c r="AJ452" i="31"/>
  <c r="AJ453" i="31"/>
  <c r="AJ454" i="31"/>
  <c r="AJ455" i="31"/>
  <c r="AJ456" i="31"/>
  <c r="AJ457" i="31"/>
  <c r="AJ458" i="31"/>
  <c r="AJ459" i="31"/>
  <c r="AJ460" i="31"/>
  <c r="AJ461" i="31"/>
  <c r="AJ462" i="31"/>
  <c r="AJ463" i="31"/>
  <c r="AJ464" i="31"/>
  <c r="AJ465" i="31"/>
  <c r="AJ466" i="31"/>
  <c r="AJ467" i="31"/>
  <c r="AJ468" i="31"/>
  <c r="AJ469" i="31"/>
  <c r="AJ470" i="31"/>
  <c r="AJ471" i="31"/>
  <c r="AJ472" i="31"/>
  <c r="AJ473" i="31"/>
  <c r="AJ474" i="31"/>
  <c r="AJ475" i="31"/>
  <c r="AJ476" i="31"/>
  <c r="AJ477" i="31"/>
  <c r="AJ478" i="31"/>
  <c r="AJ479" i="31"/>
  <c r="AJ480" i="31"/>
  <c r="AJ481" i="31"/>
  <c r="AJ482" i="31"/>
  <c r="AJ483" i="31"/>
  <c r="AJ484" i="31"/>
  <c r="AJ485" i="31"/>
  <c r="AJ486" i="31"/>
  <c r="AJ487" i="31"/>
  <c r="AJ488" i="31"/>
  <c r="AJ489" i="31"/>
  <c r="AJ490" i="31"/>
  <c r="AJ491" i="31"/>
  <c r="AJ492" i="31"/>
  <c r="AJ493" i="31"/>
  <c r="AJ494" i="31"/>
  <c r="AJ495" i="31"/>
  <c r="AJ496" i="31"/>
  <c r="AJ497" i="31"/>
  <c r="AJ498" i="31"/>
  <c r="AJ499" i="31"/>
  <c r="AJ500" i="31"/>
  <c r="AJ501" i="31"/>
  <c r="AJ502" i="31"/>
  <c r="AJ503" i="31"/>
  <c r="AJ504" i="31"/>
  <c r="AJ505" i="31"/>
  <c r="AJ506" i="31"/>
  <c r="AJ507" i="31"/>
  <c r="AJ508" i="31"/>
  <c r="AJ509" i="31"/>
  <c r="AJ510" i="31"/>
  <c r="AJ511" i="31"/>
  <c r="AJ512" i="31"/>
  <c r="AJ513" i="31"/>
  <c r="AJ514" i="31"/>
  <c r="AJ515" i="31"/>
  <c r="AJ516" i="31"/>
  <c r="AJ517" i="31"/>
  <c r="AJ518" i="31"/>
  <c r="AJ519" i="31"/>
  <c r="AJ520" i="31"/>
  <c r="AJ521" i="31"/>
  <c r="AJ522" i="31"/>
  <c r="AJ523" i="31"/>
  <c r="AJ524" i="31"/>
  <c r="AJ525" i="31"/>
  <c r="AJ526" i="31"/>
  <c r="AJ527" i="31"/>
  <c r="AJ528" i="31"/>
  <c r="AJ529" i="31"/>
  <c r="AJ530" i="31"/>
  <c r="AJ531" i="31"/>
  <c r="AJ532" i="31"/>
  <c r="AJ533" i="31"/>
  <c r="AJ534" i="31"/>
  <c r="AJ535" i="31"/>
  <c r="AJ536" i="31"/>
  <c r="AJ537" i="31"/>
  <c r="AJ538" i="31"/>
  <c r="AJ539" i="31"/>
  <c r="AJ540" i="31"/>
  <c r="AJ541" i="31"/>
  <c r="AJ542" i="31"/>
  <c r="AJ543" i="31"/>
  <c r="AJ544" i="31"/>
  <c r="AJ545" i="31"/>
  <c r="AJ546" i="31"/>
  <c r="AJ547" i="31"/>
  <c r="AJ548" i="31"/>
  <c r="AJ549" i="31"/>
  <c r="AJ550" i="31"/>
  <c r="AJ551" i="31"/>
  <c r="AJ552" i="31"/>
  <c r="AJ553" i="31"/>
  <c r="AJ554" i="31"/>
  <c r="AJ555" i="31"/>
  <c r="AJ556" i="31"/>
  <c r="AJ557" i="31"/>
  <c r="AJ558" i="31"/>
  <c r="AJ559" i="31"/>
  <c r="AJ560" i="31"/>
  <c r="AJ561" i="31"/>
  <c r="AJ562" i="31"/>
  <c r="AJ563" i="31"/>
  <c r="AJ564" i="31"/>
  <c r="AJ565" i="31"/>
  <c r="AJ566" i="31"/>
  <c r="AJ567" i="31"/>
  <c r="AJ568" i="31"/>
  <c r="AJ569" i="31"/>
  <c r="AJ570" i="31"/>
  <c r="AJ571" i="31"/>
  <c r="AJ572" i="31"/>
  <c r="AJ573" i="31"/>
  <c r="AJ574" i="31"/>
  <c r="AJ575" i="31"/>
  <c r="AJ576" i="31"/>
  <c r="AJ577" i="31"/>
  <c r="AJ578" i="31"/>
  <c r="AJ579" i="31"/>
  <c r="AJ580" i="31"/>
  <c r="AJ581" i="31"/>
  <c r="AJ582" i="31"/>
  <c r="AJ583" i="31"/>
  <c r="AJ584" i="31"/>
  <c r="AJ585" i="31"/>
  <c r="AJ586" i="31"/>
  <c r="AJ587" i="31"/>
  <c r="AJ588" i="31"/>
  <c r="AJ589" i="31"/>
  <c r="AJ590" i="31"/>
  <c r="AJ591" i="31"/>
  <c r="AJ592" i="31"/>
  <c r="AJ593" i="31"/>
  <c r="AJ594" i="31"/>
  <c r="AJ595" i="31"/>
  <c r="AJ596" i="31"/>
  <c r="AJ597" i="31"/>
  <c r="AJ598" i="31"/>
  <c r="AJ599" i="31"/>
  <c r="AJ600" i="31"/>
  <c r="AJ601" i="31"/>
  <c r="AJ602" i="31"/>
  <c r="AJ603" i="31"/>
  <c r="AJ604" i="31"/>
  <c r="AJ605" i="31"/>
  <c r="AJ606" i="31"/>
  <c r="AJ607" i="31"/>
  <c r="AJ608" i="31"/>
  <c r="AJ609" i="31"/>
  <c r="AJ610" i="31"/>
  <c r="AJ611" i="31"/>
  <c r="AJ612" i="31"/>
  <c r="AJ613" i="31"/>
  <c r="AJ614" i="31"/>
  <c r="AJ615" i="31"/>
  <c r="AJ616" i="31"/>
  <c r="AJ617" i="31"/>
  <c r="AJ618" i="31"/>
  <c r="AJ619" i="31"/>
  <c r="AJ620" i="31"/>
  <c r="AJ621" i="31"/>
  <c r="AJ622" i="31"/>
  <c r="AJ623" i="31"/>
  <c r="AJ624" i="31"/>
  <c r="AJ625" i="31"/>
  <c r="AJ626" i="31"/>
  <c r="AJ627" i="31"/>
  <c r="AJ628" i="31"/>
  <c r="AJ629" i="31"/>
  <c r="AJ630" i="31"/>
  <c r="AJ631" i="31"/>
  <c r="AJ632" i="31"/>
  <c r="AJ633" i="31"/>
  <c r="AJ634" i="31"/>
  <c r="AJ635" i="31"/>
  <c r="AJ636" i="31"/>
  <c r="AJ637" i="31"/>
  <c r="AJ638" i="31"/>
  <c r="AJ639" i="31"/>
  <c r="AJ640" i="31"/>
  <c r="AJ641" i="31"/>
  <c r="AJ642" i="31"/>
  <c r="AJ643" i="31"/>
  <c r="AJ644" i="31"/>
  <c r="AJ645" i="31"/>
  <c r="AJ646" i="31"/>
  <c r="AJ647" i="31"/>
  <c r="AJ648" i="31"/>
  <c r="AJ649" i="31"/>
  <c r="AJ650" i="31"/>
  <c r="AJ651" i="31"/>
  <c r="AJ652" i="31"/>
  <c r="AJ653" i="31"/>
  <c r="AJ654" i="31"/>
  <c r="AJ655" i="31"/>
  <c r="AJ656" i="31"/>
  <c r="AJ657" i="31"/>
  <c r="AJ658" i="31"/>
  <c r="AJ659" i="31"/>
  <c r="AJ660" i="31"/>
  <c r="AJ661" i="31"/>
  <c r="AJ662" i="31"/>
  <c r="AJ663" i="31"/>
  <c r="AJ664" i="31"/>
  <c r="AJ665" i="31"/>
  <c r="AJ666" i="31"/>
  <c r="AJ667" i="31"/>
  <c r="AJ668" i="31"/>
  <c r="AJ669" i="31"/>
  <c r="AJ670" i="31"/>
  <c r="AJ671" i="31"/>
  <c r="AJ672" i="31"/>
  <c r="AJ673" i="31"/>
  <c r="AJ674" i="31"/>
  <c r="AJ675" i="31"/>
  <c r="AJ676" i="31"/>
  <c r="AJ677" i="31"/>
  <c r="AJ678" i="31"/>
  <c r="AJ679" i="31"/>
  <c r="AJ680" i="31"/>
  <c r="AJ681" i="31"/>
  <c r="AJ682" i="31"/>
  <c r="AJ683" i="31"/>
  <c r="AJ684" i="31"/>
  <c r="AJ685" i="31"/>
  <c r="AJ686" i="31"/>
  <c r="AJ687" i="31"/>
  <c r="AJ688" i="31"/>
  <c r="AJ689" i="31"/>
  <c r="AJ690" i="31"/>
  <c r="AJ691" i="31"/>
  <c r="AJ692" i="31"/>
  <c r="AJ693" i="31"/>
  <c r="AJ694" i="31"/>
  <c r="AJ695" i="31"/>
  <c r="AJ696" i="31"/>
  <c r="AJ697" i="31"/>
  <c r="AJ698" i="31"/>
  <c r="AJ699" i="31"/>
  <c r="AJ700" i="31"/>
  <c r="AJ701" i="31"/>
  <c r="AJ702" i="31"/>
  <c r="AJ703" i="31"/>
  <c r="AJ704" i="31"/>
  <c r="AJ705" i="31"/>
  <c r="AJ706" i="31"/>
  <c r="AJ707" i="31"/>
  <c r="AJ708" i="31"/>
  <c r="AJ709" i="31"/>
  <c r="AJ710" i="31"/>
  <c r="AJ711" i="31"/>
  <c r="AJ712" i="31"/>
  <c r="AJ713" i="31"/>
  <c r="AJ714" i="31"/>
  <c r="AJ715" i="31"/>
  <c r="AJ716" i="31"/>
  <c r="AJ717" i="31"/>
  <c r="AJ718" i="31"/>
  <c r="AJ719" i="31"/>
  <c r="AJ720" i="31"/>
  <c r="AJ721" i="31"/>
  <c r="AJ722" i="31"/>
  <c r="AJ723" i="31"/>
  <c r="AJ724" i="31"/>
  <c r="AJ725" i="31"/>
  <c r="AJ726" i="31"/>
  <c r="AJ727" i="31"/>
  <c r="AJ728" i="31"/>
  <c r="AJ729" i="31"/>
  <c r="AJ730" i="31"/>
  <c r="AJ731" i="31"/>
  <c r="AJ732" i="31"/>
  <c r="AJ733" i="31"/>
  <c r="AJ734" i="31"/>
  <c r="AJ735" i="31"/>
  <c r="AJ736" i="31"/>
  <c r="AJ737" i="31"/>
  <c r="AJ738" i="31"/>
  <c r="AJ739" i="31"/>
  <c r="AJ740" i="31"/>
  <c r="AJ741" i="31"/>
  <c r="AJ742" i="31"/>
  <c r="AJ743" i="31"/>
  <c r="AJ744" i="31"/>
  <c r="AJ745" i="31"/>
  <c r="AJ746" i="31"/>
  <c r="AJ747" i="31"/>
  <c r="AJ748" i="31"/>
  <c r="AJ749" i="31"/>
  <c r="AJ750" i="31"/>
  <c r="AJ751" i="31"/>
  <c r="AJ752" i="31"/>
  <c r="AJ753" i="31"/>
  <c r="AJ754" i="31"/>
  <c r="AJ755" i="31"/>
  <c r="AJ756" i="31"/>
  <c r="AJ757" i="31"/>
  <c r="AJ758" i="31"/>
  <c r="AJ759" i="31"/>
  <c r="AJ760" i="31"/>
  <c r="AJ761" i="31"/>
  <c r="AJ762" i="31"/>
  <c r="AJ763" i="31"/>
  <c r="AJ764" i="31"/>
  <c r="AJ765" i="31"/>
  <c r="AJ766" i="31"/>
  <c r="AJ767" i="31"/>
  <c r="AJ768" i="31"/>
  <c r="AJ769" i="31"/>
  <c r="AJ770" i="31"/>
  <c r="AJ771" i="31"/>
  <c r="AJ772" i="31"/>
  <c r="AJ773" i="31"/>
  <c r="AJ774" i="31"/>
  <c r="AJ775" i="31"/>
  <c r="AJ776" i="31"/>
  <c r="AJ777" i="31"/>
  <c r="AJ778" i="31"/>
  <c r="AJ779" i="31"/>
  <c r="AJ780" i="31"/>
  <c r="AJ781" i="31"/>
  <c r="AJ782" i="31"/>
  <c r="AJ783" i="31"/>
  <c r="AJ784" i="31"/>
  <c r="AJ785" i="31"/>
  <c r="AJ786" i="31"/>
  <c r="AJ787" i="31"/>
  <c r="AJ788" i="31"/>
  <c r="AJ789" i="31"/>
  <c r="AJ790" i="31"/>
  <c r="AJ791" i="31"/>
  <c r="AJ792" i="31"/>
  <c r="AJ793" i="31"/>
  <c r="AJ794" i="31"/>
  <c r="AJ795" i="31"/>
  <c r="AJ796" i="31"/>
  <c r="AJ797" i="31"/>
  <c r="AJ798" i="31"/>
  <c r="AJ799" i="31"/>
  <c r="AJ800" i="31"/>
  <c r="AJ801" i="31"/>
  <c r="AJ802" i="31"/>
  <c r="AJ803" i="31"/>
  <c r="AJ804" i="31"/>
  <c r="AJ805" i="31"/>
  <c r="AJ806" i="31"/>
  <c r="AJ807" i="31"/>
  <c r="AJ808" i="31"/>
  <c r="AJ809" i="31"/>
  <c r="AJ810" i="31"/>
  <c r="AJ811" i="31"/>
  <c r="AJ812" i="31"/>
  <c r="AJ813" i="31"/>
  <c r="AJ814" i="31"/>
  <c r="AJ815" i="31"/>
  <c r="AJ816" i="31"/>
  <c r="AJ817" i="31"/>
  <c r="AJ818" i="31"/>
  <c r="AJ819" i="31"/>
  <c r="AJ820" i="31"/>
  <c r="AJ821" i="31"/>
  <c r="AJ822" i="31"/>
  <c r="AJ823" i="31"/>
  <c r="AJ824" i="31"/>
  <c r="AJ825" i="31"/>
  <c r="AJ826" i="31"/>
  <c r="AJ827" i="31"/>
  <c r="AJ828" i="31"/>
  <c r="AJ829" i="31"/>
  <c r="AJ830" i="31"/>
  <c r="AJ831" i="31"/>
  <c r="AJ832" i="31"/>
  <c r="AJ833" i="31"/>
  <c r="AJ834" i="31"/>
  <c r="AJ835" i="31"/>
  <c r="AJ836" i="31"/>
  <c r="AJ837" i="31"/>
  <c r="AJ838" i="31"/>
  <c r="AJ839" i="31"/>
  <c r="AJ840" i="31"/>
  <c r="AJ841" i="31"/>
  <c r="AJ842" i="31"/>
  <c r="AJ843" i="31"/>
  <c r="AJ844" i="31"/>
  <c r="AJ845" i="31"/>
  <c r="AJ846" i="31"/>
  <c r="AJ847" i="31"/>
  <c r="AJ848" i="31"/>
  <c r="AJ849" i="31"/>
  <c r="AJ850" i="31"/>
  <c r="AJ851" i="31"/>
  <c r="AJ852" i="31"/>
  <c r="AJ853" i="31"/>
  <c r="AJ854" i="31"/>
  <c r="AJ855" i="31"/>
  <c r="AJ856" i="31"/>
  <c r="AJ857" i="31"/>
  <c r="AJ858" i="31"/>
  <c r="AJ859" i="31"/>
  <c r="AJ860" i="31"/>
  <c r="AJ861" i="31"/>
  <c r="AJ862" i="31"/>
  <c r="AJ863" i="31"/>
  <c r="AJ864" i="31"/>
  <c r="AJ865" i="31"/>
  <c r="AJ866" i="31"/>
  <c r="AJ867" i="31"/>
  <c r="AJ868" i="31"/>
  <c r="AJ869" i="31"/>
  <c r="AJ870" i="31"/>
  <c r="AJ871" i="31"/>
  <c r="AJ872" i="31"/>
  <c r="AJ873" i="31"/>
  <c r="AJ874" i="31"/>
  <c r="AJ875" i="31"/>
  <c r="AJ876" i="31"/>
  <c r="AJ877" i="31"/>
  <c r="AJ878" i="31"/>
  <c r="AJ879" i="31"/>
  <c r="AJ880" i="31"/>
  <c r="AJ881" i="31"/>
  <c r="AJ882" i="31"/>
  <c r="AJ883" i="31"/>
  <c r="AJ884" i="31"/>
  <c r="AJ885" i="31"/>
  <c r="AJ886" i="31"/>
  <c r="AJ887" i="31"/>
  <c r="AJ888" i="31"/>
  <c r="AJ889" i="31"/>
  <c r="AJ890" i="31"/>
  <c r="AJ891" i="31"/>
  <c r="AJ892" i="31"/>
  <c r="AJ893" i="31"/>
  <c r="AJ894" i="31"/>
  <c r="AJ895" i="31"/>
  <c r="AJ896" i="31"/>
  <c r="AJ897" i="31"/>
  <c r="AJ898" i="31"/>
  <c r="AJ899" i="31"/>
  <c r="AJ900" i="31"/>
  <c r="AJ901" i="31"/>
  <c r="AJ902" i="31"/>
  <c r="AJ903" i="31"/>
  <c r="AJ904" i="31"/>
  <c r="AJ905" i="31"/>
  <c r="AJ906" i="31"/>
  <c r="AJ907" i="31"/>
  <c r="AJ908" i="31"/>
  <c r="AJ909" i="31"/>
  <c r="AJ910" i="31"/>
  <c r="AJ911" i="31"/>
  <c r="AJ912" i="31"/>
  <c r="AJ913" i="31"/>
  <c r="AJ914" i="31"/>
  <c r="AJ915" i="31"/>
  <c r="AJ916" i="31"/>
  <c r="AJ917" i="31"/>
  <c r="AJ918" i="31"/>
  <c r="AJ919" i="31"/>
  <c r="AJ920" i="31"/>
  <c r="AJ921" i="31"/>
  <c r="AJ922" i="31"/>
  <c r="AJ923" i="31"/>
  <c r="AJ924" i="31"/>
  <c r="AJ925" i="31"/>
  <c r="AJ926" i="31"/>
  <c r="AJ927" i="31"/>
  <c r="AJ928" i="31"/>
  <c r="AJ929" i="31"/>
  <c r="AJ930" i="31"/>
  <c r="AJ931" i="31"/>
  <c r="AJ932" i="31"/>
  <c r="AJ933" i="31"/>
  <c r="AJ934" i="31"/>
  <c r="AJ935" i="31"/>
  <c r="AJ936" i="31"/>
  <c r="AJ937" i="31"/>
  <c r="AJ938" i="31"/>
  <c r="AJ939" i="31"/>
  <c r="AJ940" i="31"/>
  <c r="AJ941" i="31"/>
  <c r="AJ942" i="31"/>
  <c r="AJ943" i="31"/>
  <c r="AJ944" i="31"/>
  <c r="AJ945" i="31"/>
  <c r="AJ946" i="31"/>
  <c r="AJ947" i="31"/>
  <c r="AJ948" i="31"/>
  <c r="AJ949" i="31"/>
  <c r="AJ950" i="31"/>
  <c r="AJ951" i="31"/>
  <c r="AJ952" i="31"/>
  <c r="AJ953" i="31"/>
  <c r="AJ954" i="31"/>
  <c r="AJ955" i="31"/>
  <c r="AJ956" i="31"/>
  <c r="AJ957" i="31"/>
  <c r="AJ958" i="31"/>
  <c r="AJ959" i="31"/>
  <c r="AJ960" i="31"/>
  <c r="AJ961" i="31"/>
  <c r="AJ962" i="31"/>
  <c r="AJ963" i="31"/>
  <c r="AJ964" i="31"/>
  <c r="AJ965" i="31"/>
  <c r="AJ966" i="31"/>
  <c r="AJ967" i="31"/>
  <c r="AJ968" i="31"/>
  <c r="AF566" i="31"/>
  <c r="AF567" i="31"/>
  <c r="AF568" i="31"/>
  <c r="AF569" i="31"/>
  <c r="AF570" i="31"/>
  <c r="AF571" i="31"/>
  <c r="AF572" i="31"/>
  <c r="AF574" i="31"/>
  <c r="AF575" i="31"/>
  <c r="AF576" i="31"/>
  <c r="AF577" i="31"/>
  <c r="AF578" i="31"/>
  <c r="AF579" i="31"/>
  <c r="AF580" i="31"/>
  <c r="AF581" i="31"/>
  <c r="AF582" i="31"/>
  <c r="AF583" i="31"/>
  <c r="AF591" i="31"/>
  <c r="AF593" i="31"/>
  <c r="AF594" i="31"/>
  <c r="AF595" i="31"/>
  <c r="AF597" i="31"/>
  <c r="AF598" i="31"/>
  <c r="AF599" i="31"/>
  <c r="AF600" i="31"/>
  <c r="AF601" i="31"/>
  <c r="AF602" i="31"/>
  <c r="AF617" i="31"/>
  <c r="AF620" i="31"/>
  <c r="AF622" i="31"/>
  <c r="AF623" i="31"/>
  <c r="AF624" i="31"/>
  <c r="AF625" i="31"/>
  <c r="AF626" i="31"/>
  <c r="AF627" i="31"/>
  <c r="AF628" i="31"/>
  <c r="AF629" i="31"/>
  <c r="AF630" i="31"/>
  <c r="AF631" i="31"/>
  <c r="AF632" i="31"/>
  <c r="AF633" i="31"/>
  <c r="AF634" i="31"/>
  <c r="AF635" i="31"/>
  <c r="AF636" i="31"/>
  <c r="AF637" i="31"/>
  <c r="AF638" i="31"/>
  <c r="AF639" i="31"/>
  <c r="AF640" i="31"/>
  <c r="AF641" i="31"/>
  <c r="AF642" i="31"/>
  <c r="AF643" i="31"/>
  <c r="AF644" i="31"/>
  <c r="AF645" i="31"/>
  <c r="AF646" i="31"/>
  <c r="AF647" i="31"/>
  <c r="AF649" i="31"/>
  <c r="AF650" i="31"/>
  <c r="AF651" i="31"/>
  <c r="AF652" i="31"/>
  <c r="AF653" i="31"/>
  <c r="AF654" i="31"/>
  <c r="AF655" i="31"/>
  <c r="AF656" i="31"/>
  <c r="AF657" i="31"/>
  <c r="AF658" i="31"/>
  <c r="AF659" i="31"/>
  <c r="AF660" i="31"/>
  <c r="AF661" i="31"/>
  <c r="AF662" i="31"/>
  <c r="AF663" i="31"/>
  <c r="AF664" i="31"/>
  <c r="AF665" i="31"/>
  <c r="AF666" i="31"/>
  <c r="AF667" i="31"/>
  <c r="AF668" i="31"/>
  <c r="AF669" i="31"/>
  <c r="AF670" i="31"/>
  <c r="AF671" i="31"/>
  <c r="AF672" i="31"/>
  <c r="AF673" i="31"/>
  <c r="AF674" i="31"/>
  <c r="AF676" i="31"/>
  <c r="AF678" i="31"/>
  <c r="AF679" i="31"/>
  <c r="AF680" i="31"/>
  <c r="AF681" i="31"/>
  <c r="AF682" i="31"/>
  <c r="AF683" i="31"/>
  <c r="AF684" i="31"/>
  <c r="AF685" i="31"/>
  <c r="AF686" i="31"/>
  <c r="AF687" i="31"/>
  <c r="AF688" i="31"/>
  <c r="AF689" i="31"/>
  <c r="AF690" i="31"/>
  <c r="AF691" i="31"/>
  <c r="AF692" i="31"/>
  <c r="AF693" i="31"/>
  <c r="AF694" i="31"/>
  <c r="AF695" i="31"/>
  <c r="AF696" i="31"/>
  <c r="AF697" i="31"/>
  <c r="AF698" i="31"/>
  <c r="AF699" i="31"/>
  <c r="AF700" i="31"/>
  <c r="AF701" i="31"/>
  <c r="AF702" i="31"/>
  <c r="AF703" i="31"/>
  <c r="AF704" i="31"/>
  <c r="AF705" i="31"/>
  <c r="AF706" i="31"/>
  <c r="AF707" i="31"/>
  <c r="AF708" i="31"/>
  <c r="AF709" i="31"/>
  <c r="AF710" i="31"/>
  <c r="AF711" i="31"/>
  <c r="AF712" i="31"/>
  <c r="AF713" i="31"/>
  <c r="AF714" i="31"/>
  <c r="AF715" i="31"/>
  <c r="AF716" i="31"/>
  <c r="AF717" i="31"/>
  <c r="AF718" i="31"/>
  <c r="AF719" i="31"/>
  <c r="AF720" i="31"/>
  <c r="AF721" i="31"/>
  <c r="AF722" i="31"/>
  <c r="AF723" i="31"/>
  <c r="AF724" i="31"/>
  <c r="AF725" i="31"/>
  <c r="AF726" i="31"/>
  <c r="AF727" i="31"/>
  <c r="AF728" i="31"/>
  <c r="AF729" i="31"/>
  <c r="AF730" i="31"/>
  <c r="AF731" i="31"/>
  <c r="AF732" i="31"/>
  <c r="AF733" i="31"/>
  <c r="AF734" i="31"/>
  <c r="AF735" i="31"/>
  <c r="AF736" i="31"/>
  <c r="AF737" i="31"/>
  <c r="AF738" i="31"/>
  <c r="AF739" i="31"/>
  <c r="AF740" i="31"/>
  <c r="AF741" i="31"/>
  <c r="AF743" i="31"/>
  <c r="AF744" i="31"/>
  <c r="AF745" i="31"/>
  <c r="AF746" i="31"/>
  <c r="AF747" i="31"/>
  <c r="AF748" i="31"/>
  <c r="AF749" i="31"/>
  <c r="AF750" i="31"/>
  <c r="AF751" i="31"/>
  <c r="AF752" i="31"/>
  <c r="AF753" i="31"/>
  <c r="AF754" i="31"/>
  <c r="AF755" i="31"/>
  <c r="AF756" i="31"/>
  <c r="AF757" i="31"/>
  <c r="AF758" i="31"/>
  <c r="AF759" i="31"/>
  <c r="AF760" i="31"/>
  <c r="AF761" i="31"/>
  <c r="AF762" i="31"/>
  <c r="AF763" i="31"/>
  <c r="AF764" i="31"/>
  <c r="AF765" i="31"/>
  <c r="AF766" i="31"/>
  <c r="AF767" i="31"/>
  <c r="AF768" i="31"/>
  <c r="AF769" i="31"/>
  <c r="AF770" i="31"/>
  <c r="AF771" i="31"/>
  <c r="AF772" i="31"/>
  <c r="AF773" i="31"/>
  <c r="AF774" i="31"/>
  <c r="AF775" i="31"/>
  <c r="AF776" i="31"/>
  <c r="AF777" i="31"/>
  <c r="AF778" i="31"/>
  <c r="AF779" i="31"/>
  <c r="AF780" i="31"/>
  <c r="AF781" i="31"/>
  <c r="AF782" i="31"/>
  <c r="AF783" i="31"/>
  <c r="AF784" i="31"/>
  <c r="AF785" i="31"/>
  <c r="AF786" i="31"/>
  <c r="AF787" i="31"/>
  <c r="AF788" i="31"/>
  <c r="AF789" i="31"/>
  <c r="AF790" i="31"/>
  <c r="AF791" i="31"/>
  <c r="AF792" i="31"/>
  <c r="AF793" i="31"/>
  <c r="AF794" i="31"/>
  <c r="AF795" i="31"/>
  <c r="AF796" i="31"/>
  <c r="AF797" i="31"/>
  <c r="AF798" i="31"/>
  <c r="AF799" i="31"/>
  <c r="AF800" i="31"/>
  <c r="AF801" i="31"/>
  <c r="AF802" i="31"/>
  <c r="AF803" i="31"/>
  <c r="AF804" i="31"/>
  <c r="AF805" i="31"/>
  <c r="AF806" i="31"/>
  <c r="AF807" i="31"/>
  <c r="AF808" i="31"/>
  <c r="AF809" i="31"/>
  <c r="AF810" i="31"/>
  <c r="AF811" i="31"/>
  <c r="AF812" i="31"/>
  <c r="AF813" i="31"/>
  <c r="AF814" i="31"/>
  <c r="AF815" i="31"/>
  <c r="AF816" i="31"/>
  <c r="AF817" i="31"/>
  <c r="AF818" i="31"/>
  <c r="AF819" i="31"/>
  <c r="AF821" i="31"/>
  <c r="AF822" i="31"/>
  <c r="AF823" i="31"/>
  <c r="AF824" i="31"/>
  <c r="AF825" i="31"/>
  <c r="AF826" i="31"/>
  <c r="AF827" i="31"/>
  <c r="AF828" i="31"/>
  <c r="AF829" i="31"/>
  <c r="AF830" i="31"/>
  <c r="AF831" i="31"/>
  <c r="AF832" i="31"/>
  <c r="AF833" i="31"/>
  <c r="AF834" i="31"/>
  <c r="AF835" i="31"/>
  <c r="AF836" i="31"/>
  <c r="AF837" i="31"/>
  <c r="AF838" i="31"/>
  <c r="AF839" i="31"/>
  <c r="AF840" i="31"/>
  <c r="AF841" i="31"/>
  <c r="AF842" i="31"/>
  <c r="AF843" i="31"/>
  <c r="AF844" i="31"/>
  <c r="AF845" i="31"/>
  <c r="AF846" i="31"/>
  <c r="AF847" i="31"/>
  <c r="AF848" i="31"/>
  <c r="AF849" i="31"/>
  <c r="AF850" i="31"/>
  <c r="AF851" i="31"/>
  <c r="AF852" i="31"/>
  <c r="AF853" i="31"/>
  <c r="AF854" i="31"/>
  <c r="AF855" i="31"/>
  <c r="AF856" i="31"/>
  <c r="AF857" i="31"/>
  <c r="AF858" i="31"/>
  <c r="AF859" i="31"/>
  <c r="AF860" i="31"/>
  <c r="AF861" i="31"/>
  <c r="AF862" i="31"/>
  <c r="AF863" i="31"/>
  <c r="AF864" i="31"/>
  <c r="AF865" i="31"/>
  <c r="AF866" i="31"/>
  <c r="AF867" i="31"/>
  <c r="AF868" i="31"/>
  <c r="AF869" i="31"/>
  <c r="AF870" i="31"/>
  <c r="AF871" i="31"/>
  <c r="AF872" i="31"/>
  <c r="AF873" i="31"/>
  <c r="AF874" i="31"/>
  <c r="AF875" i="31"/>
  <c r="AF876" i="31"/>
  <c r="AF877" i="31"/>
  <c r="AF878" i="31"/>
  <c r="AF879" i="31"/>
  <c r="AF880" i="31"/>
  <c r="AF881" i="31"/>
  <c r="AF882" i="31"/>
  <c r="AF883" i="31"/>
  <c r="AF884" i="31"/>
  <c r="AF885" i="31"/>
  <c r="AF886" i="31"/>
  <c r="AF887" i="31"/>
  <c r="AF888" i="31"/>
  <c r="AF889" i="31"/>
  <c r="AF890" i="31"/>
  <c r="AF891" i="31"/>
  <c r="AF892" i="31"/>
  <c r="AF893" i="31"/>
  <c r="AF894" i="31"/>
  <c r="AF895" i="31"/>
  <c r="AF896" i="31"/>
  <c r="AF897" i="31"/>
  <c r="AF898" i="31"/>
  <c r="AF899" i="31"/>
  <c r="AF900" i="31"/>
  <c r="AF901" i="31"/>
  <c r="AF902" i="31"/>
  <c r="AF903" i="31"/>
  <c r="AF904" i="31"/>
  <c r="AF905" i="31"/>
  <c r="AF906" i="31"/>
  <c r="AF907" i="31"/>
  <c r="AF908" i="31"/>
  <c r="AF909" i="31"/>
  <c r="AF910" i="31"/>
  <c r="AF911" i="31"/>
  <c r="AF912" i="31"/>
  <c r="AF913" i="31"/>
  <c r="AF914" i="31"/>
  <c r="AF915" i="31"/>
  <c r="AF916" i="31"/>
  <c r="AF917" i="31"/>
  <c r="AF918" i="31"/>
  <c r="AF919" i="31"/>
  <c r="AF920" i="31"/>
  <c r="AF921" i="31"/>
  <c r="AF922" i="31"/>
  <c r="AF923" i="31"/>
  <c r="AF924" i="31"/>
  <c r="AF925" i="31"/>
  <c r="AF926" i="31"/>
  <c r="AF927" i="31"/>
  <c r="AF928" i="31"/>
  <c r="AF929" i="31"/>
  <c r="AF930" i="31"/>
  <c r="AF931" i="31"/>
  <c r="AF932" i="31"/>
  <c r="AF933" i="31"/>
  <c r="AF934" i="31"/>
  <c r="AF935" i="31"/>
  <c r="AF936" i="31"/>
  <c r="AF937" i="31"/>
  <c r="AF938" i="31"/>
  <c r="AF939" i="31"/>
  <c r="AF940" i="31"/>
  <c r="AF941" i="31"/>
  <c r="AF942" i="31"/>
  <c r="AF943" i="31"/>
  <c r="AF944" i="31"/>
  <c r="AF945" i="31"/>
  <c r="AF946" i="31"/>
  <c r="AF947" i="31"/>
  <c r="AF948" i="31"/>
  <c r="AF949" i="31"/>
  <c r="AF950" i="31"/>
  <c r="AF951" i="31"/>
  <c r="AF952" i="31"/>
  <c r="AF953" i="31"/>
  <c r="AF954" i="31"/>
  <c r="AF955" i="31"/>
  <c r="AF956" i="31"/>
  <c r="AF957" i="31"/>
  <c r="AF958" i="31"/>
  <c r="AF959" i="31"/>
  <c r="AF960" i="31"/>
  <c r="AF961" i="31"/>
  <c r="AF962" i="31"/>
  <c r="AF963" i="31"/>
  <c r="AF964" i="31"/>
  <c r="AF965" i="31"/>
  <c r="AF966" i="31"/>
  <c r="AF967" i="31"/>
  <c r="AF968" i="31"/>
  <c r="AF450" i="31"/>
  <c r="AF451" i="31"/>
  <c r="AF452" i="31"/>
  <c r="AF453" i="31"/>
  <c r="AF454" i="31"/>
  <c r="AF455" i="31"/>
  <c r="AF456" i="31"/>
  <c r="AF457" i="31"/>
  <c r="AF458" i="31"/>
  <c r="AF459" i="31"/>
  <c r="AF460" i="31"/>
  <c r="AF461" i="31"/>
  <c r="AF462" i="31"/>
  <c r="AF463" i="31"/>
  <c r="AF464" i="31"/>
  <c r="AF465" i="31"/>
  <c r="AF466" i="31"/>
  <c r="AF467" i="31"/>
  <c r="AF468" i="31"/>
  <c r="AF469" i="31"/>
  <c r="AF470" i="31"/>
  <c r="AF471" i="31"/>
  <c r="AF472" i="31"/>
  <c r="AF473" i="31"/>
  <c r="AF474" i="31"/>
  <c r="AF475" i="31"/>
  <c r="AF476" i="31"/>
  <c r="AF477" i="31"/>
  <c r="AF478" i="31"/>
  <c r="AF479" i="31"/>
  <c r="AF480" i="31"/>
  <c r="AF481" i="31"/>
  <c r="AF482" i="31"/>
  <c r="AF483" i="31"/>
  <c r="AF484" i="31"/>
  <c r="AF485" i="31"/>
  <c r="AF486" i="31"/>
  <c r="AF487" i="31"/>
  <c r="AF488" i="31"/>
  <c r="AF489" i="31"/>
  <c r="AF490" i="31"/>
  <c r="AF491" i="31"/>
  <c r="AF492" i="31"/>
  <c r="AF493" i="31"/>
  <c r="AF494" i="31"/>
  <c r="AF495" i="31"/>
  <c r="AF496" i="31"/>
  <c r="AF497" i="31"/>
  <c r="AF498" i="31"/>
  <c r="AF499" i="31"/>
  <c r="AF500" i="31"/>
  <c r="AF501" i="31"/>
  <c r="AF502" i="31"/>
  <c r="AF503" i="31"/>
  <c r="AF504" i="31"/>
  <c r="AF505" i="31"/>
  <c r="AF506" i="31"/>
  <c r="AF507" i="31"/>
  <c r="AF508" i="31"/>
  <c r="AF509" i="31"/>
  <c r="AF510" i="31"/>
  <c r="AF511" i="31"/>
  <c r="AF512" i="31"/>
  <c r="AF513" i="31"/>
  <c r="AF514" i="31"/>
  <c r="AF515" i="31"/>
  <c r="AF516" i="31"/>
  <c r="AF517" i="31"/>
  <c r="AF518" i="31"/>
  <c r="AF519" i="31"/>
  <c r="AF520" i="31"/>
  <c r="AF521" i="31"/>
  <c r="AF522" i="31"/>
  <c r="AF523" i="31"/>
  <c r="AF524" i="31"/>
  <c r="AF525" i="31"/>
  <c r="AF526" i="31"/>
  <c r="AF527" i="31"/>
  <c r="AF528" i="31"/>
  <c r="AF529" i="31"/>
  <c r="AF530" i="31"/>
  <c r="AF531" i="31"/>
  <c r="AF532" i="31"/>
  <c r="AF533" i="31"/>
  <c r="AF534" i="31"/>
  <c r="AF535" i="31"/>
  <c r="AF537" i="31"/>
  <c r="AF538" i="31"/>
  <c r="AF539" i="31"/>
  <c r="AF540" i="31"/>
  <c r="AF541" i="31"/>
  <c r="AF542" i="31"/>
  <c r="AF543" i="31"/>
  <c r="AF544" i="31"/>
  <c r="AF545" i="31"/>
  <c r="AF546" i="31"/>
  <c r="AF547" i="31"/>
  <c r="AF548" i="31"/>
  <c r="AF549" i="31"/>
  <c r="AF550" i="31"/>
  <c r="AF551" i="31"/>
  <c r="AF552" i="31"/>
  <c r="AF553" i="31"/>
  <c r="AF554" i="31"/>
  <c r="AF555" i="31"/>
  <c r="AF556" i="31"/>
  <c r="AF557" i="31"/>
  <c r="AF558" i="31"/>
  <c r="AF559" i="31"/>
  <c r="AF560" i="31"/>
  <c r="AF561" i="31"/>
  <c r="AF562" i="31"/>
  <c r="AF563" i="31"/>
  <c r="AF564" i="31"/>
  <c r="AF565" i="31"/>
  <c r="AF10" i="31"/>
  <c r="AF13" i="31"/>
  <c r="AF20" i="31"/>
  <c r="AF29" i="31"/>
  <c r="AF31" i="31"/>
  <c r="AF32" i="31"/>
  <c r="AF33" i="31"/>
  <c r="AF34" i="31"/>
  <c r="AF35" i="31"/>
  <c r="AF39" i="31"/>
  <c r="AF42" i="31"/>
  <c r="AF45" i="31"/>
  <c r="AF48" i="31"/>
  <c r="AF50" i="31"/>
  <c r="AF53" i="31"/>
  <c r="AF55" i="31"/>
  <c r="AF56" i="31"/>
  <c r="AF57" i="31"/>
  <c r="AF59" i="31"/>
  <c r="AF60" i="31"/>
  <c r="AF61" i="31"/>
  <c r="AF62" i="31"/>
  <c r="AF63" i="31"/>
  <c r="AF64" i="31"/>
  <c r="AF65" i="31"/>
  <c r="AF67" i="31"/>
  <c r="AF68" i="31"/>
  <c r="AF69" i="31"/>
  <c r="AF70" i="31"/>
  <c r="AF71" i="31"/>
  <c r="AF72" i="31"/>
  <c r="AF73" i="31"/>
  <c r="AF74" i="31"/>
  <c r="AF76" i="31"/>
  <c r="AF77" i="31"/>
  <c r="AF79" i="31"/>
  <c r="AF80" i="31"/>
  <c r="AF81" i="31"/>
  <c r="AF82" i="31"/>
  <c r="AF83" i="31"/>
  <c r="AF84" i="31"/>
  <c r="AF85" i="31"/>
  <c r="AF86" i="31"/>
  <c r="AF88" i="31"/>
  <c r="AF89" i="31"/>
  <c r="AF90" i="31"/>
  <c r="AF91" i="31"/>
  <c r="AF92" i="31"/>
  <c r="AF93" i="31"/>
  <c r="AF94" i="31"/>
  <c r="AF95" i="31"/>
  <c r="AF96" i="31"/>
  <c r="AF97" i="31"/>
  <c r="AF98" i="31"/>
  <c r="AF99" i="31"/>
  <c r="AF100" i="31"/>
  <c r="AF101" i="31"/>
  <c r="AF102" i="31"/>
  <c r="AF103" i="31"/>
  <c r="AF104" i="31"/>
  <c r="AF105" i="31"/>
  <c r="AF106" i="31"/>
  <c r="AF107" i="31"/>
  <c r="AF108" i="31"/>
  <c r="AF109" i="31"/>
  <c r="AF110" i="31"/>
  <c r="AF111" i="31"/>
  <c r="AF113" i="31"/>
  <c r="AF115" i="31"/>
  <c r="AF116" i="31"/>
  <c r="AF117" i="31"/>
  <c r="AF118" i="31"/>
  <c r="AF119" i="31"/>
  <c r="AF120" i="31"/>
  <c r="AF121" i="31"/>
  <c r="AF122" i="31"/>
  <c r="AF123" i="31"/>
  <c r="AF124" i="31"/>
  <c r="AF125" i="31"/>
  <c r="AF126" i="31"/>
  <c r="AF127" i="31"/>
  <c r="AF128" i="31"/>
  <c r="AF129" i="31"/>
  <c r="AF130" i="31"/>
  <c r="AF131" i="31"/>
  <c r="AF132" i="31"/>
  <c r="AF133" i="31"/>
  <c r="AF142" i="31"/>
  <c r="AF143" i="31"/>
  <c r="AF144" i="31"/>
  <c r="AF145" i="31"/>
  <c r="AF146" i="31"/>
  <c r="AF147" i="31"/>
  <c r="AF148" i="31"/>
  <c r="AF149" i="31"/>
  <c r="AF150" i="31"/>
  <c r="AF151" i="31"/>
  <c r="AF152" i="31"/>
  <c r="AF153" i="31"/>
  <c r="AF154" i="31"/>
  <c r="AF155" i="31"/>
  <c r="AF156" i="31"/>
  <c r="AF157" i="31"/>
  <c r="AF158" i="31"/>
  <c r="AF159" i="31"/>
  <c r="AF160" i="31"/>
  <c r="AF161" i="31"/>
  <c r="AF162" i="31"/>
  <c r="AF163" i="31"/>
  <c r="AF164" i="31"/>
  <c r="AF165" i="31"/>
  <c r="AF168" i="31"/>
  <c r="AF169" i="31"/>
  <c r="AF170" i="31"/>
  <c r="AF171" i="31"/>
  <c r="AF172" i="31"/>
  <c r="AF173" i="31"/>
  <c r="AF174" i="31"/>
  <c r="AF175" i="31"/>
  <c r="AF176" i="31"/>
  <c r="AF177" i="31"/>
  <c r="AF178" i="31"/>
  <c r="AF179" i="31"/>
  <c r="AF180" i="31"/>
  <c r="AF181" i="31"/>
  <c r="AF182" i="31"/>
  <c r="AF188" i="31"/>
  <c r="AF191" i="31"/>
  <c r="AF192" i="31"/>
  <c r="AF193" i="31"/>
  <c r="AF194" i="31"/>
  <c r="AF195" i="31"/>
  <c r="AF196" i="31"/>
  <c r="AF197" i="31"/>
  <c r="AF198" i="31"/>
  <c r="AF199" i="31"/>
  <c r="AF200" i="31"/>
  <c r="AF201" i="31"/>
  <c r="AF202" i="31"/>
  <c r="AF203" i="31"/>
  <c r="AF204" i="31"/>
  <c r="AF205" i="31"/>
  <c r="AF206" i="31"/>
  <c r="AF207" i="31"/>
  <c r="AF208" i="31"/>
  <c r="AF209" i="31"/>
  <c r="AF210" i="31"/>
  <c r="AF211" i="31"/>
  <c r="AF212" i="31"/>
  <c r="AF213" i="31"/>
  <c r="AF214" i="31"/>
  <c r="AF215" i="31"/>
  <c r="AF216" i="31"/>
  <c r="AF217" i="31"/>
  <c r="AF218" i="31"/>
  <c r="AF219" i="31"/>
  <c r="AF220" i="31"/>
  <c r="AF221" i="31"/>
  <c r="AF222" i="31"/>
  <c r="AF223" i="31"/>
  <c r="AF224" i="31"/>
  <c r="AF225" i="31"/>
  <c r="AF226" i="31"/>
  <c r="AF227" i="31"/>
  <c r="AF228" i="31"/>
  <c r="AF229" i="31"/>
  <c r="AF230" i="31"/>
  <c r="AF231" i="31"/>
  <c r="AF232" i="31"/>
  <c r="AF233" i="31"/>
  <c r="AF234" i="31"/>
  <c r="AF235" i="31"/>
  <c r="AF236" i="31"/>
  <c r="AF237" i="31"/>
  <c r="AF238" i="31"/>
  <c r="AF239" i="31"/>
  <c r="AF240" i="31"/>
  <c r="AF241" i="31"/>
  <c r="AF242" i="31"/>
  <c r="AF243" i="31"/>
  <c r="AF244" i="31"/>
  <c r="AF245" i="31"/>
  <c r="AF246" i="31"/>
  <c r="AF247" i="31"/>
  <c r="AF248" i="31"/>
  <c r="AF249" i="31"/>
  <c r="AF250" i="31"/>
  <c r="AF251" i="31"/>
  <c r="AF252" i="31"/>
  <c r="AF253" i="31"/>
  <c r="AF254" i="31"/>
  <c r="AF255" i="31"/>
  <c r="AF256" i="31"/>
  <c r="AF257" i="31"/>
  <c r="AF258" i="31"/>
  <c r="AF259" i="31"/>
  <c r="AF260" i="31"/>
  <c r="AF261" i="31"/>
  <c r="AF262" i="31"/>
  <c r="AF263" i="31"/>
  <c r="AF264" i="31"/>
  <c r="AF265" i="31"/>
  <c r="AF266" i="31"/>
  <c r="AF267" i="31"/>
  <c r="AF268" i="31"/>
  <c r="AF269" i="31"/>
  <c r="AF270" i="31"/>
  <c r="AF271" i="31"/>
  <c r="AF272" i="31"/>
  <c r="AF273" i="31"/>
  <c r="AF274" i="31"/>
  <c r="AF275" i="31"/>
  <c r="AF276" i="31"/>
  <c r="AF277" i="31"/>
  <c r="AF278" i="31"/>
  <c r="AF279" i="31"/>
  <c r="AF280" i="31"/>
  <c r="AF281" i="31"/>
  <c r="AF282" i="31"/>
  <c r="AF283" i="31"/>
  <c r="AF284" i="31"/>
  <c r="AF285" i="31"/>
  <c r="AF286" i="31"/>
  <c r="AF287" i="31"/>
  <c r="AF288" i="31"/>
  <c r="AF289" i="31"/>
  <c r="AF290" i="31"/>
  <c r="AF291" i="31"/>
  <c r="AF292" i="31"/>
  <c r="AF293" i="31"/>
  <c r="AF294" i="31"/>
  <c r="AF295" i="31"/>
  <c r="AF296" i="31"/>
  <c r="AF297" i="31"/>
  <c r="AF298" i="31"/>
  <c r="AF299" i="31"/>
  <c r="AF300" i="31"/>
  <c r="AF301" i="31"/>
  <c r="AF302" i="31"/>
  <c r="AF304" i="31"/>
  <c r="AF306" i="31"/>
  <c r="AF307" i="31"/>
  <c r="AF308" i="31"/>
  <c r="AF309" i="31"/>
  <c r="AF311" i="31"/>
  <c r="AF312" i="31"/>
  <c r="AF313" i="31"/>
  <c r="AF314" i="31"/>
  <c r="AF315" i="31"/>
  <c r="AF316" i="31"/>
  <c r="AF320" i="31"/>
  <c r="AF321" i="31"/>
  <c r="AF324" i="31"/>
  <c r="AF325" i="31"/>
  <c r="AF326" i="31"/>
  <c r="AF334" i="31"/>
  <c r="AF335" i="31"/>
  <c r="AF336" i="31"/>
  <c r="AF337" i="31"/>
  <c r="AF338" i="31"/>
  <c r="AF339" i="31"/>
  <c r="AF340" i="31"/>
  <c r="AF350" i="31"/>
  <c r="AF351" i="31"/>
  <c r="AF352" i="31"/>
  <c r="AF353" i="31"/>
  <c r="AF354" i="31"/>
  <c r="AF355" i="31"/>
  <c r="AF356" i="31"/>
  <c r="AF357" i="31"/>
  <c r="AF358" i="31"/>
  <c r="AF359" i="31"/>
  <c r="AF360" i="31"/>
  <c r="AF361" i="31"/>
  <c r="AF362" i="31"/>
  <c r="AF367" i="31"/>
  <c r="AF371" i="31"/>
  <c r="AF372" i="31"/>
  <c r="AF373" i="31"/>
  <c r="AF375" i="31"/>
  <c r="AF376" i="31"/>
  <c r="AF378" i="31"/>
  <c r="AF379" i="31"/>
  <c r="AF380" i="31"/>
  <c r="AF381" i="31"/>
  <c r="AF382" i="31"/>
  <c r="AF383" i="31"/>
  <c r="AF384" i="31"/>
  <c r="AF385" i="31"/>
  <c r="AF386" i="31"/>
  <c r="AF387" i="31"/>
  <c r="AF388" i="31"/>
  <c r="AF389" i="31"/>
  <c r="AF390" i="31"/>
  <c r="AF391" i="31"/>
  <c r="AF392" i="31"/>
  <c r="AF393" i="31"/>
  <c r="AF394" i="31"/>
  <c r="AF395" i="31"/>
  <c r="AF396" i="31"/>
  <c r="AF397" i="31"/>
  <c r="AF398" i="31"/>
  <c r="AF399" i="31"/>
  <c r="AF400" i="31"/>
  <c r="AF401" i="31"/>
  <c r="AF402" i="31"/>
  <c r="AF403" i="31"/>
  <c r="AF404" i="31"/>
  <c r="AF405" i="31"/>
  <c r="AF406" i="31"/>
  <c r="AF407" i="31"/>
  <c r="AF408" i="31"/>
  <c r="AF409" i="31"/>
  <c r="AF410" i="31"/>
  <c r="AF411" i="31"/>
  <c r="AF412" i="31"/>
  <c r="AF413" i="31"/>
  <c r="AF414" i="31"/>
  <c r="AF415" i="31"/>
  <c r="AF416" i="31"/>
  <c r="AF417" i="31"/>
  <c r="AF418" i="31"/>
  <c r="AF419" i="31"/>
  <c r="AF420" i="31"/>
  <c r="AF421" i="31"/>
  <c r="AF422" i="31"/>
  <c r="AF423" i="31"/>
  <c r="AF424" i="31"/>
  <c r="AF425" i="31"/>
  <c r="AF426" i="31"/>
  <c r="AF427" i="31"/>
  <c r="AF428" i="31"/>
  <c r="AF429" i="31"/>
  <c r="AF430" i="31"/>
  <c r="AF431" i="31"/>
  <c r="AF432" i="31"/>
  <c r="AF433" i="31"/>
  <c r="AF434" i="31"/>
  <c r="AF435" i="31"/>
  <c r="AF436" i="31"/>
  <c r="AF437" i="31"/>
  <c r="AF438" i="31"/>
  <c r="AF439" i="31"/>
  <c r="AF440" i="31"/>
  <c r="AF441" i="31"/>
  <c r="AF442" i="31"/>
  <c r="AF443" i="31"/>
  <c r="AF444" i="31"/>
  <c r="AF445" i="31"/>
  <c r="AF446" i="31"/>
  <c r="AF447" i="31"/>
  <c r="AF448" i="31"/>
  <c r="AF449" i="31"/>
  <c r="O820" i="31"/>
  <c r="AF820" i="31" s="1"/>
  <c r="O742" i="31"/>
  <c r="AF742" i="31" s="1"/>
  <c r="O677" i="31"/>
  <c r="AF677" i="31" s="1"/>
  <c r="O675" i="31"/>
  <c r="AF675" i="31" s="1"/>
  <c r="O648" i="31"/>
  <c r="AF648" i="31" s="1"/>
  <c r="O621" i="31"/>
  <c r="AF621" i="31" s="1"/>
  <c r="O619" i="31"/>
  <c r="AF619" i="31" s="1"/>
  <c r="O618" i="31"/>
  <c r="AF618" i="31" s="1"/>
  <c r="O616" i="31"/>
  <c r="AF616" i="31" s="1"/>
  <c r="O615" i="31"/>
  <c r="AF615" i="31" s="1"/>
  <c r="O614" i="31"/>
  <c r="AR614" i="31" s="1"/>
  <c r="O613" i="31"/>
  <c r="AF613" i="31" s="1"/>
  <c r="O612" i="31"/>
  <c r="AF612" i="31" s="1"/>
  <c r="O611" i="31"/>
  <c r="AF611" i="31" s="1"/>
  <c r="O610" i="31"/>
  <c r="AF610" i="31" s="1"/>
  <c r="O609" i="31"/>
  <c r="AF609" i="31" s="1"/>
  <c r="O608" i="31"/>
  <c r="AF608" i="31" s="1"/>
  <c r="O607" i="31"/>
  <c r="AF607" i="31" s="1"/>
  <c r="O606" i="31"/>
  <c r="AF606" i="31" s="1"/>
  <c r="O605" i="31"/>
  <c r="AF605" i="31" s="1"/>
  <c r="O604" i="31"/>
  <c r="AF604" i="31" s="1"/>
  <c r="O603" i="31"/>
  <c r="AF603" i="31" s="1"/>
  <c r="O596" i="31"/>
  <c r="AR596" i="31" s="1"/>
  <c r="O592" i="31"/>
  <c r="AF592" i="31" s="1"/>
  <c r="O590" i="31"/>
  <c r="AF590" i="31" s="1"/>
  <c r="O589" i="31"/>
  <c r="AF589" i="31" s="1"/>
  <c r="O588" i="31"/>
  <c r="AF588" i="31" s="1"/>
  <c r="O587" i="31"/>
  <c r="AF587" i="31" s="1"/>
  <c r="O586" i="31"/>
  <c r="AF586" i="31" s="1"/>
  <c r="O585" i="31"/>
  <c r="AF585" i="31" s="1"/>
  <c r="O584" i="31"/>
  <c r="AF584" i="31" s="1"/>
  <c r="O573" i="31"/>
  <c r="AF573" i="31" s="1"/>
  <c r="O536" i="31"/>
  <c r="AR536" i="31" s="1"/>
  <c r="O377" i="31"/>
  <c r="AF377" i="31" s="1"/>
  <c r="O374" i="31"/>
  <c r="AR374" i="31" s="1"/>
  <c r="O370" i="31"/>
  <c r="AF370" i="31" s="1"/>
  <c r="O369" i="31"/>
  <c r="AF369" i="31" s="1"/>
  <c r="O368" i="31"/>
  <c r="AF368" i="31" s="1"/>
  <c r="O366" i="31"/>
  <c r="AF366" i="31" s="1"/>
  <c r="O365" i="31"/>
  <c r="AF365" i="31" s="1"/>
  <c r="O364" i="31"/>
  <c r="AF364" i="31" s="1"/>
  <c r="O363" i="31"/>
  <c r="AF363" i="31" s="1"/>
  <c r="O349" i="31"/>
  <c r="AF349" i="31" s="1"/>
  <c r="O348" i="31"/>
  <c r="AF348" i="31" s="1"/>
  <c r="O347" i="31"/>
  <c r="AF347" i="31" s="1"/>
  <c r="O346" i="31"/>
  <c r="AF346" i="31" s="1"/>
  <c r="O345" i="31"/>
  <c r="AR345" i="31" s="1"/>
  <c r="O344" i="31"/>
  <c r="AF344" i="31" s="1"/>
  <c r="O343" i="31"/>
  <c r="AF343" i="31" s="1"/>
  <c r="O342" i="31"/>
  <c r="AF342" i="31" s="1"/>
  <c r="O341" i="31"/>
  <c r="AF341" i="31" s="1"/>
  <c r="O333" i="31"/>
  <c r="AF333" i="31" s="1"/>
  <c r="O332" i="31"/>
  <c r="AF332" i="31" s="1"/>
  <c r="O331" i="31"/>
  <c r="AF331" i="31" s="1"/>
  <c r="O330" i="31"/>
  <c r="AF330" i="31" s="1"/>
  <c r="O329" i="31"/>
  <c r="AF329" i="31" s="1"/>
  <c r="O328" i="31"/>
  <c r="AR328" i="31" s="1"/>
  <c r="O327" i="31"/>
  <c r="AF327" i="31" s="1"/>
  <c r="O323" i="31"/>
  <c r="AR323" i="31" s="1"/>
  <c r="O322" i="31"/>
  <c r="AF322" i="31" s="1"/>
  <c r="O319" i="31"/>
  <c r="AF319" i="31" s="1"/>
  <c r="O318" i="31"/>
  <c r="AF318" i="31" s="1"/>
  <c r="O317" i="31"/>
  <c r="AF317" i="31" s="1"/>
  <c r="O314" i="31"/>
  <c r="O310" i="31"/>
  <c r="AF310" i="31" s="1"/>
  <c r="O305" i="31"/>
  <c r="AF305" i="31" s="1"/>
  <c r="O303" i="31"/>
  <c r="AF303" i="31" s="1"/>
  <c r="O190" i="31"/>
  <c r="AF190" i="31" s="1"/>
  <c r="O189" i="31"/>
  <c r="AF189" i="31" s="1"/>
  <c r="O187" i="31"/>
  <c r="AF187" i="31" s="1"/>
  <c r="O186" i="31"/>
  <c r="AR186" i="31" s="1"/>
  <c r="O185" i="31"/>
  <c r="AF185" i="31" s="1"/>
  <c r="O184" i="31"/>
  <c r="AF184" i="31" s="1"/>
  <c r="O183" i="31"/>
  <c r="AR183" i="31" s="1"/>
  <c r="O167" i="31"/>
  <c r="AF167" i="31" s="1"/>
  <c r="O166" i="31"/>
  <c r="AF166" i="31" s="1"/>
  <c r="O141" i="31"/>
  <c r="AF141" i="31" s="1"/>
  <c r="O140" i="31"/>
  <c r="AF140" i="31" s="1"/>
  <c r="O139" i="31"/>
  <c r="AF139" i="31" s="1"/>
  <c r="O138" i="31"/>
  <c r="AF138" i="31" s="1"/>
  <c r="O137" i="31"/>
  <c r="AF137" i="31" s="1"/>
  <c r="O136" i="31"/>
  <c r="AF136" i="31" s="1"/>
  <c r="O135" i="31"/>
  <c r="AR135" i="31" s="1"/>
  <c r="O134" i="31"/>
  <c r="AF134" i="31" s="1"/>
  <c r="O114" i="31"/>
  <c r="AF114" i="31" s="1"/>
  <c r="O112" i="31"/>
  <c r="AF112" i="31" s="1"/>
  <c r="O78" i="31"/>
  <c r="AF78" i="31" s="1"/>
  <c r="O175" i="44"/>
  <c r="P175" i="44"/>
  <c r="Q175" i="44"/>
  <c r="R175" i="44"/>
  <c r="S175" i="44"/>
  <c r="O176" i="44"/>
  <c r="P176" i="44"/>
  <c r="Q176" i="44"/>
  <c r="R176" i="44"/>
  <c r="S176" i="44"/>
  <c r="O177" i="44"/>
  <c r="P177" i="44"/>
  <c r="Q177" i="44"/>
  <c r="R177" i="44"/>
  <c r="S177" i="44"/>
  <c r="O178" i="44"/>
  <c r="P178" i="44"/>
  <c r="Q178" i="44"/>
  <c r="R178" i="44"/>
  <c r="S178" i="44"/>
  <c r="O179" i="44"/>
  <c r="P179" i="44"/>
  <c r="Q179" i="44"/>
  <c r="R179" i="44"/>
  <c r="S179" i="44"/>
  <c r="O180" i="44"/>
  <c r="P180" i="44"/>
  <c r="Q180" i="44"/>
  <c r="R180" i="44"/>
  <c r="S180" i="44"/>
  <c r="O181" i="44"/>
  <c r="P181" i="44"/>
  <c r="Q181" i="44"/>
  <c r="R181" i="44"/>
  <c r="S181" i="44"/>
  <c r="O182" i="44"/>
  <c r="P182" i="44"/>
  <c r="Q182" i="44"/>
  <c r="R182" i="44"/>
  <c r="S182" i="44"/>
  <c r="O183" i="44"/>
  <c r="P183" i="44"/>
  <c r="Q183" i="44"/>
  <c r="R183" i="44"/>
  <c r="S183" i="44"/>
  <c r="O184" i="44"/>
  <c r="P184" i="44"/>
  <c r="Q184" i="44"/>
  <c r="R184" i="44"/>
  <c r="S184" i="44"/>
  <c r="O185" i="44"/>
  <c r="P185" i="44"/>
  <c r="Q185" i="44"/>
  <c r="R185" i="44"/>
  <c r="S185" i="44"/>
  <c r="O186" i="44"/>
  <c r="P186" i="44"/>
  <c r="Q186" i="44"/>
  <c r="R186" i="44"/>
  <c r="S186" i="44"/>
  <c r="O187" i="44"/>
  <c r="P187" i="44"/>
  <c r="Q187" i="44"/>
  <c r="R187" i="44"/>
  <c r="S187" i="44"/>
  <c r="O188" i="44"/>
  <c r="P188" i="44"/>
  <c r="Q188" i="44"/>
  <c r="R188" i="44"/>
  <c r="S188" i="44"/>
  <c r="O189" i="44"/>
  <c r="P189" i="44"/>
  <c r="Q189" i="44"/>
  <c r="R189" i="44"/>
  <c r="S189" i="44"/>
  <c r="O190" i="44"/>
  <c r="P190" i="44"/>
  <c r="Q190" i="44"/>
  <c r="R190" i="44"/>
  <c r="S190" i="44"/>
  <c r="O191" i="44"/>
  <c r="P191" i="44"/>
  <c r="Q191" i="44"/>
  <c r="R191" i="44"/>
  <c r="S191" i="44"/>
  <c r="O192" i="44"/>
  <c r="P192" i="44"/>
  <c r="Q192" i="44"/>
  <c r="R192" i="44"/>
  <c r="S192" i="44"/>
  <c r="O193" i="44"/>
  <c r="P193" i="44"/>
  <c r="Q193" i="44"/>
  <c r="R193" i="44"/>
  <c r="S193" i="44"/>
  <c r="O194" i="44"/>
  <c r="P194" i="44"/>
  <c r="Q194" i="44"/>
  <c r="R194" i="44"/>
  <c r="S194" i="44"/>
  <c r="O195" i="44"/>
  <c r="P195" i="44"/>
  <c r="Q195" i="44"/>
  <c r="R195" i="44"/>
  <c r="S195" i="44"/>
  <c r="O196" i="44"/>
  <c r="P196" i="44"/>
  <c r="Q196" i="44"/>
  <c r="R196" i="44"/>
  <c r="S196" i="44"/>
  <c r="O197" i="44"/>
  <c r="P197" i="44"/>
  <c r="Q197" i="44"/>
  <c r="R197" i="44"/>
  <c r="S197" i="44"/>
  <c r="O198" i="44"/>
  <c r="P198" i="44"/>
  <c r="Q198" i="44"/>
  <c r="R198" i="44"/>
  <c r="S198" i="44"/>
  <c r="O199" i="44"/>
  <c r="P199" i="44"/>
  <c r="Q199" i="44"/>
  <c r="R199" i="44"/>
  <c r="S199" i="44"/>
  <c r="O200" i="44"/>
  <c r="P200" i="44"/>
  <c r="Q200" i="44"/>
  <c r="R200" i="44"/>
  <c r="S200" i="44"/>
  <c r="O201" i="44"/>
  <c r="P201" i="44"/>
  <c r="Q201" i="44"/>
  <c r="R201" i="44"/>
  <c r="S201" i="44"/>
  <c r="O202" i="44"/>
  <c r="P202" i="44"/>
  <c r="Q202" i="44"/>
  <c r="R202" i="44"/>
  <c r="S202" i="44"/>
  <c r="O203" i="44"/>
  <c r="P203" i="44"/>
  <c r="Q203" i="44"/>
  <c r="R203" i="44"/>
  <c r="S203" i="44"/>
  <c r="O204" i="44"/>
  <c r="P204" i="44"/>
  <c r="Q204" i="44"/>
  <c r="R204" i="44"/>
  <c r="S204" i="44"/>
  <c r="O205" i="44"/>
  <c r="P205" i="44"/>
  <c r="Q205" i="44"/>
  <c r="R205" i="44"/>
  <c r="S205" i="44"/>
  <c r="O206" i="44"/>
  <c r="P206" i="44"/>
  <c r="Q206" i="44"/>
  <c r="R206" i="44"/>
  <c r="S206" i="44"/>
  <c r="O207" i="44"/>
  <c r="P207" i="44"/>
  <c r="Q207" i="44"/>
  <c r="R207" i="44"/>
  <c r="S207" i="44"/>
  <c r="O208" i="44"/>
  <c r="P208" i="44"/>
  <c r="Q208" i="44"/>
  <c r="R208" i="44"/>
  <c r="S208" i="44"/>
  <c r="O209" i="44"/>
  <c r="P209" i="44"/>
  <c r="Q209" i="44"/>
  <c r="R209" i="44"/>
  <c r="S209" i="44"/>
  <c r="O210" i="44"/>
  <c r="P210" i="44"/>
  <c r="Q210" i="44"/>
  <c r="R210" i="44"/>
  <c r="S210" i="44"/>
  <c r="O211" i="44"/>
  <c r="P211" i="44"/>
  <c r="Q211" i="44"/>
  <c r="R211" i="44"/>
  <c r="S211" i="44"/>
  <c r="O212" i="44"/>
  <c r="P212" i="44"/>
  <c r="Q212" i="44"/>
  <c r="R212" i="44"/>
  <c r="S212" i="44"/>
  <c r="O213" i="44"/>
  <c r="P213" i="44"/>
  <c r="Q213" i="44"/>
  <c r="R213" i="44"/>
  <c r="S213" i="44"/>
  <c r="O214" i="44"/>
  <c r="P214" i="44"/>
  <c r="Q214" i="44"/>
  <c r="R214" i="44"/>
  <c r="S214" i="44"/>
  <c r="O215" i="44"/>
  <c r="P215" i="44"/>
  <c r="Q215" i="44"/>
  <c r="R215" i="44"/>
  <c r="S215" i="44"/>
  <c r="O216" i="44"/>
  <c r="P216" i="44"/>
  <c r="Q216" i="44"/>
  <c r="R216" i="44"/>
  <c r="S216" i="44"/>
  <c r="O217" i="44"/>
  <c r="P217" i="44"/>
  <c r="Q217" i="44"/>
  <c r="R217" i="44"/>
  <c r="S217" i="44"/>
  <c r="O218" i="44"/>
  <c r="P218" i="44"/>
  <c r="Q218" i="44"/>
  <c r="R218" i="44"/>
  <c r="S218" i="44"/>
  <c r="O219" i="44"/>
  <c r="P219" i="44"/>
  <c r="Q219" i="44"/>
  <c r="R219" i="44"/>
  <c r="S219" i="44"/>
  <c r="O220" i="44"/>
  <c r="P220" i="44"/>
  <c r="Q220" i="44"/>
  <c r="R220" i="44"/>
  <c r="S220" i="44"/>
  <c r="O221" i="44"/>
  <c r="P221" i="44"/>
  <c r="Q221" i="44"/>
  <c r="R221" i="44"/>
  <c r="S221" i="44"/>
  <c r="O222" i="44"/>
  <c r="P222" i="44"/>
  <c r="Q222" i="44"/>
  <c r="R222" i="44"/>
  <c r="S222" i="44"/>
  <c r="O223" i="44"/>
  <c r="P223" i="44"/>
  <c r="Q223" i="44"/>
  <c r="R223" i="44"/>
  <c r="S223" i="44"/>
  <c r="O224" i="44"/>
  <c r="P224" i="44"/>
  <c r="Q224" i="44"/>
  <c r="R224" i="44"/>
  <c r="S224" i="44"/>
  <c r="O225" i="44"/>
  <c r="P225" i="44"/>
  <c r="Q225" i="44"/>
  <c r="R225" i="44"/>
  <c r="S225" i="44"/>
  <c r="O226" i="44"/>
  <c r="P226" i="44"/>
  <c r="Q226" i="44"/>
  <c r="R226" i="44"/>
  <c r="S226" i="44"/>
  <c r="O227" i="44"/>
  <c r="P227" i="44"/>
  <c r="Q227" i="44"/>
  <c r="R227" i="44"/>
  <c r="S227" i="44"/>
  <c r="O228" i="44"/>
  <c r="P228" i="44"/>
  <c r="Q228" i="44"/>
  <c r="R228" i="44"/>
  <c r="S228" i="44"/>
  <c r="O5" i="44"/>
  <c r="P5" i="44"/>
  <c r="Q5" i="44"/>
  <c r="R5" i="44"/>
  <c r="S5" i="44"/>
  <c r="O6" i="44"/>
  <c r="P6" i="44"/>
  <c r="Q6" i="44"/>
  <c r="R6" i="44"/>
  <c r="S6" i="44"/>
  <c r="O7" i="44"/>
  <c r="P7" i="44"/>
  <c r="Q7" i="44"/>
  <c r="R7" i="44"/>
  <c r="S7" i="44"/>
  <c r="O8" i="44"/>
  <c r="P8" i="44"/>
  <c r="Q8" i="44"/>
  <c r="R8" i="44"/>
  <c r="S8" i="44"/>
  <c r="O9" i="44"/>
  <c r="P9" i="44"/>
  <c r="Q9" i="44"/>
  <c r="R9" i="44"/>
  <c r="S9" i="44"/>
  <c r="O10" i="44"/>
  <c r="P10" i="44"/>
  <c r="Q10" i="44"/>
  <c r="R10" i="44"/>
  <c r="S10" i="44"/>
  <c r="O11" i="44"/>
  <c r="P11" i="44"/>
  <c r="Q11" i="44"/>
  <c r="R11" i="44"/>
  <c r="S11" i="44"/>
  <c r="O12" i="44"/>
  <c r="P12" i="44"/>
  <c r="Q12" i="44"/>
  <c r="R12" i="44"/>
  <c r="S12" i="44"/>
  <c r="O13" i="44"/>
  <c r="P13" i="44"/>
  <c r="Q13" i="44"/>
  <c r="R13" i="44"/>
  <c r="S13" i="44"/>
  <c r="O14" i="44"/>
  <c r="P14" i="44"/>
  <c r="Q14" i="44"/>
  <c r="R14" i="44"/>
  <c r="S14" i="44"/>
  <c r="O15" i="44"/>
  <c r="P15" i="44"/>
  <c r="Q15" i="44"/>
  <c r="R15" i="44"/>
  <c r="S15" i="44"/>
  <c r="O16" i="44"/>
  <c r="P16" i="44"/>
  <c r="Q16" i="44"/>
  <c r="R16" i="44"/>
  <c r="S16" i="44"/>
  <c r="O17" i="44"/>
  <c r="P17" i="44"/>
  <c r="Q17" i="44"/>
  <c r="R17" i="44"/>
  <c r="S17" i="44"/>
  <c r="O18" i="44"/>
  <c r="P18" i="44"/>
  <c r="Q18" i="44"/>
  <c r="R18" i="44"/>
  <c r="S18" i="44"/>
  <c r="O19" i="44"/>
  <c r="P19" i="44"/>
  <c r="Q19" i="44"/>
  <c r="R19" i="44"/>
  <c r="S19" i="44"/>
  <c r="O20" i="44"/>
  <c r="P20" i="44"/>
  <c r="Q20" i="44"/>
  <c r="R20" i="44"/>
  <c r="S20" i="44"/>
  <c r="O21" i="44"/>
  <c r="P21" i="44"/>
  <c r="Q21" i="44"/>
  <c r="R21" i="44"/>
  <c r="S21" i="44"/>
  <c r="O22" i="44"/>
  <c r="P22" i="44"/>
  <c r="Q22" i="44"/>
  <c r="R22" i="44"/>
  <c r="S22" i="44"/>
  <c r="O23" i="44"/>
  <c r="P23" i="44"/>
  <c r="Q23" i="44"/>
  <c r="R23" i="44"/>
  <c r="S23" i="44"/>
  <c r="O24" i="44"/>
  <c r="P24" i="44"/>
  <c r="Q24" i="44"/>
  <c r="R24" i="44"/>
  <c r="S24" i="44"/>
  <c r="O25" i="44"/>
  <c r="P25" i="44"/>
  <c r="Q25" i="44"/>
  <c r="R25" i="44"/>
  <c r="S25" i="44"/>
  <c r="O26" i="44"/>
  <c r="P26" i="44"/>
  <c r="Q26" i="44"/>
  <c r="R26" i="44"/>
  <c r="S26" i="44"/>
  <c r="O27" i="44"/>
  <c r="P27" i="44"/>
  <c r="Q27" i="44"/>
  <c r="R27" i="44"/>
  <c r="S27" i="44"/>
  <c r="O28" i="44"/>
  <c r="P28" i="44"/>
  <c r="Q28" i="44"/>
  <c r="R28" i="44"/>
  <c r="S28" i="44"/>
  <c r="O29" i="44"/>
  <c r="P29" i="44"/>
  <c r="Q29" i="44"/>
  <c r="R29" i="44"/>
  <c r="S29" i="44"/>
  <c r="O30" i="44"/>
  <c r="P30" i="44"/>
  <c r="Q30" i="44"/>
  <c r="R30" i="44"/>
  <c r="S30" i="44"/>
  <c r="O31" i="44"/>
  <c r="P31" i="44"/>
  <c r="Q31" i="44"/>
  <c r="R31" i="44"/>
  <c r="S31" i="44"/>
  <c r="O32" i="44"/>
  <c r="P32" i="44"/>
  <c r="Q32" i="44"/>
  <c r="R32" i="44"/>
  <c r="S32" i="44"/>
  <c r="O33" i="44"/>
  <c r="P33" i="44"/>
  <c r="Q33" i="44"/>
  <c r="R33" i="44"/>
  <c r="S33" i="44"/>
  <c r="O34" i="44"/>
  <c r="P34" i="44"/>
  <c r="Q34" i="44"/>
  <c r="R34" i="44"/>
  <c r="S34" i="44"/>
  <c r="O35" i="44"/>
  <c r="P35" i="44"/>
  <c r="Q35" i="44"/>
  <c r="R35" i="44"/>
  <c r="S35" i="44"/>
  <c r="O36" i="44"/>
  <c r="P36" i="44"/>
  <c r="Q36" i="44"/>
  <c r="R36" i="44"/>
  <c r="S36" i="44"/>
  <c r="O37" i="44"/>
  <c r="P37" i="44"/>
  <c r="Q37" i="44"/>
  <c r="R37" i="44"/>
  <c r="S37" i="44"/>
  <c r="O38" i="44"/>
  <c r="P38" i="44"/>
  <c r="Q38" i="44"/>
  <c r="R38" i="44"/>
  <c r="S38" i="44"/>
  <c r="O39" i="44"/>
  <c r="P39" i="44"/>
  <c r="Q39" i="44"/>
  <c r="R39" i="44"/>
  <c r="S39" i="44"/>
  <c r="O40" i="44"/>
  <c r="P40" i="44"/>
  <c r="Q40" i="44"/>
  <c r="R40" i="44"/>
  <c r="S40" i="44"/>
  <c r="O41" i="44"/>
  <c r="P41" i="44"/>
  <c r="Q41" i="44"/>
  <c r="R41" i="44"/>
  <c r="S41" i="44"/>
  <c r="O42" i="44"/>
  <c r="P42" i="44"/>
  <c r="Q42" i="44"/>
  <c r="R42" i="44"/>
  <c r="S42" i="44"/>
  <c r="O43" i="44"/>
  <c r="P43" i="44"/>
  <c r="Q43" i="44"/>
  <c r="R43" i="44"/>
  <c r="S43" i="44"/>
  <c r="O44" i="44"/>
  <c r="P44" i="44"/>
  <c r="Q44" i="44"/>
  <c r="R44" i="44"/>
  <c r="S44" i="44"/>
  <c r="O45" i="44"/>
  <c r="P45" i="44"/>
  <c r="Q45" i="44"/>
  <c r="R45" i="44"/>
  <c r="S45" i="44"/>
  <c r="O46" i="44"/>
  <c r="P46" i="44"/>
  <c r="Q46" i="44"/>
  <c r="R46" i="44"/>
  <c r="S46" i="44"/>
  <c r="O47" i="44"/>
  <c r="P47" i="44"/>
  <c r="Q47" i="44"/>
  <c r="R47" i="44"/>
  <c r="S47" i="44"/>
  <c r="O48" i="44"/>
  <c r="P48" i="44"/>
  <c r="Q48" i="44"/>
  <c r="R48" i="44"/>
  <c r="S48" i="44"/>
  <c r="O49" i="44"/>
  <c r="P49" i="44"/>
  <c r="Q49" i="44"/>
  <c r="R49" i="44"/>
  <c r="S49" i="44"/>
  <c r="O50" i="44"/>
  <c r="P50" i="44"/>
  <c r="Q50" i="44"/>
  <c r="R50" i="44"/>
  <c r="S50" i="44"/>
  <c r="O51" i="44"/>
  <c r="P51" i="44"/>
  <c r="Q51" i="44"/>
  <c r="R51" i="44"/>
  <c r="S51" i="44"/>
  <c r="O52" i="44"/>
  <c r="P52" i="44"/>
  <c r="Q52" i="44"/>
  <c r="R52" i="44"/>
  <c r="S52" i="44"/>
  <c r="O53" i="44"/>
  <c r="P53" i="44"/>
  <c r="Q53" i="44"/>
  <c r="R53" i="44"/>
  <c r="S53" i="44"/>
  <c r="O54" i="44"/>
  <c r="P54" i="44"/>
  <c r="Q54" i="44"/>
  <c r="R54" i="44"/>
  <c r="S54" i="44"/>
  <c r="O55" i="44"/>
  <c r="P55" i="44"/>
  <c r="Q55" i="44"/>
  <c r="R55" i="44"/>
  <c r="S55" i="44"/>
  <c r="O56" i="44"/>
  <c r="P56" i="44"/>
  <c r="Q56" i="44"/>
  <c r="R56" i="44"/>
  <c r="S56" i="44"/>
  <c r="O57" i="44"/>
  <c r="P57" i="44"/>
  <c r="Q57" i="44"/>
  <c r="R57" i="44"/>
  <c r="S57" i="44"/>
  <c r="O58" i="44"/>
  <c r="P58" i="44"/>
  <c r="Q58" i="44"/>
  <c r="R58" i="44"/>
  <c r="S58" i="44"/>
  <c r="O59" i="44"/>
  <c r="P59" i="44"/>
  <c r="Q59" i="44"/>
  <c r="R59" i="44"/>
  <c r="S59" i="44"/>
  <c r="O60" i="44"/>
  <c r="P60" i="44"/>
  <c r="Q60" i="44"/>
  <c r="R60" i="44"/>
  <c r="S60" i="44"/>
  <c r="O61" i="44"/>
  <c r="P61" i="44"/>
  <c r="Q61" i="44"/>
  <c r="R61" i="44"/>
  <c r="S61" i="44"/>
  <c r="O62" i="44"/>
  <c r="P62" i="44"/>
  <c r="Q62" i="44"/>
  <c r="R62" i="44"/>
  <c r="S62" i="44"/>
  <c r="O63" i="44"/>
  <c r="P63" i="44"/>
  <c r="Q63" i="44"/>
  <c r="R63" i="44"/>
  <c r="S63" i="44"/>
  <c r="O64" i="44"/>
  <c r="P64" i="44"/>
  <c r="Q64" i="44"/>
  <c r="R64" i="44"/>
  <c r="S64" i="44"/>
  <c r="O65" i="44"/>
  <c r="P65" i="44"/>
  <c r="Q65" i="44"/>
  <c r="R65" i="44"/>
  <c r="S65" i="44"/>
  <c r="O66" i="44"/>
  <c r="P66" i="44"/>
  <c r="Q66" i="44"/>
  <c r="R66" i="44"/>
  <c r="S66" i="44"/>
  <c r="O67" i="44"/>
  <c r="P67" i="44"/>
  <c r="Q67" i="44"/>
  <c r="R67" i="44"/>
  <c r="S67" i="44"/>
  <c r="O68" i="44"/>
  <c r="P68" i="44"/>
  <c r="Q68" i="44"/>
  <c r="R68" i="44"/>
  <c r="S68" i="44"/>
  <c r="O69" i="44"/>
  <c r="P69" i="44"/>
  <c r="Q69" i="44"/>
  <c r="R69" i="44"/>
  <c r="S69" i="44"/>
  <c r="O70" i="44"/>
  <c r="P70" i="44"/>
  <c r="Q70" i="44"/>
  <c r="R70" i="44"/>
  <c r="S70" i="44"/>
  <c r="O71" i="44"/>
  <c r="P71" i="44"/>
  <c r="Q71" i="44"/>
  <c r="R71" i="44"/>
  <c r="S71" i="44"/>
  <c r="O72" i="44"/>
  <c r="P72" i="44"/>
  <c r="Q72" i="44"/>
  <c r="R72" i="44"/>
  <c r="S72" i="44"/>
  <c r="O73" i="44"/>
  <c r="P73" i="44"/>
  <c r="Q73" i="44"/>
  <c r="R73" i="44"/>
  <c r="S73" i="44"/>
  <c r="O74" i="44"/>
  <c r="P74" i="44"/>
  <c r="Q74" i="44"/>
  <c r="R74" i="44"/>
  <c r="S74" i="44"/>
  <c r="O75" i="44"/>
  <c r="P75" i="44"/>
  <c r="Q75" i="44"/>
  <c r="R75" i="44"/>
  <c r="S75" i="44"/>
  <c r="O76" i="44"/>
  <c r="P76" i="44"/>
  <c r="Q76" i="44"/>
  <c r="R76" i="44"/>
  <c r="S76" i="44"/>
  <c r="O77" i="44"/>
  <c r="P77" i="44"/>
  <c r="Q77" i="44"/>
  <c r="R77" i="44"/>
  <c r="S77" i="44"/>
  <c r="O78" i="44"/>
  <c r="P78" i="44"/>
  <c r="Q78" i="44"/>
  <c r="R78" i="44"/>
  <c r="S78" i="44"/>
  <c r="O79" i="44"/>
  <c r="P79" i="44"/>
  <c r="Q79" i="44"/>
  <c r="R79" i="44"/>
  <c r="S79" i="44"/>
  <c r="O80" i="44"/>
  <c r="P80" i="44"/>
  <c r="Q80" i="44"/>
  <c r="R80" i="44"/>
  <c r="S80" i="44"/>
  <c r="O81" i="44"/>
  <c r="P81" i="44"/>
  <c r="Q81" i="44"/>
  <c r="R81" i="44"/>
  <c r="S81" i="44"/>
  <c r="O82" i="44"/>
  <c r="P82" i="44"/>
  <c r="Q82" i="44"/>
  <c r="R82" i="44"/>
  <c r="S82" i="44"/>
  <c r="O83" i="44"/>
  <c r="P83" i="44"/>
  <c r="Q83" i="44"/>
  <c r="R83" i="44"/>
  <c r="S83" i="44"/>
  <c r="O84" i="44"/>
  <c r="P84" i="44"/>
  <c r="Q84" i="44"/>
  <c r="R84" i="44"/>
  <c r="S84" i="44"/>
  <c r="O85" i="44"/>
  <c r="P85" i="44"/>
  <c r="Q85" i="44"/>
  <c r="R85" i="44"/>
  <c r="S85" i="44"/>
  <c r="O86" i="44"/>
  <c r="P86" i="44"/>
  <c r="Q86" i="44"/>
  <c r="R86" i="44"/>
  <c r="S86" i="44"/>
  <c r="O87" i="44"/>
  <c r="P87" i="44"/>
  <c r="Q87" i="44"/>
  <c r="R87" i="44"/>
  <c r="S87" i="44"/>
  <c r="O88" i="44"/>
  <c r="P88" i="44"/>
  <c r="Q88" i="44"/>
  <c r="R88" i="44"/>
  <c r="S88" i="44"/>
  <c r="O89" i="44"/>
  <c r="P89" i="44"/>
  <c r="Q89" i="44"/>
  <c r="R89" i="44"/>
  <c r="S89" i="44"/>
  <c r="O90" i="44"/>
  <c r="P90" i="44"/>
  <c r="Q90" i="44"/>
  <c r="R90" i="44"/>
  <c r="S90" i="44"/>
  <c r="O91" i="44"/>
  <c r="P91" i="44"/>
  <c r="Q91" i="44"/>
  <c r="R91" i="44"/>
  <c r="S91" i="44"/>
  <c r="O92" i="44"/>
  <c r="P92" i="44"/>
  <c r="Q92" i="44"/>
  <c r="R92" i="44"/>
  <c r="S92" i="44"/>
  <c r="O93" i="44"/>
  <c r="P93" i="44"/>
  <c r="Q93" i="44"/>
  <c r="R93" i="44"/>
  <c r="S93" i="44"/>
  <c r="O94" i="44"/>
  <c r="P94" i="44"/>
  <c r="Q94" i="44"/>
  <c r="R94" i="44"/>
  <c r="S94" i="44"/>
  <c r="O95" i="44"/>
  <c r="P95" i="44"/>
  <c r="Q95" i="44"/>
  <c r="R95" i="44"/>
  <c r="S95" i="44"/>
  <c r="O96" i="44"/>
  <c r="P96" i="44"/>
  <c r="Q96" i="44"/>
  <c r="R96" i="44"/>
  <c r="S96" i="44"/>
  <c r="O97" i="44"/>
  <c r="P97" i="44"/>
  <c r="Q97" i="44"/>
  <c r="R97" i="44"/>
  <c r="S97" i="44"/>
  <c r="O98" i="44"/>
  <c r="P98" i="44"/>
  <c r="Q98" i="44"/>
  <c r="R98" i="44"/>
  <c r="S98" i="44"/>
  <c r="O99" i="44"/>
  <c r="P99" i="44"/>
  <c r="Q99" i="44"/>
  <c r="R99" i="44"/>
  <c r="S99" i="44"/>
  <c r="O100" i="44"/>
  <c r="P100" i="44"/>
  <c r="Q100" i="44"/>
  <c r="R100" i="44"/>
  <c r="S100" i="44"/>
  <c r="O101" i="44"/>
  <c r="P101" i="44"/>
  <c r="Q101" i="44"/>
  <c r="R101" i="44"/>
  <c r="S101" i="44"/>
  <c r="O102" i="44"/>
  <c r="P102" i="44"/>
  <c r="Q102" i="44"/>
  <c r="R102" i="44"/>
  <c r="S102" i="44"/>
  <c r="O103" i="44"/>
  <c r="P103" i="44"/>
  <c r="Q103" i="44"/>
  <c r="R103" i="44"/>
  <c r="S103" i="44"/>
  <c r="O104" i="44"/>
  <c r="P104" i="44"/>
  <c r="Q104" i="44"/>
  <c r="R104" i="44"/>
  <c r="S104" i="44"/>
  <c r="O105" i="44"/>
  <c r="P105" i="44"/>
  <c r="Q105" i="44"/>
  <c r="R105" i="44"/>
  <c r="S105" i="44"/>
  <c r="O106" i="44"/>
  <c r="P106" i="44"/>
  <c r="Q106" i="44"/>
  <c r="R106" i="44"/>
  <c r="S106" i="44"/>
  <c r="O107" i="44"/>
  <c r="P107" i="44"/>
  <c r="Q107" i="44"/>
  <c r="R107" i="44"/>
  <c r="S107" i="44"/>
  <c r="O108" i="44"/>
  <c r="P108" i="44"/>
  <c r="Q108" i="44"/>
  <c r="R108" i="44"/>
  <c r="S108" i="44"/>
  <c r="O109" i="44"/>
  <c r="P109" i="44"/>
  <c r="Q109" i="44"/>
  <c r="R109" i="44"/>
  <c r="S109" i="44"/>
  <c r="O110" i="44"/>
  <c r="P110" i="44"/>
  <c r="Q110" i="44"/>
  <c r="R110" i="44"/>
  <c r="S110" i="44"/>
  <c r="O111" i="44"/>
  <c r="P111" i="44"/>
  <c r="Q111" i="44"/>
  <c r="R111" i="44"/>
  <c r="S111" i="44"/>
  <c r="O112" i="44"/>
  <c r="P112" i="44"/>
  <c r="Q112" i="44"/>
  <c r="R112" i="44"/>
  <c r="S112" i="44"/>
  <c r="O113" i="44"/>
  <c r="P113" i="44"/>
  <c r="Q113" i="44"/>
  <c r="R113" i="44"/>
  <c r="S113" i="44"/>
  <c r="O114" i="44"/>
  <c r="P114" i="44"/>
  <c r="Q114" i="44"/>
  <c r="R114" i="44"/>
  <c r="S114" i="44"/>
  <c r="O115" i="44"/>
  <c r="P115" i="44"/>
  <c r="Q115" i="44"/>
  <c r="R115" i="44"/>
  <c r="S115" i="44"/>
  <c r="O116" i="44"/>
  <c r="P116" i="44"/>
  <c r="Q116" i="44"/>
  <c r="R116" i="44"/>
  <c r="S116" i="44"/>
  <c r="O117" i="44"/>
  <c r="P117" i="44"/>
  <c r="Q117" i="44"/>
  <c r="R117" i="44"/>
  <c r="S117" i="44"/>
  <c r="O118" i="44"/>
  <c r="P118" i="44"/>
  <c r="Q118" i="44"/>
  <c r="R118" i="44"/>
  <c r="S118" i="44"/>
  <c r="O119" i="44"/>
  <c r="P119" i="44"/>
  <c r="Q119" i="44"/>
  <c r="R119" i="44"/>
  <c r="S119" i="44"/>
  <c r="O120" i="44"/>
  <c r="P120" i="44"/>
  <c r="Q120" i="44"/>
  <c r="R120" i="44"/>
  <c r="S120" i="44"/>
  <c r="O121" i="44"/>
  <c r="P121" i="44"/>
  <c r="Q121" i="44"/>
  <c r="R121" i="44"/>
  <c r="S121" i="44"/>
  <c r="O122" i="44"/>
  <c r="P122" i="44"/>
  <c r="Q122" i="44"/>
  <c r="R122" i="44"/>
  <c r="S122" i="44"/>
  <c r="O123" i="44"/>
  <c r="P123" i="44"/>
  <c r="Q123" i="44"/>
  <c r="R123" i="44"/>
  <c r="S123" i="44"/>
  <c r="O124" i="44"/>
  <c r="P124" i="44"/>
  <c r="Q124" i="44"/>
  <c r="R124" i="44"/>
  <c r="S124" i="44"/>
  <c r="O125" i="44"/>
  <c r="P125" i="44"/>
  <c r="Q125" i="44"/>
  <c r="R125" i="44"/>
  <c r="S125" i="44"/>
  <c r="O126" i="44"/>
  <c r="P126" i="44"/>
  <c r="Q126" i="44"/>
  <c r="R126" i="44"/>
  <c r="S126" i="44"/>
  <c r="O127" i="44"/>
  <c r="P127" i="44"/>
  <c r="Q127" i="44"/>
  <c r="R127" i="44"/>
  <c r="S127" i="44"/>
  <c r="O128" i="44"/>
  <c r="P128" i="44"/>
  <c r="Q128" i="44"/>
  <c r="R128" i="44"/>
  <c r="S128" i="44"/>
  <c r="O129" i="44"/>
  <c r="P129" i="44"/>
  <c r="Q129" i="44"/>
  <c r="R129" i="44"/>
  <c r="S129" i="44"/>
  <c r="O130" i="44"/>
  <c r="P130" i="44"/>
  <c r="Q130" i="44"/>
  <c r="R130" i="44"/>
  <c r="S130" i="44"/>
  <c r="O131" i="44"/>
  <c r="P131" i="44"/>
  <c r="Q131" i="44"/>
  <c r="R131" i="44"/>
  <c r="S131" i="44"/>
  <c r="O132" i="44"/>
  <c r="P132" i="44"/>
  <c r="Q132" i="44"/>
  <c r="R132" i="44"/>
  <c r="S132" i="44"/>
  <c r="O133" i="44"/>
  <c r="P133" i="44"/>
  <c r="Q133" i="44"/>
  <c r="R133" i="44"/>
  <c r="S133" i="44"/>
  <c r="O134" i="44"/>
  <c r="P134" i="44"/>
  <c r="Q134" i="44"/>
  <c r="R134" i="44"/>
  <c r="S134" i="44"/>
  <c r="O135" i="44"/>
  <c r="P135" i="44"/>
  <c r="Q135" i="44"/>
  <c r="R135" i="44"/>
  <c r="S135" i="44"/>
  <c r="O136" i="44"/>
  <c r="P136" i="44"/>
  <c r="Q136" i="44"/>
  <c r="R136" i="44"/>
  <c r="S136" i="44"/>
  <c r="O137" i="44"/>
  <c r="P137" i="44"/>
  <c r="Q137" i="44"/>
  <c r="R137" i="44"/>
  <c r="S137" i="44"/>
  <c r="O138" i="44"/>
  <c r="P138" i="44"/>
  <c r="Q138" i="44"/>
  <c r="R138" i="44"/>
  <c r="S138" i="44"/>
  <c r="O139" i="44"/>
  <c r="P139" i="44"/>
  <c r="Q139" i="44"/>
  <c r="R139" i="44"/>
  <c r="S139" i="44"/>
  <c r="O140" i="44"/>
  <c r="P140" i="44"/>
  <c r="Q140" i="44"/>
  <c r="R140" i="44"/>
  <c r="S140" i="44"/>
  <c r="O141" i="44"/>
  <c r="P141" i="44"/>
  <c r="Q141" i="44"/>
  <c r="R141" i="44"/>
  <c r="S141" i="44"/>
  <c r="O142" i="44"/>
  <c r="P142" i="44"/>
  <c r="Q142" i="44"/>
  <c r="R142" i="44"/>
  <c r="S142" i="44"/>
  <c r="O143" i="44"/>
  <c r="P143" i="44"/>
  <c r="Q143" i="44"/>
  <c r="R143" i="44"/>
  <c r="S143" i="44"/>
  <c r="O144" i="44"/>
  <c r="P144" i="44"/>
  <c r="Q144" i="44"/>
  <c r="R144" i="44"/>
  <c r="S144" i="44"/>
  <c r="O145" i="44"/>
  <c r="P145" i="44"/>
  <c r="Q145" i="44"/>
  <c r="R145" i="44"/>
  <c r="S145" i="44"/>
  <c r="O146" i="44"/>
  <c r="P146" i="44"/>
  <c r="Q146" i="44"/>
  <c r="R146" i="44"/>
  <c r="S146" i="44"/>
  <c r="O147" i="44"/>
  <c r="P147" i="44"/>
  <c r="Q147" i="44"/>
  <c r="R147" i="44"/>
  <c r="S147" i="44"/>
  <c r="O148" i="44"/>
  <c r="P148" i="44"/>
  <c r="Q148" i="44"/>
  <c r="R148" i="44"/>
  <c r="S148" i="44"/>
  <c r="O149" i="44"/>
  <c r="P149" i="44"/>
  <c r="Q149" i="44"/>
  <c r="R149" i="44"/>
  <c r="S149" i="44"/>
  <c r="O150" i="44"/>
  <c r="P150" i="44"/>
  <c r="Q150" i="44"/>
  <c r="R150" i="44"/>
  <c r="S150" i="44"/>
  <c r="O151" i="44"/>
  <c r="P151" i="44"/>
  <c r="Q151" i="44"/>
  <c r="R151" i="44"/>
  <c r="S151" i="44"/>
  <c r="O152" i="44"/>
  <c r="P152" i="44"/>
  <c r="Q152" i="44"/>
  <c r="R152" i="44"/>
  <c r="S152" i="44"/>
  <c r="O153" i="44"/>
  <c r="P153" i="44"/>
  <c r="Q153" i="44"/>
  <c r="R153" i="44"/>
  <c r="S153" i="44"/>
  <c r="O154" i="44"/>
  <c r="P154" i="44"/>
  <c r="Q154" i="44"/>
  <c r="R154" i="44"/>
  <c r="S154" i="44"/>
  <c r="O155" i="44"/>
  <c r="P155" i="44"/>
  <c r="Q155" i="44"/>
  <c r="R155" i="44"/>
  <c r="S155" i="44"/>
  <c r="O156" i="44"/>
  <c r="P156" i="44"/>
  <c r="Q156" i="44"/>
  <c r="R156" i="44"/>
  <c r="S156" i="44"/>
  <c r="O157" i="44"/>
  <c r="P157" i="44"/>
  <c r="Q157" i="44"/>
  <c r="R157" i="44"/>
  <c r="S157" i="44"/>
  <c r="O158" i="44"/>
  <c r="P158" i="44"/>
  <c r="Q158" i="44"/>
  <c r="R158" i="44"/>
  <c r="S158" i="44"/>
  <c r="O159" i="44"/>
  <c r="P159" i="44"/>
  <c r="Q159" i="44"/>
  <c r="R159" i="44"/>
  <c r="S159" i="44"/>
  <c r="O160" i="44"/>
  <c r="P160" i="44"/>
  <c r="Q160" i="44"/>
  <c r="R160" i="44"/>
  <c r="S160" i="44"/>
  <c r="O161" i="44"/>
  <c r="P161" i="44"/>
  <c r="Q161" i="44"/>
  <c r="R161" i="44"/>
  <c r="S161" i="44"/>
  <c r="O162" i="44"/>
  <c r="P162" i="44"/>
  <c r="Q162" i="44"/>
  <c r="R162" i="44"/>
  <c r="S162" i="44"/>
  <c r="O163" i="44"/>
  <c r="P163" i="44"/>
  <c r="Q163" i="44"/>
  <c r="R163" i="44"/>
  <c r="S163" i="44"/>
  <c r="O164" i="44"/>
  <c r="P164" i="44"/>
  <c r="Q164" i="44"/>
  <c r="R164" i="44"/>
  <c r="S164" i="44"/>
  <c r="O165" i="44"/>
  <c r="P165" i="44"/>
  <c r="Q165" i="44"/>
  <c r="R165" i="44"/>
  <c r="S165" i="44"/>
  <c r="O166" i="44"/>
  <c r="P166" i="44"/>
  <c r="Q166" i="44"/>
  <c r="R166" i="44"/>
  <c r="S166" i="44"/>
  <c r="O167" i="44"/>
  <c r="P167" i="44"/>
  <c r="Q167" i="44"/>
  <c r="R167" i="44"/>
  <c r="S167" i="44"/>
  <c r="O168" i="44"/>
  <c r="P168" i="44"/>
  <c r="Q168" i="44"/>
  <c r="R168" i="44"/>
  <c r="S168" i="44"/>
  <c r="O169" i="44"/>
  <c r="P169" i="44"/>
  <c r="Q169" i="44"/>
  <c r="R169" i="44"/>
  <c r="S169" i="44"/>
  <c r="O170" i="44"/>
  <c r="P170" i="44"/>
  <c r="Q170" i="44"/>
  <c r="R170" i="44"/>
  <c r="S170" i="44"/>
  <c r="O171" i="44"/>
  <c r="P171" i="44"/>
  <c r="Q171" i="44"/>
  <c r="R171" i="44"/>
  <c r="S171" i="44"/>
  <c r="O172" i="44"/>
  <c r="P172" i="44"/>
  <c r="Q172" i="44"/>
  <c r="R172" i="44"/>
  <c r="S172" i="44"/>
  <c r="O173" i="44"/>
  <c r="P173" i="44"/>
  <c r="Q173" i="44"/>
  <c r="R173" i="44"/>
  <c r="S173" i="44"/>
  <c r="O174" i="44"/>
  <c r="P174" i="44"/>
  <c r="Q174" i="44"/>
  <c r="R174" i="44"/>
  <c r="S174" i="44"/>
  <c r="AQ9" i="31"/>
  <c r="AQ10" i="31"/>
  <c r="AR10" i="31"/>
  <c r="AQ11" i="31"/>
  <c r="AQ12" i="31"/>
  <c r="AQ13" i="31"/>
  <c r="AR13" i="31"/>
  <c r="AQ14" i="31"/>
  <c r="AQ15" i="31"/>
  <c r="AQ16" i="31"/>
  <c r="AQ17" i="31"/>
  <c r="AQ18" i="31"/>
  <c r="AQ19" i="31"/>
  <c r="AQ20" i="31"/>
  <c r="AR20" i="31"/>
  <c r="AQ21" i="31"/>
  <c r="AQ22" i="31"/>
  <c r="AQ23" i="31"/>
  <c r="AQ24" i="31"/>
  <c r="AQ25" i="31"/>
  <c r="AQ26" i="31"/>
  <c r="AQ27" i="31"/>
  <c r="AQ28" i="31"/>
  <c r="AQ29" i="31"/>
  <c r="AR29" i="31"/>
  <c r="AQ30" i="31"/>
  <c r="AQ31" i="31"/>
  <c r="AR31" i="31"/>
  <c r="AQ32" i="31"/>
  <c r="AR32" i="31"/>
  <c r="AQ33" i="31"/>
  <c r="AR33" i="31"/>
  <c r="AQ34" i="31"/>
  <c r="AR34" i="31"/>
  <c r="AQ35" i="31"/>
  <c r="AR35" i="31"/>
  <c r="AQ36" i="31"/>
  <c r="AQ37" i="31"/>
  <c r="AQ38" i="31"/>
  <c r="AQ39" i="31"/>
  <c r="AR39" i="31"/>
  <c r="AQ40" i="31"/>
  <c r="AQ41" i="31"/>
  <c r="AQ42" i="31"/>
  <c r="AR42" i="31"/>
  <c r="AQ43" i="31"/>
  <c r="AQ44" i="31"/>
  <c r="AQ45" i="31"/>
  <c r="AR45" i="31"/>
  <c r="AQ46" i="31"/>
  <c r="AQ48" i="31"/>
  <c r="AR48" i="31"/>
  <c r="AQ49" i="31"/>
  <c r="AQ50" i="31"/>
  <c r="AR50" i="31"/>
  <c r="AQ51" i="31"/>
  <c r="AQ52" i="31"/>
  <c r="AQ53" i="31"/>
  <c r="AR53" i="31"/>
  <c r="AQ54" i="31"/>
  <c r="AQ55" i="31"/>
  <c r="AR55" i="31"/>
  <c r="AQ56" i="31"/>
  <c r="AR56" i="31"/>
  <c r="AQ57" i="31"/>
  <c r="AR57" i="31"/>
  <c r="AQ58" i="31"/>
  <c r="AQ59" i="31"/>
  <c r="AR59" i="31"/>
  <c r="AQ60" i="31"/>
  <c r="AR60" i="31"/>
  <c r="AQ61" i="31"/>
  <c r="AR61" i="31"/>
  <c r="AQ62" i="31"/>
  <c r="AR62" i="31"/>
  <c r="AQ63" i="31"/>
  <c r="AR63" i="31"/>
  <c r="AQ64" i="31"/>
  <c r="AR64" i="31"/>
  <c r="AQ65" i="31"/>
  <c r="AR65" i="31"/>
  <c r="AQ66" i="31"/>
  <c r="AQ67" i="31"/>
  <c r="AR67" i="31"/>
  <c r="AQ68" i="31"/>
  <c r="AR68" i="31"/>
  <c r="AQ69" i="31"/>
  <c r="AR69" i="31"/>
  <c r="AQ70" i="31"/>
  <c r="AR70" i="31"/>
  <c r="AQ71" i="31"/>
  <c r="AR71" i="31"/>
  <c r="AQ72" i="31"/>
  <c r="AR72" i="31"/>
  <c r="AQ73" i="31"/>
  <c r="AR73" i="31"/>
  <c r="AQ74" i="31"/>
  <c r="AR74" i="31"/>
  <c r="AQ75" i="31"/>
  <c r="AQ76" i="31"/>
  <c r="AR76" i="31"/>
  <c r="AQ77" i="31"/>
  <c r="AR77" i="31"/>
  <c r="AQ78" i="31"/>
  <c r="AQ79" i="31"/>
  <c r="AR79" i="31"/>
  <c r="AQ80" i="31"/>
  <c r="AR80" i="31"/>
  <c r="AQ81" i="31"/>
  <c r="AR81" i="31"/>
  <c r="AQ82" i="31"/>
  <c r="AR82" i="31"/>
  <c r="AQ83" i="31"/>
  <c r="AR83" i="31"/>
  <c r="AQ84" i="31"/>
  <c r="AR84" i="31"/>
  <c r="AQ85" i="31"/>
  <c r="AR85" i="31"/>
  <c r="AQ86" i="31"/>
  <c r="AR86" i="31"/>
  <c r="AQ87" i="31"/>
  <c r="AQ88" i="31"/>
  <c r="AR88" i="31"/>
  <c r="AQ89" i="31"/>
  <c r="AR89" i="31"/>
  <c r="AQ90" i="31"/>
  <c r="AR90" i="31"/>
  <c r="AQ91" i="31"/>
  <c r="AR91" i="31"/>
  <c r="AQ92" i="31"/>
  <c r="AR92" i="31"/>
  <c r="AQ93" i="31"/>
  <c r="AR93" i="31"/>
  <c r="AQ94" i="31"/>
  <c r="AR94" i="31"/>
  <c r="AQ95" i="31"/>
  <c r="AR95" i="31"/>
  <c r="AQ96" i="31"/>
  <c r="AR96" i="31"/>
  <c r="AQ97" i="31"/>
  <c r="AR97" i="31"/>
  <c r="AQ98" i="31"/>
  <c r="AR98" i="31"/>
  <c r="AQ99" i="31"/>
  <c r="AR99" i="31"/>
  <c r="AQ100" i="31"/>
  <c r="AR100" i="31"/>
  <c r="AQ101" i="31"/>
  <c r="AR101" i="31"/>
  <c r="AQ102" i="31"/>
  <c r="AR102" i="31"/>
  <c r="AQ103" i="31"/>
  <c r="AR103" i="31"/>
  <c r="AQ104" i="31"/>
  <c r="AR104" i="31"/>
  <c r="AQ105" i="31"/>
  <c r="AR105" i="31"/>
  <c r="AQ106" i="31"/>
  <c r="AR106" i="31"/>
  <c r="AQ107" i="31"/>
  <c r="AR107" i="31"/>
  <c r="AQ108" i="31"/>
  <c r="AR108" i="31"/>
  <c r="AQ109" i="31"/>
  <c r="AR109" i="31"/>
  <c r="AQ110" i="31"/>
  <c r="AR110" i="31"/>
  <c r="AQ111" i="31"/>
  <c r="AR111" i="31"/>
  <c r="AQ112" i="31"/>
  <c r="AQ113" i="31"/>
  <c r="AR113" i="31"/>
  <c r="AQ114" i="31"/>
  <c r="AQ115" i="31"/>
  <c r="AR115" i="31"/>
  <c r="AQ116" i="31"/>
  <c r="AR116" i="31"/>
  <c r="AQ117" i="31"/>
  <c r="AR117" i="31"/>
  <c r="AQ118" i="31"/>
  <c r="AR118" i="31"/>
  <c r="AQ119" i="31"/>
  <c r="AR119" i="31"/>
  <c r="AQ120" i="31"/>
  <c r="AR120" i="31"/>
  <c r="AQ121" i="31"/>
  <c r="AR121" i="31"/>
  <c r="AQ122" i="31"/>
  <c r="AR122" i="31"/>
  <c r="AQ123" i="31"/>
  <c r="AR123" i="31"/>
  <c r="AQ124" i="31"/>
  <c r="AR124" i="31"/>
  <c r="AQ125" i="31"/>
  <c r="AR125" i="31"/>
  <c r="AQ126" i="31"/>
  <c r="AR126" i="31"/>
  <c r="AQ127" i="31"/>
  <c r="AR127" i="31"/>
  <c r="AQ128" i="31"/>
  <c r="AR128" i="31"/>
  <c r="AQ129" i="31"/>
  <c r="AR129" i="31"/>
  <c r="AQ130" i="31"/>
  <c r="AR130" i="31"/>
  <c r="AQ131" i="31"/>
  <c r="AR131" i="31"/>
  <c r="AQ132" i="31"/>
  <c r="AR132" i="31"/>
  <c r="AQ133" i="31"/>
  <c r="AR133" i="31"/>
  <c r="AQ134" i="31"/>
  <c r="AR134" i="31"/>
  <c r="AQ135" i="31"/>
  <c r="AQ136" i="31"/>
  <c r="AR136" i="31"/>
  <c r="AQ137" i="31"/>
  <c r="AQ138" i="31"/>
  <c r="AR138" i="31"/>
  <c r="AQ139" i="31"/>
  <c r="AR139" i="31"/>
  <c r="AQ140" i="31"/>
  <c r="AR140" i="31"/>
  <c r="AQ141" i="31"/>
  <c r="AR141" i="31"/>
  <c r="AQ142" i="31"/>
  <c r="AR142" i="31"/>
  <c r="AQ143" i="31"/>
  <c r="AR143" i="31"/>
  <c r="AQ144" i="31"/>
  <c r="AR144" i="31"/>
  <c r="AQ145" i="31"/>
  <c r="AR145" i="31"/>
  <c r="AQ146" i="31"/>
  <c r="AR146" i="31"/>
  <c r="AQ147" i="31"/>
  <c r="AR147" i="31"/>
  <c r="AQ148" i="31"/>
  <c r="AR148" i="31"/>
  <c r="AQ149" i="31"/>
  <c r="AR149" i="31"/>
  <c r="AQ150" i="31"/>
  <c r="AR150" i="31"/>
  <c r="AQ151" i="31"/>
  <c r="AR151" i="31"/>
  <c r="AQ152" i="31"/>
  <c r="AR152" i="31"/>
  <c r="AQ153" i="31"/>
  <c r="AR153" i="31"/>
  <c r="AQ154" i="31"/>
  <c r="AR154" i="31"/>
  <c r="AQ155" i="31"/>
  <c r="AR155" i="31"/>
  <c r="AQ156" i="31"/>
  <c r="AR156" i="31"/>
  <c r="AQ157" i="31"/>
  <c r="AR157" i="31"/>
  <c r="AQ158" i="31"/>
  <c r="AR158" i="31"/>
  <c r="AQ159" i="31"/>
  <c r="AR159" i="31"/>
  <c r="AQ160" i="31"/>
  <c r="AR160" i="31"/>
  <c r="AQ161" i="31"/>
  <c r="AR161" i="31"/>
  <c r="AQ162" i="31"/>
  <c r="AR162" i="31"/>
  <c r="AQ163" i="31"/>
  <c r="AR163" i="31"/>
  <c r="AQ164" i="31"/>
  <c r="AR164" i="31"/>
  <c r="AQ165" i="31"/>
  <c r="AR165" i="31"/>
  <c r="AQ166" i="31"/>
  <c r="AR166" i="31"/>
  <c r="AQ167" i="31"/>
  <c r="AQ168" i="31"/>
  <c r="AR168" i="31"/>
  <c r="AQ169" i="31"/>
  <c r="AR169" i="31"/>
  <c r="AQ170" i="31"/>
  <c r="AR170" i="31"/>
  <c r="AQ171" i="31"/>
  <c r="AR171" i="31"/>
  <c r="AQ172" i="31"/>
  <c r="AR172" i="31"/>
  <c r="AQ173" i="31"/>
  <c r="AR173" i="31"/>
  <c r="AQ174" i="31"/>
  <c r="AR174" i="31"/>
  <c r="AQ175" i="31"/>
  <c r="AR175" i="31"/>
  <c r="AQ176" i="31"/>
  <c r="AR176" i="31"/>
  <c r="AQ177" i="31"/>
  <c r="AR177" i="31"/>
  <c r="AQ178" i="31"/>
  <c r="AR178" i="31"/>
  <c r="AQ179" i="31"/>
  <c r="AR179" i="31"/>
  <c r="AQ180" i="31"/>
  <c r="AR180" i="31"/>
  <c r="AQ181" i="31"/>
  <c r="AR181" i="31"/>
  <c r="AQ182" i="31"/>
  <c r="AR182" i="31"/>
  <c r="AQ183" i="31"/>
  <c r="AQ184" i="31"/>
  <c r="AQ185" i="31"/>
  <c r="AR185" i="31"/>
  <c r="AQ186" i="31"/>
  <c r="AQ187" i="31"/>
  <c r="AR187" i="31"/>
  <c r="AQ188" i="31"/>
  <c r="AR188" i="31"/>
  <c r="AQ189" i="31"/>
  <c r="AQ190" i="31"/>
  <c r="AR190" i="31"/>
  <c r="AQ191" i="31"/>
  <c r="AR191" i="31"/>
  <c r="AQ192" i="31"/>
  <c r="AR192" i="31"/>
  <c r="AQ193" i="31"/>
  <c r="AR193" i="31"/>
  <c r="AQ194" i="31"/>
  <c r="AR194" i="31"/>
  <c r="AQ195" i="31"/>
  <c r="AR195" i="31"/>
  <c r="AQ196" i="31"/>
  <c r="AR196" i="31"/>
  <c r="AQ197" i="31"/>
  <c r="AR197" i="31"/>
  <c r="AQ198" i="31"/>
  <c r="AR198" i="31"/>
  <c r="AQ199" i="31"/>
  <c r="AR199" i="31"/>
  <c r="AQ200" i="31"/>
  <c r="AR200" i="31"/>
  <c r="AQ201" i="31"/>
  <c r="AR201" i="31"/>
  <c r="AQ202" i="31"/>
  <c r="AR202" i="31"/>
  <c r="AQ203" i="31"/>
  <c r="AR203" i="31"/>
  <c r="AQ204" i="31"/>
  <c r="AR204" i="31"/>
  <c r="AQ205" i="31"/>
  <c r="AR205" i="31"/>
  <c r="AQ206" i="31"/>
  <c r="AR206" i="31"/>
  <c r="AQ207" i="31"/>
  <c r="AR207" i="31"/>
  <c r="AQ208" i="31"/>
  <c r="AR208" i="31"/>
  <c r="AQ209" i="31"/>
  <c r="AR209" i="31"/>
  <c r="AQ210" i="31"/>
  <c r="AR210" i="31"/>
  <c r="AQ211" i="31"/>
  <c r="AR211" i="31"/>
  <c r="AQ212" i="31"/>
  <c r="AR212" i="31"/>
  <c r="AQ213" i="31"/>
  <c r="AR213" i="31"/>
  <c r="AQ214" i="31"/>
  <c r="AR214" i="31"/>
  <c r="AQ215" i="31"/>
  <c r="AR215" i="31"/>
  <c r="AQ216" i="31"/>
  <c r="AR216" i="31"/>
  <c r="AQ217" i="31"/>
  <c r="AR217" i="31"/>
  <c r="AQ218" i="31"/>
  <c r="AR218" i="31"/>
  <c r="AQ219" i="31"/>
  <c r="AR219" i="31"/>
  <c r="AQ220" i="31"/>
  <c r="AR220" i="31"/>
  <c r="AQ221" i="31"/>
  <c r="AR221" i="31"/>
  <c r="AQ222" i="31"/>
  <c r="AR222" i="31"/>
  <c r="AQ223" i="31"/>
  <c r="AR223" i="31"/>
  <c r="AQ224" i="31"/>
  <c r="AR224" i="31"/>
  <c r="AQ225" i="31"/>
  <c r="AR225" i="31"/>
  <c r="AQ226" i="31"/>
  <c r="AR226" i="31"/>
  <c r="AQ227" i="31"/>
  <c r="AR227" i="31"/>
  <c r="AQ228" i="31"/>
  <c r="AR228" i="31"/>
  <c r="AQ229" i="31"/>
  <c r="AR229" i="31"/>
  <c r="AQ230" i="31"/>
  <c r="AR230" i="31"/>
  <c r="AQ231" i="31"/>
  <c r="AR231" i="31"/>
  <c r="AQ232" i="31"/>
  <c r="AR232" i="31"/>
  <c r="AQ233" i="31"/>
  <c r="AR233" i="31"/>
  <c r="AQ234" i="31"/>
  <c r="AR234" i="31"/>
  <c r="AQ235" i="31"/>
  <c r="AR235" i="31"/>
  <c r="AQ236" i="31"/>
  <c r="AR236" i="31"/>
  <c r="AQ237" i="31"/>
  <c r="AR237" i="31"/>
  <c r="AQ238" i="31"/>
  <c r="AR238" i="31"/>
  <c r="AQ239" i="31"/>
  <c r="AR239" i="31"/>
  <c r="AQ240" i="31"/>
  <c r="AR240" i="31"/>
  <c r="AQ241" i="31"/>
  <c r="AR241" i="31"/>
  <c r="AQ242" i="31"/>
  <c r="AR242" i="31"/>
  <c r="AQ243" i="31"/>
  <c r="AR243" i="31"/>
  <c r="AQ244" i="31"/>
  <c r="AR244" i="31"/>
  <c r="AQ245" i="31"/>
  <c r="AR245" i="31"/>
  <c r="AQ246" i="31"/>
  <c r="AR246" i="31"/>
  <c r="AQ247" i="31"/>
  <c r="AR247" i="31"/>
  <c r="AQ248" i="31"/>
  <c r="AR248" i="31"/>
  <c r="AQ249" i="31"/>
  <c r="AR249" i="31"/>
  <c r="AQ250" i="31"/>
  <c r="AR250" i="31"/>
  <c r="AQ251" i="31"/>
  <c r="AR251" i="31"/>
  <c r="AQ252" i="31"/>
  <c r="AR252" i="31"/>
  <c r="AQ253" i="31"/>
  <c r="AR253" i="31"/>
  <c r="AQ254" i="31"/>
  <c r="AR254" i="31"/>
  <c r="AQ255" i="31"/>
  <c r="AR255" i="31"/>
  <c r="AQ256" i="31"/>
  <c r="AR256" i="31"/>
  <c r="AQ257" i="31"/>
  <c r="AR257" i="31"/>
  <c r="AQ258" i="31"/>
  <c r="AR258" i="31"/>
  <c r="AQ259" i="31"/>
  <c r="AR259" i="31"/>
  <c r="AQ260" i="31"/>
  <c r="AR260" i="31"/>
  <c r="AQ261" i="31"/>
  <c r="AR261" i="31"/>
  <c r="AQ262" i="31"/>
  <c r="AR262" i="31"/>
  <c r="AQ263" i="31"/>
  <c r="AR263" i="31"/>
  <c r="AQ264" i="31"/>
  <c r="AR264" i="31"/>
  <c r="AQ265" i="31"/>
  <c r="AR265" i="31"/>
  <c r="AQ266" i="31"/>
  <c r="AR266" i="31"/>
  <c r="AQ267" i="31"/>
  <c r="AR267" i="31"/>
  <c r="AQ268" i="31"/>
  <c r="AR268" i="31"/>
  <c r="AQ269" i="31"/>
  <c r="AR269" i="31"/>
  <c r="AQ270" i="31"/>
  <c r="AR270" i="31"/>
  <c r="AQ271" i="31"/>
  <c r="AR271" i="31"/>
  <c r="AQ272" i="31"/>
  <c r="AR272" i="31"/>
  <c r="AQ273" i="31"/>
  <c r="AR273" i="31"/>
  <c r="AQ274" i="31"/>
  <c r="AR274" i="31"/>
  <c r="AQ275" i="31"/>
  <c r="AR275" i="31"/>
  <c r="AQ276" i="31"/>
  <c r="AR276" i="31"/>
  <c r="AQ277" i="31"/>
  <c r="AR277" i="31"/>
  <c r="AQ278" i="31"/>
  <c r="AR278" i="31"/>
  <c r="AQ279" i="31"/>
  <c r="AR279" i="31"/>
  <c r="AQ280" i="31"/>
  <c r="AR280" i="31"/>
  <c r="AQ281" i="31"/>
  <c r="AR281" i="31"/>
  <c r="AQ282" i="31"/>
  <c r="AR282" i="31"/>
  <c r="AQ283" i="31"/>
  <c r="AR283" i="31"/>
  <c r="AQ284" i="31"/>
  <c r="AR284" i="31"/>
  <c r="AQ285" i="31"/>
  <c r="AR285" i="31"/>
  <c r="AQ286" i="31"/>
  <c r="AR286" i="31"/>
  <c r="AQ287" i="31"/>
  <c r="AR287" i="31"/>
  <c r="AQ288" i="31"/>
  <c r="AR288" i="31"/>
  <c r="AQ289" i="31"/>
  <c r="AR289" i="31"/>
  <c r="AQ290" i="31"/>
  <c r="AR290" i="31"/>
  <c r="AQ291" i="31"/>
  <c r="AR291" i="31"/>
  <c r="AQ292" i="31"/>
  <c r="AR292" i="31"/>
  <c r="AQ293" i="31"/>
  <c r="AR293" i="31"/>
  <c r="AQ294" i="31"/>
  <c r="AR294" i="31"/>
  <c r="AQ295" i="31"/>
  <c r="AR295" i="31"/>
  <c r="AQ296" i="31"/>
  <c r="AR296" i="31"/>
  <c r="AQ297" i="31"/>
  <c r="AR297" i="31"/>
  <c r="AQ298" i="31"/>
  <c r="AR298" i="31"/>
  <c r="AQ299" i="31"/>
  <c r="AR299" i="31"/>
  <c r="AQ300" i="31"/>
  <c r="AR300" i="31"/>
  <c r="AQ301" i="31"/>
  <c r="AR301" i="31"/>
  <c r="AQ302" i="31"/>
  <c r="AR302" i="31"/>
  <c r="AQ303" i="31"/>
  <c r="AR303" i="31"/>
  <c r="AQ304" i="31"/>
  <c r="AR304" i="31"/>
  <c r="AQ305" i="31"/>
  <c r="AR305" i="31"/>
  <c r="AQ306" i="31"/>
  <c r="AR306" i="31"/>
  <c r="AQ307" i="31"/>
  <c r="AR307" i="31"/>
  <c r="AQ308" i="31"/>
  <c r="AR308" i="31"/>
  <c r="AQ309" i="31"/>
  <c r="AR309" i="31"/>
  <c r="AQ310" i="31"/>
  <c r="AR310" i="31"/>
  <c r="AQ311" i="31"/>
  <c r="AR311" i="31"/>
  <c r="AQ312" i="31"/>
  <c r="AR312" i="31"/>
  <c r="AQ313" i="31"/>
  <c r="AR313" i="31"/>
  <c r="AQ314" i="31"/>
  <c r="AR314" i="31"/>
  <c r="AQ315" i="31"/>
  <c r="AR315" i="31"/>
  <c r="AQ316" i="31"/>
  <c r="AR316" i="31"/>
  <c r="AQ317" i="31"/>
  <c r="AQ318" i="31"/>
  <c r="AR318" i="31"/>
  <c r="AQ319" i="31"/>
  <c r="AQ320" i="31"/>
  <c r="AR320" i="31"/>
  <c r="AQ321" i="31"/>
  <c r="AR321" i="31"/>
  <c r="AQ322" i="31"/>
  <c r="AR322" i="31"/>
  <c r="AQ323" i="31"/>
  <c r="AQ324" i="31"/>
  <c r="AR324" i="31"/>
  <c r="AQ325" i="31"/>
  <c r="AR325" i="31"/>
  <c r="AQ326" i="31"/>
  <c r="AR326" i="31"/>
  <c r="AQ327" i="31"/>
  <c r="AR327" i="31"/>
  <c r="AQ328" i="31"/>
  <c r="AQ329" i="31"/>
  <c r="AR329" i="31"/>
  <c r="AQ330" i="31"/>
  <c r="AR330" i="31"/>
  <c r="AQ331" i="31"/>
  <c r="AR331" i="31"/>
  <c r="AQ332" i="31"/>
  <c r="AR332" i="31"/>
  <c r="AQ333" i="31"/>
  <c r="AR333" i="31"/>
  <c r="AQ334" i="31"/>
  <c r="AR334" i="31"/>
  <c r="AQ335" i="31"/>
  <c r="AR335" i="31"/>
  <c r="AQ336" i="31"/>
  <c r="AR336" i="31"/>
  <c r="AQ337" i="31"/>
  <c r="AR337" i="31"/>
  <c r="AQ338" i="31"/>
  <c r="AR338" i="31"/>
  <c r="AQ339" i="31"/>
  <c r="AR339" i="31"/>
  <c r="AQ340" i="31"/>
  <c r="AR340" i="31"/>
  <c r="AQ341" i="31"/>
  <c r="AQ342" i="31"/>
  <c r="AR342" i="31"/>
  <c r="AQ343" i="31"/>
  <c r="AQ344" i="31"/>
  <c r="AR344" i="31"/>
  <c r="AQ345" i="31"/>
  <c r="AQ346" i="31"/>
  <c r="AR346" i="31"/>
  <c r="AQ347" i="31"/>
  <c r="AR347" i="31"/>
  <c r="AQ348" i="31"/>
  <c r="AR348" i="31"/>
  <c r="AQ349" i="31"/>
  <c r="AR349" i="31"/>
  <c r="AQ350" i="31"/>
  <c r="AR350" i="31"/>
  <c r="AQ351" i="31"/>
  <c r="AR351" i="31"/>
  <c r="AQ352" i="31"/>
  <c r="AR352" i="31"/>
  <c r="AQ353" i="31"/>
  <c r="AR353" i="31"/>
  <c r="AQ354" i="31"/>
  <c r="AR354" i="31"/>
  <c r="AQ355" i="31"/>
  <c r="AR355" i="31"/>
  <c r="AQ356" i="31"/>
  <c r="AR356" i="31"/>
  <c r="AQ357" i="31"/>
  <c r="AR357" i="31"/>
  <c r="AQ358" i="31"/>
  <c r="AR358" i="31"/>
  <c r="AQ359" i="31"/>
  <c r="AR359" i="31"/>
  <c r="AQ360" i="31"/>
  <c r="AR360" i="31"/>
  <c r="AQ361" i="31"/>
  <c r="AR361" i="31"/>
  <c r="AQ362" i="31"/>
  <c r="AR362" i="31"/>
  <c r="AQ363" i="31"/>
  <c r="AR363" i="31"/>
  <c r="AQ364" i="31"/>
  <c r="AR364" i="31"/>
  <c r="AQ365" i="31"/>
  <c r="AR365" i="31"/>
  <c r="AQ366" i="31"/>
  <c r="AQ367" i="31"/>
  <c r="AR367" i="31"/>
  <c r="AQ368" i="31"/>
  <c r="AQ369" i="31"/>
  <c r="AQ370" i="31"/>
  <c r="AR370" i="31"/>
  <c r="AQ371" i="31"/>
  <c r="AR371" i="31"/>
  <c r="AQ372" i="31"/>
  <c r="AR372" i="31"/>
  <c r="AQ373" i="31"/>
  <c r="AR373" i="31"/>
  <c r="AQ374" i="31"/>
  <c r="AQ375" i="31"/>
  <c r="AR375" i="31"/>
  <c r="AQ376" i="31"/>
  <c r="AR376" i="31"/>
  <c r="AQ377" i="31"/>
  <c r="AR377" i="31"/>
  <c r="AQ378" i="31"/>
  <c r="AR378" i="31"/>
  <c r="AQ379" i="31"/>
  <c r="AR379" i="31"/>
  <c r="AQ380" i="31"/>
  <c r="AR380" i="31"/>
  <c r="AQ381" i="31"/>
  <c r="AR381" i="31"/>
  <c r="AQ382" i="31"/>
  <c r="AR382" i="31"/>
  <c r="AQ383" i="31"/>
  <c r="AR383" i="31"/>
  <c r="AQ384" i="31"/>
  <c r="AR384" i="31"/>
  <c r="AQ385" i="31"/>
  <c r="AR385" i="31"/>
  <c r="AQ386" i="31"/>
  <c r="AR386" i="31"/>
  <c r="AQ387" i="31"/>
  <c r="AR387" i="31"/>
  <c r="AQ388" i="31"/>
  <c r="AR388" i="31"/>
  <c r="AQ389" i="31"/>
  <c r="AR389" i="31"/>
  <c r="AQ390" i="31"/>
  <c r="AR390" i="31"/>
  <c r="AQ391" i="31"/>
  <c r="AR391" i="31"/>
  <c r="AQ392" i="31"/>
  <c r="AR392" i="31"/>
  <c r="AQ393" i="31"/>
  <c r="AR393" i="31"/>
  <c r="AQ394" i="31"/>
  <c r="AR394" i="31"/>
  <c r="AQ395" i="31"/>
  <c r="AR395" i="31"/>
  <c r="AQ396" i="31"/>
  <c r="AR396" i="31"/>
  <c r="AQ397" i="31"/>
  <c r="AR397" i="31"/>
  <c r="AQ398" i="31"/>
  <c r="AR398" i="31"/>
  <c r="AQ399" i="31"/>
  <c r="AR399" i="31"/>
  <c r="AQ400" i="31"/>
  <c r="AR400" i="31"/>
  <c r="AQ401" i="31"/>
  <c r="AR401" i="31"/>
  <c r="AQ402" i="31"/>
  <c r="AR402" i="31"/>
  <c r="AQ403" i="31"/>
  <c r="AR403" i="31"/>
  <c r="AQ404" i="31"/>
  <c r="AR404" i="31"/>
  <c r="AQ405" i="31"/>
  <c r="AR405" i="31"/>
  <c r="AQ406" i="31"/>
  <c r="AR406" i="31"/>
  <c r="AQ407" i="31"/>
  <c r="AR407" i="31"/>
  <c r="AQ408" i="31"/>
  <c r="AR408" i="31"/>
  <c r="AQ409" i="31"/>
  <c r="AR409" i="31"/>
  <c r="AQ410" i="31"/>
  <c r="AR410" i="31"/>
  <c r="AQ411" i="31"/>
  <c r="AR411" i="31"/>
  <c r="AQ412" i="31"/>
  <c r="AR412" i="31"/>
  <c r="AQ413" i="31"/>
  <c r="AR413" i="31"/>
  <c r="AQ414" i="31"/>
  <c r="AR414" i="31"/>
  <c r="AQ415" i="31"/>
  <c r="AR415" i="31"/>
  <c r="AQ416" i="31"/>
  <c r="AR416" i="31"/>
  <c r="AQ417" i="31"/>
  <c r="AR417" i="31"/>
  <c r="AQ418" i="31"/>
  <c r="AR418" i="31"/>
  <c r="AQ419" i="31"/>
  <c r="AR419" i="31"/>
  <c r="AQ420" i="31"/>
  <c r="AR420" i="31"/>
  <c r="AQ421" i="31"/>
  <c r="AR421" i="31"/>
  <c r="AQ422" i="31"/>
  <c r="AR422" i="31"/>
  <c r="AQ423" i="31"/>
  <c r="AR423" i="31"/>
  <c r="AQ424" i="31"/>
  <c r="AR424" i="31"/>
  <c r="AQ425" i="31"/>
  <c r="AR425" i="31"/>
  <c r="AQ426" i="31"/>
  <c r="AR426" i="31"/>
  <c r="AQ427" i="31"/>
  <c r="AR427" i="31"/>
  <c r="AQ428" i="31"/>
  <c r="AR428" i="31"/>
  <c r="AQ429" i="31"/>
  <c r="AR429" i="31"/>
  <c r="AQ430" i="31"/>
  <c r="AR430" i="31"/>
  <c r="AQ431" i="31"/>
  <c r="AR431" i="31"/>
  <c r="AQ432" i="31"/>
  <c r="AR432" i="31"/>
  <c r="AQ433" i="31"/>
  <c r="AR433" i="31"/>
  <c r="AQ434" i="31"/>
  <c r="AR434" i="31"/>
  <c r="AQ435" i="31"/>
  <c r="AR435" i="31"/>
  <c r="AQ436" i="31"/>
  <c r="AR436" i="31"/>
  <c r="AQ437" i="31"/>
  <c r="AR437" i="31"/>
  <c r="AQ438" i="31"/>
  <c r="AR438" i="31"/>
  <c r="AQ439" i="31"/>
  <c r="AR439" i="31"/>
  <c r="AQ440" i="31"/>
  <c r="AR440" i="31"/>
  <c r="AQ441" i="31"/>
  <c r="AR441" i="31"/>
  <c r="AQ442" i="31"/>
  <c r="AR442" i="31"/>
  <c r="AQ443" i="31"/>
  <c r="AR443" i="31"/>
  <c r="AQ444" i="31"/>
  <c r="AR444" i="31"/>
  <c r="AQ445" i="31"/>
  <c r="AR445" i="31"/>
  <c r="AQ446" i="31"/>
  <c r="AR446" i="31"/>
  <c r="AQ447" i="31"/>
  <c r="AR447" i="31"/>
  <c r="AQ448" i="31"/>
  <c r="AR448" i="31"/>
  <c r="AQ449" i="31"/>
  <c r="AR449" i="31"/>
  <c r="AQ450" i="31"/>
  <c r="AR450" i="31"/>
  <c r="AQ451" i="31"/>
  <c r="AR451" i="31"/>
  <c r="AQ452" i="31"/>
  <c r="AR452" i="31"/>
  <c r="AQ453" i="31"/>
  <c r="AR453" i="31"/>
  <c r="AQ454" i="31"/>
  <c r="AR454" i="31"/>
  <c r="AQ455" i="31"/>
  <c r="AR455" i="31"/>
  <c r="AQ456" i="31"/>
  <c r="AR456" i="31"/>
  <c r="AQ457" i="31"/>
  <c r="AR457" i="31"/>
  <c r="AQ458" i="31"/>
  <c r="AR458" i="31"/>
  <c r="AQ459" i="31"/>
  <c r="AR459" i="31"/>
  <c r="AQ460" i="31"/>
  <c r="AR460" i="31"/>
  <c r="AQ461" i="31"/>
  <c r="AR461" i="31"/>
  <c r="AQ462" i="31"/>
  <c r="AR462" i="31"/>
  <c r="AQ463" i="31"/>
  <c r="AR463" i="31"/>
  <c r="AQ464" i="31"/>
  <c r="AR464" i="31"/>
  <c r="AQ465" i="31"/>
  <c r="AR465" i="31"/>
  <c r="AQ466" i="31"/>
  <c r="AR466" i="31"/>
  <c r="AQ467" i="31"/>
  <c r="AR467" i="31"/>
  <c r="AQ468" i="31"/>
  <c r="AR468" i="31"/>
  <c r="AQ469" i="31"/>
  <c r="AR469" i="31"/>
  <c r="AQ470" i="31"/>
  <c r="AR470" i="31"/>
  <c r="AQ471" i="31"/>
  <c r="AR471" i="31"/>
  <c r="AQ472" i="31"/>
  <c r="AR472" i="31"/>
  <c r="AQ473" i="31"/>
  <c r="AR473" i="31"/>
  <c r="AQ474" i="31"/>
  <c r="AR474" i="31"/>
  <c r="AQ475" i="31"/>
  <c r="AR475" i="31"/>
  <c r="AQ476" i="31"/>
  <c r="AR476" i="31"/>
  <c r="AQ477" i="31"/>
  <c r="AR477" i="31"/>
  <c r="AQ478" i="31"/>
  <c r="AR478" i="31"/>
  <c r="AQ479" i="31"/>
  <c r="AR479" i="31"/>
  <c r="AQ480" i="31"/>
  <c r="AR480" i="31"/>
  <c r="AQ481" i="31"/>
  <c r="AR481" i="31"/>
  <c r="AQ482" i="31"/>
  <c r="AR482" i="31"/>
  <c r="AQ483" i="31"/>
  <c r="AR483" i="31"/>
  <c r="AQ484" i="31"/>
  <c r="AR484" i="31"/>
  <c r="AQ485" i="31"/>
  <c r="AR485" i="31"/>
  <c r="AQ486" i="31"/>
  <c r="AR486" i="31"/>
  <c r="AQ487" i="31"/>
  <c r="AR487" i="31"/>
  <c r="AQ488" i="31"/>
  <c r="AR488" i="31"/>
  <c r="AQ489" i="31"/>
  <c r="AR489" i="31"/>
  <c r="AQ490" i="31"/>
  <c r="AR490" i="31"/>
  <c r="AQ491" i="31"/>
  <c r="AR491" i="31"/>
  <c r="AQ492" i="31"/>
  <c r="AR492" i="31"/>
  <c r="AQ493" i="31"/>
  <c r="AR493" i="31"/>
  <c r="AQ494" i="31"/>
  <c r="AR494" i="31"/>
  <c r="AQ495" i="31"/>
  <c r="AR495" i="31"/>
  <c r="AQ496" i="31"/>
  <c r="AR496" i="31"/>
  <c r="AQ497" i="31"/>
  <c r="AR497" i="31"/>
  <c r="AQ498" i="31"/>
  <c r="AR498" i="31"/>
  <c r="AQ499" i="31"/>
  <c r="AR499" i="31"/>
  <c r="AQ500" i="31"/>
  <c r="AR500" i="31"/>
  <c r="AQ501" i="31"/>
  <c r="AR501" i="31"/>
  <c r="AQ502" i="31"/>
  <c r="AR502" i="31"/>
  <c r="AQ503" i="31"/>
  <c r="AR503" i="31"/>
  <c r="AQ504" i="31"/>
  <c r="AR504" i="31"/>
  <c r="AQ505" i="31"/>
  <c r="AR505" i="31"/>
  <c r="AQ506" i="31"/>
  <c r="AR506" i="31"/>
  <c r="AQ507" i="31"/>
  <c r="AR507" i="31"/>
  <c r="AQ508" i="31"/>
  <c r="AR508" i="31"/>
  <c r="AQ509" i="31"/>
  <c r="AR509" i="31"/>
  <c r="AQ510" i="31"/>
  <c r="AR510" i="31"/>
  <c r="AQ511" i="31"/>
  <c r="AR511" i="31"/>
  <c r="AQ512" i="31"/>
  <c r="AR512" i="31"/>
  <c r="AQ513" i="31"/>
  <c r="AR513" i="31"/>
  <c r="AQ514" i="31"/>
  <c r="AR514" i="31"/>
  <c r="AQ515" i="31"/>
  <c r="AR515" i="31"/>
  <c r="AQ516" i="31"/>
  <c r="AR516" i="31"/>
  <c r="AQ517" i="31"/>
  <c r="AR517" i="31"/>
  <c r="AQ518" i="31"/>
  <c r="AR518" i="31"/>
  <c r="AQ519" i="31"/>
  <c r="AR519" i="31"/>
  <c r="AQ520" i="31"/>
  <c r="AR520" i="31"/>
  <c r="AQ521" i="31"/>
  <c r="AR521" i="31"/>
  <c r="AQ522" i="31"/>
  <c r="AR522" i="31"/>
  <c r="AQ523" i="31"/>
  <c r="AR523" i="31"/>
  <c r="AQ524" i="31"/>
  <c r="AR524" i="31"/>
  <c r="AQ525" i="31"/>
  <c r="AR525" i="31"/>
  <c r="AQ526" i="31"/>
  <c r="AR526" i="31"/>
  <c r="AQ527" i="31"/>
  <c r="AR527" i="31"/>
  <c r="AQ528" i="31"/>
  <c r="AR528" i="31"/>
  <c r="AQ529" i="31"/>
  <c r="AR529" i="31"/>
  <c r="AQ530" i="31"/>
  <c r="AR530" i="31"/>
  <c r="AQ531" i="31"/>
  <c r="AR531" i="31"/>
  <c r="AQ532" i="31"/>
  <c r="AR532" i="31"/>
  <c r="AQ533" i="31"/>
  <c r="AR533" i="31"/>
  <c r="AQ534" i="31"/>
  <c r="AR534" i="31"/>
  <c r="AQ535" i="31"/>
  <c r="AR535" i="31"/>
  <c r="AQ536" i="31"/>
  <c r="AQ537" i="31"/>
  <c r="AR537" i="31"/>
  <c r="AQ538" i="31"/>
  <c r="AR538" i="31"/>
  <c r="AQ539" i="31"/>
  <c r="AR539" i="31"/>
  <c r="AQ540" i="31"/>
  <c r="AR540" i="31"/>
  <c r="AQ541" i="31"/>
  <c r="AR541" i="31"/>
  <c r="AQ542" i="31"/>
  <c r="AR542" i="31"/>
  <c r="AQ543" i="31"/>
  <c r="AR543" i="31"/>
  <c r="AQ544" i="31"/>
  <c r="AR544" i="31"/>
  <c r="AQ545" i="31"/>
  <c r="AR545" i="31"/>
  <c r="AQ546" i="31"/>
  <c r="AR546" i="31"/>
  <c r="AQ547" i="31"/>
  <c r="AR547" i="31"/>
  <c r="AQ548" i="31"/>
  <c r="AR548" i="31"/>
  <c r="AQ549" i="31"/>
  <c r="AR549" i="31"/>
  <c r="AQ550" i="31"/>
  <c r="AR550" i="31"/>
  <c r="AQ551" i="31"/>
  <c r="AR551" i="31"/>
  <c r="AQ552" i="31"/>
  <c r="AR552" i="31"/>
  <c r="AQ553" i="31"/>
  <c r="AR553" i="31"/>
  <c r="AQ554" i="31"/>
  <c r="AR554" i="31"/>
  <c r="AQ555" i="31"/>
  <c r="AR555" i="31"/>
  <c r="AQ556" i="31"/>
  <c r="AR556" i="31"/>
  <c r="AQ557" i="31"/>
  <c r="AR557" i="31"/>
  <c r="AQ558" i="31"/>
  <c r="AR558" i="31"/>
  <c r="AQ559" i="31"/>
  <c r="AR559" i="31"/>
  <c r="AQ560" i="31"/>
  <c r="AR560" i="31"/>
  <c r="AQ561" i="31"/>
  <c r="AR561" i="31"/>
  <c r="AQ562" i="31"/>
  <c r="AR562" i="31"/>
  <c r="AQ563" i="31"/>
  <c r="AR563" i="31"/>
  <c r="AQ564" i="31"/>
  <c r="AR564" i="31"/>
  <c r="AQ565" i="31"/>
  <c r="AR565" i="31"/>
  <c r="AQ566" i="31"/>
  <c r="AR566" i="31"/>
  <c r="AQ567" i="31"/>
  <c r="AR567" i="31"/>
  <c r="AQ568" i="31"/>
  <c r="AR568" i="31"/>
  <c r="AQ569" i="31"/>
  <c r="AR569" i="31"/>
  <c r="AQ570" i="31"/>
  <c r="AR570" i="31"/>
  <c r="AQ571" i="31"/>
  <c r="AR571" i="31"/>
  <c r="AQ572" i="31"/>
  <c r="AR572" i="31"/>
  <c r="AQ573" i="31"/>
  <c r="AR573" i="31"/>
  <c r="AQ574" i="31"/>
  <c r="AR574" i="31"/>
  <c r="AQ575" i="31"/>
  <c r="AR575" i="31"/>
  <c r="AQ576" i="31"/>
  <c r="AR576" i="31"/>
  <c r="AQ577" i="31"/>
  <c r="AR577" i="31"/>
  <c r="AQ578" i="31"/>
  <c r="AR578" i="31"/>
  <c r="AQ579" i="31"/>
  <c r="AR579" i="31"/>
  <c r="AQ580" i="31"/>
  <c r="AR580" i="31"/>
  <c r="AQ581" i="31"/>
  <c r="AR581" i="31"/>
  <c r="AQ582" i="31"/>
  <c r="AR582" i="31"/>
  <c r="AQ583" i="31"/>
  <c r="AR583" i="31"/>
  <c r="AQ584" i="31"/>
  <c r="AR584" i="31"/>
  <c r="AQ585" i="31"/>
  <c r="AR585" i="31"/>
  <c r="AQ586" i="31"/>
  <c r="AR586" i="31"/>
  <c r="AQ587" i="31"/>
  <c r="AR587" i="31"/>
  <c r="AQ588" i="31"/>
  <c r="AR588" i="31"/>
  <c r="AQ589" i="31"/>
  <c r="AR589" i="31"/>
  <c r="AQ590" i="31"/>
  <c r="AQ591" i="31"/>
  <c r="AR591" i="31"/>
  <c r="AQ592" i="31"/>
  <c r="AR592" i="31"/>
  <c r="AQ593" i="31"/>
  <c r="AR593" i="31"/>
  <c r="AQ594" i="31"/>
  <c r="AR594" i="31"/>
  <c r="AQ595" i="31"/>
  <c r="AR595" i="31"/>
  <c r="AQ596" i="31"/>
  <c r="AQ597" i="31"/>
  <c r="AR597" i="31"/>
  <c r="AQ598" i="31"/>
  <c r="AR598" i="31"/>
  <c r="AQ599" i="31"/>
  <c r="AR599" i="31"/>
  <c r="AQ600" i="31"/>
  <c r="AR600" i="31"/>
  <c r="AQ601" i="31"/>
  <c r="AR601" i="31"/>
  <c r="AQ602" i="31"/>
  <c r="AR602" i="31"/>
  <c r="AQ603" i="31"/>
  <c r="AR603" i="31"/>
  <c r="AQ604" i="31"/>
  <c r="AQ605" i="31"/>
  <c r="AR605" i="31"/>
  <c r="AQ606" i="31"/>
  <c r="AR606" i="31"/>
  <c r="AQ607" i="31"/>
  <c r="AR607" i="31"/>
  <c r="AQ608" i="31"/>
  <c r="AR608" i="31"/>
  <c r="AQ609" i="31"/>
  <c r="AR609" i="31"/>
  <c r="AQ610" i="31"/>
  <c r="AQ611" i="31"/>
  <c r="AR611" i="31"/>
  <c r="AQ612" i="31"/>
  <c r="AR612" i="31"/>
  <c r="AQ613" i="31"/>
  <c r="AR613" i="31"/>
  <c r="AQ614" i="31"/>
  <c r="AQ615" i="31"/>
  <c r="AR615" i="31"/>
  <c r="AQ616" i="31"/>
  <c r="AQ617" i="31"/>
  <c r="AR617" i="31"/>
  <c r="AQ618" i="31"/>
  <c r="AR618" i="31"/>
  <c r="AQ619" i="31"/>
  <c r="AR619" i="31"/>
  <c r="AQ620" i="31"/>
  <c r="AR620" i="31"/>
  <c r="AQ621" i="31"/>
  <c r="AR621" i="31"/>
  <c r="AQ622" i="31"/>
  <c r="AR622" i="31"/>
  <c r="AQ623" i="31"/>
  <c r="AR623" i="31"/>
  <c r="AQ624" i="31"/>
  <c r="AR624" i="31"/>
  <c r="AQ625" i="31"/>
  <c r="AR625" i="31"/>
  <c r="AQ626" i="31"/>
  <c r="AR626" i="31"/>
  <c r="AQ627" i="31"/>
  <c r="AR627" i="31"/>
  <c r="AQ628" i="31"/>
  <c r="AR628" i="31"/>
  <c r="AQ629" i="31"/>
  <c r="AR629" i="31"/>
  <c r="AQ630" i="31"/>
  <c r="AR630" i="31"/>
  <c r="AQ631" i="31"/>
  <c r="AR631" i="31"/>
  <c r="AQ632" i="31"/>
  <c r="AR632" i="31"/>
  <c r="AQ633" i="31"/>
  <c r="AR633" i="31"/>
  <c r="AQ634" i="31"/>
  <c r="AR634" i="31"/>
  <c r="AQ635" i="31"/>
  <c r="AR635" i="31"/>
  <c r="AQ636" i="31"/>
  <c r="AR636" i="31"/>
  <c r="AQ637" i="31"/>
  <c r="AR637" i="31"/>
  <c r="AQ638" i="31"/>
  <c r="AR638" i="31"/>
  <c r="AQ639" i="31"/>
  <c r="AR639" i="31"/>
  <c r="AQ640" i="31"/>
  <c r="AR640" i="31"/>
  <c r="AQ641" i="31"/>
  <c r="AR641" i="31"/>
  <c r="AQ642" i="31"/>
  <c r="AR642" i="31"/>
  <c r="AQ643" i="31"/>
  <c r="AR643" i="31"/>
  <c r="AQ644" i="31"/>
  <c r="AR644" i="31"/>
  <c r="AQ645" i="31"/>
  <c r="AR645" i="31"/>
  <c r="AQ646" i="31"/>
  <c r="AR646" i="31"/>
  <c r="AQ647" i="31"/>
  <c r="AR647" i="31"/>
  <c r="AQ648" i="31"/>
  <c r="AR648" i="31"/>
  <c r="AQ649" i="31"/>
  <c r="AR649" i="31"/>
  <c r="AQ650" i="31"/>
  <c r="AR650" i="31"/>
  <c r="AQ651" i="31"/>
  <c r="AR651" i="31"/>
  <c r="AQ652" i="31"/>
  <c r="AR652" i="31"/>
  <c r="AQ653" i="31"/>
  <c r="AR653" i="31"/>
  <c r="AQ654" i="31"/>
  <c r="AR654" i="31"/>
  <c r="AQ655" i="31"/>
  <c r="AR655" i="31"/>
  <c r="AQ656" i="31"/>
  <c r="AR656" i="31"/>
  <c r="AQ657" i="31"/>
  <c r="AR657" i="31"/>
  <c r="AQ658" i="31"/>
  <c r="AR658" i="31"/>
  <c r="AQ659" i="31"/>
  <c r="AR659" i="31"/>
  <c r="AQ660" i="31"/>
  <c r="AR660" i="31"/>
  <c r="AQ661" i="31"/>
  <c r="AR661" i="31"/>
  <c r="AQ662" i="31"/>
  <c r="AR662" i="31"/>
  <c r="AQ663" i="31"/>
  <c r="AR663" i="31"/>
  <c r="AQ664" i="31"/>
  <c r="AR664" i="31"/>
  <c r="AQ665" i="31"/>
  <c r="AR665" i="31"/>
  <c r="AQ666" i="31"/>
  <c r="AR666" i="31"/>
  <c r="AQ667" i="31"/>
  <c r="AR667" i="31"/>
  <c r="AQ668" i="31"/>
  <c r="AR668" i="31"/>
  <c r="AQ669" i="31"/>
  <c r="AR669" i="31"/>
  <c r="AQ670" i="31"/>
  <c r="AR670" i="31"/>
  <c r="AQ671" i="31"/>
  <c r="AR671" i="31"/>
  <c r="AQ672" i="31"/>
  <c r="AR672" i="31"/>
  <c r="AQ673" i="31"/>
  <c r="AR673" i="31"/>
  <c r="AQ674" i="31"/>
  <c r="AR674" i="31"/>
  <c r="AQ675" i="31"/>
  <c r="AR675" i="31"/>
  <c r="AQ676" i="31"/>
  <c r="AR676" i="31"/>
  <c r="AQ677" i="31"/>
  <c r="AQ678" i="31"/>
  <c r="AR678" i="31"/>
  <c r="AQ679" i="31"/>
  <c r="AR679" i="31"/>
  <c r="AQ680" i="31"/>
  <c r="AR680" i="31"/>
  <c r="AQ681" i="31"/>
  <c r="AR681" i="31"/>
  <c r="AQ682" i="31"/>
  <c r="AR682" i="31"/>
  <c r="AQ683" i="31"/>
  <c r="AR683" i="31"/>
  <c r="AQ684" i="31"/>
  <c r="AR684" i="31"/>
  <c r="AQ685" i="31"/>
  <c r="AR685" i="31"/>
  <c r="AQ686" i="31"/>
  <c r="AR686" i="31"/>
  <c r="AQ687" i="31"/>
  <c r="AR687" i="31"/>
  <c r="AQ688" i="31"/>
  <c r="AR688" i="31"/>
  <c r="AQ689" i="31"/>
  <c r="AR689" i="31"/>
  <c r="AQ690" i="31"/>
  <c r="AR690" i="31"/>
  <c r="AQ691" i="31"/>
  <c r="AR691" i="31"/>
  <c r="AQ692" i="31"/>
  <c r="AR692" i="31"/>
  <c r="AQ693" i="31"/>
  <c r="AR693" i="31"/>
  <c r="AQ694" i="31"/>
  <c r="AR694" i="31"/>
  <c r="AQ695" i="31"/>
  <c r="AR695" i="31"/>
  <c r="AQ696" i="31"/>
  <c r="AR696" i="31"/>
  <c r="AQ697" i="31"/>
  <c r="AR697" i="31"/>
  <c r="AQ698" i="31"/>
  <c r="AR698" i="31"/>
  <c r="AQ699" i="31"/>
  <c r="AR699" i="31"/>
  <c r="AQ700" i="31"/>
  <c r="AR700" i="31"/>
  <c r="AQ701" i="31"/>
  <c r="AR701" i="31"/>
  <c r="AQ702" i="31"/>
  <c r="AR702" i="31"/>
  <c r="AQ703" i="31"/>
  <c r="AR703" i="31"/>
  <c r="AQ704" i="31"/>
  <c r="AR704" i="31"/>
  <c r="AQ705" i="31"/>
  <c r="AR705" i="31"/>
  <c r="AQ706" i="31"/>
  <c r="AR706" i="31"/>
  <c r="AQ707" i="31"/>
  <c r="AR707" i="31"/>
  <c r="AQ708" i="31"/>
  <c r="AR708" i="31"/>
  <c r="AQ709" i="31"/>
  <c r="AR709" i="31"/>
  <c r="AQ710" i="31"/>
  <c r="AR710" i="31"/>
  <c r="AQ711" i="31"/>
  <c r="AR711" i="31"/>
  <c r="AQ712" i="31"/>
  <c r="AR712" i="31"/>
  <c r="AQ713" i="31"/>
  <c r="AR713" i="31"/>
  <c r="AQ714" i="31"/>
  <c r="AR714" i="31"/>
  <c r="AQ715" i="31"/>
  <c r="AR715" i="31"/>
  <c r="AQ716" i="31"/>
  <c r="AR716" i="31"/>
  <c r="AQ717" i="31"/>
  <c r="AR717" i="31"/>
  <c r="AQ718" i="31"/>
  <c r="AR718" i="31"/>
  <c r="AQ719" i="31"/>
  <c r="AR719" i="31"/>
  <c r="AQ720" i="31"/>
  <c r="AR720" i="31"/>
  <c r="AQ721" i="31"/>
  <c r="AR721" i="31"/>
  <c r="AQ722" i="31"/>
  <c r="AR722" i="31"/>
  <c r="AQ723" i="31"/>
  <c r="AR723" i="31"/>
  <c r="AQ724" i="31"/>
  <c r="AR724" i="31"/>
  <c r="AQ725" i="31"/>
  <c r="AR725" i="31"/>
  <c r="AQ726" i="31"/>
  <c r="AR726" i="31"/>
  <c r="AQ727" i="31"/>
  <c r="AR727" i="31"/>
  <c r="AQ728" i="31"/>
  <c r="AR728" i="31"/>
  <c r="AQ729" i="31"/>
  <c r="AR729" i="31"/>
  <c r="AQ730" i="31"/>
  <c r="AR730" i="31"/>
  <c r="AQ731" i="31"/>
  <c r="AR731" i="31"/>
  <c r="AQ732" i="31"/>
  <c r="AR732" i="31"/>
  <c r="AQ733" i="31"/>
  <c r="AR733" i="31"/>
  <c r="AQ734" i="31"/>
  <c r="AR734" i="31"/>
  <c r="AQ735" i="31"/>
  <c r="AR735" i="31"/>
  <c r="AQ736" i="31"/>
  <c r="AR736" i="31"/>
  <c r="AQ737" i="31"/>
  <c r="AR737" i="31"/>
  <c r="AQ738" i="31"/>
  <c r="AR738" i="31"/>
  <c r="AQ739" i="31"/>
  <c r="AR739" i="31"/>
  <c r="AQ740" i="31"/>
  <c r="AR740" i="31"/>
  <c r="AQ741" i="31"/>
  <c r="AR741" i="31"/>
  <c r="AQ742" i="31"/>
  <c r="AR742" i="31"/>
  <c r="AQ743" i="31"/>
  <c r="AR743" i="31"/>
  <c r="AQ744" i="31"/>
  <c r="AR744" i="31"/>
  <c r="AQ745" i="31"/>
  <c r="AR745" i="31"/>
  <c r="AQ746" i="31"/>
  <c r="AR746" i="31"/>
  <c r="AQ747" i="31"/>
  <c r="AR747" i="31"/>
  <c r="AQ748" i="31"/>
  <c r="AR748" i="31"/>
  <c r="AQ749" i="31"/>
  <c r="AR749" i="31"/>
  <c r="AQ750" i="31"/>
  <c r="AR750" i="31"/>
  <c r="AQ751" i="31"/>
  <c r="AR751" i="31"/>
  <c r="AQ752" i="31"/>
  <c r="AR752" i="31"/>
  <c r="AQ753" i="31"/>
  <c r="AR753" i="31"/>
  <c r="AQ754" i="31"/>
  <c r="AR754" i="31"/>
  <c r="AQ755" i="31"/>
  <c r="AR755" i="31"/>
  <c r="AQ756" i="31"/>
  <c r="AR756" i="31"/>
  <c r="AQ757" i="31"/>
  <c r="AR757" i="31"/>
  <c r="AQ758" i="31"/>
  <c r="AR758" i="31"/>
  <c r="AQ759" i="31"/>
  <c r="AR759" i="31"/>
  <c r="AQ760" i="31"/>
  <c r="AR760" i="31"/>
  <c r="AQ761" i="31"/>
  <c r="AR761" i="31"/>
  <c r="AQ762" i="31"/>
  <c r="AR762" i="31"/>
  <c r="AQ763" i="31"/>
  <c r="AR763" i="31"/>
  <c r="AQ764" i="31"/>
  <c r="AR764" i="31"/>
  <c r="AQ765" i="31"/>
  <c r="AR765" i="31"/>
  <c r="AQ766" i="31"/>
  <c r="AR766" i="31"/>
  <c r="AQ767" i="31"/>
  <c r="AR767" i="31"/>
  <c r="AQ768" i="31"/>
  <c r="AR768" i="31"/>
  <c r="AQ769" i="31"/>
  <c r="AR769" i="31"/>
  <c r="AQ770" i="31"/>
  <c r="AR770" i="31"/>
  <c r="AQ771" i="31"/>
  <c r="AR771" i="31"/>
  <c r="AQ772" i="31"/>
  <c r="AR772" i="31"/>
  <c r="AQ773" i="31"/>
  <c r="AR773" i="31"/>
  <c r="AQ774" i="31"/>
  <c r="AR774" i="31"/>
  <c r="AQ775" i="31"/>
  <c r="AR775" i="31"/>
  <c r="AQ776" i="31"/>
  <c r="AR776" i="31"/>
  <c r="AQ777" i="31"/>
  <c r="AR777" i="31"/>
  <c r="AQ778" i="31"/>
  <c r="AR778" i="31"/>
  <c r="AQ779" i="31"/>
  <c r="AR779" i="31"/>
  <c r="AQ780" i="31"/>
  <c r="AR780" i="31"/>
  <c r="AQ781" i="31"/>
  <c r="AR781" i="31"/>
  <c r="AQ782" i="31"/>
  <c r="AR782" i="31"/>
  <c r="AQ783" i="31"/>
  <c r="AR783" i="31"/>
  <c r="AQ784" i="31"/>
  <c r="AR784" i="31"/>
  <c r="AQ785" i="31"/>
  <c r="AR785" i="31"/>
  <c r="AQ786" i="31"/>
  <c r="AR786" i="31"/>
  <c r="AQ787" i="31"/>
  <c r="AR787" i="31"/>
  <c r="AQ788" i="31"/>
  <c r="AR788" i="31"/>
  <c r="AQ789" i="31"/>
  <c r="AR789" i="31"/>
  <c r="AQ790" i="31"/>
  <c r="AR790" i="31"/>
  <c r="AQ791" i="31"/>
  <c r="AR791" i="31"/>
  <c r="AQ792" i="31"/>
  <c r="AR792" i="31"/>
  <c r="AQ793" i="31"/>
  <c r="AR793" i="31"/>
  <c r="AQ794" i="31"/>
  <c r="AR794" i="31"/>
  <c r="AQ795" i="31"/>
  <c r="AR795" i="31"/>
  <c r="AQ796" i="31"/>
  <c r="AR796" i="31"/>
  <c r="AQ797" i="31"/>
  <c r="AR797" i="31"/>
  <c r="AQ798" i="31"/>
  <c r="AR798" i="31"/>
  <c r="AQ799" i="31"/>
  <c r="AR799" i="31"/>
  <c r="AQ800" i="31"/>
  <c r="AR800" i="31"/>
  <c r="AQ801" i="31"/>
  <c r="AR801" i="31"/>
  <c r="AQ802" i="31"/>
  <c r="AR802" i="31"/>
  <c r="AQ803" i="31"/>
  <c r="AR803" i="31"/>
  <c r="AQ804" i="31"/>
  <c r="AR804" i="31"/>
  <c r="AQ805" i="31"/>
  <c r="AR805" i="31"/>
  <c r="AQ806" i="31"/>
  <c r="AR806" i="31"/>
  <c r="AQ807" i="31"/>
  <c r="AR807" i="31"/>
  <c r="AQ808" i="31"/>
  <c r="AR808" i="31"/>
  <c r="AQ809" i="31"/>
  <c r="AR809" i="31"/>
  <c r="AQ810" i="31"/>
  <c r="AR810" i="31"/>
  <c r="AQ811" i="31"/>
  <c r="AR811" i="31"/>
  <c r="AQ812" i="31"/>
  <c r="AR812" i="31"/>
  <c r="AQ813" i="31"/>
  <c r="AR813" i="31"/>
  <c r="AQ814" i="31"/>
  <c r="AR814" i="31"/>
  <c r="AQ815" i="31"/>
  <c r="AR815" i="31"/>
  <c r="AQ816" i="31"/>
  <c r="AR816" i="31"/>
  <c r="AQ817" i="31"/>
  <c r="AR817" i="31"/>
  <c r="AQ818" i="31"/>
  <c r="AR818" i="31"/>
  <c r="AQ819" i="31"/>
  <c r="AR819" i="31"/>
  <c r="AQ820" i="31"/>
  <c r="AQ821" i="31"/>
  <c r="AR821" i="31"/>
  <c r="AQ822" i="31"/>
  <c r="AR822" i="31"/>
  <c r="AQ823" i="31"/>
  <c r="AR823" i="31"/>
  <c r="AQ824" i="31"/>
  <c r="AR824" i="31"/>
  <c r="AQ825" i="31"/>
  <c r="AR825" i="31"/>
  <c r="AQ826" i="31"/>
  <c r="AR826" i="31"/>
  <c r="AQ827" i="31"/>
  <c r="AR827" i="31"/>
  <c r="AQ828" i="31"/>
  <c r="AR828" i="31"/>
  <c r="AQ829" i="31"/>
  <c r="AR829" i="31"/>
  <c r="AQ830" i="31"/>
  <c r="AR830" i="31"/>
  <c r="AQ831" i="31"/>
  <c r="AR831" i="31"/>
  <c r="AQ832" i="31"/>
  <c r="AR832" i="31"/>
  <c r="AQ833" i="31"/>
  <c r="AR833" i="31"/>
  <c r="AQ834" i="31"/>
  <c r="AR834" i="31"/>
  <c r="AQ835" i="31"/>
  <c r="AR835" i="31"/>
  <c r="AQ836" i="31"/>
  <c r="AR836" i="31"/>
  <c r="AQ837" i="31"/>
  <c r="AR837" i="31"/>
  <c r="AQ838" i="31"/>
  <c r="AR838" i="31"/>
  <c r="AQ839" i="31"/>
  <c r="AR839" i="31"/>
  <c r="AQ840" i="31"/>
  <c r="AR840" i="31"/>
  <c r="AQ841" i="31"/>
  <c r="AR841" i="31"/>
  <c r="AQ842" i="31"/>
  <c r="AR842" i="31"/>
  <c r="AQ843" i="31"/>
  <c r="AR843" i="31"/>
  <c r="AQ844" i="31"/>
  <c r="AR844" i="31"/>
  <c r="AQ845" i="31"/>
  <c r="AR845" i="31"/>
  <c r="AQ846" i="31"/>
  <c r="AR846" i="31"/>
  <c r="AQ847" i="31"/>
  <c r="AR847" i="31"/>
  <c r="AQ848" i="31"/>
  <c r="AR848" i="31"/>
  <c r="AQ849" i="31"/>
  <c r="AR849" i="31"/>
  <c r="AQ850" i="31"/>
  <c r="AR850" i="31"/>
  <c r="AQ851" i="31"/>
  <c r="AR851" i="31"/>
  <c r="AQ852" i="31"/>
  <c r="AR852" i="31"/>
  <c r="AQ853" i="31"/>
  <c r="AR853" i="31"/>
  <c r="AQ854" i="31"/>
  <c r="AR854" i="31"/>
  <c r="AQ855" i="31"/>
  <c r="AR855" i="31"/>
  <c r="AQ856" i="31"/>
  <c r="AR856" i="31"/>
  <c r="AQ857" i="31"/>
  <c r="AR857" i="31"/>
  <c r="AQ858" i="31"/>
  <c r="AR858" i="31"/>
  <c r="AQ859" i="31"/>
  <c r="AR859" i="31"/>
  <c r="AQ860" i="31"/>
  <c r="AR860" i="31"/>
  <c r="AQ861" i="31"/>
  <c r="AR861" i="31"/>
  <c r="AQ862" i="31"/>
  <c r="AR862" i="31"/>
  <c r="AQ863" i="31"/>
  <c r="AR863" i="31"/>
  <c r="AQ864" i="31"/>
  <c r="AR864" i="31"/>
  <c r="AQ865" i="31"/>
  <c r="AR865" i="31"/>
  <c r="AQ866" i="31"/>
  <c r="AR866" i="31"/>
  <c r="AQ867" i="31"/>
  <c r="AR867" i="31"/>
  <c r="AQ868" i="31"/>
  <c r="AR868" i="31"/>
  <c r="AQ869" i="31"/>
  <c r="AR869" i="31"/>
  <c r="AQ870" i="31"/>
  <c r="AR870" i="31"/>
  <c r="AQ871" i="31"/>
  <c r="AR871" i="31"/>
  <c r="AQ872" i="31"/>
  <c r="AR872" i="31"/>
  <c r="AQ873" i="31"/>
  <c r="AR873" i="31"/>
  <c r="AQ874" i="31"/>
  <c r="AR874" i="31"/>
  <c r="AQ875" i="31"/>
  <c r="AR875" i="31"/>
  <c r="AQ876" i="31"/>
  <c r="AR876" i="31"/>
  <c r="AQ877" i="31"/>
  <c r="AR877" i="31"/>
  <c r="AQ878" i="31"/>
  <c r="AR878" i="31"/>
  <c r="AQ879" i="31"/>
  <c r="AR879" i="31"/>
  <c r="AQ880" i="31"/>
  <c r="AR880" i="31"/>
  <c r="AQ881" i="31"/>
  <c r="AR881" i="31"/>
  <c r="AQ882" i="31"/>
  <c r="AR882" i="31"/>
  <c r="AQ883" i="31"/>
  <c r="AR883" i="31"/>
  <c r="AQ884" i="31"/>
  <c r="AR884" i="31"/>
  <c r="AQ885" i="31"/>
  <c r="AR885" i="31"/>
  <c r="AQ886" i="31"/>
  <c r="AR886" i="31"/>
  <c r="AQ887" i="31"/>
  <c r="AR887" i="31"/>
  <c r="AQ888" i="31"/>
  <c r="AR888" i="31"/>
  <c r="AQ889" i="31"/>
  <c r="AR889" i="31"/>
  <c r="AQ890" i="31"/>
  <c r="AR890" i="31"/>
  <c r="AQ891" i="31"/>
  <c r="AR891" i="31"/>
  <c r="AQ892" i="31"/>
  <c r="AR892" i="31"/>
  <c r="AQ893" i="31"/>
  <c r="AR893" i="31"/>
  <c r="AQ894" i="31"/>
  <c r="AR894" i="31"/>
  <c r="AQ895" i="31"/>
  <c r="AR895" i="31"/>
  <c r="AQ896" i="31"/>
  <c r="AR896" i="31"/>
  <c r="AQ897" i="31"/>
  <c r="AR897" i="31"/>
  <c r="AQ898" i="31"/>
  <c r="AR898" i="31"/>
  <c r="AQ899" i="31"/>
  <c r="AR899" i="31"/>
  <c r="AQ900" i="31"/>
  <c r="AR900" i="31"/>
  <c r="AQ901" i="31"/>
  <c r="AR901" i="31"/>
  <c r="AQ902" i="31"/>
  <c r="AR902" i="31"/>
  <c r="AQ903" i="31"/>
  <c r="AR903" i="31"/>
  <c r="AQ904" i="31"/>
  <c r="AR904" i="31"/>
  <c r="AQ905" i="31"/>
  <c r="AR905" i="31"/>
  <c r="AQ906" i="31"/>
  <c r="AR906" i="31"/>
  <c r="AQ907" i="31"/>
  <c r="AR907" i="31"/>
  <c r="AQ908" i="31"/>
  <c r="AR908" i="31"/>
  <c r="AQ909" i="31"/>
  <c r="AR909" i="31"/>
  <c r="AQ910" i="31"/>
  <c r="AR910" i="31"/>
  <c r="AQ911" i="31"/>
  <c r="AR911" i="31"/>
  <c r="AQ912" i="31"/>
  <c r="AR912" i="31"/>
  <c r="AQ913" i="31"/>
  <c r="AR913" i="31"/>
  <c r="AQ914" i="31"/>
  <c r="AR914" i="31"/>
  <c r="AQ915" i="31"/>
  <c r="AR915" i="31"/>
  <c r="AQ916" i="31"/>
  <c r="AR916" i="31"/>
  <c r="AQ917" i="31"/>
  <c r="AR917" i="31"/>
  <c r="AQ918" i="31"/>
  <c r="AR918" i="31"/>
  <c r="AQ919" i="31"/>
  <c r="AR919" i="31"/>
  <c r="AQ920" i="31"/>
  <c r="AR920" i="31"/>
  <c r="AQ921" i="31"/>
  <c r="AR921" i="31"/>
  <c r="AQ922" i="31"/>
  <c r="AR922" i="31"/>
  <c r="AQ923" i="31"/>
  <c r="AR923" i="31"/>
  <c r="AQ924" i="31"/>
  <c r="AR924" i="31"/>
  <c r="AQ925" i="31"/>
  <c r="AR925" i="31"/>
  <c r="AQ926" i="31"/>
  <c r="AR926" i="31"/>
  <c r="AQ927" i="31"/>
  <c r="AR927" i="31"/>
  <c r="AQ928" i="31"/>
  <c r="AR928" i="31"/>
  <c r="AQ929" i="31"/>
  <c r="AR929" i="31"/>
  <c r="AQ930" i="31"/>
  <c r="AR930" i="31"/>
  <c r="AQ931" i="31"/>
  <c r="AR931" i="31"/>
  <c r="AQ932" i="31"/>
  <c r="AR932" i="31"/>
  <c r="AQ933" i="31"/>
  <c r="AR933" i="31"/>
  <c r="AQ934" i="31"/>
  <c r="AR934" i="31"/>
  <c r="AQ935" i="31"/>
  <c r="AR935" i="31"/>
  <c r="AQ936" i="31"/>
  <c r="AR936" i="31"/>
  <c r="AQ937" i="31"/>
  <c r="AR937" i="31"/>
  <c r="AQ938" i="31"/>
  <c r="AR938" i="31"/>
  <c r="AQ939" i="31"/>
  <c r="AR939" i="31"/>
  <c r="AQ940" i="31"/>
  <c r="AR940" i="31"/>
  <c r="AQ941" i="31"/>
  <c r="AR941" i="31"/>
  <c r="AQ942" i="31"/>
  <c r="AR942" i="31"/>
  <c r="AQ943" i="31"/>
  <c r="AR943" i="31"/>
  <c r="AQ944" i="31"/>
  <c r="AR944" i="31"/>
  <c r="AQ945" i="31"/>
  <c r="AR945" i="31"/>
  <c r="AQ946" i="31"/>
  <c r="AR946" i="31"/>
  <c r="AQ947" i="31"/>
  <c r="AR947" i="31"/>
  <c r="AQ948" i="31"/>
  <c r="AR948" i="31"/>
  <c r="AQ949" i="31"/>
  <c r="AR949" i="31"/>
  <c r="AQ950" i="31"/>
  <c r="AR950" i="31"/>
  <c r="AQ951" i="31"/>
  <c r="AR951" i="31"/>
  <c r="AQ952" i="31"/>
  <c r="AR952" i="31"/>
  <c r="AQ953" i="31"/>
  <c r="AR953" i="31"/>
  <c r="AQ954" i="31"/>
  <c r="AR954" i="31"/>
  <c r="AQ955" i="31"/>
  <c r="AR955" i="31"/>
  <c r="AQ956" i="31"/>
  <c r="AR956" i="31"/>
  <c r="AQ957" i="31"/>
  <c r="AR957" i="31"/>
  <c r="AQ958" i="31"/>
  <c r="AR958" i="31"/>
  <c r="AQ959" i="31"/>
  <c r="AR959" i="31"/>
  <c r="AQ960" i="31"/>
  <c r="AR960" i="31"/>
  <c r="AQ961" i="31"/>
  <c r="AR961" i="31"/>
  <c r="AQ962" i="31"/>
  <c r="AR962" i="31"/>
  <c r="AQ963" i="31"/>
  <c r="AR963" i="31"/>
  <c r="AQ964" i="31"/>
  <c r="AR964" i="31"/>
  <c r="AQ965" i="31"/>
  <c r="AR965" i="31"/>
  <c r="AQ966" i="31"/>
  <c r="AR966" i="31"/>
  <c r="AQ967" i="31"/>
  <c r="AR967" i="31"/>
  <c r="AQ968" i="31"/>
  <c r="AR968" i="31"/>
  <c r="C45" i="38"/>
  <c r="D45" i="38"/>
  <c r="E45" i="38"/>
  <c r="F45" i="38"/>
  <c r="B45" i="38"/>
  <c r="AR369" i="31" l="1"/>
  <c r="AR319" i="31"/>
  <c r="AR167" i="31"/>
  <c r="AF374" i="31"/>
  <c r="AR677" i="31"/>
  <c r="AR610" i="31"/>
  <c r="AR343" i="31"/>
  <c r="AR820" i="31"/>
  <c r="AR590" i="31"/>
  <c r="AR317" i="31"/>
  <c r="AR184" i="31"/>
  <c r="AR366" i="31"/>
  <c r="AR341" i="31"/>
  <c r="AR78" i="31"/>
  <c r="AR114" i="31"/>
  <c r="AR137" i="31"/>
  <c r="AR112" i="31"/>
  <c r="AF328" i="31"/>
  <c r="AF183" i="31"/>
  <c r="AF135" i="31"/>
  <c r="AF536" i="31"/>
  <c r="AR189" i="31"/>
  <c r="AF596" i="31"/>
  <c r="AF323" i="31"/>
  <c r="AR604" i="31"/>
  <c r="AR616" i="31"/>
  <c r="AF345" i="31"/>
  <c r="AR368" i="31"/>
  <c r="AF186" i="31"/>
  <c r="AF614" i="31"/>
  <c r="AI103" i="31"/>
  <c r="AI39" i="31"/>
  <c r="AN103" i="31" l="1"/>
  <c r="AJ103" i="31"/>
  <c r="AN39" i="31"/>
  <c r="AJ39" i="31"/>
  <c r="AI101" i="31"/>
  <c r="AI104" i="31"/>
  <c r="AI87" i="31"/>
  <c r="AI20" i="31"/>
  <c r="AI82" i="31"/>
  <c r="AI46" i="31"/>
  <c r="AI32" i="31"/>
  <c r="AI31" i="31"/>
  <c r="AI47" i="31"/>
  <c r="AI35" i="31"/>
  <c r="AI51" i="31"/>
  <c r="AI61" i="31"/>
  <c r="AI60" i="31"/>
  <c r="AI59" i="31"/>
  <c r="AI41" i="31"/>
  <c r="AI40" i="31"/>
  <c r="AI36" i="31"/>
  <c r="AN61" i="31" l="1"/>
  <c r="AJ61" i="31"/>
  <c r="AN51" i="31"/>
  <c r="AJ51" i="31"/>
  <c r="AN35" i="31"/>
  <c r="AJ35" i="31"/>
  <c r="AN31" i="31"/>
  <c r="AJ31" i="31"/>
  <c r="AN32" i="31"/>
  <c r="AJ32" i="31"/>
  <c r="AN46" i="31"/>
  <c r="AJ46" i="31"/>
  <c r="AN36" i="31"/>
  <c r="AJ36" i="31"/>
  <c r="AN82" i="31"/>
  <c r="AJ82" i="31"/>
  <c r="AN40" i="31"/>
  <c r="AJ40" i="31"/>
  <c r="AN20" i="31"/>
  <c r="AJ20" i="31"/>
  <c r="AJ41" i="31"/>
  <c r="AN41" i="31"/>
  <c r="AN87" i="31"/>
  <c r="AJ87" i="31"/>
  <c r="AN59" i="31"/>
  <c r="AJ59" i="31"/>
  <c r="AN104" i="31"/>
  <c r="AJ104" i="31"/>
  <c r="AN60" i="31"/>
  <c r="AJ60" i="31"/>
  <c r="AJ101" i="31"/>
  <c r="AN101" i="31"/>
  <c r="AI68" i="31"/>
  <c r="AI67" i="31"/>
  <c r="AI66" i="31"/>
  <c r="AI65" i="31"/>
  <c r="O43" i="31"/>
  <c r="O8" i="31"/>
  <c r="O44" i="31"/>
  <c r="AJ65" i="31" l="1"/>
  <c r="AN65" i="31"/>
  <c r="AN66" i="31"/>
  <c r="AJ66" i="31"/>
  <c r="AN67" i="31"/>
  <c r="AJ67" i="31"/>
  <c r="AF44" i="31"/>
  <c r="AR44" i="31"/>
  <c r="AF43" i="31"/>
  <c r="AR43" i="31"/>
  <c r="AN68" i="31"/>
  <c r="AJ68" i="31"/>
  <c r="O46" i="31"/>
  <c r="O11" i="31"/>
  <c r="O26" i="31"/>
  <c r="O37" i="31"/>
  <c r="O27" i="31"/>
  <c r="O49" i="31"/>
  <c r="O21" i="31"/>
  <c r="O30" i="31"/>
  <c r="O47" i="31"/>
  <c r="AR26" i="31" l="1"/>
  <c r="AF26" i="31"/>
  <c r="AR11" i="31"/>
  <c r="AF11" i="31"/>
  <c r="AF21" i="31"/>
  <c r="AR21" i="31"/>
  <c r="AR37" i="31"/>
  <c r="AF37" i="31"/>
  <c r="AF46" i="31"/>
  <c r="AR46" i="31"/>
  <c r="AR47" i="31"/>
  <c r="AF47" i="31"/>
  <c r="AF30" i="31"/>
  <c r="AR30" i="31"/>
  <c r="AR49" i="31"/>
  <c r="AF49" i="31"/>
  <c r="AF27" i="31"/>
  <c r="AR27" i="31"/>
  <c r="AE47" i="31"/>
  <c r="AJ47" i="31" s="1"/>
  <c r="AM47" i="31"/>
  <c r="AQ47" i="31" l="1"/>
  <c r="AN47" i="31"/>
  <c r="O23" i="31"/>
  <c r="O28" i="31"/>
  <c r="AR23" i="31" l="1"/>
  <c r="AF23" i="31"/>
  <c r="AF28" i="31"/>
  <c r="AR28" i="31"/>
  <c r="P4" i="44"/>
  <c r="Q4" i="44"/>
  <c r="R4" i="44"/>
  <c r="S4" i="44"/>
  <c r="O4" i="44"/>
  <c r="O87" i="31" l="1"/>
  <c r="O19" i="31"/>
  <c r="O15" i="31"/>
  <c r="O17" i="31"/>
  <c r="AF19" i="31" l="1"/>
  <c r="AR19" i="31"/>
  <c r="AR17" i="31"/>
  <c r="AF17" i="31"/>
  <c r="AR15" i="31"/>
  <c r="AF15" i="31"/>
  <c r="AR87" i="31"/>
  <c r="AF87" i="31"/>
  <c r="O38" i="31"/>
  <c r="O75" i="31"/>
  <c r="O24" i="31"/>
  <c r="O22" i="31"/>
  <c r="O14" i="31"/>
  <c r="O12" i="31"/>
  <c r="AF14" i="31" l="1"/>
  <c r="AR14" i="31"/>
  <c r="AR12" i="31"/>
  <c r="AF12" i="31"/>
  <c r="AR24" i="31"/>
  <c r="AF24" i="31"/>
  <c r="AR75" i="31"/>
  <c r="AF75" i="31"/>
  <c r="AF22" i="31"/>
  <c r="AR22" i="31"/>
  <c r="AF38" i="31"/>
  <c r="AR38" i="31"/>
  <c r="O25" i="31"/>
  <c r="O66" i="31"/>
  <c r="O18" i="31"/>
  <c r="O54" i="31"/>
  <c r="O52" i="31"/>
  <c r="O16" i="31"/>
  <c r="O9" i="31"/>
  <c r="AF54" i="31" l="1"/>
  <c r="AR54" i="31"/>
  <c r="AF66" i="31"/>
  <c r="AR66" i="31"/>
  <c r="AR25" i="31"/>
  <c r="AF25" i="31"/>
  <c r="AF9" i="31"/>
  <c r="AR9" i="31"/>
  <c r="AF18" i="31"/>
  <c r="AR18" i="31"/>
  <c r="AF16" i="31"/>
  <c r="AR16" i="31"/>
  <c r="AF52" i="31"/>
  <c r="AR52" i="31"/>
  <c r="O51" i="31"/>
  <c r="O58" i="31"/>
  <c r="AF58" i="31" l="1"/>
  <c r="AR58" i="31"/>
  <c r="AR51" i="31"/>
  <c r="AF51" i="31"/>
  <c r="O41" i="31"/>
  <c r="O40" i="31"/>
  <c r="O36" i="31"/>
  <c r="AR36" i="31" l="1"/>
  <c r="AF36" i="31"/>
  <c r="AF40" i="31"/>
  <c r="AR40" i="31"/>
  <c r="AR41" i="31"/>
  <c r="AF41" i="31"/>
  <c r="AF8" i="31"/>
  <c r="AJ8" i="31"/>
  <c r="AN8" i="31"/>
  <c r="AQ8" i="31"/>
  <c r="AR8" i="31"/>
  <c r="AR26" i="30" l="1"/>
  <c r="AQ26" i="30"/>
  <c r="AN26" i="30"/>
  <c r="AJ26" i="30"/>
  <c r="AF26" i="30"/>
</calcChain>
</file>

<file path=xl/sharedStrings.xml><?xml version="1.0" encoding="utf-8"?>
<sst xmlns="http://schemas.openxmlformats.org/spreadsheetml/2006/main" count="22197" uniqueCount="4015">
  <si>
    <t>2.1.03.01.05.03.01.01.98
 A Otras Entidades No Financieras Municipales y/o Distritales no consideradas Empresas</t>
  </si>
  <si>
    <t>O232020200883990 Otros servicios profesionales, técnicos y empresariales n.c.p.</t>
  </si>
  <si>
    <t>O232020200882199 Otros servicios jurídicos n.c.p.</t>
  </si>
  <si>
    <t>O231020200501 Aportes generales al sistema de riesgos laborales públicos</t>
  </si>
  <si>
    <t>O232020200883111 Servicios de consultoría en gestión estratégica</t>
  </si>
  <si>
    <t>O232020200885954 Servicios de preparación de documentos y otros servicios especializados de apoyo a oficina</t>
  </si>
  <si>
    <t>O232020200881219 Servicios de investigación básica en otras ciencias sociales y humanidades</t>
  </si>
  <si>
    <t>O232020200883115 Servicios de consultoría en gestión administrativa</t>
  </si>
  <si>
    <t>O232020200883112 Servicios de consultoría en gestión financiera</t>
  </si>
  <si>
    <t>NEIFIS ISABEL ARAUJO LUQUEZ</t>
  </si>
  <si>
    <t>Dirección de Reasentamientos</t>
  </si>
  <si>
    <t>A.7.3 - Planes y proyectos de mejoramiento de vivienda y saneamiento básico</t>
  </si>
  <si>
    <t>O232020200885991 Otros servicios de información</t>
  </si>
  <si>
    <t>220 - Reasentar 2.150 hogares localizados en zonas de alto riesgo no mitigable mediante las modalidades establecidas en el Decreto 255 de 2013 o la última norma vigente; o los ordenados mediante sentencias judiciales o actos administrativos</t>
  </si>
  <si>
    <t>O232020200883212 Servicios de arquitectura para proyectos de construcciones residenciales</t>
  </si>
  <si>
    <t>O232020200991123 Servicios de la administración pública relacionados con la vivienda e infraestructura de servicios públicos</t>
  </si>
  <si>
    <t>O232020200883143 Software originales</t>
  </si>
  <si>
    <t>O232020200664119 Otros servicios de transporte terrestre local de pasajeros n.c.p.</t>
  </si>
  <si>
    <t>7698-1</t>
  </si>
  <si>
    <t>FECHA DEL CDP</t>
  </si>
  <si>
    <t>Nº  CERTIFICADO DE DISPONIBILIDAD PRESUPUESTAL - CDP</t>
  </si>
  <si>
    <t>FECHA CONCEPTO VIABILIDAD</t>
  </si>
  <si>
    <t>No. CONCEPTO DE VIABILIDAD</t>
  </si>
  <si>
    <t>MODALIDAD DE SELECCIÓN</t>
  </si>
  <si>
    <t>CLASIFICADOR DE BIENES Y SERVICIOS ONU</t>
  </si>
  <si>
    <t>FUT</t>
  </si>
  <si>
    <t>CHIP CLASIFICADOR</t>
  </si>
  <si>
    <t>POSICIÓN PRESUPUESTAL</t>
  </si>
  <si>
    <t>META PROYECTO DE INVERSIÓN</t>
  </si>
  <si>
    <t>META PLAN DE DESARROLLO</t>
  </si>
  <si>
    <t>SEGUIMIENTO (OFICINA ASESORA DE PLANEACIÓN)</t>
  </si>
  <si>
    <t>7698 - Traslado de hogares localizados en zonas de Alto Riesgo No mitigable o los ordenados mediante
sentencias judiciales o actos administrativos. Bogotá</t>
  </si>
  <si>
    <t xml:space="preserve">1. Beneficiar 1.223 hogares localizados en zonas de alto riesgo no mitigable o los ordenados mediante sentencias judiciales o actos administrativos, con instrumentos financieros para su reubicación definitiva. </t>
  </si>
  <si>
    <t>2. Asignar 116 instrumentos financieros para la adquisición de predios localizados zonas de alto riesgo no mitigable o los ordenados mediante sentencias judiciales o actos administrativos.</t>
  </si>
  <si>
    <t>3. Beneficiar 1.850 hogares localizados en zonas de alto riesgo no mitigable o los ordenados mediante sentencias judiciales o actos administrativos, con instrumentos financieros para relocalización transitoria.</t>
  </si>
  <si>
    <t>4. Beneficiar 1.755 Hogares con la entrega de viviendas para su reubicación definitiva.</t>
  </si>
  <si>
    <t>5. 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</si>
  <si>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No Aplica</t>
  </si>
  <si>
    <t>01 - Viabilización de Línea</t>
  </si>
  <si>
    <t>OBSERVACIONES</t>
  </si>
  <si>
    <t>1-100-F001  VA-Recursos distrito</t>
  </si>
  <si>
    <t>1-100-I023  VA-Plusvalía</t>
  </si>
  <si>
    <t>O232020200884190 Otros servicios de telecomunicaciones</t>
  </si>
  <si>
    <t>3 - SELEC. ABREV. SUBASTA INVERSA</t>
  </si>
  <si>
    <t>Prestar el servicio público de transporte terrestre automotor especial para la caja de vivienda popular.</t>
  </si>
  <si>
    <t>Radicado No.: 202212000037043</t>
  </si>
  <si>
    <t>REAS-111</t>
  </si>
  <si>
    <t>ZIDCAR SAS</t>
  </si>
  <si>
    <t>CONTRATO DE PRESTACION DE SERVICIOS</t>
  </si>
  <si>
    <t>LÍNEA PAGI</t>
  </si>
  <si>
    <t>RUBRO / PROGRAMA FINANCIACIÓN</t>
  </si>
  <si>
    <t>PROYECTO DE INVERSIÓN</t>
  </si>
  <si>
    <t>ELEMENTO PEP</t>
  </si>
  <si>
    <t>1-100-F001 VA-Recursos distrito</t>
  </si>
  <si>
    <t>FECHA ESTIMADA DE PRESENTACIÓN DE OFERTAS</t>
  </si>
  <si>
    <t>FECHA DE RADICADO SOLICITUD EN LA OAP</t>
  </si>
  <si>
    <t xml:space="preserve">RADICADO No. </t>
  </si>
  <si>
    <t>VALOR CONCEPTO DE VIABILIDAD $</t>
  </si>
  <si>
    <t>No. LÍNEA</t>
  </si>
  <si>
    <t xml:space="preserve"> FONDO DE FINANCIACIÓN</t>
  </si>
  <si>
    <t>DESCRIPCIÓN PROGRAMACIÓN (OBJETO CONTRACTUAL)</t>
  </si>
  <si>
    <t>PLAZO EJECUCIÓN CONTRATO</t>
  </si>
  <si>
    <t>ÁREA RESPONSABLE DEL PROCESO</t>
  </si>
  <si>
    <t>NOMBRE DEL RESPONSABLE DEL ÁREA / ORDENADOR DEL GASTO</t>
  </si>
  <si>
    <t>O23011602290000007698</t>
  </si>
  <si>
    <t>No. CERTIFICADO REGISTRO PRESUPUESTAL - CRP</t>
  </si>
  <si>
    <t>FECHA DEL CRP</t>
  </si>
  <si>
    <t>TIPO DE CONTRATO O GASTO</t>
  </si>
  <si>
    <t>PM/0208/0101/40010317698</t>
  </si>
  <si>
    <t>VALOR DEL CRP $</t>
  </si>
  <si>
    <t>GIROS $</t>
  </si>
  <si>
    <t>O231010200501 Aportes generales al sistema de riesgos laborales públicos</t>
  </si>
  <si>
    <t>O2320201003023211599 Pastas o pulpas de otras fibras n.c.p. para papel</t>
  </si>
  <si>
    <t>O2320202005030253290 Otras obras de ingeniería civil</t>
  </si>
  <si>
    <t>O232020200662284 Comercio al por menor de computadores y programas de informática integrados en establecimientos especializados</t>
  </si>
  <si>
    <t>O232020200664112 Servicios de transporte terrestre local regular de pasajeros</t>
  </si>
  <si>
    <t>O232020200771358 Servicios de seguros de vida colectiva</t>
  </si>
  <si>
    <t>O232020200772252 Servicios de arrendamiento de bienes inmuebles no residenciales (vivienda) a comisión o por contrato</t>
  </si>
  <si>
    <t>O232020200773311 Derechos de uso de programas informáticos</t>
  </si>
  <si>
    <t>O232020200881114 Servicios de investigación básica en ingeniería y tecnología</t>
  </si>
  <si>
    <t>O232020200882130 Servicios de documentación y certificación jurídica</t>
  </si>
  <si>
    <t>O232020200883113 Servicios de consultoría en administración del recurso humano</t>
  </si>
  <si>
    <t>O232020200883131 Servicios de consultoría en tecnologías de la información (TI)</t>
  </si>
  <si>
    <t>O232020200883159 Otros servicios de alojamiento y suministro de infraestructura en tecnología de la información (TI)</t>
  </si>
  <si>
    <t>O232020200883211 Servicios de asesoría en arquitectura</t>
  </si>
  <si>
    <t>O232020200883321 Servicios de ingeniería en proyectos de construcción</t>
  </si>
  <si>
    <t>O232020200883329 Otros servicios de ingeniería en proyectos n.c.p.</t>
  </si>
  <si>
    <t>O232020200883421 Servicios de topografía del suelo</t>
  </si>
  <si>
    <t>O232020200883931 Servicios de consultoría ambiental</t>
  </si>
  <si>
    <t>O232020200883939 Otros servicios de consultoría científica y técnica n.c.p.</t>
  </si>
  <si>
    <t>O232020200884222 Servicios de acceso a Internet de banda ancha</t>
  </si>
  <si>
    <t>O232020200884520 Servicios de archivos</t>
  </si>
  <si>
    <t>O232020200885230 Servicios de sistemas de seguridad</t>
  </si>
  <si>
    <t>O232020200885250 Servicios de protección (guardas de seguridad)</t>
  </si>
  <si>
    <t>O232020200885951 Servicios de copia y reproducción</t>
  </si>
  <si>
    <t>O232020200885970 Servicios de mantenimiento y cuidado del paisaje</t>
  </si>
  <si>
    <t>O232020200886312 Servicios de distribución de electricidad (a comisión o por contrato)</t>
  </si>
  <si>
    <t>O232020200886320 Servicios de distribución de gas por tuberías (a comisión o por contrato)</t>
  </si>
  <si>
    <t>O232020200886330 Servicios de distribución de agua por tubería (a comisión o por contrato)</t>
  </si>
  <si>
    <t>O23202020088711001 Servicio de mantenimiento y reparación de productos metálicos estructurales y sus partes</t>
  </si>
  <si>
    <t>O232020200887130 Servicios de mantenimiento y reparación de computadores y equipos periféricos</t>
  </si>
  <si>
    <t>O23202020088715203 Servicio de mantenimiento y reparación de aparatos de distribución y control de la energía eléctrica</t>
  </si>
  <si>
    <t>O23202020088715399 Servicios de mantenimiento y reparación de equipos y aparatos de telecomunicaciones n.c.p.</t>
  </si>
  <si>
    <t>O23202020088715999 Servicio de mantenimiento y reparación de otros equipos n.c.p.</t>
  </si>
  <si>
    <t>O232020200991119 Otros servicios de la administración pública n.c.p.</t>
  </si>
  <si>
    <t>O232020200994239 Servicios generales de recolección de otros desechos</t>
  </si>
  <si>
    <t>1-100-F039  VA-Crédito</t>
  </si>
  <si>
    <t>1-200-I021  RB-Plusvalía</t>
  </si>
  <si>
    <t>1-300-I019  REAF-Plusvalía</t>
  </si>
  <si>
    <t>3-200-F002  RB-Administrados de libre destinación</t>
  </si>
  <si>
    <t>3-400-F002  RF-Administrados de libre destinación</t>
  </si>
  <si>
    <t>3-601-F002  PAS-Administrados de libre destinación</t>
  </si>
  <si>
    <t>7680 - Implementación del Plan Terrazas, como vehículo del contrato social de la Bogotá del siglo XXI, para el mejoramiento y la construcción de vivienda nueva en sitio propio. Bogotá</t>
  </si>
  <si>
    <t>7696 - Fortalecimiento del modelo de gestión institucional y modernización de los sistemas de información de la Caja de la Vivienda Popular</t>
  </si>
  <si>
    <t xml:space="preserve">7703 - Mejoramiento integral de barrios con participación ciudadana </t>
  </si>
  <si>
    <t>124 - Crear el Banco Distrital de materiales para la construcción del Plan Terrazas.</t>
  </si>
  <si>
    <t>125 - Crear una curaduría pública social.</t>
  </si>
  <si>
    <t>129 - Formular e implementar un proyecto piloto que desarrolle un esquema de solución habitacional "Plan Terrazas"</t>
  </si>
  <si>
    <t xml:space="preserve">509 - Fortalecer la gestión institucional y el modelo de gestión de la SDHT, CVP y UAESP </t>
  </si>
  <si>
    <t xml:space="preserve">133 - Realizar mejoramiento integral de barrios con Participación Ciudadana, en 8 territorios priorizados (puede incluir espacios públicos, malla vial, andenes, alamedas a escala barrial o bandas eléctricas) </t>
  </si>
  <si>
    <t>4. Implementar el 100% del banco de materiales como un instrumento de soporte técnico y financiero para la ejecución del proyecto piloto del Plan Terrazas que contribuya a mejorar la calidad de los materiales y disminuir los costos de transacción.</t>
  </si>
  <si>
    <t>3.  Expedir 1500 actos de reconocimiento de viviendas de interés social en barrios legalizados urbanísticamente, a través de la Curaduría pública social definida en la estructura misional de la CVP.</t>
  </si>
  <si>
    <t>2. 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</si>
  <si>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5. Implementar 5.000 acciones administrativas técnicas y sociales que generen condiciones para iniciar las intervenciones del proyecto Piloto Plan Terrazas.</t>
  </si>
  <si>
    <t>2. Hacer el cierre de 2 proyecto constructivo de urbanismo para la Vivienda VIP</t>
  </si>
  <si>
    <t>3. Entregar 4 zonas de cesión obligatoria</t>
  </si>
  <si>
    <t>1. Fortalecer el 100 % de las dimensiones y políticas del desempeño institucional que integran el Modelo Integrado de Planeación y Gestión de la CVP.</t>
  </si>
  <si>
    <t>2. Garantizar el 100% de los servicios de apoyo y del desarrollo de los mecanismos institucionales requeridos para el buen funcionamiento de la Entidad.</t>
  </si>
  <si>
    <t>3. Aumentar en 15 puntos la calificación del índice de Transparencia de Bogotá 2018-2019, en particular en los ítems "Divulgación de trámites y servicios al ciudadano", "Políticas y medidas anticorrupción", "Control social y participación ciudadana.</t>
  </si>
  <si>
    <t>4. Articular e implementar el 100% el proceso de arquitectura empresarial de TIC, los sistemas de información de los procesos misionales y administrativos, y el sistema de seguridad de la información.</t>
  </si>
  <si>
    <t>5. Renovar y fortalecer el 50% de la infraestructura TIC.</t>
  </si>
  <si>
    <t>2. Ejecutar el 100% de la Estructuración, formulación y seguimiento del proyecto</t>
  </si>
  <si>
    <t>VALOR MENSUAL $</t>
  </si>
  <si>
    <t>VALOR TOTAL PROGRAMADO $</t>
  </si>
  <si>
    <t>FECHA ESTIMADA DEL COMPROMISO DE LOS RECURSOS / SUSCRIPCIÓN DEL CONTRATO (CRP)</t>
  </si>
  <si>
    <t>FECHA ESTIMADA DE INICIO DE GIROS</t>
  </si>
  <si>
    <t>TIPO DE SOLICITUD</t>
  </si>
  <si>
    <t xml:space="preserve">TRASLADO ENTRE LÍNEAS </t>
  </si>
  <si>
    <t>FECHA DE RESPUESTA DE LA SOLICITUD</t>
  </si>
  <si>
    <t>SALDO SIN VIABILIZAR $
(Valor Programado - Valor de Concepto de Viabilidad)</t>
  </si>
  <si>
    <t>VALOR CDP $</t>
  </si>
  <si>
    <t>SALDO SIN DISPONIBILIDAD PRESUPUESTAL $
(Valor Concepto de Viabilidad - Valor CDP)</t>
  </si>
  <si>
    <t>FECHA INICIO DE GIROS</t>
  </si>
  <si>
    <t>SALDO SIN COMPROMISO $
(Valor Programado - Valor del CRP)</t>
  </si>
  <si>
    <t>No. DE ACTO ADMINISTRATIVO / FACTURA / CONTRATO</t>
  </si>
  <si>
    <t>FONDO DE FINANCIACIÓN</t>
  </si>
  <si>
    <t>TIPO DE GASTO / CONTRATO</t>
  </si>
  <si>
    <t>POR GIRAR $ (CRP-GIROS)</t>
  </si>
  <si>
    <t>LIBERACIÓN DISPONIBILIDAD PRESUPUESTAL $ (Valor del CDP - Valor del RP)</t>
  </si>
  <si>
    <t xml:space="preserve"> TERCERO / PROVEEDOR / CONTRATISTA</t>
  </si>
  <si>
    <t>PROGRAMACIÓN DE GASTOS E INVERSIÓN</t>
  </si>
  <si>
    <t>O23011601190000007680</t>
  </si>
  <si>
    <t>O23011601190000007684</t>
  </si>
  <si>
    <t>O23011601190000007703</t>
  </si>
  <si>
    <t>O23011605560000007696</t>
  </si>
  <si>
    <t>LAURA MARCELA SANGUINO GUTIÉRREZ</t>
  </si>
  <si>
    <t>DIRECCIÓN DE MEJORAMIENTO DE BARRIOS</t>
  </si>
  <si>
    <t>DIRECCIÓN DE MEJORAMIENTO DE VIVIENDA</t>
  </si>
  <si>
    <t>DIRECCIÓN DE REASENTAMIENTOS</t>
  </si>
  <si>
    <t>DIRECCIÓN DE URBANIZACIONES Y TITULACIÓN</t>
  </si>
  <si>
    <t>7698 - Traslado de hogares localizados en zonas de Alto Riesgo No mitigable o los ordenados mediante sentencias judiciales o actos administrativos. Bogotá</t>
  </si>
  <si>
    <t>Página de Colombia Compra Eficiente para la clasificación de bienes y servicios (https://www.colombiacompra.gov.co/clasificador-de-bienes-y-Servicios) y seleccionar el código hasta familia, en el cual se clasifica el insumo, servicio, el técnico o profesional a contratar, este código solo aplica para insumos y servicios de funcionamiento o contratación de servicios especiales, profesionales o técnicos de personal y este debe coincidir con los estudios previos a contratar.</t>
  </si>
  <si>
    <t>Nota: La sumatoria del valor programado en cada una de las líneas debe corresponder al ppto total  Disponible del PI.</t>
  </si>
  <si>
    <t>4. Selección abreviada subasta inversa</t>
  </si>
  <si>
    <t>CONTRATO DE ARRENDAMIENTO</t>
  </si>
  <si>
    <t>CONTRATO DE COMPRAVENTA</t>
  </si>
  <si>
    <t>CONTRATO DE FIDUCIA</t>
  </si>
  <si>
    <t>CONTRATO DE INTERVENTORIA</t>
  </si>
  <si>
    <t>CONTRATO DE PRESTACION DE SERVICIOS DE APOYO A LA GESTION</t>
  </si>
  <si>
    <t>CONTRATO DE PRESTACION DE SERVICIOS DE MANTENIMIENTO</t>
  </si>
  <si>
    <t>CONTRATO DE PRESTACION DE SERVICIOS PROFESIONALES</t>
  </si>
  <si>
    <t>CONTRATO INTERADMINISTRATIVO DE INTERVENTORIA</t>
  </si>
  <si>
    <t>CONVENIO INTERADMINISTRATIVO</t>
  </si>
  <si>
    <t>FACTURAS</t>
  </si>
  <si>
    <t>ORDEN DE COMPRA</t>
  </si>
  <si>
    <t>ORDEN DE PRESTACION DE SERVICIOS</t>
  </si>
  <si>
    <t>RECIBO</t>
  </si>
  <si>
    <t>RESOLUCIÓN</t>
  </si>
  <si>
    <t xml:space="preserve">02 - Creación de Nueva Línea </t>
  </si>
  <si>
    <t>03 - Modificación de Línea</t>
  </si>
  <si>
    <t>04 - Anulación de Línea</t>
  </si>
  <si>
    <t>3-602-I001  PAS-RB-Administrados de destinación específica</t>
  </si>
  <si>
    <t>3-601-I001  PAS-Administrados de destinación específica</t>
  </si>
  <si>
    <t>1. 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</si>
  <si>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7684 - Titulación de predios estratos 1 y 2 y saneamiento de espacio público en la ciudad Bogotá D.C.</t>
  </si>
  <si>
    <t>1. Obtener 2400 títulos de predios registrados</t>
  </si>
  <si>
    <t>FECHA ESTIMADA DE INICIO DEL PROCESO DE CONTRATACIÓN</t>
  </si>
  <si>
    <t>MPI: Meta Proyecto de Inversión</t>
  </si>
  <si>
    <t>MPDD: Meta Plan de Desarrolllo Distrital.</t>
  </si>
  <si>
    <t>Código:208-GE-Ft-11</t>
  </si>
  <si>
    <t xml:space="preserve"> PLAN OPERATIVO ANUAL DE INVERSIÓN</t>
  </si>
  <si>
    <t>LÍNEA POAI</t>
  </si>
  <si>
    <t>PM/0208/0103/40010077684</t>
  </si>
  <si>
    <t>PM/0208/0103/40010497684</t>
  </si>
  <si>
    <t>4. Gestión predial para saneamiento, enajenación onerosa, adquisición e intervención de predios con posible afectación a terceros</t>
  </si>
  <si>
    <t>MARIO AUGUSTO PEREZ RODRIGUEZ</t>
  </si>
  <si>
    <t>O232020200881211 Servicios de investigación básica en psicología</t>
  </si>
  <si>
    <t>O232020200883422 Servicios de cartografía</t>
  </si>
  <si>
    <t>O232020200882120 Servicios de asesoramiento y representación jurídica relativos a otros campos del derecho</t>
  </si>
  <si>
    <t>O23201010010109 Otros edificios utilizados como residencia</t>
  </si>
  <si>
    <t>PM/0208/0102/40010317698</t>
  </si>
  <si>
    <t>RICARDO ALBERTO SERRATO PARDO</t>
  </si>
  <si>
    <t>PM/0208/0102/40010337698</t>
  </si>
  <si>
    <t>6. Beneficiar 262 nuevos hogares que ingresan al programa de relocalización transitoria, localizados en zonas de alto riesgo no mitigable o los ordenados mediante sentencias judiciales o actos administrativos.</t>
  </si>
  <si>
    <t xml:space="preserve">7. Atender el 100% de la demanda efectiva de hogares localizados en zonas de alto riesgo no mitigable o los ordenados mediante sentencias judiciales o actos administrativos, que cumplan los requisitos para permanecer en la modalidad de Relocalización Transitoria. </t>
  </si>
  <si>
    <t>8. Intervenir el 100% de la demanda de actividades de adecuación preliminar, demarcación y señalización de los predios desocupados en desarrollo del proceso de reasentamientos por alto riesgo no mitigables, acorde a la delegación establecida en el Decreto 520 2023 del POT</t>
  </si>
  <si>
    <t>134 - Titular 2400 predios registrados en las 20 localidades.</t>
  </si>
  <si>
    <t>1. Construir 100.000 m2 de espacio público en los territorios priorizados para realizar el mejoramiento de barrios en las Upz tipo1</t>
  </si>
  <si>
    <t>PM/0208/0104/40020197703</t>
  </si>
  <si>
    <t>O232020200883121 Servicios de relaciones públicas</t>
  </si>
  <si>
    <t>O232020200668014 Servicios de gestión documental</t>
  </si>
  <si>
    <t>O232020200882221 Servicios de contabilidad</t>
  </si>
  <si>
    <t>O232020200883213 Servicios de arquitectura para proyectos de construcciones no residenciales</t>
  </si>
  <si>
    <t>6. Entregar y firmar acuerdos para la sostenibilidad de 1250 viviendas mejoradas en el marco de "Plan Terrazas"</t>
  </si>
  <si>
    <t>7. Estructuración, apoyo y asesoria técnica para expedición de actos de reconocimiento de la Curaduría Pública Social solicitados por la ciudadanía.</t>
  </si>
  <si>
    <t>PM/0208/0105/40010447680</t>
  </si>
  <si>
    <t>PM/0208/0106/40010447680</t>
  </si>
  <si>
    <t>O232020200883611 Servicios integrales de publicidad</t>
  </si>
  <si>
    <t>1. Contratación directa</t>
  </si>
  <si>
    <t>2. Licitación pública</t>
  </si>
  <si>
    <t>3. Concurso de méritos abierto</t>
  </si>
  <si>
    <t>5. Selección abreviada - acuerdo marco</t>
  </si>
  <si>
    <t>6. Selección abreviada de menor cuantía</t>
  </si>
  <si>
    <t>7. Mínima cuantía</t>
  </si>
  <si>
    <t>8. Régimen Esp. Selección comisionista</t>
  </si>
  <si>
    <t>9. Adición</t>
  </si>
  <si>
    <t>10. No aplica</t>
  </si>
  <si>
    <t>CAMILO ANDRÉS POVEDA AVILA</t>
  </si>
  <si>
    <t>1-601-I037 PAS-Crédito</t>
  </si>
  <si>
    <t>CRISTINA SANCHEZ HERRERA</t>
  </si>
  <si>
    <t xml:space="preserve">DIRECCIÓN DE GESTIÓN CORPORATIVA </t>
  </si>
  <si>
    <t>PM/0208/0102/45990237696 - PM/0208/0103/45990237696 - PM/0208/0104/45990237696 -  PM/0208/0105/45990237696 - PM/0208/0106/45990237696</t>
  </si>
  <si>
    <t>PM/0208/0102/45990167696 - PM/0208/0103/45990167696 - PM/0208/0104/45990167696 -  PM/0208/0105/45990167696 - PM/0208/0106/45990167696</t>
  </si>
  <si>
    <t>PM/0208/0102/45990077696 - PM/0208/0103/45990077696 - PM/0208/0104/45990077696 -  PM/0208/0105/45990077696 - PM/0208/0106/45990077696</t>
  </si>
  <si>
    <t>PM/0208/0102/45990187696 - PM/0208/0103/45990187696 - PM/0208/0104/45990187696 -  PM/0208/0105/45990187696 - PM/0208/0106/45990187696</t>
  </si>
  <si>
    <t>Total general</t>
  </si>
  <si>
    <t xml:space="preserve">  VALOR TOTAL PROGRAMADO $</t>
  </si>
  <si>
    <t>No aplica</t>
  </si>
  <si>
    <t>MARZO</t>
  </si>
  <si>
    <t>ABRIL</t>
  </si>
  <si>
    <t>7684-1</t>
  </si>
  <si>
    <t>Prestar el servicio público de transporte terrestre automotor especial para la Caja de la Vivienda Popular</t>
  </si>
  <si>
    <t>Febrero</t>
  </si>
  <si>
    <t>MARIO AUGUSTO PÉREZ RODRÍGUEZ</t>
  </si>
  <si>
    <t>ENTIDADES TERRITORIALES - ADMINISTRACION CENTRAL</t>
  </si>
  <si>
    <t>A.7.7 INVERSIÓN REALIZADA POR LA ENTIDAD TERRITORIAL DESTINADA A LA FINANCIACIÓN DE PROYECTOS DE TITULACIÓN Y LEGALIZACIÓN DE PREDIOS</t>
  </si>
  <si>
    <t>7684-2</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</si>
  <si>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</si>
  <si>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Enero</t>
  </si>
  <si>
    <t>7684-3</t>
  </si>
  <si>
    <t>Prestación de los servicios desde el ámbito de su experticia para realizar los levantamientos topográficos de los proyectos que requiera la CVP</t>
  </si>
  <si>
    <t>7684-4</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</si>
  <si>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</si>
  <si>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7684-5</t>
  </si>
  <si>
    <t>Prestar servicios profesionales para gestionar las actividades sociales en el marco de los programas y/o proyectos de la Dirección de Urbanizaciones y Titulación</t>
  </si>
  <si>
    <t>7684-6</t>
  </si>
  <si>
    <t>7684-7</t>
  </si>
  <si>
    <t>Prestar servicios profesionales relacionados con la gestión, promoción y difusión de los programas y/o proyectos de la Dirección de Urbanizaciones y Titulación</t>
  </si>
  <si>
    <t>7684-8</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</si>
  <si>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</si>
  <si>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7684-9</t>
  </si>
  <si>
    <t>Prestar servicios profesionales dentro del proceso social requerido para el normal desarrollo de las funciones de titulación, urbanizaciones y atención al ciudadano a cargo de la Dirección de Urbanizaciones y Titulación de la entidad.</t>
  </si>
  <si>
    <t>7684-10</t>
  </si>
  <si>
    <t>Prestación de servicios profesionales para adelantar las gestiones sociales y levantamiento de información relativas a los usuarios de los proyectos y/o programas de la Dirección de Urbanizaciones y Titulación</t>
  </si>
  <si>
    <t>7684-11</t>
  </si>
  <si>
    <t>Prestar servicios profesionales relacionados con el componente social y comunitario en la ejecución de los procesos de titulación y urbanización a cargo de la Dirección de Urbanizaciones y Titulación.</t>
  </si>
  <si>
    <t>7684-12</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</si>
  <si>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</si>
  <si>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7684-13</t>
  </si>
  <si>
    <t xml:space="preserve">JUNIO </t>
  </si>
  <si>
    <t>Julio</t>
  </si>
  <si>
    <t>7684-14</t>
  </si>
  <si>
    <t>Prestar los servicios profesionales para acompañar el desarrollo y ejecución de las gestiones administrativas, financieras y contractuales requeridas para el  desarrollo de las funciones y competencias asignadas a la Dirección de Urbanizaciones y Titulación.</t>
  </si>
  <si>
    <t>7684-15</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</si>
  <si>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</si>
  <si>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7684-16</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</si>
  <si>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</si>
  <si>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7684-17</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</si>
  <si>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</si>
  <si>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7684-18</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</si>
  <si>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</si>
  <si>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7684-19</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</si>
  <si>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</si>
  <si>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7684-20</t>
  </si>
  <si>
    <t>Prestar servicios de apoyo a la gestión para el manejo, control y distribución de expedientes, correspondencia y del archivo documental, así como de los demás procesos operativos adelantados por la Dirección de Urbanizaciones y Titulación.</t>
  </si>
  <si>
    <t>7684-21</t>
  </si>
  <si>
    <t>Prestar servicios de apoyo a la gestión documental, correspondencia y trámites derivados, como resultado de los procesos adelantados por la Dirección de Urbanizaciones y Titulación.</t>
  </si>
  <si>
    <t>7684-22</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</si>
  <si>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</si>
  <si>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7684-23</t>
  </si>
  <si>
    <t xml:space="preserve">Prestar servicios profesionales para brindar soporte jurídico en los trámites de carácter contractual, que sean requeridas por la Dirección de Urbanizaciones y titulación para el cumplimiento de competencias.
</t>
  </si>
  <si>
    <t>7684-24</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</si>
  <si>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</si>
  <si>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7684-25</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</si>
  <si>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</si>
  <si>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7684-26</t>
  </si>
  <si>
    <t>Prestar servicios profesionales para apoyar las gestiones y trámites indispensables para efectuar la titulación de predios, de conformidad con las funciones asignadas a la Dirección de Urbanizaciones y Titulación.</t>
  </si>
  <si>
    <t>7684-27</t>
  </si>
  <si>
    <t xml:space="preserve">Prestar servicios profesionales para apoyar técnicamente el proceso de estructuración, ejecución y liquidación de los contratos suscritos en el marco de los proyectos urbanísticos adelantados por la Caja de la Vivienda Popular. </t>
  </si>
  <si>
    <t>7684-28</t>
  </si>
  <si>
    <t>Realizar el Pago ARL contratistas nivel V</t>
  </si>
  <si>
    <t>7684-29</t>
  </si>
  <si>
    <t>Pago de servicios públicos del Proyecto de Interés Prioritario Arboleda Santa Teresita - Sector I y II - PROMOAMBIENTAL</t>
  </si>
  <si>
    <t>7684-30</t>
  </si>
  <si>
    <t>Prestar servicios profesionales de apoyo desde el ámbito de su experticia, para adelantar las actuaciones contables y financieras que contribuyan al cumplimiento de las funciones a cargo de la Dirección de Urbanizaciones y Titulación.</t>
  </si>
  <si>
    <t>7684-31</t>
  </si>
  <si>
    <t>7684-32</t>
  </si>
  <si>
    <t>Pago de servicios públicos del Proyecto de Interés Prioritario Arboleda Santa Teresita - Sector I y II - VANTI</t>
  </si>
  <si>
    <t>7684-33</t>
  </si>
  <si>
    <t>Pago de los servicios públicos relacionados con Servicios de distribución de electricidad del Proyecto de Interés Prioritario Arboleda Santa Teresita - Sector I y II</t>
  </si>
  <si>
    <t>7684-34</t>
  </si>
  <si>
    <t xml:space="preserve">Pago de los servicios públicos relacionados con Servicios de distribución de agua por tubería del Proyecto de Interés Prioritario Arboleda Santa Teresita - Sector I y II.
</t>
  </si>
  <si>
    <t>7684-35</t>
  </si>
  <si>
    <t>Prestar servicios profesionales para efectuar la consolidación, seguimiento y control a las actividades relacionadas con proyectos constructivos y de titulación, que se encuentran a cargo de la Dirección de Urbanizaciones y Titulación</t>
  </si>
  <si>
    <t>7684-36</t>
  </si>
  <si>
    <t>Prestar servicios profesionales especializados para realizar acompañamiento desde su profesión en la gestión técnica de los proyectos de vivienda nueva que se encuentren en estructuración y en curso, liderados por la Caja de la Vivienda Popular.</t>
  </si>
  <si>
    <t>7684-37</t>
  </si>
  <si>
    <t>Prestar servicios profesionales especializados a la DUT en el seguimiento y apoyo técnico a la estructuración, ejecución, liquidación y entrega de los proyectos de urbanizaciones nuevas realizados por la CVP</t>
  </si>
  <si>
    <t>7684-38</t>
  </si>
  <si>
    <t>Prestación de servicios profesionales desde el ámbito de su experticia, para dar soporte jurídico a las actuaciones y trámites efectuados dentro de los programas y proyectos ejecutados por la Dirección de Urbanizaciones y Titulación.</t>
  </si>
  <si>
    <t>7684-39</t>
  </si>
  <si>
    <t>Prestar servicios profesionales para apoyar desde el área jurídica los proyectos adelantados por la Dirección de Urbanizaciones y Titulación Predial en el marco de los proyectos constructivos destinados a vivienda nueva</t>
  </si>
  <si>
    <t>7684-40</t>
  </si>
  <si>
    <t>7684-41</t>
  </si>
  <si>
    <t>7684-42</t>
  </si>
  <si>
    <t xml:space="preserve">Prestar servicios profesionales para apoyar en los trámites y actividades de carácter financiero con el fin de dar cumplimiento a las funciones de la Dirección de Urbanizaciones y Titulación de conformidad con los procesos y procedimientos establecidos.
</t>
  </si>
  <si>
    <t>7684-43</t>
  </si>
  <si>
    <t>7684-44</t>
  </si>
  <si>
    <t>Realizar el Pago de gastos notariales, regitro y de beneficencia que resulten de la suscripción de escrituras públicas y/o resoluciones de los diferentes procesos ejecutados por la Dirección de Urbanizaciones y Titulación predial.</t>
  </si>
  <si>
    <t>7684-45</t>
  </si>
  <si>
    <t>7684-46</t>
  </si>
  <si>
    <t>Prestar servicios profesionales especializados de carácter técnico para apoyar el proceso de saneamiento de predios  cabo las modelaciones urbanísticas que determinen el máximo potencial de desarrollo de los inmuebles para la toma de decisiones  de los predios reportados en la base de inventarios de los bienes inmuebles de propiedad de la Caja de la Vivienda Popular.</t>
  </si>
  <si>
    <t>7684-47</t>
  </si>
  <si>
    <t>Prestar servicios profesionales especializados de carácter técnico para apoyar las actividades tendientes a la elaboración de los informes técnicos de los predios reportados en la base de inventarios de los bienes inmuebles de propiedad de la Caja de la Vivienda Popular, con el fin de determinar aquellos que son objeto de titulación por cesión a título gratuito o enajenación.</t>
  </si>
  <si>
    <t>7684-48</t>
  </si>
  <si>
    <t>Prestar servicios profesionales para el desarrollo e implementación de actividades jurídicas relacionadas con gestión y/o saneamiento de activos priorizados por la Dirección de Urbanizaciones y Titulación, acorde con la normatividad vigente.</t>
  </si>
  <si>
    <t>7684-49</t>
  </si>
  <si>
    <t>Prestar servicios profesionales para apoyar desde su profesión las diligencias jurídicas en los trámites que sean requeridos por el desarrollo y cumplimiento de las funciones asignadas a la Dirección de Urbanizaciones y titulación</t>
  </si>
  <si>
    <t>7684-50</t>
  </si>
  <si>
    <t>Prestar servicios profesionales para apoyar jurídicamente en los trámites que sean requeridos para el desarrollo y cumplimiento de las funciones asignadas a la Dirección de Urbanizaciones y Titulación</t>
  </si>
  <si>
    <t>7684-51</t>
  </si>
  <si>
    <t xml:space="preserve"> Realizar la adquisición de los predios: No. 19 identificado con la matrícula inmobiliaria de mayor extensión  No. 50S-704455, No.18 identificado con la matrícula inmobiliaria de mayor extensión  No. 50S- 704456, para la adquisición de los predios donde se ubican asentamientos humanos ilegales consolidados de los predios sector Pradera de la Esperanza y El Paraiso ubicados en la localidad 19 - Ciudad Bolívar, UPZ 70 Jerusalén.</t>
  </si>
  <si>
    <t>Septiembre</t>
  </si>
  <si>
    <t>Octubre</t>
  </si>
  <si>
    <t>MAYO</t>
  </si>
  <si>
    <t>PROYECTO DE INVERSIÓN - MPDD - MPI</t>
  </si>
  <si>
    <t>Etiquetas de fila</t>
  </si>
  <si>
    <t xml:space="preserve"> VALOR TOTAL PROGRAMADO $</t>
  </si>
  <si>
    <t>Suma de Apropiación Inicial</t>
  </si>
  <si>
    <t>BOGDATA</t>
  </si>
  <si>
    <t>VALIDACIÓN</t>
  </si>
  <si>
    <t>7684-52</t>
  </si>
  <si>
    <t>7684-53</t>
  </si>
  <si>
    <t>7684-54</t>
  </si>
  <si>
    <t>Pago de los servicios públicos relacionados con Servicios generales de recolección de otros desechos de bienes inmuebles de la CVP administrados por la Dirección de Urbanizaciones y Titulaciones.</t>
  </si>
  <si>
    <t>Pago de los servicios públicos relacionados con Servicios de distribución de electricidad de bienes inmuebles de la CVP administrados por la Dirección de Urbanizaciones y Titulación</t>
  </si>
  <si>
    <t>Pago de los servicios públicos relacionados con Servicios de distribución de agua por tubería de bienes inmuebles de la CVP administrados por la Dirección de Urbanizaciones y Titulación.</t>
  </si>
  <si>
    <t>TIT-001</t>
  </si>
  <si>
    <t>TIT-002</t>
  </si>
  <si>
    <t>TIT-003</t>
  </si>
  <si>
    <t>TIT-004</t>
  </si>
  <si>
    <t>NO APLICA</t>
  </si>
  <si>
    <t>Recursos de Linea 29</t>
  </si>
  <si>
    <t>Recursos de Linea 33</t>
  </si>
  <si>
    <t>Recursos de Linea 34</t>
  </si>
  <si>
    <t>TIT-005</t>
  </si>
  <si>
    <t>TIT-006</t>
  </si>
  <si>
    <t>TIT-007</t>
  </si>
  <si>
    <t>$70,000,000 de linea  51</t>
  </si>
  <si>
    <t>TIT-008</t>
  </si>
  <si>
    <t>Enero de 2024</t>
  </si>
  <si>
    <t xml:space="preserve">  VALOR CDP $</t>
  </si>
  <si>
    <t xml:space="preserve">  VALOR DEL CRP $</t>
  </si>
  <si>
    <t xml:space="preserve">  GIROS $</t>
  </si>
  <si>
    <t xml:space="preserve">  POR GIRAR $ (CRP-GIROS)</t>
  </si>
  <si>
    <t>O23011601190000007684  Titulación de predios estrato 1 y 2 y saneamiento</t>
  </si>
  <si>
    <t>O231020200501           Aportes generales al sistema de riesgos laborales</t>
  </si>
  <si>
    <t>O23201010010109         Otros edificios utilizados como residencia</t>
  </si>
  <si>
    <t>O232020200664112        Servicios de transporte terrestre local regular de</t>
  </si>
  <si>
    <t>O232020200881211        Servicios de investigación básica en psicología</t>
  </si>
  <si>
    <t>O232020200881219        Servicios de investigación básica en otras ciencia</t>
  </si>
  <si>
    <t>O232020200882120        Servicios de asesoramiento y representación jurídi</t>
  </si>
  <si>
    <t>O232020200882130        Servicios de documentación y certificación jurídic</t>
  </si>
  <si>
    <t>O232020200882199        Otros servicios jurídicos n.c.p.</t>
  </si>
  <si>
    <t>O232020200883111        Servicios de consultoría en gestión estratégica</t>
  </si>
  <si>
    <t>O232020200883211        Servicios de asesoría en arquitectura</t>
  </si>
  <si>
    <t>O232020200883212        Servicios de arquitectura para proyectos de constr</t>
  </si>
  <si>
    <t>O232020200883329        Otros servicios de ingeniería en proyectos n.c.p.</t>
  </si>
  <si>
    <t>O232020200883421        Servicios de topografía del suelo</t>
  </si>
  <si>
    <t>O232020200883422        Servicios de cartografía</t>
  </si>
  <si>
    <t>O232020200883931        Servicios de consultoría ambiental</t>
  </si>
  <si>
    <t>O232020200884520        Servicios de archivos</t>
  </si>
  <si>
    <t>O232020200885954        Servicios de preparación de documentos y otros ser</t>
  </si>
  <si>
    <t>O232020200886312        Servicios de distribución de electricidad (a comis</t>
  </si>
  <si>
    <t>O232020200886320        Servicios de distribución de gas por tuberías (a c</t>
  </si>
  <si>
    <t>O232020200886330        Servicios de distribución de agua por tubería (a c</t>
  </si>
  <si>
    <t>O232020200994239        Servicios generales de recolección de otros desech</t>
  </si>
  <si>
    <t>7684-55</t>
  </si>
  <si>
    <t>Adición y prórroga al contrato de prestación de servicios profesionales N°.712 de 2023  cuyo objeto es: Prestar servicios profesionales especializados para que apoye en las actividades de coordinación, seguimiento y supervisión en el marco de los programas y proyectos de vivienda nueva que adelanta la DUT .</t>
  </si>
  <si>
    <t>15 dias</t>
  </si>
  <si>
    <t>Recursos de línea 31</t>
  </si>
  <si>
    <t>7684-56</t>
  </si>
  <si>
    <t>7684-57</t>
  </si>
  <si>
    <t>Prestar los servicios de apoyo en las actividades y trámites necesarios para el cumplimiento de las funciones de la Dirección de Urbanizaciones y Titulación en el marco de los proyectos y/o programas a su cargo.</t>
  </si>
  <si>
    <t>Recursos de línea 20</t>
  </si>
  <si>
    <t>Recursos a línea 56</t>
  </si>
  <si>
    <t>Prestación de servicios profesionales a la gestión social de la Dirección de Urbanizaciones y Titulación, apoyando la formulación de estrategias y lineamientos sociales, seguimiento y acompañamiento a las actuaciones de las etapas establecidas en los procesos de dicha Dirección y que le sean asignados de acuerdo con los procedimientos y la normatividad vigente que rige la materia.</t>
  </si>
  <si>
    <t>Recursos de linea 43</t>
  </si>
  <si>
    <t>TIT-009</t>
  </si>
  <si>
    <t>TIT-010</t>
  </si>
  <si>
    <t>TIT-011</t>
  </si>
  <si>
    <t>TIT-012</t>
  </si>
  <si>
    <t>7684-58</t>
  </si>
  <si>
    <t>7684-59</t>
  </si>
  <si>
    <t>7684-60</t>
  </si>
  <si>
    <t xml:space="preserve">Ahorro del 10% para la reducción del gasto en contratos de prestación de servicios profesionales y de apoyo a la gestión en cumplimiento del artículo 6 del Decreto 062 de 2024. </t>
  </si>
  <si>
    <t>Recursos de línea 2</t>
  </si>
  <si>
    <t>Recursos de línea 45</t>
  </si>
  <si>
    <t>Recursos de lineas 9, 11 y 12</t>
  </si>
  <si>
    <t>Recursos de línea 47</t>
  </si>
  <si>
    <t>TIT-013</t>
  </si>
  <si>
    <t>TIT-014</t>
  </si>
  <si>
    <t>TIT-015</t>
  </si>
  <si>
    <t>TIT-016</t>
  </si>
  <si>
    <t>MARTHA PATRICIA PINZÓN DURÁN</t>
  </si>
  <si>
    <t>7684-61</t>
  </si>
  <si>
    <t>7684-62</t>
  </si>
  <si>
    <t>7684-63</t>
  </si>
  <si>
    <t>7684-64</t>
  </si>
  <si>
    <t>7684-65</t>
  </si>
  <si>
    <t>7684-66</t>
  </si>
  <si>
    <t>7684-67</t>
  </si>
  <si>
    <t>7684-68</t>
  </si>
  <si>
    <t>7684-69</t>
  </si>
  <si>
    <t>7684-70</t>
  </si>
  <si>
    <t>7684-71</t>
  </si>
  <si>
    <t>7684-72</t>
  </si>
  <si>
    <t>7684-73</t>
  </si>
  <si>
    <t>7684-74</t>
  </si>
  <si>
    <t>7684-75</t>
  </si>
  <si>
    <t>Prestar servicios de apoyo a la gestión para realizar las actividades administrativas necesarias para el desarrollo de las funciones de la Dirección de Urbanizaciones y Titulación</t>
  </si>
  <si>
    <t>Prestar servicios profesionales a la Dirección de Urbanizaciones y titulación tendientes a fortalecer técnicamente el proceso de formulación,  ejecución y liquidación de los contratos correspondientes a los proyectos urbanísticos adelantados por la Caja de la Vivienda Popular.</t>
  </si>
  <si>
    <t xml:space="preserve"> Prestar los servicios requiridos por la Dirección de Urbanizaciones y Titulación para apoyar en el seguimiento y control de las obras que se ejecuten, así como en el desarrollo de las actividades que se requieran para la estructuración.</t>
  </si>
  <si>
    <t>Prestar servicios profesionales para apoyar el cumplimiento de los aspectos tecnicos  asociados al desarrollo de urbanizaciones, asi como en el seguimiento a los programas y/o proyectos de la Dirección de Urbanizaciones y Titulación</t>
  </si>
  <si>
    <t>Prestar servicios profesionales para apoyar en el seguimiento y control de las gestiones administrativas, requeridas para el desarrollo de las funciones y competencias asignadas a la Dirección de Urbanizaciones y Titulación</t>
  </si>
  <si>
    <t>Prestar servicios profesionales para la representación y Defensa Jurídica de los intereses de la Caja de Vivienda Popular dentro del proceso arbitral convocado por el Consorcio Urbanizadora en contra del Patrimonio Autónomo Fideicomiso Fidubogotá S.A., a cargo de la Dirección de Urbanizaciones y Titulación.</t>
  </si>
  <si>
    <t>Prestar servicios profesionales especializados para apoyar en la planeación, ejecución y seguimiento de las actividades asociadas a los programas y/o proyectos de la Dirección de Urbanizaciones y Titulación, así como en lo relacionado con los temas administrativos y financieros</t>
  </si>
  <si>
    <t>Prestar servicios profesionales de carácter técnico para estructurar,  ejecutar y realizar seguimiento de los contratos suscritos en el marco de los proyectos de vivienda adelantados por la Caja de la Vivienda Popular.</t>
  </si>
  <si>
    <t>Prestar servicios profesionales especializados de ingenieria para apoyar  en la estructuración, ejecución, evaluación, seguimiento y desarrollo de los proyectos constructivos adelantados por la Caja de la Vivienda Popular</t>
  </si>
  <si>
    <t>Prestar servicios profesionales para el desarrollo de las actividades jurídicas relacionadas con gestión y/o saneamiento de activos priorizados por la Dirección de Urbanizaciones y Titulación, acorde con la normatividad vigente.</t>
  </si>
  <si>
    <t>Prestar servicios profesionales para apoyar en las actividades de seguimiento y control requeridas por la Dirección de Urbanizaciones y Titulación en los aspectos financieros de los diferentes proyectos que se lideran desde esta Dirección</t>
  </si>
  <si>
    <t>Prestar servicios profesionales para apoyar en el desarrollo y seguimiento de la estrategia de gestión social, en el fortalecimiento de la atención al ciudadano y en la atencion oportuna a los requerimientos que sobre estos aspectos se reciban en el marco de los proyectos liderados por la Dirección de Urbanizaciones y Titulación.</t>
  </si>
  <si>
    <t>FEBRERO</t>
  </si>
  <si>
    <t>PATRICIA PINZÓN DURÁN</t>
  </si>
  <si>
    <t>Recursos línea 5</t>
  </si>
  <si>
    <t>Recursos línea 31</t>
  </si>
  <si>
    <t>Recursos línea 17</t>
  </si>
  <si>
    <t>Recursos línea 5$2,800,000 y linea 7 $28,800,000</t>
  </si>
  <si>
    <t>Recursos línea 17$21,400,000 y 19 $10,200,000</t>
  </si>
  <si>
    <t>Recursos línea 15</t>
  </si>
  <si>
    <t xml:space="preserve">Recursos línea 31 </t>
  </si>
  <si>
    <t>Recursos línea 18 $63,800,000 y 19 $ 26,200,000</t>
  </si>
  <si>
    <t>Recursos línea 19</t>
  </si>
  <si>
    <t>Recursos línea 24</t>
  </si>
  <si>
    <t>Recursos línea 7 $  9,200,000 y 15 $ 20,000,000</t>
  </si>
  <si>
    <t xml:space="preserve">Recursos línea 18 </t>
  </si>
  <si>
    <t>TIT-017</t>
  </si>
  <si>
    <t>TIT-019</t>
  </si>
  <si>
    <t>TIT-020</t>
  </si>
  <si>
    <t>TIT-021</t>
  </si>
  <si>
    <t>TIT-027</t>
  </si>
  <si>
    <t>TIT-022</t>
  </si>
  <si>
    <t>TIT-023</t>
  </si>
  <si>
    <t>TIT-024</t>
  </si>
  <si>
    <t>TIT-025</t>
  </si>
  <si>
    <t>TIT-026</t>
  </si>
  <si>
    <t>TIT-028</t>
  </si>
  <si>
    <t>TIT-029</t>
  </si>
  <si>
    <t>TIT-030</t>
  </si>
  <si>
    <t>TIT-031</t>
  </si>
  <si>
    <t>TIT-032</t>
  </si>
  <si>
    <t>TIT-034</t>
  </si>
  <si>
    <t>TIT-035</t>
  </si>
  <si>
    <t>TIT-036</t>
  </si>
  <si>
    <t>TIT-037</t>
  </si>
  <si>
    <t>TIT-038</t>
  </si>
  <si>
    <t>TIT-039</t>
  </si>
  <si>
    <t>TIT-041</t>
  </si>
  <si>
    <t>TIT-042</t>
  </si>
  <si>
    <t>TIT-043</t>
  </si>
  <si>
    <t>TIT-050</t>
  </si>
  <si>
    <t>TIT-044</t>
  </si>
  <si>
    <t>TIT-045</t>
  </si>
  <si>
    <t>TIT-046</t>
  </si>
  <si>
    <t>TIT-047</t>
  </si>
  <si>
    <t>TIT-048</t>
  </si>
  <si>
    <t>TIT-049</t>
  </si>
  <si>
    <t>TIT-051</t>
  </si>
  <si>
    <t>TIT-052</t>
  </si>
  <si>
    <t>TIT-055</t>
  </si>
  <si>
    <t>TIT-056</t>
  </si>
  <si>
    <t>TIT-057</t>
  </si>
  <si>
    <t>TIT-058</t>
  </si>
  <si>
    <t>7684-76</t>
  </si>
  <si>
    <t>7684-77</t>
  </si>
  <si>
    <t>7684-78</t>
  </si>
  <si>
    <t>7684-79</t>
  </si>
  <si>
    <t xml:space="preserve">Prestar servicios profesionales a la Dirección de Urbanizaciones y Titulación para el desarrollo,  cumplimiento y gestión de los  procesos relacionados con la legalización, y saneamiento  de los predios priorizados. </t>
  </si>
  <si>
    <t>Prestar servicios profesionales a la Dirección de Urbanizaciones y titulación necesarios para garantizar el desarrollo de los trámites de tipo jurídico  requeridos para el desarrollo y cumplimiento de las funciones asignadas</t>
  </si>
  <si>
    <t>Prestar servicios profesionales a la Dirección de Urbanizaciones y Titulación necesarios para la ejecución de los programas y proyectos que tiene a cargo, particulamente en la atención al ciudadano y en la realizacion de actividades enmarcadas dentro del plan de gestión social</t>
  </si>
  <si>
    <t>Prestar servicios profesionales a la Dirección de Urbanizaciones y Titulación  en el marco del plan de gestión social, apoyando  con la atención de requerimientos, difusión y   promoción de los programas y/o proyectos que se encuentran en ejecución.</t>
  </si>
  <si>
    <t>Recursos línea 23</t>
  </si>
  <si>
    <t>Recursos línea 8</t>
  </si>
  <si>
    <t>Recursos línea 10</t>
  </si>
  <si>
    <t>Prestar servicios de apoyo a la gestión a  la Dirección de Urbanizaciones y Titulación en los temas asociados con estudios prediales, catastrales y urbanísticos de los proyectos priorizados por el área.</t>
  </si>
  <si>
    <t>adiciono de linea 43 $3,120,000</t>
  </si>
  <si>
    <t>Febrero de 2024</t>
  </si>
  <si>
    <t>POSITIVA COMPAÑIA DE SEGUROS SA</t>
  </si>
  <si>
    <t>VANTI S.A. ESP</t>
  </si>
  <si>
    <t>ENEL COLOMBIA SA ESP</t>
  </si>
  <si>
    <t>EMPRESA DE ACUEDUCTO Y ALCANTARILLADO DE BOGOTA E.S.P.</t>
  </si>
  <si>
    <t>PROMOAMBIENTAL DISTRITO S A S ESP</t>
  </si>
  <si>
    <t>EVELYN  DONOSO HERRERA</t>
  </si>
  <si>
    <t>NELLY YAMILE GOMEZ REYES</t>
  </si>
  <si>
    <t>LAURA MARCELA HERNANDEZ DUARTE</t>
  </si>
  <si>
    <t xml:space="preserve"> VALOR CDP $</t>
  </si>
  <si>
    <t xml:space="preserve"> VALOR DEL CRP $</t>
  </si>
  <si>
    <t xml:space="preserve"> GIROS $</t>
  </si>
  <si>
    <t xml:space="preserve"> POR GIRAR $ (CRP-GIROS)</t>
  </si>
  <si>
    <t>TIT-059</t>
  </si>
  <si>
    <t>TIT-060</t>
  </si>
  <si>
    <t>TIT-061</t>
  </si>
  <si>
    <t>TIT-062</t>
  </si>
  <si>
    <t>7684-80</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</si>
  <si>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</si>
  <si>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O23202020088363202 Publicaciones de documentos de carácter oficial</t>
  </si>
  <si>
    <t>CDP 201 ANULADO Y VIABILIDAD TIT-040 ANULADA</t>
  </si>
  <si>
    <t>202413000023413 / Anulación y nueva viabilidad 202413000026333</t>
  </si>
  <si>
    <t>TIT-063</t>
  </si>
  <si>
    <t>Sufragar Gastos de Beneficencia, Registro Títulos por mecanismo de transferencias y gastos de resciliación</t>
  </si>
  <si>
    <t>TIT-064</t>
  </si>
  <si>
    <t>TIT-018 anulado 183 anulado</t>
  </si>
  <si>
    <t>TIT-033 anulado 195 anulado</t>
  </si>
  <si>
    <t>TIT-053 anulado 226 anulado</t>
  </si>
  <si>
    <t>Prestar servicios profesionales especializados para el seguimiento e implementación de las actividades del componente social y comunitario que se requieran en el marco de los programas y/o proyectos de la Dirección de Urbanizaciones y Titulación.</t>
  </si>
  <si>
    <t>Prestar servicios profesionales especializados en la estructuración, ejecución y supervisión de los proyectos de vivienda nueva adelantados por la Dirección de Urbanizaciones y Titulación.</t>
  </si>
  <si>
    <t>Prestar servicios profesionales especializados para apoyar en el seguimiento y control a los diferentes proyectos que lidera la Dirección de Urbanizaciones y Titulación.</t>
  </si>
  <si>
    <t>Recursos de línea 8 $ 10,400,000 y de línea 12 $3,835,262</t>
  </si>
  <si>
    <t>TIT-065</t>
  </si>
  <si>
    <t>TIT-066</t>
  </si>
  <si>
    <t>TIT-067</t>
  </si>
  <si>
    <t>TIT-068</t>
  </si>
  <si>
    <t>O23202020088363202      Publicaciones de documentos de carácter oficial</t>
  </si>
  <si>
    <t>7684-81</t>
  </si>
  <si>
    <t>Prestar servicios de apoyo a la Dirección de Urbanizaciones y Titulación en las actividades administrativas y en los trámites requeridos para el cumplimiento de sus funciones.</t>
  </si>
  <si>
    <t>Recursos de línea 21</t>
  </si>
  <si>
    <t>TIT-069</t>
  </si>
  <si>
    <t>7684-82</t>
  </si>
  <si>
    <t>O232020200771541 Servicios fiduciarios</t>
  </si>
  <si>
    <t>Reconocer traslado a Fiduciaria Bogotá por concepto de representación y defensa Jurídica de los intereses del Patrimonio Autónomo – Fideicomiso Fidubogota S.A. y la Caja de Vivienda Popular en calidad de Gerente Fideicomitente dentro del proceso arbitral convocado por el Consorcio Urbanizadora (Contrato 042-2013) en contra del Patrimonio Autónomo Fideicomiso Fidubogotá S.A.</t>
  </si>
  <si>
    <t>TIT-054 ANULADA / CDP 234 ANULADO</t>
  </si>
  <si>
    <t>JAIME ALBERTO RODRIGUEZ CUESTAS
OSCAR FERNANDO MARTINEZ BUSTAMANTE
DEPARTAMENTO DE CUNDINAMARCA
SUPERINTENDENCIA DE NOTARIADO Y REGISTRO</t>
  </si>
  <si>
    <t>101; 272; 273;1014</t>
  </si>
  <si>
    <t>JORGE ALEXANDER ORJUELA VARGAS</t>
  </si>
  <si>
    <t>MICHEL ANGEL ORTIZ ACEVEDO</t>
  </si>
  <si>
    <t>LADY JOHANNA PANQUEVA ALARCON</t>
  </si>
  <si>
    <t>ELSA MARIELA MEDINA HIGUERA</t>
  </si>
  <si>
    <t>DENNYS JHOANA AGUDELO RAMIREZ</t>
  </si>
  <si>
    <t>WILSON ALBERTO GONZALEZ SALAMANCA</t>
  </si>
  <si>
    <t>LADY TATIANA PAEZ FONSECA</t>
  </si>
  <si>
    <t>ERICA PAOLA ACEVEDO MURILLO</t>
  </si>
  <si>
    <t>EDITH  MENDOZA CARDENAS</t>
  </si>
  <si>
    <t>LAURA ALEJANDRA PARGA HORTA</t>
  </si>
  <si>
    <t>LAURA VALENTINA MILLAN CIFUENTES</t>
  </si>
  <si>
    <t>JOSE NAPOLEON STRUSBERG OROZCO</t>
  </si>
  <si>
    <t>OSCAR ALFREDO ACUÑA GAVIRIA</t>
  </si>
  <si>
    <t>LUIS EDUARDO GARCIA GONZALEZ</t>
  </si>
  <si>
    <t>MARIA NIDIA ELIS SALGADO SUBIETA</t>
  </si>
  <si>
    <t>ANDREA TATIANA ORTEGON ORTEGON</t>
  </si>
  <si>
    <t>EDGAR ANDRES TOQUICA GIRALDO</t>
  </si>
  <si>
    <t>CAMILO ADOLFO PINILLOS BOHORQUEZ</t>
  </si>
  <si>
    <t>SONIA ESPERANZA AREVALO SILVA</t>
  </si>
  <si>
    <t>DIEGO ENRIQUE CORZO AYERBE</t>
  </si>
  <si>
    <t>MARIA ALEJANDRA CASTELLANOS GARCIA</t>
  </si>
  <si>
    <t>EIMMY HELENA MAHECHA FORERO</t>
  </si>
  <si>
    <t>WILLIAM ANTONIO ZAPATA PAEZ</t>
  </si>
  <si>
    <t>YENNY PAOLA VARGAS ROBLES</t>
  </si>
  <si>
    <t>NANCY FABIOLA GIL OROZCO</t>
  </si>
  <si>
    <t>LUZ STELLA CARDENAS LAVERDE</t>
  </si>
  <si>
    <t>CARLOS JULIO GARZON CAÑON</t>
  </si>
  <si>
    <t>DURLEY MILENA QUINTERO QUINTERO</t>
  </si>
  <si>
    <t>KEVIN ARLEY GARCIA PEÑA</t>
  </si>
  <si>
    <t>YENY ALEXANDRA RODRIGUEZ SOSSA</t>
  </si>
  <si>
    <t>DEISSY PAOLA RODRIGUEZ CUERVO</t>
  </si>
  <si>
    <t>ANGELICA CRISTINA SIERRA SANCHEZ</t>
  </si>
  <si>
    <t>JUAN PABLO LUGO BOTELLO</t>
  </si>
  <si>
    <t>EDNA MARGARITA VILLAMIZAR LOPEZ</t>
  </si>
  <si>
    <t>MAGDA LILIANA CRUZ JIMENEZ</t>
  </si>
  <si>
    <t>DANIEL ALEJANDRO SILVA ROMERO</t>
  </si>
  <si>
    <t>CESAR FRANCISCO PACHON RAMIREZ</t>
  </si>
  <si>
    <t>O232020200771541        Servicios fiduciarios</t>
  </si>
  <si>
    <t>PM/0208/0103/40010017684</t>
  </si>
  <si>
    <t>TIT-070</t>
  </si>
  <si>
    <t>Recursos de línea 71</t>
  </si>
  <si>
    <t>JUAN CARLOS AVILA GONZALEZ</t>
  </si>
  <si>
    <t>ALEXANDRA  GARCIA RODRIGUEZ</t>
  </si>
  <si>
    <t>LUIS HERNANDO NEIRA GUERRERO</t>
  </si>
  <si>
    <t>JOSE OSCAR SOCHA PINTO</t>
  </si>
  <si>
    <t>PAOLA NATALIA TREJOS CAICEDO</t>
  </si>
  <si>
    <t>JINNA PAOLA SANCHEZ CRISTANCHO</t>
  </si>
  <si>
    <t>LAURA DANIELA MARTIN RAMIREZ</t>
  </si>
  <si>
    <t>FIDUCIARIA BOGOTA S.A.</t>
  </si>
  <si>
    <t>274; 813; 1638</t>
  </si>
  <si>
    <t>1152; 1153</t>
  </si>
  <si>
    <t>SUPERINTENDENCIA DE NOTARIADO Y REGISTRO / DEPARTAMENTO DE CUNDINAMARCA</t>
  </si>
  <si>
    <t>252 ; 253</t>
  </si>
  <si>
    <t>299; 303; 1806</t>
  </si>
  <si>
    <t>850; 1820</t>
  </si>
  <si>
    <t>785; 789;941;942;1794</t>
  </si>
  <si>
    <t>7684-83</t>
  </si>
  <si>
    <t>Adición y prórroga No. 1 al contrato No. 013-2024 que tiene por objeto: Prestar los servicios de apoyo en las actividades y trámites necesarios para el cumplimiento de las funciones de la Dirección de Urbanizaciones y Titulación en el marco de los proyectos y/o programas a su cargo.</t>
  </si>
  <si>
    <t>1 MES Y 11 DÍAS</t>
  </si>
  <si>
    <t>JUNIO</t>
  </si>
  <si>
    <t>TIT-071</t>
  </si>
  <si>
    <t>7684-84</t>
  </si>
  <si>
    <t>Prestar servicios profesionales especializados en generar, analizar y administrar la información de datos espaciales y cartografía que le permitan planificar la depuración de las bases de datos y la georeferenciación de los predios de propiedad de la CVP y los determinados como zonas de cesión de uso público que permitan adelantar englobes, desenglobes, planos catastrales, incluidos en la base de inventarios y los de zonas de cesión.</t>
  </si>
  <si>
    <t>Recursos linea 16</t>
  </si>
  <si>
    <t>7684-85</t>
  </si>
  <si>
    <t>Recursos de la línea 40</t>
  </si>
  <si>
    <t>7684-86</t>
  </si>
  <si>
    <t>7684-87</t>
  </si>
  <si>
    <t>7684-88</t>
  </si>
  <si>
    <t>7684-89</t>
  </si>
  <si>
    <t>7684-90</t>
  </si>
  <si>
    <t>7684-91</t>
  </si>
  <si>
    <t>7684-92</t>
  </si>
  <si>
    <t>7684-93</t>
  </si>
  <si>
    <t>Adición y prórroga al contrato No. 069-2024 que tiene por objeto: Prestar servicios profesionales para brindar soporte jurídico en los trámites de carácter contractual, que sean requeridas por la Dirección de Urbanizaciones y titulación para el cumplimiento de competencias.</t>
  </si>
  <si>
    <t>Adición y prórroga al contrato No. 068-2024 que tiene por objeto: Prestar los servicios profesionales para acompañar el desarrollo y ejecución de las gestiones administrativas, financieras y contractuales requeridas para el desarrollo de las funciones y competencias asignadas a la Dirección de Urbanizaciones y Titulación</t>
  </si>
  <si>
    <t>Adición y prórroga al contrato No. 075-2024 que tiene por objeto: Prestar servicios profesionales para apoyar en los trámites y actividades de carácter financiero con el fin de dar cumplimiento a las funciones de la Dirección de Urbanizaciones y Titulación de conformidad con los procesos y procedimientos establecidos.</t>
  </si>
  <si>
    <t>Adición y prórroga al contrato No. 074-2024 que tiene por objeto: Prestar servicios de apoyo a la gestión documental, correspondencia y trámites derivados, como resultado de los procesos adelantados por la Dirección de Urbanizaciones y Titulación.</t>
  </si>
  <si>
    <t>Adición y prórroga al contrato No. 076-2024 que tiene por objeto: Prestar servicios profesionales de apoyo desde el ámbito de su experticia, para adelantar las actuaciones contables y financieras que contribuyan al cumplimiento de las funciones a cargo de la Dirección de Urbanizaciones y Titulación.</t>
  </si>
  <si>
    <t>Adición y prórroga al contrato No. 281-2024 que tiene por objeto: Prestar servicios profesionales para el desarrollo de las actividades jurídicas relacionadas con gestión y/o saneamiento de activos priorizados por la Dirección de Urbanizaciones y Titulación, acorde con la normatividad vigente.</t>
  </si>
  <si>
    <t>Adición y prórroga al contrato No. 127-2024 que tiene por objeto: 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</si>
  <si>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Adición y prórroga al contrato No. 073-2024 que tiene por objeto: Prestar servicios profesionales para apoyar desde el área jurídica los proyectos adelantados por la Dirección de Urbanizaciones y Titulación Predial en el marco de los proyectos constructivos destinados a vivienda nueva.</t>
  </si>
  <si>
    <t>Recursos de la línea 23</t>
  </si>
  <si>
    <t>Recursos de la línea 42</t>
  </si>
  <si>
    <t>Recursos de la línea 20</t>
  </si>
  <si>
    <t>Recursos de la línea 30</t>
  </si>
  <si>
    <t>Recursos de la línea 19</t>
  </si>
  <si>
    <t>Recursos de la línea 4</t>
  </si>
  <si>
    <t>Recursos de la línea 39</t>
  </si>
  <si>
    <t>Recursos de la línea 14</t>
  </si>
  <si>
    <t>TIT-072</t>
  </si>
  <si>
    <t>TIT-073</t>
  </si>
  <si>
    <t>TIT-075</t>
  </si>
  <si>
    <t>TIT-074</t>
  </si>
  <si>
    <t>TIT-076</t>
  </si>
  <si>
    <t>TIT-077</t>
  </si>
  <si>
    <t>TIT-078</t>
  </si>
  <si>
    <t>TIT-079</t>
  </si>
  <si>
    <t>7684-94</t>
  </si>
  <si>
    <t>Contratar los servicios integrales de un operador logístico que lleve a cabo las actividades que requiera la caja de la vivienda popular y que permita divulgar los avances de los diferentes programas misionales de la entidad.</t>
  </si>
  <si>
    <t>Recursos de línea 1</t>
  </si>
  <si>
    <t>81141601; 80141902; 56101600; 52161500 ; 45111700; 90111600</t>
  </si>
  <si>
    <t>TIT-080</t>
  </si>
  <si>
    <t>TIT-081</t>
  </si>
  <si>
    <t>TIT-082</t>
  </si>
  <si>
    <t>7684-95</t>
  </si>
  <si>
    <t>7684-96</t>
  </si>
  <si>
    <t>7684-97</t>
  </si>
  <si>
    <t>Adición y prórroga al contrato No. 129-2024 que tiene por objeto: Prestar servicios profesionales para apoyar el cumplimiento de los aspectos técnicos asociados al desarrollo de urbanizaciones, así como en el seguimiento a los programas y/o proyectos de la Dirección de Urbanizaciones y Titulación</t>
  </si>
  <si>
    <t>Adición y prórroga al contrato No. 745-2023 que tiene por objeto: Contratar por el sistema de precios unitarios fijos, sin formula de reajuste las obras para la construcción del Parque Jorge Gaitán Cortés, perteneciente a la urbanización Veraguas - localidad de Puente Aranda.</t>
  </si>
  <si>
    <t>Adición y prórroga al contrato No. 746-2023 que tiene por objeto: Realizar la interventoría técnica, administrativa, jurídica, social, ambiental y SSTMA al contrato de obra cuyo objeto es "contratar por el sistema de precios unitarios fijos, sin formula de reajuste las obras para la construcción del Parque Jorge Gaitán Cortés, perteneciente a la urbanización Veraguas - localidad de Puente Aranda”.</t>
  </si>
  <si>
    <t>JULIO</t>
  </si>
  <si>
    <t>72141300; 72152700; 72153100; 72141100; 49241500; 49221500</t>
  </si>
  <si>
    <t>Recursos de línea 37</t>
  </si>
  <si>
    <t>O2320202005030253270 Instalaciones al aire libre para deportes y esparcimiento</t>
  </si>
  <si>
    <t>TIT-083</t>
  </si>
  <si>
    <t>TIT-084</t>
  </si>
  <si>
    <t>TIT-085</t>
  </si>
  <si>
    <t>O2320202005030253270    Instalaciones al aire libre para deportes y esparc</t>
  </si>
  <si>
    <t>O232020200883121        Servicios de relaciones públicas</t>
  </si>
  <si>
    <t>7684-98</t>
  </si>
  <si>
    <t>Adición y prórroga al contrato No. 67-2024 que tiene por objeto: Prestar servicios profesionales especializados para realizar acompañamiento desde su profesión en la gestión técnica de los proyectos de vivienda nueva que se encuentren en estructuración y en curso, liderados por la Caja de la Vivienda Popular.</t>
  </si>
  <si>
    <t>Recursos de línea 36</t>
  </si>
  <si>
    <t>TIT-086</t>
  </si>
  <si>
    <t>113;1776;1821;411</t>
  </si>
  <si>
    <t>793 ; 1639 ; 1893</t>
  </si>
  <si>
    <t>1347;1839;2549;261;3031;625</t>
  </si>
  <si>
    <t>JULIAN FABRIZZIO HUERFANO ARDILA</t>
  </si>
  <si>
    <t>ANGELICA MARIA ANDRADE CONDE</t>
  </si>
  <si>
    <t>JUAN CAMILO DELGADO FRANCO</t>
  </si>
  <si>
    <t>VALERIA  HINCAPIE DUQUE</t>
  </si>
  <si>
    <t>CONTRATO DE OBRA</t>
  </si>
  <si>
    <t>CONSORCIO ARQING HABITAT</t>
  </si>
  <si>
    <t>R &amp; M CONSTRUCCIONES E INTERVENTORIAS S A S</t>
  </si>
  <si>
    <t>7680-1</t>
  </si>
  <si>
    <t>Pago de cotización al sistema General de Riesgos Laborales de las personas vinculadas a través de un contrato de prestación de servicios con la Caja de la Vivienda Popular que laboran en actividades de alto riesgo, según en el artículo 13 del Decreto 723 de 2013.</t>
  </si>
  <si>
    <t xml:space="preserve">No aplica   </t>
  </si>
  <si>
    <t>ENERO</t>
  </si>
  <si>
    <t>NELSON YOVANI JIMÉNEZ GONZÁLEZ</t>
  </si>
  <si>
    <t>IMPLEMENTACIÓN DEL PLAN TERRAZAS, COMO VEHÍCULO DEL CONTRATO SOCIAL DE LA BOGOTÁ DEL SIGLO XXI, PARA EL MEJORAMIENTO Y LA CONSTRUCCIÓN DE VIVIENDA NUE</t>
  </si>
  <si>
    <t>INVERSIÓN REALIZADA POR LA ENTIDAD TERRITORIAL EN EL DESARROLLO DE PLANES Y PROYECTOS  QUE FACILITAN LA ADQUISICIÓN Y/O CONSTRUCCIÓN DE VIVIENDA</t>
  </si>
  <si>
    <t>Radicado No.: 202414000003613</t>
  </si>
  <si>
    <t>DMV-002</t>
  </si>
  <si>
    <t>87- 163-624-1348-1889-2557</t>
  </si>
  <si>
    <t>ORDEN DE PAGO</t>
  </si>
  <si>
    <t>1-2-3-4-5</t>
  </si>
  <si>
    <t>7680-2</t>
  </si>
  <si>
    <t>Prestar los servicios de apoyo a la gestión para soportar los procesos administrativos y de gestión documental para la ejecución de los contratos de mejoramiento de vivienda en el desarrollo del Plan Terrazas.</t>
  </si>
  <si>
    <t>INVERSIÓN REALIZADA POR LA ENTIDAD TERRITORIAL EN EL  DESARROLLO DE PLANES Y PROYECTOS QUE FACILITAN EL MEJORAMIENTO DE VIVIENDA Y SANEAMIENTO BÁSICO</t>
  </si>
  <si>
    <t>N/A</t>
  </si>
  <si>
    <t>DMV-011</t>
  </si>
  <si>
    <t>086</t>
  </si>
  <si>
    <t>LAURA ALEJANDRA ARBELAEZ CANCELADA</t>
  </si>
  <si>
    <t>7680-3</t>
  </si>
  <si>
    <t>Prestar los servicios de apoyo a la gestión que soporten los procesos de gestión documental requeridos para la ejecución de los proyectos de mejoramiento de vivienda en desarrollo del Plan Terrazas.</t>
  </si>
  <si>
    <t>DMV-021</t>
  </si>
  <si>
    <t>HEYDA LIZETH SANCHEZ</t>
  </si>
  <si>
    <t>7680-4</t>
  </si>
  <si>
    <t>Prestar los servicios de apoyo a la gestión que soporten los procesos de organización y sistematizacion de la información que genera la Dirección de Mejoramiento de vivienda de la caja de la vivienda popular</t>
  </si>
  <si>
    <t>7680-5</t>
  </si>
  <si>
    <t>Prestar los servicios de apoyo administrativo y gestión documental para la ejecución de los contratos de mejoramiento de vivienda en desarrollo del Plan Terrazas.</t>
  </si>
  <si>
    <t>7680-6</t>
  </si>
  <si>
    <t>Prestar los servicios profesionales especializados para acompañar jurídicamente a la Dirección de Mejoramiento de Vivienda en los procesos contractuales y postcontractuales, así como en el seguimiento a la contratación y demás trámites legales propios de la ejecución del Plan Terrazas y los demás proyectos y programas de mejoramiento de vivienda.</t>
  </si>
  <si>
    <t>DMV-022</t>
  </si>
  <si>
    <t>170</t>
  </si>
  <si>
    <t>JULIAN FELIPE BONILLA MORENO</t>
  </si>
  <si>
    <t>7680-7</t>
  </si>
  <si>
    <t>Prestar los servicios profesionales en las actividades de apoyo a la supervisión y seguimiento desde el componente jurídico de los contratos y/o convenios que se adelanten del programa Plan Terrazas</t>
  </si>
  <si>
    <t>7680-8</t>
  </si>
  <si>
    <t>7680-9</t>
  </si>
  <si>
    <t>7680-10</t>
  </si>
  <si>
    <t>7680-11</t>
  </si>
  <si>
    <t>7680-12</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</si>
  <si>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</si>
  <si>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7680-13</t>
  </si>
  <si>
    <t>Prestar los servicios profesionales especializados para apoyar tecnicamente y hacer seguimiento a los grupos y frentes de obra de los programas de mejoramiento que le sean asignados en el marco del Plan Terrazas</t>
  </si>
  <si>
    <t>DMV-023</t>
  </si>
  <si>
    <t>190</t>
  </si>
  <si>
    <t>NELSON RENE CASAS SANCHEZ</t>
  </si>
  <si>
    <t>EJECUCIÓN DE OBRAS</t>
  </si>
  <si>
    <t>7680-14</t>
  </si>
  <si>
    <t>Prestar los servicios profesionales especializados para apoyar las actividades de supervisión de los contratos de interventoría y el  seguimiento técnico a los contratos de obra que se ejecuten en el marco de la ejecución del Plan Terrazas y de los programas de mejoramiento que le sean asignados</t>
  </si>
  <si>
    <t>22/02/2024
06/03/2024</t>
  </si>
  <si>
    <t>202414000023183
202414000029093</t>
  </si>
  <si>
    <t>23/02/2024
06/03/2024</t>
  </si>
  <si>
    <t>DMV-073</t>
  </si>
  <si>
    <t>082</t>
  </si>
  <si>
    <t>PAOLA ANDREA LEAL LOPEZ</t>
  </si>
  <si>
    <t>CDP 147 (ANULADA), según la solicitud realizadas por la DMV, mediante correo electrónico 06-03-24</t>
  </si>
  <si>
    <t>7680-15</t>
  </si>
  <si>
    <t>Prestar los servicios profesionales especializados para el seguimiento de los contratos y/o convenios de obra e interventoría de la Dirección de Mejoramiento de Vivienda en el marco del Plan Terrazas.</t>
  </si>
  <si>
    <t>DMV-025</t>
  </si>
  <si>
    <t>203</t>
  </si>
  <si>
    <t>CRISTHIAN CAMILO QUIMBAYO REINOSO</t>
  </si>
  <si>
    <t>7680-16</t>
  </si>
  <si>
    <t>Prestar los servicios profesionales en las actividades propias de la Dirección de Mejoramiento de Vivienda, en el apoyo a la supervisión de contratos y/o convenios que se desarrollen en las actividades propias de ejecución del programa Plan Terrazas.</t>
  </si>
  <si>
    <t>7680-17</t>
  </si>
  <si>
    <t>7680-18</t>
  </si>
  <si>
    <t>7680-19</t>
  </si>
  <si>
    <t>Prestar los servicios profesionales de asistencia técnica al apoyo a la supervisión de los contratos y/o convenios en el marco del Plan Terrazas.</t>
  </si>
  <si>
    <t>7680-20</t>
  </si>
  <si>
    <t>7680-21</t>
  </si>
  <si>
    <t>7680-22</t>
  </si>
  <si>
    <t>7680-23</t>
  </si>
  <si>
    <t>7680-24</t>
  </si>
  <si>
    <t>7680-25</t>
  </si>
  <si>
    <t>Prestar los servicios profesionales especializados en las actividades propias de la Dirección de Mejoramiento de Vivienda, en el apoyo a la supervisión de contratos y/o convenios desde el componente de ingeniería civil y especialista en estructuras que se desarrollen en las actividades propias de ejecución del programa Plan Terrazas</t>
  </si>
  <si>
    <t>9.7</t>
  </si>
  <si>
    <t>DMV-026</t>
  </si>
  <si>
    <t>181</t>
  </si>
  <si>
    <t>HUMBERTO  BLANCO GONZALEZ</t>
  </si>
  <si>
    <t>7680-26</t>
  </si>
  <si>
    <t>Prestar los servicios profesionales en las actividades de apoyo a la supervisión y seguimiento en materia de sistema de gestión, seguridad y salud en el trabajo y medio ambiente en al ejecución de los contratos que se adelanten del programa Plan Terrazas.</t>
  </si>
  <si>
    <t>DMV-027</t>
  </si>
  <si>
    <t>173</t>
  </si>
  <si>
    <t>NANCY STELLA FORERO AVILA</t>
  </si>
  <si>
    <t>7680-27</t>
  </si>
  <si>
    <t>7680-28</t>
  </si>
  <si>
    <t>7680-29</t>
  </si>
  <si>
    <t>7680-30</t>
  </si>
  <si>
    <t>7680-31</t>
  </si>
  <si>
    <t>7680-32</t>
  </si>
  <si>
    <t>7680-33</t>
  </si>
  <si>
    <t>7680-34</t>
  </si>
  <si>
    <t>7680-35</t>
  </si>
  <si>
    <t>7680-36</t>
  </si>
  <si>
    <t>7680-37</t>
  </si>
  <si>
    <t>Prestar el servicio público de transporte terrestre automotor especial para la caja de la vivienda popular</t>
  </si>
  <si>
    <t>7680-38</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</si>
  <si>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</si>
  <si>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7680-39</t>
  </si>
  <si>
    <t>Prestar los servicios profesionales especializados a la Dirección de Mejoramiento de Vivienda para realizar la revisión y evaluación de los proyectos postulados a la expedición de los actos de reconocimiento y/o licenciamiento a través de la Curaduría Pública Social desde el componente jurídico, de igual forma apoyar el proceso de Asistencia Técnica, de conformidad con sus competencias, en el marco del Plan Terrazas.</t>
  </si>
  <si>
    <t>DMV-028</t>
  </si>
  <si>
    <t>CARLOS EDUARDO ROMERO RANGEL</t>
  </si>
  <si>
    <t>7680-40</t>
  </si>
  <si>
    <t>Prestar los servicios profesionales para la proyección y trámite de respuesta a las consultas, requerimientos y peticiones que le sean asignados por la Dirección de Mejoramiento de Vivienda.</t>
  </si>
  <si>
    <t>202414000023183
202414000031853</t>
  </si>
  <si>
    <t>DMV-124</t>
  </si>
  <si>
    <t>ANA MARCELA SILVA PENAGOS</t>
  </si>
  <si>
    <t xml:space="preserve">DMV-029 (ANULADA) - CDP 152 (ANULADA), según la solicitud realizadas por la DMV, mediante correo electrónico 06-03-24
</t>
  </si>
  <si>
    <t>7680-41</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</si>
  <si>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</si>
  <si>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7680-42</t>
  </si>
  <si>
    <t>7680-43</t>
  </si>
  <si>
    <t>7680-44</t>
  </si>
  <si>
    <t>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</si>
  <si>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DMV-012</t>
  </si>
  <si>
    <t>ANGELICA VANESSA MONSALVE PEDRAZA</t>
  </si>
  <si>
    <t>CURADURÍA</t>
  </si>
  <si>
    <t>7680-45</t>
  </si>
  <si>
    <t>DMV-013</t>
  </si>
  <si>
    <t>JENNY FERNANDA VELANDIA CASTRO</t>
  </si>
  <si>
    <t>7680-46</t>
  </si>
  <si>
    <t>Prestar los servicios profesionales especializados para realizar la revisión, la evaluación, la aprobación y seguimiento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</si>
  <si>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DMV-030</t>
  </si>
  <si>
    <t>JOHN ALEXANDER CORREDOR FONSECA</t>
  </si>
  <si>
    <t>7680-47</t>
  </si>
  <si>
    <t>Prestar los servicios profesionales para realizar la revisión, la evaluación y la aprobación de los proyectos postulados a la expedición de los actos de reconocimiento y/o licenciamiento a través de la Curaduría Pública Social desde el componente arquitectónico, como tambien gestionar la documentación correspondiente de los proyectos postulados a la expedición de los actos de reconocimiento y/o licenciamiento a través de la Curaduría Pública Social, mediante los instrumentos normativos vigentes.</t>
  </si>
  <si>
    <t>DMV-031</t>
  </si>
  <si>
    <t>LAURA KAMILA PARADA SANCHEZ</t>
  </si>
  <si>
    <t>7680-48</t>
  </si>
  <si>
    <t>DMV-014</t>
  </si>
  <si>
    <t>SANTIAGO  ARDILA NEIRA</t>
  </si>
  <si>
    <t>7680-49</t>
  </si>
  <si>
    <t>Prestar los servicios profesionales especializados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asimismo apoyar en la viabilidad técnica en el trámite de reconocimiento ante la Curaduría Pública Social, y la ejecución de actividades para el desarrollo del proceso de Asistencia Técnica en el marco del Plan Terrazas.</t>
  </si>
  <si>
    <t>DMV-032</t>
  </si>
  <si>
    <t>SEBASTIAN  RENGIFO VELASQUEZ</t>
  </si>
  <si>
    <t>7680-50</t>
  </si>
  <si>
    <t>DMV-033</t>
  </si>
  <si>
    <t>ANGELA PATRICIA HERNANDEZ NARANJO</t>
  </si>
  <si>
    <t>7680-51</t>
  </si>
  <si>
    <t>Prestar los servicios profesionales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desarrollo del proceso de Asistencia Técnica en el marco del Plan Terrazas.</t>
  </si>
  <si>
    <t>DMV-034</t>
  </si>
  <si>
    <t>LEIDY VANESSA MARTINEZ MONROY</t>
  </si>
  <si>
    <t>7680-52</t>
  </si>
  <si>
    <t>DMV-035</t>
  </si>
  <si>
    <t>CAMILO EUGENIO ROMERO MARQUEZ</t>
  </si>
  <si>
    <t>7680-53</t>
  </si>
  <si>
    <t>Prestar los servicios profesionales en el análisis, desarrollo e implementación de software que se requieran en el sistema de información misional que soporta los procesos misionales, en el marco de la implementación del Plan Terrazas.</t>
  </si>
  <si>
    <t>7680-54</t>
  </si>
  <si>
    <t>7680-55</t>
  </si>
  <si>
    <t>7680-56</t>
  </si>
  <si>
    <t>Prestar los servicios profesionales en el seguimiento y control de los proyectos de vivienda de interés social, radicados ante la Curaduría Pública Social, para la expedición de los actos de reconocimiento y/o licenciamiento en el marco del proyecto de mejoramiento progresivo - Plan Terrazas.</t>
  </si>
  <si>
    <t>DMV-036</t>
  </si>
  <si>
    <t>JULIANA ALEJANDRA MARTHEYN NUÑEZ</t>
  </si>
  <si>
    <t>7680-57</t>
  </si>
  <si>
    <t>Implementación del  banco de materiales como un instrumento de soporte técnico y financiero para la ejecución del proyecto piloto del Plan Terrazas -  FIDUCIA</t>
  </si>
  <si>
    <t>7680-58</t>
  </si>
  <si>
    <t>Prestar servicios profesionales especializados de apoyo jurídico y estratégico a la Dirección General de la Caja de la Vivienda Popular, en el marco del plan de acción y prioridades misionales de la Dirección de Mejoramiento de Vivienda.</t>
  </si>
  <si>
    <t>DMV-075</t>
  </si>
  <si>
    <t>CRISTHIAN OMAR LIZCANO ORTIZ</t>
  </si>
  <si>
    <t>CDP 158 (ANULADA), según la solicitud realizadas por la DMV, mediante correo electrónico 06-03-24</t>
  </si>
  <si>
    <t>7680-59</t>
  </si>
  <si>
    <t>Prestar los servicios profesionales especializados para gestionar, planear y ejecutar procesos tecnicos dentro del modelo de autogestión,  en el desarrollo de la ejecución del Plan Terrazas y los demás proyectos de la Dirección de Mejoramiento de Vivienda, de conformidad con el marco normativo y los instrumentos técnicos vigentes</t>
  </si>
  <si>
    <t>DMV-038</t>
  </si>
  <si>
    <t>RAMIRO ANDRES PARRA QUIROS</t>
  </si>
  <si>
    <t>BANCO DE MATERIALES</t>
  </si>
  <si>
    <t>7680-60</t>
  </si>
  <si>
    <t>Prestar los servicios profesionales para proyectar, gestionar y elaborar el modelo de autogestion de construccion de viviendas, por parte de los beneficiarios, seleccionados en el marco de la ejecucion del programa Plan Terrazas y los programas de mejoramiento de Vivienda</t>
  </si>
  <si>
    <t>7680-61</t>
  </si>
  <si>
    <t>Prestar los servicios profesionales para proyectar, gestionar, coordinar y elaborar el modelo de autogestion de construccion de viviendas, por parte de los beneficiarios, seleccionados en el marco de la ejecucion del programa Plan Terrazas y los programas de mejoramiento de Vivienda</t>
  </si>
  <si>
    <t>7680-62</t>
  </si>
  <si>
    <t>Prestar los servicios profesionales para apoyar las actividades administrativas que se deriven de la proyección del modelo de autogestion de construccion de viviendas, por parte de los beneficiarios, seleccionados en el marco de la ejecucion del programa Plan Terrazas y los programas de mejoramiento de Vivienda</t>
  </si>
  <si>
    <t>7680-63</t>
  </si>
  <si>
    <t>Prestar los servicios de apoyo a la gestión en el trámite de los requerimientos y respuestas a derechos de petición y seguimiento al sistema de gestión documental ORFEO en el marco de la ejecución de los proyectos del Plan Terrazas</t>
  </si>
  <si>
    <t xml:space="preserve">202414000012213
202414000016893 ( viabilizacion)
</t>
  </si>
  <si>
    <t>DMV-006</t>
  </si>
  <si>
    <t>LIZETH OFELIA VARGAS GARCIA</t>
  </si>
  <si>
    <t>7680-64</t>
  </si>
  <si>
    <t>Prestar los servicios de apoyo a la gestión que soporten los procesos administrativos relacionados con el manejo documental requeridos para la ejecución de los proyectos de mejoramiento de vivienda en desarrollo del Plan Terrazas.</t>
  </si>
  <si>
    <t>DMV-004</t>
  </si>
  <si>
    <t>MARIA ANGELICA SANCHEZ GONZALEZ</t>
  </si>
  <si>
    <t>7680-65</t>
  </si>
  <si>
    <t>DMV-039</t>
  </si>
  <si>
    <t>JULIO ANDRES RODRIGUEZ ROJAS</t>
  </si>
  <si>
    <t>7680-66</t>
  </si>
  <si>
    <t>Prestar servicios profesionales especializados en la asesoría, asistencia, acompañamiento, seguimiento, coordinación y diseño del componente jurídico de los programas y proyectos de la Dirección de Mejoramiento de vivienda de la Caja de Vivienda Popular en el marco del Plan Terrazas</t>
  </si>
  <si>
    <t>DMV-040</t>
  </si>
  <si>
    <t>JULIAN ALBERTO VASQUEZ GRAJALES</t>
  </si>
  <si>
    <t>7680-67</t>
  </si>
  <si>
    <t>Prestar los servicios de apoyo a la gestión en las actividades relacionadas con el manejo documental, de acuerdo con los parámetros definidos para la ejecución de los programas de mejoramiento de vivienda en el marco del Plan Terrazas.</t>
  </si>
  <si>
    <t>DMV-041</t>
  </si>
  <si>
    <t>ALBERTO  QUINTERO PARIAS</t>
  </si>
  <si>
    <t>7680-68</t>
  </si>
  <si>
    <t>7680-69</t>
  </si>
  <si>
    <t>7680-70</t>
  </si>
  <si>
    <t>7680-71</t>
  </si>
  <si>
    <t>DMV-127</t>
  </si>
  <si>
    <t>JULIAN ALEJANDRO MENDEZ PAEZ</t>
  </si>
  <si>
    <t>7680-72</t>
  </si>
  <si>
    <t>7680-73</t>
  </si>
  <si>
    <t>Prestar los servicios profesionales para la atención y respuesta a los requerimientos presentados por los usuarios relacionados con los programas de la Dirección de Mejoramiento de Vivienda, en el marco del Plan Terrazas</t>
  </si>
  <si>
    <t>7680-74</t>
  </si>
  <si>
    <t>Apoyo económico a los hogares en proceso de relocalización transitoria por ejecución de obras del plan terrazas</t>
  </si>
  <si>
    <t>Radicado No.: 202414000001973</t>
  </si>
  <si>
    <t>DMV-001</t>
  </si>
  <si>
    <t>MULTIPLES REGISTROS</t>
  </si>
  <si>
    <t>18-19-67-179-180-272-360</t>
  </si>
  <si>
    <t>7680-75</t>
  </si>
  <si>
    <t>Prestar los servicios profesionales especializados dirigidos a asesorar y apoyar a la Dirección de Mejoramiento de Vivienda en la evaluación, rediseño y reestructuración del esquema económico, financiero y fiduciario del Plan Terrazas, el diseño financiero de los nuevos programas de mejoramiento de la Dirección de Vivienda y en las actividades que se realicen para convertir a la Caja de la Vivienda Popular en Operador Urbano de acuerdo con los lineamientos del POT y sus decretos reglamentarios</t>
  </si>
  <si>
    <t>DMV-042</t>
  </si>
  <si>
    <t>PAULA ANDREA BASTO MONROY</t>
  </si>
  <si>
    <t>7680-76</t>
  </si>
  <si>
    <t>Prestar los servicios profesionales especializados para hacer seguimiento a los recursos financieros depositados en la Fiducia del Plan Terrazas y prestar acompañamiento al avance financiero en la ejecución e implementación del Banco de Materiales y de los contratos que se realicen en el marco de la ejecución del Plan Terrazas y de los programas de mejoramiento que le sean asignados.</t>
  </si>
  <si>
    <t>DMV-043</t>
  </si>
  <si>
    <t>WILLIAM FERNANDO CASTAÑEDA PEREZ</t>
  </si>
  <si>
    <t>7680-77</t>
  </si>
  <si>
    <t>Prestar los servicios profesionales especializados para apoyar los procesos organizacionales requeridos para la ejecución de los planes y proyectos relacionados con los componentes de planeación y presupuesto enmarcados en el Plan Terrazas.</t>
  </si>
  <si>
    <t>DMV-015</t>
  </si>
  <si>
    <t>ANGELICA MARIA GUERRERO GONZALEZ</t>
  </si>
  <si>
    <t>7680-78</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</si>
  <si>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</si>
  <si>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7680-79</t>
  </si>
  <si>
    <t>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t>
  </si>
  <si>
    <t>7680-80</t>
  </si>
  <si>
    <t>7680-81</t>
  </si>
  <si>
    <t>7680-82</t>
  </si>
  <si>
    <t>7680-83</t>
  </si>
  <si>
    <t>Prestar los servicios profesionales que soporten los procesos administrativos relacionados con el manejo documental requeridos para la ejecución de los proyectos de mejoramiento de vivienda en desarrollo del Plan Terrazas.</t>
  </si>
  <si>
    <t>DMV-005</t>
  </si>
  <si>
    <t>YULY ALEXANDRA AGUIRRE CASTRILLON</t>
  </si>
  <si>
    <t>7680-84</t>
  </si>
  <si>
    <t>7680-85</t>
  </si>
  <si>
    <t>Prestar los servicios profesionales que soporten los procesos administrativos y contractuales requeridos para la ejecución de los proyectos de mejoramiento de vivienda en desarrollo del Plan Terrazas.</t>
  </si>
  <si>
    <t>7680-86</t>
  </si>
  <si>
    <t>Prestar servicios profesionales especializados para liderar la estrategia de gestión social y participación ciudadana de los componentes, programas y proyectos que ejecute la Dirección de Mejoramiento de Vivienda, en concordancia con los instrumentos del Plan de Gestión Social y el Manual de gestión social de CVP</t>
  </si>
  <si>
    <t>DMV-044</t>
  </si>
  <si>
    <t>CHRISTIAN DAVID OSORIO PIZA</t>
  </si>
  <si>
    <t>GESTIÓN SOCIAL</t>
  </si>
  <si>
    <t>7680-87</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</si>
  <si>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</si>
  <si>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DMV-045</t>
  </si>
  <si>
    <t>FABIAN DANILO MORALES CASADIEGO</t>
  </si>
  <si>
    <t>7680-88</t>
  </si>
  <si>
    <t>DMV-046</t>
  </si>
  <si>
    <t>MARTHA JEANNETH AMAYA TORRES</t>
  </si>
  <si>
    <t>7680-89</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</si>
  <si>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Gestion Social Caja de la Vivienda Popular</t>
  </si>
  <si>
    <t>DMV-047</t>
  </si>
  <si>
    <t>ADRIANA MARCELA BARBOSA CUBILLOS</t>
  </si>
  <si>
    <t>7680-90</t>
  </si>
  <si>
    <t>DMV-048</t>
  </si>
  <si>
    <t>IVONN MAYERLLY AMAYA CARDOZO</t>
  </si>
  <si>
    <t>7680-91</t>
  </si>
  <si>
    <t>DMV-049</t>
  </si>
  <si>
    <t>MONICA MERCEDES ALFONSO CRUZ</t>
  </si>
  <si>
    <t>7680-92</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</si>
  <si>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</si>
  <si>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DMV-072</t>
  </si>
  <si>
    <t>LIGIA EUGENIA PARDO TOQUICA</t>
  </si>
  <si>
    <t>7680-93</t>
  </si>
  <si>
    <t>7680-94</t>
  </si>
  <si>
    <t>Contratar los servicios integrales de un operador logístico que lleve a cabo las actividades que requiera la Caja de la Vivienda Popular y que permita divulgar los avances de los diferentes programas misionales de la entidad.</t>
  </si>
  <si>
    <t>DMV-150</t>
  </si>
  <si>
    <t>7680-95</t>
  </si>
  <si>
    <t>Prestar servicios especializados para la evaluación y revisión de los distintos componentes, programas y proyectos a cargo de la Dirección de Mejoramiento de la Caja de Vivienda Popular, haciendo enfasis en los esquema de operación y financiación de los mismos.</t>
  </si>
  <si>
    <t>DMV-050</t>
  </si>
  <si>
    <t>LUIS ALFONSO OJEDA MEDINA</t>
  </si>
  <si>
    <t>MEJORAMIENTO DE VIVIENDA</t>
  </si>
  <si>
    <t>7680-96</t>
  </si>
  <si>
    <t>Prestar los servicios profesionales en el componente de fachadas del Plan Terrazas y de los distintos programas y proyectos a cargo de la Dirección de Mejoramiento  de Vivienda de la Caja de Vivienda Popular.</t>
  </si>
  <si>
    <t>202414000023183
202414000030683</t>
  </si>
  <si>
    <t>23/02/2024
14/03/24</t>
  </si>
  <si>
    <t>DMV-076</t>
  </si>
  <si>
    <t>DANIELA  IBAÑEZ ANGARITA</t>
  </si>
  <si>
    <t>DMV-051 Anulada y CDP 230 anuladop por solicitud de la DMV, mediante correo electrónico 13-03-24</t>
  </si>
  <si>
    <t>7680-97</t>
  </si>
  <si>
    <t>Prestar servicios profesionales especializados a la Dirección de Mejoramiento de vivienda para el seguimiento tecnico de las actividades que se ejecuten en el marco del programa del Plan Terrazas</t>
  </si>
  <si>
    <t>202414000023183
202414000029093
202414000030683</t>
  </si>
  <si>
    <t>23/02/2024
06/03/2024
14/03/2024</t>
  </si>
  <si>
    <t>DMV-077</t>
  </si>
  <si>
    <t>DIANA CAROLINA GOMEZ ALVAREZ</t>
  </si>
  <si>
    <t>CDP 231 (ANULADA), según la solicitud realizadas por la DMV, mediante correo electrónico 06-03-24
Vabilidad DMV-074 y CDP 410 (ANULADA), según la solicitud realizadas por la DMV, mediante correo electrónico 13-03-24</t>
  </si>
  <si>
    <t>7680-98</t>
  </si>
  <si>
    <t>Prestar los servicios profesionales especializados para diseñar e implementar la estrategia de gestión de suelo en el marco de las competencias de la Dirección de Mejoramiento de Vivienda.</t>
  </si>
  <si>
    <t xml:space="preserve">ABRIL </t>
  </si>
  <si>
    <t>202414000023183
202414000039283</t>
  </si>
  <si>
    <t>23/02/2024
17/04/24</t>
  </si>
  <si>
    <t>DMV-130</t>
  </si>
  <si>
    <t>HERNAN  VENEGAS AVELLANEDA</t>
  </si>
  <si>
    <t xml:space="preserve">CDP 232 (ANULADA)
DMV-053 ANULADA
</t>
  </si>
  <si>
    <t>7680-99</t>
  </si>
  <si>
    <t>Prestar los servicios profesionales en la elaboración de insumos del componente técnico para la estructuración de proyectos potenciales en mejoramiento de vivienda progresiva en el marco del Plan terrazas  y demás programas de mejoramiento de vivienda.</t>
  </si>
  <si>
    <t>DMV-054</t>
  </si>
  <si>
    <t>BRAYAN DAVID MONTOYA CASAS</t>
  </si>
  <si>
    <t>PREFACTIBILIDAD</t>
  </si>
  <si>
    <t>7680-100</t>
  </si>
  <si>
    <t>Prestar los servicios profesionales en la estructuración o seguimiento de proyectos que adelante la Dirección de mejoramiento de vivienda en el marco del plan Terrazas</t>
  </si>
  <si>
    <t>DMV-055</t>
  </si>
  <si>
    <t>MARIA CAMILA MEJIA CARDOZO</t>
  </si>
  <si>
    <t>ESTRUCTURACIÓN DE PROYECTOS</t>
  </si>
  <si>
    <t>7680-101</t>
  </si>
  <si>
    <t>DMV-056</t>
  </si>
  <si>
    <t>DANIELA  SIABATO JARA</t>
  </si>
  <si>
    <t>7680-102</t>
  </si>
  <si>
    <t>DMV-057</t>
  </si>
  <si>
    <t>SCHERLA ESTEFANIA CORDOVA ZAMBRANO</t>
  </si>
  <si>
    <t>7680-103</t>
  </si>
  <si>
    <t>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t>
  </si>
  <si>
    <t>DMV-016</t>
  </si>
  <si>
    <t>MARIA INES REYES SUAREZ</t>
  </si>
  <si>
    <t>7680-104</t>
  </si>
  <si>
    <t>DMV-017</t>
  </si>
  <si>
    <t>CAMILO ESTEBAN MOLINA ESPINOSA</t>
  </si>
  <si>
    <t>7680-105</t>
  </si>
  <si>
    <t>DMV-018</t>
  </si>
  <si>
    <t>MARTIN AUGUSTO LOPEZ JAIME</t>
  </si>
  <si>
    <t>7680-106</t>
  </si>
  <si>
    <t>DMV-019</t>
  </si>
  <si>
    <t>EDGAR ANDRES PASTRAN CHAUX</t>
  </si>
  <si>
    <t>7680-107</t>
  </si>
  <si>
    <t>Prestar los servicios profesionales especializados, en el marco de la Norma Sismo Resistente NSR-10 para las viviendas que defina la Dirección de Mejoramiento de Vivienda brindando soporte técnico en el marco del plan terazas</t>
  </si>
  <si>
    <t>DMV-020</t>
  </si>
  <si>
    <t>GIOVANNI  QUIROGA BERMUDEZ</t>
  </si>
  <si>
    <t>7680-108</t>
  </si>
  <si>
    <t>Prestar los servicios profesionales especializados para apoyar el diseño o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</si>
  <si>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DMV-058</t>
  </si>
  <si>
    <t>DIEGO ALVEIRO NARVAEZ SANCHEZ</t>
  </si>
  <si>
    <t>7680-109</t>
  </si>
  <si>
    <t xml:space="preserve">Prestar los servicios profesionales en la elaboración y administración de bases de datos e información y definir los procesos y procedimientos para el desarrollo de los proyectos de la dirección de mejoramiento de vivienda. </t>
  </si>
  <si>
    <t>DMV-059</t>
  </si>
  <si>
    <t>DANIEL FELIPE GOMEZ PARRA</t>
  </si>
  <si>
    <t>7680-110</t>
  </si>
  <si>
    <t>Prestar los servicios profesionales especializados para realizar la presupuestación y análisis de mercado de cada uno de los insumos que componen las diferentes modalidades de intervención de los proyectos del programa plan terrazas en el desarrollo de la misionalidad de la Dirección de Mejoramiento de Vivienda.</t>
  </si>
  <si>
    <t>DMV-060</t>
  </si>
  <si>
    <t>REINALDO  GALINDO HERNANDEZ</t>
  </si>
  <si>
    <t>7680-111</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</si>
  <si>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</si>
  <si>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7680-112</t>
  </si>
  <si>
    <t>7680-113</t>
  </si>
  <si>
    <t>7680-114</t>
  </si>
  <si>
    <t>7680-115</t>
  </si>
  <si>
    <t>Renovar el licenciamiento del software autodesk última versión, para uso de la Caja de la Vivienda Popular</t>
  </si>
  <si>
    <t>NOVIEMBRE</t>
  </si>
  <si>
    <t>7680-116</t>
  </si>
  <si>
    <t>Comisión Financiera FIDUCIA</t>
  </si>
  <si>
    <t>Radicado No.: 202414000002253</t>
  </si>
  <si>
    <t>DMV-003</t>
  </si>
  <si>
    <t>PATRIMONIOS AUTONOMOS FIDUCIARIA BANCOLOMBIA S A SOCIEDAD FIDUCIARIA</t>
  </si>
  <si>
    <t>7680-117</t>
  </si>
  <si>
    <t>Ahorro del 10% para la reducción del gasto en contratos de prestación de servicios profesionales y de apoyo a la gestión en cumplimiento del artículo 6 del Decreto 062 de 2024</t>
  </si>
  <si>
    <t> 202414000021553</t>
  </si>
  <si>
    <t xml:space="preserve"> de  las lineas 7680-78 $ 70.000.000 7680-79 $ 70.000.000 7680-80 $ 70.000.000 7680-81 $ 70.000.000 7680-82 $ 70.000.000 7680-84 $ 40.000.000 7680-85 $ 50.000.000</t>
  </si>
  <si>
    <t>DMV-007</t>
  </si>
  <si>
    <t>7680-118</t>
  </si>
  <si>
    <t>7680-29 $ 85.000.000 7680-30 $ 85.000.000 7680-31 $ 45.000.000 7680-32 $ 45.000.000 7680-33 $ 45.000.000 7680-34 $ 45.000.000 7680-35 $ 45.000.000 7680-36 $ 45.000.000</t>
  </si>
  <si>
    <t>DMV-008</t>
  </si>
  <si>
    <t>7680-119</t>
  </si>
  <si>
    <t>7680-61 $ 110.000.000 7680-62 $ 80.000.000</t>
  </si>
  <si>
    <t>DMV-009</t>
  </si>
  <si>
    <t>7680-120</t>
  </si>
  <si>
    <t>7680-77 $ 32.391.420</t>
  </si>
  <si>
    <t>DMV-010</t>
  </si>
  <si>
    <t>7680-121</t>
  </si>
  <si>
    <t>Prestar los servicios profesionales especializados en la estructuración de proyectos de mejoramiento en los territorios definidos en el marco del Plan Terrazas y los programas de mejoramiento de Vivienda</t>
  </si>
  <si>
    <t>202414000021873
202414000023183</t>
  </si>
  <si>
    <t>DMV-061</t>
  </si>
  <si>
    <t>WILLIAM  MOLANO RODRIGUEZ</t>
  </si>
  <si>
    <t>7680-122</t>
  </si>
  <si>
    <t>DMV-062</t>
  </si>
  <si>
    <t>NELSON RAUL RAMOS LEAL</t>
  </si>
  <si>
    <t>7680-123</t>
  </si>
  <si>
    <t>DMV-063</t>
  </si>
  <si>
    <t>427</t>
  </si>
  <si>
    <t>HONNY STEVEN LANDINEZ LEON</t>
  </si>
  <si>
    <t>7680-124</t>
  </si>
  <si>
    <t>Prestar servicios profesionales para el trámite de los derechos de petición, PQRS y tutelas así como brindar apoyo jurídico en los temas propios de la Dirección de Mejoramiento de Vivienda en el marco del Plan terrazas</t>
  </si>
  <si>
    <t>DMV-064</t>
  </si>
  <si>
    <t>LESDY MARIA GIRALDO CASTAÑEDA</t>
  </si>
  <si>
    <t>7680-125</t>
  </si>
  <si>
    <t>Prestar los servicios profesionales para acompañar jurídicamente a la Dirección de Mejoramiento de Vivienda en la gestión, seguimiento o revisión de las solicitudes que realicen los organos de control sobre la ejecución del Plan Terrazas y los demás programas de mejoramiento de vivienda.</t>
  </si>
  <si>
    <t>DMV-065</t>
  </si>
  <si>
    <t>OSCAR GIOVANNY BALAGUERA MORA</t>
  </si>
  <si>
    <t>7680-126</t>
  </si>
  <si>
    <t>Prestar servicios profesionales especializados para dirigir y coordinar la formulación, ejecución y seguimiento a los programas y proyectos de mejoramiento de vivienda cargo de la Dirección de Mejoramiento de Vivienda de la Caja de la Vivienda Popular de la Alcaldía de Bogotá.</t>
  </si>
  <si>
    <t>DMV-066</t>
  </si>
  <si>
    <t>YIRA ALEXANDRA MORANTE GOMEZ</t>
  </si>
  <si>
    <t>7680-127</t>
  </si>
  <si>
    <t>Prestar servicios profesionales para realizar la gestión precontractual, seguimiento jurídico y actuaciones contractuales de los procesos que se realicen en el marco del Plan Terrazas y de los programas de mejoramiento que le sean asignados.</t>
  </si>
  <si>
    <t>DMV-067</t>
  </si>
  <si>
    <t>SANDRA STELLA SANCHEZ SANDOVAL</t>
  </si>
  <si>
    <t>7680-128</t>
  </si>
  <si>
    <t>Prestar los servicios profesionales especializados realizando seguimiento, control y monitoreo del Sistema Integrado de Gestión del proceso de Mejoramiento de Vivienda en el marco del Plan Terrazas.</t>
  </si>
  <si>
    <t>DMV-068</t>
  </si>
  <si>
    <t>GLADYS  BOJACA BUCHE</t>
  </si>
  <si>
    <t>7680-129</t>
  </si>
  <si>
    <t>DMV-069</t>
  </si>
  <si>
    <t>CRISTIAN FABIAN RAMIREZ MARROQUIN</t>
  </si>
  <si>
    <t>7680-130</t>
  </si>
  <si>
    <t>Prestar los servicios profesionales en el proceso de trámite y seguimiento a la ruta de información generada en desarrollo de los proyectos estructurados en el marco del Plan Terrazas y los programas de Mejoramiento de Vivienda.</t>
  </si>
  <si>
    <t>DMV-070</t>
  </si>
  <si>
    <t>JENNY PAOLA RAMIREZ GALVIZ</t>
  </si>
  <si>
    <t>7680-131</t>
  </si>
  <si>
    <t>Prestar los servicios profesionales para apoyar el análisis espacial y cartográfico de los predios priorizados en las diferentes etapas del proceso de la prefactibilidad dentro del marco del Plan Terrazas  y demás programas de mejoramiento de vivienda de conformidad con los requisitos técnicos establecidos en la estrategia territorial.</t>
  </si>
  <si>
    <t>DMV-071</t>
  </si>
  <si>
    <t>KAREN JIMENA SOLANO FERNANDEZ</t>
  </si>
  <si>
    <t>7680-132</t>
  </si>
  <si>
    <t>Prestar servicios especializados a la Dirección de Mejoramiento de vivienda para el seguimiento jurídico de los contratos que se ejecuten en el marco del programa del Plan Terrazas</t>
  </si>
  <si>
    <t>Línea 8 $28,000,000</t>
  </si>
  <si>
    <t>DMV-078</t>
  </si>
  <si>
    <t>JONATHAN ARMANDO HERNANDEZ BARCENAS</t>
  </si>
  <si>
    <t>ALEJANDRO HURTADO</t>
  </si>
  <si>
    <t>7680-133</t>
  </si>
  <si>
    <t>Línea 9 $28,000,000</t>
  </si>
  <si>
    <t>DMV-079</t>
  </si>
  <si>
    <t>CIRO ANDRES CASTRO SALGADO</t>
  </si>
  <si>
    <t>CIRO CASTRO</t>
  </si>
  <si>
    <t>7680-134</t>
  </si>
  <si>
    <t>DMV-080</t>
  </si>
  <si>
    <t>JUAN DIEGO BOTERO CURE</t>
  </si>
  <si>
    <t>7680-135</t>
  </si>
  <si>
    <t>12/03/2024
02-04-24</t>
  </si>
  <si>
    <t>202414000030683
202414000036723</t>
  </si>
  <si>
    <t>Línea 8 $4,000,000
Línea 9 $24,000,000
Linea 10 $2.000.000</t>
  </si>
  <si>
    <t>DMV-081 anulada Y  489 ANULADO</t>
  </si>
  <si>
    <t>7680-136</t>
  </si>
  <si>
    <t>Línea 10 $28,000,000</t>
  </si>
  <si>
    <t>DMV-082</t>
  </si>
  <si>
    <t>YEIMY NATHALIA ARIZA BUITRAGO</t>
  </si>
  <si>
    <t>7680-137</t>
  </si>
  <si>
    <t>Prestar servicios profesionales a la Dirección de Mejoramiento de vivienda para brindar apoyo jurídico a las actividades y procesos desarrolladas en el marco del programa del Plan Terrazas</t>
  </si>
  <si>
    <t>Línea 41 $22,750,000</t>
  </si>
  <si>
    <t>DMV-084</t>
  </si>
  <si>
    <t>JOSE VICENTE GUERRERO RAMIREZ</t>
  </si>
  <si>
    <t>JOSÉ VICENTE GUERRERO</t>
  </si>
  <si>
    <t>7680-138</t>
  </si>
  <si>
    <t>12/03/2024
21-03-2024
02-04-24</t>
  </si>
  <si>
    <t>202414000030683
202414000033543
202414000034013</t>
  </si>
  <si>
    <t>Línea 41 $19,273,800
DE LA LINEA 8 $10,661,700</t>
  </si>
  <si>
    <t>13/02/2024
21/03/2024</t>
  </si>
  <si>
    <t>DMV-125</t>
  </si>
  <si>
    <t>IVAN RODOLFO OROZCO MONTERO</t>
  </si>
  <si>
    <t>DMV-085 (ANULADA)</t>
  </si>
  <si>
    <t>7680-139</t>
  </si>
  <si>
    <t>Línea 41 $19,273,800</t>
  </si>
  <si>
    <t>DMV-086</t>
  </si>
  <si>
    <t>JOSE NELSON JIMENEZ PORRAS  NUEVO  </t>
  </si>
  <si>
    <t>7680-140</t>
  </si>
  <si>
    <t>DMV-087</t>
  </si>
  <si>
    <t>OLGA LUCIA ESPITIA GARZON</t>
  </si>
  <si>
    <t>7680-141</t>
  </si>
  <si>
    <t>Prestar servicios profesionales a la Dirección de Mejoramiento de vivienda para brindar acompañamiento social a las actividades y procesos desarrollados en el marco del programa del Plan Terrazas</t>
  </si>
  <si>
    <t>Línea 111 $19,273,800</t>
  </si>
  <si>
    <t>DMV-088</t>
  </si>
  <si>
    <t>SERGIO ALEJANDRO CASTAÑEDA CAMACHO</t>
  </si>
  <si>
    <t>SERGIO ALEJANDRO CASTAÑEDA CAMACHO - NUEVO</t>
  </si>
  <si>
    <t>7680-142</t>
  </si>
  <si>
    <t>DMV-089</t>
  </si>
  <si>
    <t>VICENTE ANDRÉS TODARO MONTES </t>
  </si>
  <si>
    <t>7680-143</t>
  </si>
  <si>
    <t>Línea 112 $19,273,800</t>
  </si>
  <si>
    <t>DMV-090</t>
  </si>
  <si>
    <t>MIGUEL LEONARDO MANRIQUE CAMARGO</t>
  </si>
  <si>
    <t>MIGUEL LEONARDO MANRIQUE- NUEVO</t>
  </si>
  <si>
    <t>7680-144</t>
  </si>
  <si>
    <t>DMV-091</t>
  </si>
  <si>
    <t>HECTOR JULIO CASTAÑEDA PULIDO</t>
  </si>
  <si>
    <t>HECTOR JULIO CASTAÑEDA</t>
  </si>
  <si>
    <t>7680-145</t>
  </si>
  <si>
    <t>Línea 113 $19,273,800</t>
  </si>
  <si>
    <t>DMV-092</t>
  </si>
  <si>
    <t>JOHANA ALEXANDRA HERRERA SANCHEZ</t>
  </si>
  <si>
    <t>7680-146</t>
  </si>
  <si>
    <t>DMV-093</t>
  </si>
  <si>
    <t>MARÍA JOSÉ LUQUE GARCÍA</t>
  </si>
  <si>
    <t>7680-147</t>
  </si>
  <si>
    <t>Línea 114 $19,273,800</t>
  </si>
  <si>
    <t>DMV-094</t>
  </si>
  <si>
    <t>MARITZA  SANCHEZ OCHOA</t>
  </si>
  <si>
    <t>MARITZA SANCHEZ</t>
  </si>
  <si>
    <t>7680-148</t>
  </si>
  <si>
    <t>Prestar servicios profesionales a la Dirección de Mejoramiento de vivienda para brindar apoyo tecnico como arquitecto para la ejecución de las actividades y procesos desarrollados en el marco del programa del Plan Terrazas</t>
  </si>
  <si>
    <t>Línea 16 $24,272,815</t>
  </si>
  <si>
    <t>DMV-095</t>
  </si>
  <si>
    <t>ADALIA  SERRANO RODRIGUEZ</t>
  </si>
  <si>
    <t>ADALIA SERRANO RODRIGUEZ</t>
  </si>
  <si>
    <t>7680-149</t>
  </si>
  <si>
    <t>DMV-096</t>
  </si>
  <si>
    <t>ALBERTO RODRIGUEZ GOMEZ -  NUEVO</t>
  </si>
  <si>
    <t>7680-150</t>
  </si>
  <si>
    <t>DMV-097</t>
  </si>
  <si>
    <t>ANGELICA DEL PILAR BUITRAGO REDONDO</t>
  </si>
  <si>
    <t>ANGÉLICA DEL PILAR BUITRAGO </t>
  </si>
  <si>
    <t>7680-151</t>
  </si>
  <si>
    <t>Línea 17 $24,272,815</t>
  </si>
  <si>
    <t>DMV-098</t>
  </si>
  <si>
    <t>CARLOS ANDRES LEMUS ACEVEDO</t>
  </si>
  <si>
    <t>CARLOS LEMUS</t>
  </si>
  <si>
    <t>7680-152</t>
  </si>
  <si>
    <t>Prestar servicios profesionales a la Dirección de Mejoramiento de vivienda para brindar apoyo tecnico en el área de arquitectura de las actividades propias de la ejecución del programa Plan Terrazas</t>
  </si>
  <si>
    <t>Línea 95 $19,273,800</t>
  </si>
  <si>
    <t>DMV-099</t>
  </si>
  <si>
    <t>HERNÁN VENEGAS</t>
  </si>
  <si>
    <t>7680-153</t>
  </si>
  <si>
    <t>DMV-100</t>
  </si>
  <si>
    <t>KARINA ANDREA DIAZ LORA</t>
  </si>
  <si>
    <t>KARINA ANDREA DÍAZ LORA - NUEVO</t>
  </si>
  <si>
    <t>7680-154</t>
  </si>
  <si>
    <t>DMV-101</t>
  </si>
  <si>
    <t>LIZETH PAOLA ZAMORA ESPITIA</t>
  </si>
  <si>
    <t>LIZETH PAOLA ZAMORA</t>
  </si>
  <si>
    <t>7680-155</t>
  </si>
  <si>
    <t xml:space="preserve">Prestar servicios profesionales como comunicador para la producción de información de campo que sirva de base para la divulgación de politicas, programas y proyectos de la Caja de la vivienda popular y del plan terrazas </t>
  </si>
  <si>
    <t xml:space="preserve">Línea 75 $19,273,800
</t>
  </si>
  <si>
    <t>DMV-102</t>
  </si>
  <si>
    <t>PAOLA ANDREA MENDEZ COTRINO</t>
  </si>
  <si>
    <t>7680-156</t>
  </si>
  <si>
    <t>Línea 76 $19,273,800</t>
  </si>
  <si>
    <t>DMV-103</t>
  </si>
  <si>
    <t>EDWIN ALBERTO DIAZ BAEZ</t>
  </si>
  <si>
    <t>ALBERTO DÍAZ</t>
  </si>
  <si>
    <t>7680-157</t>
  </si>
  <si>
    <t>Prestar servicios profesionales especializados para el seguimiento de los aspectos economicos y
financieros del Plan Terrazas</t>
  </si>
  <si>
    <t>12/03/2024
08/04/24</t>
  </si>
  <si>
    <t>202414000030683
202414000036713
202414000037723</t>
  </si>
  <si>
    <t>Línea 73 $29,050,000</t>
  </si>
  <si>
    <t>DMV-128</t>
  </si>
  <si>
    <t>MARTHA PATRICIA TOVAR GONZALEZ</t>
  </si>
  <si>
    <t>CDP 508-anulada según correo electronico 08-04-24</t>
  </si>
  <si>
    <t>7680-158</t>
  </si>
  <si>
    <t>Prestar servicios profesionales para el seguimiento financiero de la actividades y procesos propios de la ejecución del Plan Terrazas de la Dirección de Mejoramiento de Vivienda</t>
  </si>
  <si>
    <t>Línea 68 $17,308,550</t>
  </si>
  <si>
    <t>DMV-105</t>
  </si>
  <si>
    <t>DANIEL OCTAVIO CASTILLO CABEZA</t>
  </si>
  <si>
    <t>DANIEL OCTAVIO CASTILLO -  NUEVO</t>
  </si>
  <si>
    <t>7680-159</t>
  </si>
  <si>
    <t>Línea 83 $19,273,800</t>
  </si>
  <si>
    <t>DMV-106</t>
  </si>
  <si>
    <t>JAIR ARMANDO MORA DIAZ</t>
  </si>
  <si>
    <t>JAIR ARMANDO MORA DÍAZ - NUEVO</t>
  </si>
  <si>
    <t>7680-160</t>
  </si>
  <si>
    <t>Línea 69 $19,273,800</t>
  </si>
  <si>
    <t>DMV-107</t>
  </si>
  <si>
    <t>JHOAN ARLEY OBANDO GUTIERREZ</t>
  </si>
  <si>
    <t>JHOAN OBANDO - NUEVO</t>
  </si>
  <si>
    <t>7680-161</t>
  </si>
  <si>
    <t>Línea 70 $19,273,800</t>
  </si>
  <si>
    <t>DMV-108</t>
  </si>
  <si>
    <t>LUIS ALBERTO RODRIGUEZ PUERTO</t>
  </si>
  <si>
    <t>LUIS ALBERTO RODRIGUEZ PUERTO - NUEVO</t>
  </si>
  <si>
    <t>7680-162</t>
  </si>
  <si>
    <t>Prestar servicios profesionales especializados para el seguimiento tecnico del Plan Terrazas de la Dirección de Mejoramiento de Vivienda</t>
  </si>
  <si>
    <t>12/03/2024
02-02-24</t>
  </si>
  <si>
    <t>Línea 108 $31,500,000
Linea 103 $3.500.000</t>
  </si>
  <si>
    <t>DMV-126</t>
  </si>
  <si>
    <t>CARLOS ANDRES CORDOBA PAEZ</t>
  </si>
  <si>
    <t>DMV-109 (ANULADA)</t>
  </si>
  <si>
    <t>7680-163</t>
  </si>
  <si>
    <t>Prestar servicios profesionales especializados a la Dirección de Mejoramiento de vivienda para brindar apoyo tecnico en el área de ingeniería en las actividades propias de la ejecución del programa Plan Terrazas</t>
  </si>
  <si>
    <t>Línea 103 $28,000,000</t>
  </si>
  <si>
    <t>DMV-110</t>
  </si>
  <si>
    <t>LAURA MARCELA HUERTAS GUERRA</t>
  </si>
  <si>
    <t>7680-164</t>
  </si>
  <si>
    <t>Prestar servicios profesionales de ingeniería para el seguimiento tecnico de la actividades y procesos propios de la ejecución del Plan Terrazas de la  Dirección de Mejoramiento de vivienda</t>
  </si>
  <si>
    <t>Línea 104 $19,273,800</t>
  </si>
  <si>
    <t>DMV-111</t>
  </si>
  <si>
    <t>JONATHAN FABRICIO ORTIZ REYES</t>
  </si>
  <si>
    <t>7680-165</t>
  </si>
  <si>
    <t>DMV-112</t>
  </si>
  <si>
    <t>MONICA CECILIA PISSO PAJOY</t>
  </si>
  <si>
    <t>7680-166</t>
  </si>
  <si>
    <t>Línea 105 $19,273,800</t>
  </si>
  <si>
    <t>DMV-113</t>
  </si>
  <si>
    <t>YAKSON  LONDOÑO LONDOÑO</t>
  </si>
  <si>
    <t>7680-167</t>
  </si>
  <si>
    <t>DMV-114</t>
  </si>
  <si>
    <t>YENI PAOLA CASTILLO BARRERO</t>
  </si>
  <si>
    <t>7680-168</t>
  </si>
  <si>
    <t>Prestar servicios de apoyo a la gestión a la Dirección de Mejoramiento de vivienda  para la gestión administrativa de los procesos y actividades propios de la ejecución del Plan Terrazas</t>
  </si>
  <si>
    <t>Línea 3 $12,250,000</t>
  </si>
  <si>
    <t>DMV-115</t>
  </si>
  <si>
    <t>7680-169</t>
  </si>
  <si>
    <t>Prestar servicios de apoyo a la gestión a la Dirección de Mejoramiento de vivienda  para la gestión administrativa y documental de los procesos y actividades propios de la ejecución del Plan Terrazas</t>
  </si>
  <si>
    <t>Línea 63 $16,230,960</t>
  </si>
  <si>
    <t>DMV-116</t>
  </si>
  <si>
    <t>DANIELA  PEREZ GOMEZ</t>
  </si>
  <si>
    <t>7680-170</t>
  </si>
  <si>
    <t>Prestar servicios profesionales desde el ámbito jurídico  que contriuyan a que  la Caja de Vivienda Popular  realice actividades de gestión predial en el rol de Operador Urbano en  Bogotá D.C.   y en especial en ámbitos donde se incluyan programas y proyectos de la Dirección de Mejoramiento de Vivienda</t>
  </si>
  <si>
    <t>Línea 39 $28,000,000</t>
  </si>
  <si>
    <t>DMV-117</t>
  </si>
  <si>
    <t>YENNY PAOLA NUÑEZ GOMEZ</t>
  </si>
  <si>
    <t>7680-171</t>
  </si>
  <si>
    <t>Prestar servicios profesionales especializados para apoyar en la estructuración de los requisitos y condiciones para que la Caja de Vivienda Popular ejerza como Operador Urbano en  Bogotá D.C.  y en especial en ámbitos donde se incluyan programas y proyectos de la Dirección de Mejoramiento de Vivienda</t>
  </si>
  <si>
    <t>Línea 74 $50,050,000</t>
  </si>
  <si>
    <t>DMV-118</t>
  </si>
  <si>
    <t>DIANA MARCELA CORREA ACERO</t>
  </si>
  <si>
    <t>7680-172</t>
  </si>
  <si>
    <t>Prestar de servicios profesionales especializados para apoyar en a estructuración financiera y elaboración de modelos financieros para los proyectos identificados por la Dirección de Mejormaiento de Vivienda y la Caja de Vivienda Popular en donde se decida actuar como Operador Urbano</t>
  </si>
  <si>
    <t>Línea 74 $28,000,000</t>
  </si>
  <si>
    <t>DMV-119</t>
  </si>
  <si>
    <t>JEYSON LEONARDO CUBAQUE SARMIENTO</t>
  </si>
  <si>
    <t>7680-173</t>
  </si>
  <si>
    <t>DMV-120</t>
  </si>
  <si>
    <t>7680-174</t>
  </si>
  <si>
    <t>Prestar servicios profesionales para apoyar a la Dirección de Mejoramiento de Vivienda y a la Caja de la Vivienda Popular en la elaboración de documentos y en el análisis de la norma urbanística, diseño urbano, cabidas arquitectónicas y modelos de negocio y en ámbitos donde se incluyan programas y proyectos de la Dirección de Mejoramiento de Vivienda</t>
  </si>
  <si>
    <t>Línea 98 $28,000,000</t>
  </si>
  <si>
    <t>DMV-121</t>
  </si>
  <si>
    <t>MIGUEL ANGEL CARDENAS PALACIOS</t>
  </si>
  <si>
    <t>7680-175</t>
  </si>
  <si>
    <t>Prestar servicios profesionales especializados  que sirvan de  apoyo en la elaboración de los documentos y análisis de norma urbanística  y en las modelaciones de capacidad predial y en ámbitos donde se incluyan programas y proyectos de la Dirección de Mejoramiento de Vivienda</t>
  </si>
  <si>
    <t>Línea 99 $28,000,000</t>
  </si>
  <si>
    <t>DMV-122</t>
  </si>
  <si>
    <t>7680-176</t>
  </si>
  <si>
    <t>202414000036713
202414000037723</t>
  </si>
  <si>
    <t>Línea 74 $1.049.850.000</t>
  </si>
  <si>
    <t>DMV-129</t>
  </si>
  <si>
    <t>7680-177</t>
  </si>
  <si>
    <t>Adición y prorroga al  contrato No.055-2024 cuyo objeto es: Prestar los servicios profesionales en la elaboración de insumos del componente técnico para la estructuración de proyectos potenciales en mejoramiento de vivienda progresiva en el marco del Plan terrazas  y demás programas de mejoramiento de vivienda.</t>
  </si>
  <si>
    <t>DMV-131</t>
  </si>
  <si>
    <t>7680-178</t>
  </si>
  <si>
    <t>Adición y prorrogora al contrato No. 079-2024 cuyo objeto es: Prestar servicios profesionales especializados para liderar la estrategia de gestión social y participación ciudadana de los componentes, programas y proyectos que ejecute la Dirección de Mejoramiento de Vivienda, en concordancia con los instrumentos del Plan de Gestión Social y el Manual de gestión social de CVP</t>
  </si>
  <si>
    <t>DMV-132</t>
  </si>
  <si>
    <t>7680-179</t>
  </si>
  <si>
    <t>Adición y prorroga al contrato No. 030-2024 cuyo objeto es: Prestar los servicios profesionales en la estructuración o seguimiento de proyectos que adelante la Dirección de mejoramiento de vivienda en el marco del plan Terrazas</t>
  </si>
  <si>
    <t>de Línea 99</t>
  </si>
  <si>
    <t>DMV-133</t>
  </si>
  <si>
    <t>7680-180</t>
  </si>
  <si>
    <t xml:space="preserve">Adición y prorroga al contrato No. 053- 2024 cuyo objeto es: Prestar los servicios profesionales en la elaboración y administración de bases de datos e información y definir los procesos y procedimientos para el desarrollo de los proyectos de la dirección de mejoramiento de vivienda. </t>
  </si>
  <si>
    <t>$5,506,800 de la linea 109</t>
  </si>
  <si>
    <t>DMV-134</t>
  </si>
  <si>
    <t>7680-181</t>
  </si>
  <si>
    <t>Adición y prorroga al contrato No.054-2024 cuyo objeto es: Prestar los servicios profesionales en la estructuración o seguimiento de proyectos que adelante la Dirección de mejoramiento de vivienda en el marco del plan Terrazas</t>
  </si>
  <si>
    <t>$5,929,900 de la linea 101</t>
  </si>
  <si>
    <t>DMV-135</t>
  </si>
  <si>
    <t>7680-182</t>
  </si>
  <si>
    <t>Adición y prorroga al contrato No. 080-2024 cuyo objeto es: 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t>
  </si>
  <si>
    <t xml:space="preserve"> $8,711,100 de la linea 106</t>
  </si>
  <si>
    <t>DMV-136</t>
  </si>
  <si>
    <t>7680-183</t>
  </si>
  <si>
    <t>Adición y prorroga al contrato No. 086-2024 cuyo objeto es: Prestar los servicios de apoyo a la gestión para soportar los procesos administrativos y de gestión documental para la ejecución de los contratos de mejoramiento de vivienda en el desarrollo del Plan Terrazas.</t>
  </si>
  <si>
    <t>$4,637,400 de la linea 2</t>
  </si>
  <si>
    <t>DMV-137</t>
  </si>
  <si>
    <t>7680-184</t>
  </si>
  <si>
    <t>Adición y prorroga al contrato No. 049-2024 cuyo objeto es. Prestar servicios profesionales para el trámite de los derechos de petición, PQRS y tutelas así como brindar apoyo jurídico en los temas propios de la Dirección de Mejoramiento de Vivienda en el marco del Plan terrazas</t>
  </si>
  <si>
    <t xml:space="preserve">de la linea 6 </t>
  </si>
  <si>
    <t>DMV-138</t>
  </si>
  <si>
    <t>7680-185</t>
  </si>
  <si>
    <t>Adición y porrogra al contrato No. 009-2024 cuyo objeto es: Prestar los servicios de apoyo a la gestión en el trámite de los requerimientos y respuestas a derechos de petición y seguimiento al sistema de gestión documental ORFEO en el marco de la ejecución de los proyectos del Plan Terrazas</t>
  </si>
  <si>
    <t>DMV-139</t>
  </si>
  <si>
    <t>7680-186</t>
  </si>
  <si>
    <t>Adición y prorroga al contrato No. 061-2024 cuyo objeto del contrato es: Prestar los servicios profesionales especializados dirigidos a asesorar y apoyar a la Dirección de Mejoramiento de Vivienda en la evaluación, rediseño y reestructuración del esquema económico, financiero y fiduciario del Plan Terrazas, el diseño financiero de los nuevos programas de mejoramiento de la Dirección de Vivienda y en las actividades que se realicen para convertir a la Caja de la Vivienda Popular en Operador Urbano de acuerdo con los lineamientos del POT y sus decretos reglamentarios</t>
  </si>
  <si>
    <t>$2,326,200 de la linea 75 . $4.862.200 de la linea 76,  $2.764.180 de la linea 77,  $2.726.200 de la linea 83  1, $710.120 de la linea 157</t>
  </si>
  <si>
    <t>DMV-140</t>
  </si>
  <si>
    <t>7680-187</t>
  </si>
  <si>
    <t>Adición y prorroga al contrato No. 062-2024 cuyo objeto es: Prestar servicios profesionales para realizar la gestión precontractual, seguimiento jurídico y actuaciones contractuales de los procesos que se realicen en el marco del Plan Terrazas y de los programas de mejoramiento que le sean asignados.</t>
  </si>
  <si>
    <t>de la linea 6 $7,767,000</t>
  </si>
  <si>
    <t>DMV-141</t>
  </si>
  <si>
    <t>7680-188</t>
  </si>
  <si>
    <t>Adición y prorroga al contrato No 037-2024 cuyo objeto es: 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t>
  </si>
  <si>
    <t>$7,767,000 de la linea 48</t>
  </si>
  <si>
    <t>DMV-142</t>
  </si>
  <si>
    <t>7680-189</t>
  </si>
  <si>
    <t>Adición y prorroga al contrato No. 034-2024 cuyo obejto es: Prestar los servicios profesionales en la estructuración o seguimiento de proyectos que adelante la Dirección de mejoramiento de vivienda en el marco del plan Terrazas</t>
  </si>
  <si>
    <t>$5,929,900 de la linea 102</t>
  </si>
  <si>
    <t>DMV-143</t>
  </si>
  <si>
    <t>7680-190</t>
  </si>
  <si>
    <t>Adición y prorroga al contrato No. 038-2024 cuyo objeto es: Prestar servicios profesionales especializados para dirigir y coordinar la formulación, ejecución y seguimiento a los programas y proyectos de mejoramiento de vivienda cargo de la Dirección de Mejoramiento de Vivienda de la Caja de la Vivienda Popular de la Alcaldía de Bogotá.</t>
  </si>
  <si>
    <t>$2,713,600 de la linea 6, $4.158.800 de la linea 7, $5.152.900 de la linea 8</t>
  </si>
  <si>
    <t>DMV-144</t>
  </si>
  <si>
    <t>CAMILO ERNESTO QUIROGA MORA</t>
  </si>
  <si>
    <t>7680-191</t>
  </si>
  <si>
    <t>Adición y prorroga al contrato No. 011--2024 cuyo objeto es: Prestar los servicios profesionales que soporten los procesos administrativos relacionados con el manejo documental requeridos para la ejecución de los proyectos de mejoramiento de vivienda en desarrollo del Plan Terrazas.</t>
  </si>
  <si>
    <t>26 dias</t>
  </si>
  <si>
    <t>de la linea 157 por valor de $3.439.880</t>
  </si>
  <si>
    <t>DMV-145</t>
  </si>
  <si>
    <t>7680-192</t>
  </si>
  <si>
    <t>Adición y prorroga al contrato No. 029-2024 cuyo objeto es: Prestar servicios profesionales especializados en la asesoría, asistencia, acompañamiento, seguimiento, coordinación y diseño del componente jurídico de los programas y proyectos de la Dirección de Mejoramiento de vivienda de la Caja de Vivienda Popular en el marco del Plan Terrazas</t>
  </si>
  <si>
    <t xml:space="preserve">29 dias </t>
  </si>
  <si>
    <t>$13.920.000 de la linea 66</t>
  </si>
  <si>
    <t>DMV-146</t>
  </si>
  <si>
    <t>7680-193</t>
  </si>
  <si>
    <t>Adición y prorroga al contrato No. 131-2024,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</si>
  <si>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9.000.000 de la linea 92</t>
  </si>
  <si>
    <t>DMV-147</t>
  </si>
  <si>
    <t>7680-194</t>
  </si>
  <si>
    <t>Prestar servicios profesionales para realizar actividades relacionadas con el curso  procedimientos administrativos sancionatorios y soporte contractual en proyectos de inversión a cargo la dirección de mejoramiento de vivienda de la caja de vivienda popular</t>
  </si>
  <si>
    <t>DE LA LINEA 43</t>
  </si>
  <si>
    <t>DMV-148</t>
  </si>
  <si>
    <t>GUILLERMO ANDRES ALCALA RONDON</t>
  </si>
  <si>
    <t>7680-195</t>
  </si>
  <si>
    <t xml:space="preserve">Adición y prorroga al contrato No. 238-2024 cuyo obejto es: Prestar servicios profesionales como comunicador para la producción de información de campo que sirva de base para la divulgación de politicas, programas y proyectos de la Caja de la vivienda popular y del plan terrazas </t>
  </si>
  <si>
    <t>DMV-149</t>
  </si>
  <si>
    <t>7680-196</t>
  </si>
  <si>
    <t>CORREO ELECTRONICO</t>
  </si>
  <si>
    <t>DE LA LINEA 5 POR 17.422.200</t>
  </si>
  <si>
    <t>DMV-151</t>
  </si>
  <si>
    <t>Instrumentos financieros para reubicación definitiva de hogares localizados en zonas de alto riesgo no mitigable o los ordenados mediante sentencias judiciales o actos administrativos.</t>
  </si>
  <si>
    <t>TRASLADO DE HOGARES LOCALIZADOS EN ZONAS DE ALTO RIESGO NO MITIGABLE O LOS ORDENADOS MEDIANTE SENTENCIAS JUDICIALES O ACTOS ADMINISTRATIVOS. BOGOTÁ.</t>
  </si>
  <si>
    <t>PRESTACIÓN PÚBLICA ASISTENCIAL DE CARÁCTER ECONÓMICO Y DE DURACIÓN DETERMINADA PARA PROMOVER Y APOYAR PROGRAMAS DE REUBICACIÓN DE VIVIENDAS UBICADAS EN ZONAS DE ALTO RIESGO ATENDIENDO A CRITERIOS DE F</t>
  </si>
  <si>
    <t>REAS-153</t>
  </si>
  <si>
    <t>MULTIPLES REG</t>
  </si>
  <si>
    <t>MULTIPLES FECHAS</t>
  </si>
  <si>
    <t>MULTIPLES RESOLUCIONES</t>
  </si>
  <si>
    <t>MULTIPLES TERCEROS</t>
  </si>
  <si>
    <t>7698-2</t>
  </si>
  <si>
    <t>7698-3</t>
  </si>
  <si>
    <t>Instrumentos financieros para la adquisición de predios localizados zonas de alto riesgo no mitigable o los ordenados mediante sentencias judiciales o actos administrativos.</t>
  </si>
  <si>
    <t>GERMAN ALBERTO HERNANDEZ PRIETO</t>
  </si>
  <si>
    <t>REAS-157</t>
  </si>
  <si>
    <t>7698-4</t>
  </si>
  <si>
    <t>Instrumentos financieros para relocalización transitoria.</t>
  </si>
  <si>
    <t>7698-5</t>
  </si>
  <si>
    <t>Realizar gestiones documentacion, legalización, gestiones notariales y  certificación juridica en la adjudicación de las viviendas para entrega de los predios a los beneficiarios objeto del programa de reasentamientos. (197 hogares meta 1 y 5 predios meta 2 con tramites realizados)</t>
  </si>
  <si>
    <t>7698-6</t>
  </si>
  <si>
    <t>7698-7</t>
  </si>
  <si>
    <t>6. Beneficiar 497 nuevos hogares que ingresan al programa de relocalización transitoria, localizados en zonas de alto riesgo no mitigable o los ordenados mediante sentencias judiciales o actos administrativos.</t>
  </si>
  <si>
    <t>7698-8</t>
  </si>
  <si>
    <t>7698-9</t>
  </si>
  <si>
    <t>7698-10</t>
  </si>
  <si>
    <t>Prestación de servicios de apoyo  técnico y asistencial a la gestión en la Dirección de Reasentamientos de la Caja de Vivienda Popular en temas de Gestión Documental con especial enfasis en el saneamiento predial.</t>
  </si>
  <si>
    <t>7698-11</t>
  </si>
  <si>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</si>
  <si>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7698-12</t>
  </si>
  <si>
    <t>7698-13</t>
  </si>
  <si>
    <t>Prestación de servicios de apoyo profesional, técnico y asistencial a la gestión en la Dirección de Reasentamientos de la Caja de Vivienda Popular en temas Jurídicos con especial enfasis en sanemiento predial y demoliciones.</t>
  </si>
  <si>
    <t>7698-14</t>
  </si>
  <si>
    <t>Contratación de actividades de adecuación preliminar, demarcación y señalización de los predios desocupados en desarrollo del proceso de reasentamientos por alto riesgo no mitigables, acorde a la delegación establecida en el Decreto 520 2023 del POT</t>
  </si>
  <si>
    <t>72141500;80101500;72102900;22102000</t>
  </si>
  <si>
    <t>7698-15</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</si>
  <si>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</si>
  <si>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7698-16</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</si>
  <si>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</si>
  <si>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7698-17</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</si>
  <si>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</si>
  <si>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7698-18</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</si>
  <si>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</si>
  <si>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7698-19</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</si>
  <si>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</si>
  <si>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7698-20</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</si>
  <si>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</si>
  <si>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7698-21</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</si>
  <si>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</si>
  <si>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7698-22</t>
  </si>
  <si>
    <t>7698-23</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</si>
  <si>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</si>
  <si>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7698-24</t>
  </si>
  <si>
    <t xml:space="preserve">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t>
  </si>
  <si>
    <t>7698-25</t>
  </si>
  <si>
    <t>7698-26</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</si>
  <si>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</si>
  <si>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7698-27</t>
  </si>
  <si>
    <t>Prestación de servicios profesionales a la gestión  social de la Direccion de Reasentamientos,  en la gestión de las etapas del programa de Reasentamientos de acuerdo con la normatividad vigente que rige la materia.</t>
  </si>
  <si>
    <t>7698-28</t>
  </si>
  <si>
    <t>7698-29</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</si>
  <si>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</si>
  <si>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7698-30</t>
  </si>
  <si>
    <t>7698-31</t>
  </si>
  <si>
    <t>7698-32</t>
  </si>
  <si>
    <t>7698-33</t>
  </si>
  <si>
    <t>7698-34</t>
  </si>
  <si>
    <t>7698-35</t>
  </si>
  <si>
    <t>7698-36</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</si>
  <si>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</si>
  <si>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7698-37</t>
  </si>
  <si>
    <t>7698-38</t>
  </si>
  <si>
    <t>Prestación de servicios profesionales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</si>
  <si>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7698-39</t>
  </si>
  <si>
    <t>7698-40</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</si>
  <si>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</si>
  <si>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7698-41</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</si>
  <si>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</si>
  <si>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7698-42</t>
  </si>
  <si>
    <t>Prestar servicios profesionales a la gestión técnica de la Dirección de Reasentamientos, para la ejecucion de todas las etapas del programa de relocalizacion transitoria establecidas en el proceso y los procedimientos adoptados en la CVP y la normatividad vigente que rige la materia, de los expedientes que le sean asignados.</t>
  </si>
  <si>
    <t>7698-43</t>
  </si>
  <si>
    <t>7698-44</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</si>
  <si>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</si>
  <si>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7698-45</t>
  </si>
  <si>
    <t>7698-46</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</si>
  <si>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</si>
  <si>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7698-47</t>
  </si>
  <si>
    <t>7698-48</t>
  </si>
  <si>
    <t>7698-49</t>
  </si>
  <si>
    <t>7698-50</t>
  </si>
  <si>
    <t xml:space="preserve">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
</t>
  </si>
  <si>
    <t>7698-51</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</si>
  <si>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</si>
  <si>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7698-52</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</si>
  <si>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</si>
  <si>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Para línea 99</t>
  </si>
  <si>
    <t>7698-53</t>
  </si>
  <si>
    <t>7698-54</t>
  </si>
  <si>
    <t>Prestar servicios profesionales  a la Dirección de Reasentamientos en el área financiera, para realizar el  seguimiento y control a la ejecución de los recursos presupuestales del programa de relocalizacion transitoria de acuerdo con  las etapas establecidas en el proceso de Reasentamiento, atendiendo lo establecido en el proceso y los procedimientos adoptados en la CVP y la normatividad vigente que rige la materia.</t>
  </si>
  <si>
    <t>7698-55</t>
  </si>
  <si>
    <t>Prestar servicios profesionales  a la Dirección de Reasentamientos en el área financiera, para realizar el  seguimiento y control a la ejecución de los recursos presupuestales del componente VURES de acuerdo con  las etapas establecidas en el proceso de Reasentamiento, atendiendo lo establecido en el proceso y los procedimientos adoptados en la CVP y la normatividad vigente que rige la materia.</t>
  </si>
  <si>
    <t>7698-56</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</si>
  <si>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</si>
  <si>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7698-57</t>
  </si>
  <si>
    <t>7698-58</t>
  </si>
  <si>
    <t>7698-59</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</si>
  <si>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</si>
  <si>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7698-60</t>
  </si>
  <si>
    <t>7698-61</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</si>
  <si>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</si>
  <si>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A la linea 99</t>
  </si>
  <si>
    <t>7698-62</t>
  </si>
  <si>
    <t>Prestación de servicios de apoyo profesional, técnico y asistencial a la gestión en la Dirección de Reasentamientos de la Caja de Vivienda Popular en temas Administrativos.</t>
  </si>
  <si>
    <t>7698-63</t>
  </si>
  <si>
    <t>7698-64</t>
  </si>
  <si>
    <t>Prestar servicios profesionales especializados y de asesoria para apoyar la coordinación, seguimiento y control a la ejecución de los recursos presupuestales y a la gestión financiera de la Dirección de Reasentamientos, así como el seguimiento a las actividades y procesos propios de la Dirección del Reasentamientos de la CVP.</t>
  </si>
  <si>
    <t>7698-65</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</si>
  <si>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</si>
  <si>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7698-66</t>
  </si>
  <si>
    <t>Prestar servicios profesionales a la Dirección de Reasentamientos de la Caja de la Vivienda Popular, para  realizar apoyo en la programación de actividades y seguimiento a los planes de acción prioritarios de los grupos de trabajo,  atendiendo lo establecido en el proceso y los procedimientos adoptados en la CVP y la normatividad vigente que rige la materia.</t>
  </si>
  <si>
    <t>7698-67</t>
  </si>
  <si>
    <t>Prestar servicios técnicos de apoyo a la gestión de la Direccion de Reasentamientos, para realizar actividades operativas y de seguimiento a los PQRS, de acuerdo con los procedimientos adoptados en la CVP y la normatividad vigente que rige la materia.</t>
  </si>
  <si>
    <t>7698-68</t>
  </si>
  <si>
    <t>7698-69</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</si>
  <si>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</si>
  <si>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7698-70</t>
  </si>
  <si>
    <t>Prestar servicios profesionales a la gestión juridica  de la Dirección de Reasentamientos, en  las etapas de ingreso, prefactibilidad,  factibilidad y ejecución establecidas en el proceso y los procedimientos adoptados en la CVP y la normatividad vigente que rige la materia, de los expedientes que le sean asignados.</t>
  </si>
  <si>
    <t>7698-71</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</si>
  <si>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</si>
  <si>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7698-72</t>
  </si>
  <si>
    <t>7698-73</t>
  </si>
  <si>
    <t>7698-74</t>
  </si>
  <si>
    <t>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t>
  </si>
  <si>
    <t>7698-75</t>
  </si>
  <si>
    <t>7698-76</t>
  </si>
  <si>
    <t>7698-77</t>
  </si>
  <si>
    <t>7698-78</t>
  </si>
  <si>
    <t>Prestación de servicios de apoyo profesional, técnico y asistencial a la gestión en la Dirección de Reasentamientos de la Caja de Vivienda Popular en temas Inmobiliarios</t>
  </si>
  <si>
    <t>7698-79</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</si>
  <si>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</si>
  <si>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7698-80</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</si>
  <si>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</si>
  <si>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7698-81</t>
  </si>
  <si>
    <t>7698-82</t>
  </si>
  <si>
    <t xml:space="preserve">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t>
  </si>
  <si>
    <t>7698-83</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</si>
  <si>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</si>
  <si>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7698-84</t>
  </si>
  <si>
    <t xml:space="preserve">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 </t>
  </si>
  <si>
    <t>7698-85</t>
  </si>
  <si>
    <t>7698-86</t>
  </si>
  <si>
    <t>7698-87</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</si>
  <si>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</si>
  <si>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7698-88</t>
  </si>
  <si>
    <t>7698-89</t>
  </si>
  <si>
    <t>7698-90</t>
  </si>
  <si>
    <t>Prestar servicios profesionales a la gestión del componente administrativo del Programa de Reasentamiento de la Dirección de Reasentamientos de la Caja de la Vivienda Popular, para realizar las actividades de asesoria al despacho juridica y contractual y apoyar en la gestión de los cierres administrativos que le sean asignados, atendiendo lo establecido en los procedimientos adoptados en la CVP y la normatividad vigente que rige la materia.</t>
  </si>
  <si>
    <t>7698-91</t>
  </si>
  <si>
    <t>7698-92</t>
  </si>
  <si>
    <t>Prestar servicios profesionales para modelar, planear, desarrollar, implementar y proponer soluciones informáticas que optimice y fortalezca la plataforma tecnológica y el sistema de información misional que soporte el proceso de Reasentamientos de la Entidad</t>
  </si>
  <si>
    <t>7698-93</t>
  </si>
  <si>
    <t>7698-94</t>
  </si>
  <si>
    <t>Recursos de línea  7</t>
  </si>
  <si>
    <t>REAS-001</t>
  </si>
  <si>
    <t>7698-95</t>
  </si>
  <si>
    <t>Recursos de línea  8</t>
  </si>
  <si>
    <t>REAS-002  ANULADA</t>
  </si>
  <si>
    <t>27 anulado</t>
  </si>
  <si>
    <t>7698-96</t>
  </si>
  <si>
    <t>REAS-003 ANULADA</t>
  </si>
  <si>
    <t>28 anulado</t>
  </si>
  <si>
    <t>7698-97</t>
  </si>
  <si>
    <t>RECURSOS DE LINEA 5</t>
  </si>
  <si>
    <t>REAS-004</t>
  </si>
  <si>
    <t>7698-98</t>
  </si>
  <si>
    <t>Prórroga y adición al Contrato de prestación de servicios No.51/2023 Prestar servicios profesionales especializados financieros a la Dirección de Reasentamientos, apoyando la formulación de estrategias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</si>
  <si>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1 mes y 20 días</t>
  </si>
  <si>
    <t>Recursos de línea  61</t>
  </si>
  <si>
    <t>REAS-005</t>
  </si>
  <si>
    <t>SELENE MILAGROS IBAÑEZ ECHEVERRIA</t>
  </si>
  <si>
    <t>7698-99</t>
  </si>
  <si>
    <t>Prórroga y adición al Contrato de prestación de servicios No.28/2023 Prestación de servicios profesionales de abogado a la Dirección de Reasentamientos para acompañar la defensa judicial, extrajudicial y administrativa que deba efectuar la Dirección de Reasentamientos y la Caja de la Vivienda Popular, ante las instancias competentes y atenderlas peticiones, quejas, reclamos y requerimientos de los expedientes que le sean asignados dentro del proceso de reasentamiento de acuerdo con los procedimientos y la normatividad vigente que rige la materia.</t>
  </si>
  <si>
    <t>De línea 52</t>
  </si>
  <si>
    <t>REAS-006</t>
  </si>
  <si>
    <t>SANDRA JOHANA PAI GOMEZ</t>
  </si>
  <si>
    <t>7698-100</t>
  </si>
  <si>
    <t>Prórroga y adición al Contrato de prestación de servicios No.32/2023 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</si>
  <si>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De línea 66</t>
  </si>
  <si>
    <t>REAS-007</t>
  </si>
  <si>
    <t>KERLY KATHERINE CORTES VALBUENA</t>
  </si>
  <si>
    <t>7698-101</t>
  </si>
  <si>
    <t>Prórroga y adición al Contrato de prestación de servicios No.41/2023 Prestación de servicios profesionales a la gestión social de la Dirección de Reasentamientos, apoyando la formulación de estrategias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</si>
  <si>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Recursos de línea 26</t>
  </si>
  <si>
    <t>REAS-008</t>
  </si>
  <si>
    <t>HASBLEIDY  PUENTES MONTAÑA</t>
  </si>
  <si>
    <t>7698-102</t>
  </si>
  <si>
    <t>Recursos de 7698-26;7698-27;7698-28;7698-29;7698-30;7698-31;7698-32;7698-33; 7698-34;7698-35;7698-36;7698-37;7698-38;7698-39.</t>
  </si>
  <si>
    <t>REAS-009</t>
  </si>
  <si>
    <t>7698-103</t>
  </si>
  <si>
    <t>Recursos de: 7698-40;7698-41;7698-42;7698-43;7698-44;7698-45;7698-46, 7698-47;7698-48;7698-49;7698-50;7698-51;7698-52;7698-53</t>
  </si>
  <si>
    <t>REAS-010</t>
  </si>
  <si>
    <t>7698-104</t>
  </si>
  <si>
    <t>Recursos de 7698-92 y 7698-93</t>
  </si>
  <si>
    <t>REAS-011</t>
  </si>
  <si>
    <t>7698-105</t>
  </si>
  <si>
    <t>Recursos de: 7698-54,7698-55,7698-56, 7698-57, 7698-58, 7698-59, 7698-60 y 7698-61</t>
  </si>
  <si>
    <t>REAS-012</t>
  </si>
  <si>
    <t>7698-106</t>
  </si>
  <si>
    <t>Recursos de: 7698-62, 7698-63, 7698-64 y 7698-657698-62, 7698-63, 7698-64 y 7698-65</t>
  </si>
  <si>
    <t>REAS-013</t>
  </si>
  <si>
    <t>7698-107</t>
  </si>
  <si>
    <t>Recursos de: 7698-66</t>
  </si>
  <si>
    <t>REAS-014</t>
  </si>
  <si>
    <t>7698-108</t>
  </si>
  <si>
    <t>Recursos de: 7698-67, 7698-68, 7698-69, 7698-70, 7698-71, 7698-72, 7698-73, 7698-74, 7698-75, 7698-76, 7698-77, 7698-78, 7698-79, 7698-80, 7698-81, 7698-82, 7698-83, 7698-84, 7698-85, 7698-86, 7698-87, 7698-88 y 7698-89</t>
  </si>
  <si>
    <t>REAS-015</t>
  </si>
  <si>
    <t>7698-109</t>
  </si>
  <si>
    <t>Recursos de: 7698-23, 7698-24 y 7698-25</t>
  </si>
  <si>
    <t>REAS-016</t>
  </si>
  <si>
    <t>7698-110</t>
  </si>
  <si>
    <t>Recursos de línea 4 $312.560.000 y recursos de línea 7 $ 377.440.000</t>
  </si>
  <si>
    <t>REAS-017</t>
  </si>
  <si>
    <t>7698-111</t>
  </si>
  <si>
    <t>Prórroga y adición al Contrato de prestación de servicios No.409/2023 Prestación de servicios profesionales a la gestión social de la Direccion de Reasentamientos, en la gestión de las etapas del programa de Reasentamientos de acuerdo con la normatividad vigente que rige la materia.</t>
  </si>
  <si>
    <t>1 MES</t>
  </si>
  <si>
    <t>Recursos de línea 30</t>
  </si>
  <si>
    <t>REAS-018</t>
  </si>
  <si>
    <t>DIANA PAOLA CASTIBLANCO VENEGAS</t>
  </si>
  <si>
    <t>7698-112</t>
  </si>
  <si>
    <t>Prórroga y adición al Contrato de prestación de servicios No.431/2023 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</si>
  <si>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1 MES 10 DIAS</t>
  </si>
  <si>
    <t>REAS-019</t>
  </si>
  <si>
    <t>DIANA ESTELA MORENO FRANCO</t>
  </si>
  <si>
    <t>7698-113</t>
  </si>
  <si>
    <t>Prórroga y adición al Contrato de prestación de servicios No.404/2023 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</si>
  <si>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1 MES 5 DIAS</t>
  </si>
  <si>
    <t>Recursos de línea 32</t>
  </si>
  <si>
    <t>REAS-020</t>
  </si>
  <si>
    <t>PAOLA ANDREA ERAZO YELA</t>
  </si>
  <si>
    <t>7698-114</t>
  </si>
  <si>
    <t>Prórroga y adición al Contrato de prestación de servicios No.430/2023 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</si>
  <si>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Recursos de línea 44</t>
  </si>
  <si>
    <t>REAS-021</t>
  </si>
  <si>
    <t>VALENTINA  RODRIGUEZ CAICEDO</t>
  </si>
  <si>
    <t>7698-115</t>
  </si>
  <si>
    <t>Prórroga y adición al Contrato de prestación de servicios No.300/2023 Prestación de servicios profesionales de abogado a la Dirección de Reasentamientos para la depuración predial de los expedientes que le sean asignados dentro del proceso de reasentamiento de acuerdo con los procedimientos y la normatividad vigente que rige la materia.</t>
  </si>
  <si>
    <t>2 MES 15 DIAS</t>
  </si>
  <si>
    <t>Recursos de línea 53</t>
  </si>
  <si>
    <t>REAS-022</t>
  </si>
  <si>
    <t>ADRIAN MAURICIO BENAVIDES LOPEZ DE MESA</t>
  </si>
  <si>
    <t>7698-116</t>
  </si>
  <si>
    <t>Prórroga y adición al Contrato de prestación de servicios No.403/2023 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</si>
  <si>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Recursos de línea 10</t>
  </si>
  <si>
    <t>REAS-023</t>
  </si>
  <si>
    <t>SANDRA MIREYA GUTIERREZ LIEVANO</t>
  </si>
  <si>
    <t>7698-117</t>
  </si>
  <si>
    <t>Prórroga y adición al Contrato de prestación de servicios No.414/2023 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</si>
  <si>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Recursos de línea 24</t>
  </si>
  <si>
    <t>REAS-024</t>
  </si>
  <si>
    <t>CONTRATO DE APOYO A ACTIVIDADES DE INTERÉS PÚBLICO</t>
  </si>
  <si>
    <t>ALCIBIADES  CASTRO PARADA</t>
  </si>
  <si>
    <t>7698-118</t>
  </si>
  <si>
    <t>Prórroga y adición al Contrato de prestación de servicios No.121/2023 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</si>
  <si>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Recursos de línea 56</t>
  </si>
  <si>
    <t>REAS-025</t>
  </si>
  <si>
    <t>MIREYA  SALCEDO CAMELO</t>
  </si>
  <si>
    <t>7698-119</t>
  </si>
  <si>
    <t>Prórroga y adición al Contrato de prestación de servicios No.531/2023 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</si>
  <si>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Recursos de línea 58</t>
  </si>
  <si>
    <t>REAS-026</t>
  </si>
  <si>
    <t>DIANA MARCELA PUERTO SALAMANCA</t>
  </si>
  <si>
    <t>7698-120</t>
  </si>
  <si>
    <t>Prórroga y adición al Contrato de prestación de servicios No.443/2023 Prestación de servicios profesionales para la ejecución, seguimiento y acompañamiento de actividades de gestión social de la Direccion de Reasentamientos en las diferentes etapas del programa de reasentamiento para los procesos y/o expedientes que le sean asignados.</t>
  </si>
  <si>
    <t>1 MES y 20 DIAS</t>
  </si>
  <si>
    <t>Recursos de línea 27</t>
  </si>
  <si>
    <t>REAS-027</t>
  </si>
  <si>
    <t>OLGA LUCIA GODOY OSORIO</t>
  </si>
  <si>
    <t>7698-121</t>
  </si>
  <si>
    <t>Prórroga y adición al Contrato de prestación de servicios No.381/2023 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</si>
  <si>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2 MES 5 DIAS</t>
  </si>
  <si>
    <t>Recursos de línea 29</t>
  </si>
  <si>
    <t>REAS-028</t>
  </si>
  <si>
    <t>ANDREA ISLENA ARTEAGA LOZANO</t>
  </si>
  <si>
    <t>7698-122</t>
  </si>
  <si>
    <t>Prórroga y adición al Contrato de prestación de servicios No.444/2023 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</si>
  <si>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1 MES 15 DIAS</t>
  </si>
  <si>
    <t>Recursos de línea 76</t>
  </si>
  <si>
    <t>REAS-029</t>
  </si>
  <si>
    <t>MARIA FERNANDA HERRERA VARGAS</t>
  </si>
  <si>
    <t>7698-123</t>
  </si>
  <si>
    <t>Prórroga y adición al Contrato de prestación de servicios No.523/2023 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</si>
  <si>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24 DIAS</t>
  </si>
  <si>
    <t>Recursos de línea 69</t>
  </si>
  <si>
    <t>REAS-030</t>
  </si>
  <si>
    <t>VALENTINA  MONTENEGRO JIMENEZ</t>
  </si>
  <si>
    <t>7698-124</t>
  </si>
  <si>
    <t>Prórroga y adición al Contrato de prestación de servicios No.105/2023 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</si>
  <si>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2 MES 20 DIAS</t>
  </si>
  <si>
    <t>Recursos de línea 50</t>
  </si>
  <si>
    <t>REAS-031</t>
  </si>
  <si>
    <t>7698-125</t>
  </si>
  <si>
    <t>Prórroga y adición al Contrato de prestación de servicios No.410/2023 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</si>
  <si>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REAS-032</t>
  </si>
  <si>
    <t>BELKYS LEONOR RADA GUTIERREZ</t>
  </si>
  <si>
    <t>7698-126</t>
  </si>
  <si>
    <t>Prórroga y adición al Contrato de prestación de servicios No.405/2023 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</si>
  <si>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Recursos de línea 41</t>
  </si>
  <si>
    <t>REAS-033</t>
  </si>
  <si>
    <t>MARIANA  ZAPATA RESTREPO</t>
  </si>
  <si>
    <t>7698-127</t>
  </si>
  <si>
    <t>Prórroga y adición al Contrato de prestación de servicios No.534/2023 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</si>
  <si>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22 DIAS</t>
  </si>
  <si>
    <t>Recursos de línea 77</t>
  </si>
  <si>
    <t>REAS-034</t>
  </si>
  <si>
    <t>IVAN DARIO RIVERA SAENZ</t>
  </si>
  <si>
    <t>7698-128</t>
  </si>
  <si>
    <t>Prórroga y adición al Contrato de prestación de servicios No.423/2023 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</si>
  <si>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Recursos de línea 18</t>
  </si>
  <si>
    <t>REAS-035</t>
  </si>
  <si>
    <t>PAULA TATIANA RAMOS DUQUE</t>
  </si>
  <si>
    <t>7698-129</t>
  </si>
  <si>
    <t>Prórroga y adición al Contrato de prestación de servicios No.305/2023 Prestación de servicios profesionales a la gestión social de la Dirección de Reasentamientos, en la gestión de los cierres administrativos de los expedientes que le sean asignados de acuerdo con los procedimientos y la normatividad vigente que rige la materia.</t>
  </si>
  <si>
    <t>2 MES 10 DIAS</t>
  </si>
  <si>
    <t>Recursos de línea 33</t>
  </si>
  <si>
    <t>REAS-036</t>
  </si>
  <si>
    <t>RICHARD SAMUEL AJALA TITUAÑA</t>
  </si>
  <si>
    <t>7698-130</t>
  </si>
  <si>
    <t>Prórroga y adición al Contrato de prestación de servicios No.407/2023 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</si>
  <si>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Recursos de línea 75</t>
  </si>
  <si>
    <t>REAS-037</t>
  </si>
  <si>
    <t>CLAUDIA DANIELA ROJAS CORTES</t>
  </si>
  <si>
    <t>7698-131</t>
  </si>
  <si>
    <t>Prórroga y adición al Contrato de prestación de servicios No.427/2023 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t>
  </si>
  <si>
    <t>Recursos de línea 68</t>
  </si>
  <si>
    <t>REAS-038</t>
  </si>
  <si>
    <t>JUAN JAIRO HERRERA GUERRERO</t>
  </si>
  <si>
    <t>7698-132</t>
  </si>
  <si>
    <t>Prorroga y Adición al CTO 406 Prestar servicios técnicos a la gestión del componente administrativo de la Dirección de Reasentamientos, para realizar el levantamiento y actualización de la información de los expedientes que le sean asignados de acuerdo con los procedimientos adoptados en la CVP..</t>
  </si>
  <si>
    <t>REAS-039</t>
  </si>
  <si>
    <t>GUILLERMO ALBERTO CAICEDO MENDOZA</t>
  </si>
  <si>
    <t>7698-133</t>
  </si>
  <si>
    <t>Prórroga y adición al Contrato de prestación de servicios No.384/2023 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</si>
  <si>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2 MESES 10 DIAS</t>
  </si>
  <si>
    <t>Recursos de línea 55</t>
  </si>
  <si>
    <t>REAS-040</t>
  </si>
  <si>
    <t>WILLIAM FABIAN ANGULO FORERO</t>
  </si>
  <si>
    <t>7698-134</t>
  </si>
  <si>
    <t>Prórroga y adición al Contrato de prestación de servicios No.447/2023 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</si>
  <si>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Recursos de línea 46</t>
  </si>
  <si>
    <t>REAS-041</t>
  </si>
  <si>
    <t>LUISA FERNANDA RODRIGUEZ PEREZ</t>
  </si>
  <si>
    <t>7698-135</t>
  </si>
  <si>
    <t>Prórroga y adición al Contrato de prestación de servicios No.445/2023 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</si>
  <si>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1 MES 20 DIAS</t>
  </si>
  <si>
    <t>Recursos de línea 82</t>
  </si>
  <si>
    <t>REAS-042</t>
  </si>
  <si>
    <t>MILLER MAURICIO PACHON ESPINOSA</t>
  </si>
  <si>
    <t>7698-136</t>
  </si>
  <si>
    <t>Prestar servicios profesionales especializados a la Dirección de Reasentamientos, apoyando la formulación de estrategias y lineamientos en la gestión técnica en el proceso de Reasentamiento de acuerdo con los procedimientos adoptados en la CVP y la normatividad vigente que rige la materia.</t>
  </si>
  <si>
    <t>Recursos de línea 11</t>
  </si>
  <si>
    <t>REAS-043</t>
  </si>
  <si>
    <t>JULIO CESAR GIRALDO GONZALEZ</t>
  </si>
  <si>
    <t>7698-137</t>
  </si>
  <si>
    <t>Prestar servicios profesionales a la Dirección de reasentamientos en componente de gestión inmobiliaria, acompañando la recolección y consolidación de la información, que permita la construcción de las bases de datos de los hogares beneficiarios del programa.</t>
  </si>
  <si>
    <t>Recursos de línea 62</t>
  </si>
  <si>
    <t>REAS-044</t>
  </si>
  <si>
    <t>MONICA ANDREA ALVAREZ FERNANDEZ</t>
  </si>
  <si>
    <t>7698-138</t>
  </si>
  <si>
    <t>Prestar servicios profesionales para apoyar el seguimiento y control a la ejecución de los recursos presupuestales y a la gestión financieros de la Dirección de Reasentamientos</t>
  </si>
  <si>
    <t>202412000028912 / 202412000032763</t>
  </si>
  <si>
    <t>Recursos de línea 19</t>
  </si>
  <si>
    <t>REAS-118</t>
  </si>
  <si>
    <t>ISAIAS  SANCHEZ RIVERA</t>
  </si>
  <si>
    <t>ANULADA REAS-045</t>
  </si>
  <si>
    <t>7698-139</t>
  </si>
  <si>
    <t>Prestación de servicios profesionales especializados jurídicos, para brindar asesoría y acompañamiento a la gestión de la Dirección de Reasentamiento</t>
  </si>
  <si>
    <t>Recursos de línea 22</t>
  </si>
  <si>
    <t>REAS-046</t>
  </si>
  <si>
    <t>JOSE ALEXANDER MORENO PAEZ</t>
  </si>
  <si>
    <t>7698-140</t>
  </si>
  <si>
    <t>Prestar servicios profesionales a la Dirección de Reasentamientos de la Caja de la Vivienda Popular, para realizar la implementación del Modelo Integrado de Planeación y Gestión, actualización de procesos, procedimientos, seguimiento a metas y demás documentos, requeridos, atendiendo lo establecido en el proceso y los procedimientos adoptados en la CVP y la normatividad vigente que rige la materia</t>
  </si>
  <si>
    <t>Recursos de línea 63</t>
  </si>
  <si>
    <t>REAS-047</t>
  </si>
  <si>
    <t>PIEDAD ELLIANNA CUERVO ROJAS</t>
  </si>
  <si>
    <t>7698-141</t>
  </si>
  <si>
    <t>Prestar los servicios profesionales para realizar actividades de gestión, identificación, asesoramientos y consolidación de los distintos proyectos inmobiliarios VIS y VIP a nivel Distrital, pertinentes para el reasentamiento de las familias beneficiarias de la Dirección de Reasentamientos</t>
  </si>
  <si>
    <t>REAS-048</t>
  </si>
  <si>
    <t>DIANA MARGARITA BELTRAN GOMEZ</t>
  </si>
  <si>
    <t>7698-142</t>
  </si>
  <si>
    <t>Prestar los servicios profesionales de apoyo en la elaboración y revisión de los documentos necesarios para la contratación de los servicios y bienes de la Dirección de Reasentamientos</t>
  </si>
  <si>
    <t>REAS-049</t>
  </si>
  <si>
    <t>HERNAN DAVID SANCHEZ ARIAS</t>
  </si>
  <si>
    <t>7698-143</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</si>
  <si>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</si>
  <si>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REAS-050</t>
  </si>
  <si>
    <t>JORGE JAVIER APARICIO CORREDOR</t>
  </si>
  <si>
    <t>7698-144</t>
  </si>
  <si>
    <t>Recursos de línea 23</t>
  </si>
  <si>
    <t>REAS-051</t>
  </si>
  <si>
    <t>LEIDY GISELL RODRIGUEZ MUÑOZ</t>
  </si>
  <si>
    <t>7698-145</t>
  </si>
  <si>
    <t>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 atendiendo lo establecido en el proceso y los procedimientos adoptados en la CVP y la normatividad vigente que rige la materia.</t>
  </si>
  <si>
    <t>Recursos de línea 54</t>
  </si>
  <si>
    <t>REAS-052</t>
  </si>
  <si>
    <t>KATERINE SHIRLEY CONTRERAS GUERRERO</t>
  </si>
  <si>
    <t>7698-146</t>
  </si>
  <si>
    <t>Prestación de servicios profesionales para acompañar la ejecución y seguimiento de la actividades inherentes a la  de gestión social de manera trasversal en las distintas etapas  del programa de reasentamientos  liderado por la Dirección de Reasentamientos.</t>
  </si>
  <si>
    <t>Recursos de  línea 16</t>
  </si>
  <si>
    <t>REAS-053</t>
  </si>
  <si>
    <t>HELBER HUGO MORALES RINCON</t>
  </si>
  <si>
    <t>7698-147</t>
  </si>
  <si>
    <t>REAS-054</t>
  </si>
  <si>
    <t>7698-148</t>
  </si>
  <si>
    <t>Prestación de servicios profesionales en comunicación social, para la producción de información en campo, que sirva de base para la divulgación de las políticas y programas de la caja de la vivienda popular hacia la comunidad y hacia la opinión pública general, con énfasis en los programas y proyectos de la dirección de reasentamientos.</t>
  </si>
  <si>
    <t>Recursos línea 16</t>
  </si>
  <si>
    <t>REAS-055</t>
  </si>
  <si>
    <t>SANDRA STELLA PINEDO ARRIETA</t>
  </si>
  <si>
    <t>7698-149</t>
  </si>
  <si>
    <t>Prestar los servicios profesionales al desarrollo del componente técnico de la Dirección de Reasentamientos, para realizar las actividades requeridas en las diferentes etapas del proceso de reasentamiento que le sean asignados de acuerdo con los procedimientos y la normatividad vigente que rige la materia.</t>
  </si>
  <si>
    <t>Recursos de la línea 79</t>
  </si>
  <si>
    <t>REAS-056</t>
  </si>
  <si>
    <t>JUAN SEBASTIAN ROMAN HERRERA</t>
  </si>
  <si>
    <t>7698-150</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</si>
  <si>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</si>
  <si>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Recursos de la línea 13</t>
  </si>
  <si>
    <t>REAS-057</t>
  </si>
  <si>
    <t>MIGUEL DAVID PERDOMO DURAN</t>
  </si>
  <si>
    <t>7698-151</t>
  </si>
  <si>
    <t>Recursos de la línea 43</t>
  </si>
  <si>
    <t>REAS-058</t>
  </si>
  <si>
    <t>ANGIE TATIANA CHAVEZ SANCHEZ</t>
  </si>
  <si>
    <t>7698-152</t>
  </si>
  <si>
    <t>Prestar servicios de apoyo en la gestión social de las etapas del programa de Reasentamientos de acuerdo con la normatividad vigente que rige la materia.</t>
  </si>
  <si>
    <t>Recursos de la línea 26</t>
  </si>
  <si>
    <t>REAS-059</t>
  </si>
  <si>
    <t>ANGIE LORENA RINCON AVILA</t>
  </si>
  <si>
    <t>7698-153</t>
  </si>
  <si>
    <t>Prestar servicios de apoyo en la gestión social de las etapas del programa de Reasentamientos, incluyendo cierres administrativos de los expedientes que le sean asignados, de acuerdo con la normatividad vigente que rige la materia.</t>
  </si>
  <si>
    <t>REAS-060</t>
  </si>
  <si>
    <t>LYDA LORENA ACEVEDO SILVA</t>
  </si>
  <si>
    <t>7698-154</t>
  </si>
  <si>
    <t>Prestar servicios profesionales especializados a la Dirección de Reasentamientos, apoyando la formulación de estrategias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</si>
  <si>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Recursos de la línea 60</t>
  </si>
  <si>
    <t>REAS-061</t>
  </si>
  <si>
    <t>FRANCISCO JAVIER GUTIERREZ FORERO</t>
  </si>
  <si>
    <t>7698-155</t>
  </si>
  <si>
    <t>Prestar servicios de apoyo a la gestión a la Dirección de Reasentamientos, en el desarrollo de actividades de cierre administrativo, atendiendo lo establecido en los procedimientos adoptados en la CVP y la normatividad vigente que rige la materia.</t>
  </si>
  <si>
    <t>Recursos de la línea 63</t>
  </si>
  <si>
    <t>REAS-062</t>
  </si>
  <si>
    <t>JOYCE ALEXANDRA ORTIZ DAZA</t>
  </si>
  <si>
    <t>7698-156</t>
  </si>
  <si>
    <t>Recursos de la línea 57</t>
  </si>
  <si>
    <t>REAS-063</t>
  </si>
  <si>
    <t>VICENTE ANDRES TODARO MONTES</t>
  </si>
  <si>
    <t>7698-157</t>
  </si>
  <si>
    <t>Prestar servicios de apoyo a la gestión a la Dirección de Reasentamientos, en el desarrollo de actividades de cierre administrativo y depuración de los procesos, atendiendo lo establecido en los procedimientos adoptados en la CVP y la normatividad vigente que rige la materia.</t>
  </si>
  <si>
    <t>REAS-064</t>
  </si>
  <si>
    <t>DANIEL  ROJAS HERNANDEZ</t>
  </si>
  <si>
    <t>7698-158</t>
  </si>
  <si>
    <t>Recursos de la línea 28</t>
  </si>
  <si>
    <t>REAS-065</t>
  </si>
  <si>
    <t>7698-159</t>
  </si>
  <si>
    <t>Recursos de la línea 29</t>
  </si>
  <si>
    <t>REAS-066</t>
  </si>
  <si>
    <t>JOHAN CAMILO ARJONA MARTINEZ</t>
  </si>
  <si>
    <t>7698-160</t>
  </si>
  <si>
    <t>Prestación de servicios profesionales de abogado a la Dirección de Reasentamientos para la depuración predial de los expedientes que les sean asignados dentro del proceso de reasentamiento de acuerdo con los procedimientos y la normatividad vigente que rige la materia.</t>
  </si>
  <si>
    <t>Recursos de la línea 47</t>
  </si>
  <si>
    <t>REAS-067</t>
  </si>
  <si>
    <t>VALERIA ANDREA GAMARRA PENAGOS</t>
  </si>
  <si>
    <t>7698-161</t>
  </si>
  <si>
    <t>Prestar los servicios profesionales para realizar actividades de gestión, identificación y asesoramientos de los distintos proyectos inmobiliarios a nivel Distrital para el reasentamiento de las familias beneficiarias de la Dirección de Reasentamientos.</t>
  </si>
  <si>
    <t>Recursos de la línea 66</t>
  </si>
  <si>
    <t>REAS-068</t>
  </si>
  <si>
    <t>MARIA ALEJANDRA QUIJANO HEMELBERG</t>
  </si>
  <si>
    <t>7698-162</t>
  </si>
  <si>
    <t>REAS-069</t>
  </si>
  <si>
    <t>KEVIN ANDRES PIÑEREZ AMELL</t>
  </si>
  <si>
    <t>7698-163</t>
  </si>
  <si>
    <t>Prestación de servicios profesionales en la gestión de las etapas del programa de Reasentamientos a la Dirección de Reasentamientos, de acuerdo con la normatividad vigente que rige la materia.</t>
  </si>
  <si>
    <t>REAS-070</t>
  </si>
  <si>
    <t>STEFANNY  HERRERA ARRIETA</t>
  </si>
  <si>
    <t>7698-164</t>
  </si>
  <si>
    <t>Recursos de la línea 31</t>
  </si>
  <si>
    <t>REAS-071</t>
  </si>
  <si>
    <t>JUAN CAMILO UBAQUE BERNAL</t>
  </si>
  <si>
    <t>7698-165</t>
  </si>
  <si>
    <t>Recursos de la línea 21</t>
  </si>
  <si>
    <t>REAS-072</t>
  </si>
  <si>
    <t>PAULA JACKELINE SALAZAR ARROYAVE</t>
  </si>
  <si>
    <t>7698-166</t>
  </si>
  <si>
    <t>REAS-073</t>
  </si>
  <si>
    <t>MARIA ISABEL CASTILLO CAMARGO</t>
  </si>
  <si>
    <t>7698-167</t>
  </si>
  <si>
    <t>Prestar los servicios profesionales para realizar las actividades de gestión, identificación y asesoramientos de los diferentes procesos que requieran cumplir los beneficiarios de la Dirección de Reasentamientos.</t>
  </si>
  <si>
    <t>Recursos de la línea 62 y 63</t>
  </si>
  <si>
    <t>REAS-074</t>
  </si>
  <si>
    <t>JUAN DAVID MORALES BARCO</t>
  </si>
  <si>
    <t>7698-168</t>
  </si>
  <si>
    <t>Prestación de servicios profesionales a la Dirección de Reasentamientos para la proyección de respuestas a peticiones y solicitudes (PQRS) y acciones legales que reciba la Caja de Vivienda Popular en el cumplimiento de sus funciones.</t>
  </si>
  <si>
    <t>Recursos de la línea 44</t>
  </si>
  <si>
    <t>REAS-075</t>
  </si>
  <si>
    <t>HERNANDO JOSE LOPEZ MACEA</t>
  </si>
  <si>
    <t>7698-169</t>
  </si>
  <si>
    <t>Recursos de la línea 81</t>
  </si>
  <si>
    <t>REAS-076</t>
  </si>
  <si>
    <t>ADRIANA MILENA FAURA PUENTES</t>
  </si>
  <si>
    <t>7698-170</t>
  </si>
  <si>
    <t>Prestar servicios profesionales a la Dirección de Reasentamientos, apoyando en la formulación de estrategias y lineamientos, de acuerdo con las etapas establecidas en el proceso de Reasentamiento, los procedimientos adoptados en la CVP y la normatividad vigente que rige la materia.</t>
  </si>
  <si>
    <t>Recursos de la línea 13(773419), 21 ($ 9233151) y 46 ($12743430)</t>
  </si>
  <si>
    <t>REAS-077</t>
  </si>
  <si>
    <t>ANGIE VIVIANA BAUTISTA MORA</t>
  </si>
  <si>
    <t>7698-171</t>
  </si>
  <si>
    <t>REAS-078</t>
  </si>
  <si>
    <t>OSCAR HELI RINCON PEREZ</t>
  </si>
  <si>
    <t>7698-172</t>
  </si>
  <si>
    <t>Prestación de servicios profesionales a la Dirección de Reasentamientos para la gestión de los cierres administrativos y depuración de los procesos que le sean asignados a tendiendo lo establecido en los procedimientos adoptados en la CVP de acuerdo con la normatividad vigente que rige la materia.</t>
  </si>
  <si>
    <t>Recursos de la línea 45</t>
  </si>
  <si>
    <t>REAS-079</t>
  </si>
  <si>
    <t>OSCAR MAURICIO HERNANDEZ BELTRAN</t>
  </si>
  <si>
    <t>7698-173</t>
  </si>
  <si>
    <t>Prestación de servicios profesionales especializados de abogado a la Dirección de Reasentamientos, apoyando la formulación de estrategias y lineamientos jurídicos, seguimiento y acompañamiento a las actuaciones de las etapas establecidas en el proceso de Reasentamiento y de la depuración predial de acuerdo con el proceso, los procedimientos adoptados y la normatividad vigente que rige la materia.</t>
  </si>
  <si>
    <t>REAS-080</t>
  </si>
  <si>
    <t>MARY MARLEN TOBO PAIPILLA</t>
  </si>
  <si>
    <t>7698-174</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</si>
  <si>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atenderlas peticiones, quejas, reclamos y requerimientos de los expedientes que le sean asignados dentro del proceso de reasentamiento de acuerdo con los procedimientos y la normatividad vigente que rige la materia.</t>
  </si>
  <si>
    <t>Recursos de línea 13</t>
  </si>
  <si>
    <t>REAS-081</t>
  </si>
  <si>
    <t>7698-175</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</si>
  <si>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</si>
  <si>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Recursos de línea 42</t>
  </si>
  <si>
    <t>REAS-082</t>
  </si>
  <si>
    <t>ANA ELVIRA PENAGOS LOPEZ</t>
  </si>
  <si>
    <t>7698-176</t>
  </si>
  <si>
    <t>Prestación de servicios profesionales de abogado a la Dirección de Reasentamientos en la gestión de las etapas de verificación, prefactibilidad, factibilidad y ejecución establecidas en el proceso y los procedimientos del programa de Reasentamientos.</t>
  </si>
  <si>
    <t>REAS-083</t>
  </si>
  <si>
    <t>DANIELA ALEJANDRA RUBIANO GOMEZ</t>
  </si>
  <si>
    <t>7698-177</t>
  </si>
  <si>
    <t>Recursos de línea 40</t>
  </si>
  <si>
    <t>REAS-084</t>
  </si>
  <si>
    <t>ADELINA ISABEL GOMEZ GIOVANNETTY</t>
  </si>
  <si>
    <t>7698-178</t>
  </si>
  <si>
    <t>Prestación de servicios profesionales a la gestión social de la Dirección de Reasentamientos, apoyando la formulación de estrategias y lineamientos sociales, seguimiento y acompañamiento a las actuaciones de las etapas establecidas en el proceso de Reasentamiento, en especial en los cierres administrativos delos expedientes que le sean asignados de acuerdo con los procedimientos y la normatividad vigente que rige la materia.</t>
  </si>
  <si>
    <t>Recursos de línea 17</t>
  </si>
  <si>
    <t>REAS-085</t>
  </si>
  <si>
    <t>7698-179</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</si>
  <si>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</si>
  <si>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REAS-086</t>
  </si>
  <si>
    <t>DIANA CAROLINA GUEVARA TRIANA</t>
  </si>
  <si>
    <t>7698-180</t>
  </si>
  <si>
    <t>REAS-087</t>
  </si>
  <si>
    <t>ANDRES  RESTREPO TOBON</t>
  </si>
  <si>
    <t>7698-181</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</si>
  <si>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</si>
  <si>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Recursos de línea 12</t>
  </si>
  <si>
    <t>REAS-088</t>
  </si>
  <si>
    <t>MIGUEL ANGEL FORERO CASTIBLANCO</t>
  </si>
  <si>
    <t>7698-182</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</si>
  <si>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</si>
  <si>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REAS-089</t>
  </si>
  <si>
    <t>IVONNE ASTRID BUITRAGO BERNAL</t>
  </si>
  <si>
    <t>7698-183</t>
  </si>
  <si>
    <t>Prestar servicios profesionales especializados a la gestión del componente financiero del Programa de Reasentamiento  en la formulación de estrategias y lineamientos financieros, seguimiento, acompañamiento y orientación de las actividades de cierre administrativo y depuración financiera de los procesos, atendiendo lo establecido en los procedimientos adoptados por la Caja de Vivienda Popular.</t>
  </si>
  <si>
    <t>REAS-090</t>
  </si>
  <si>
    <t>LINA MARIA ARIAS ACUÑA</t>
  </si>
  <si>
    <t>7698-184</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</si>
  <si>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</si>
  <si>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Recursos de línea 65</t>
  </si>
  <si>
    <t>REAS-091</t>
  </si>
  <si>
    <t>ANDRES EMILIO ROJAS GUACANEME</t>
  </si>
  <si>
    <t>7698-185</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</si>
  <si>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</si>
  <si>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REAS-092</t>
  </si>
  <si>
    <t>MONICA ROCIO ARANDA GUERRERO</t>
  </si>
  <si>
    <t>7698-186</t>
  </si>
  <si>
    <t>Recursos de línea 80</t>
  </si>
  <si>
    <t>REAS-093</t>
  </si>
  <si>
    <t>EDNA MARGARITA SANCHEZ CARO</t>
  </si>
  <si>
    <t>7698-187</t>
  </si>
  <si>
    <t>Prestar servicios profesionales como abogado a la Dirección Jurídica y Dirección de Reasentamientos en los trámites administrativos y jurídicos conforme a las actividades propias de la Caja de la Vivienda Popular</t>
  </si>
  <si>
    <t>Recursos de línea 43</t>
  </si>
  <si>
    <t>REAS-094</t>
  </si>
  <si>
    <t>JUAN SEBASTIAN PINEDA PELAEZ</t>
  </si>
  <si>
    <t>7698-188</t>
  </si>
  <si>
    <t>Prestar servicios profesionales como abogado a la Dirección Jurídica y Dirección de Reasentamientos en el desarrollo en los trámites administrativos y jurídicos, así como la representación judicial y extrajudicial de la entidad en los procesos que le sean asignados</t>
  </si>
  <si>
    <t>REAS-095</t>
  </si>
  <si>
    <t>MARIO ANDRES GOMEZ MENDOZA</t>
  </si>
  <si>
    <t>7698-189</t>
  </si>
  <si>
    <t>Prestar los servicios profesionales para realizar actividades de gestión, identificación, asesoramientos y consolidación de proyectos inmobiliarios VIS y VIP que sean pertinentes para el reasentamiento de las familias beneficiarias de la Dirección de Reasentamientos.</t>
  </si>
  <si>
    <t>REAS-096</t>
  </si>
  <si>
    <t>DIEGO ALEJANDRO RIOS BARRERO</t>
  </si>
  <si>
    <t>7698-190</t>
  </si>
  <si>
    <t>Prestar servicios profesionales a la Dirección de Reasentamientos en las actividades del componente técnico requeridas en las diferentes etapas para los procesos y/o expedientes que le sean asignados dentro del proceso de reasentamiento de acuerdo con los procedimientos y la normatividad vigente.</t>
  </si>
  <si>
    <t>REAS-097</t>
  </si>
  <si>
    <t>7698-191</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</si>
  <si>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t>
  </si>
  <si>
    <t>REAS-098</t>
  </si>
  <si>
    <t>LINA FERNANDA QUENGUAN LOPEZ</t>
  </si>
  <si>
    <t>7698-192</t>
  </si>
  <si>
    <t>Prestar servicios profesionales  para el desarrollo de procesos y planes propios de la subdirección administrativa.</t>
  </si>
  <si>
    <t>REAS-099</t>
  </si>
  <si>
    <t>7698-193</t>
  </si>
  <si>
    <t>Prestación de servicios profesionales a la gestión social de la Dirección de Reasentamientos, apoyando la formulación de estrategias y lineamientos sociales, seguimiento, acompañamiento y demas actuaciones de las etapas establecidas en el proceso de Reasentamiento que le sean asignados de acuerdo con los procedimientos  de la CVP y la normatividad vigente que rige la materia.</t>
  </si>
  <si>
    <t>REAS-100</t>
  </si>
  <si>
    <t>7698-194</t>
  </si>
  <si>
    <t>Prestación de servicios a la gestión social de la Dirección de Reasentamientos, en la gestión de las etapas del programa de reasentamientos de acuerdo con la normatividad vigente que rige la materia.</t>
  </si>
  <si>
    <t>REAS-101</t>
  </si>
  <si>
    <t>7698-195</t>
  </si>
  <si>
    <t>Prestación de servicios profesionales de abogado a la Dirección de Reasentamientos para la depuración predial y atención de peticiones, quejas, reclamos y requerimientosde los expedientes que le sean asignados dentro del proceso de reasentamiento.</t>
  </si>
  <si>
    <t>REAS-102</t>
  </si>
  <si>
    <t>MILTON DAVID BECERRA RAMIREZ</t>
  </si>
  <si>
    <t>7698-196</t>
  </si>
  <si>
    <t>Prestación de servicios profesionales dentro de las actuaciones requeridas de  depuración predial de las etapas establecidas en el proceso de Reasentamiento,  de acuerdo con el proceso, los procedimientos adoptados y la normatividad vigente que rige la materia.</t>
  </si>
  <si>
    <t>Recursos de línea 48</t>
  </si>
  <si>
    <t>REAS-103</t>
  </si>
  <si>
    <t>ANGELICA MARIA ORTEGA MEDINA</t>
  </si>
  <si>
    <t>7698-197</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</si>
  <si>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</si>
  <si>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Recursos de línea 13 $2.968.771; linea 22 $10.833.151; linea 40 $6.369.452; línea 41 $583.574</t>
  </si>
  <si>
    <t>REAS-104</t>
  </si>
  <si>
    <t>7698-198</t>
  </si>
  <si>
    <t>Prestación de servicios profesionales de abogado a la Dirección de Reasentamientos, en la verificación, prefactibilidad, factibilidad y ejecución del programa de relocalización transitoria y en los procesos o procedimientos adoptados para el programa de Reasentamientos.</t>
  </si>
  <si>
    <t>REAS-105</t>
  </si>
  <si>
    <t>7698-199</t>
  </si>
  <si>
    <t>REAS-106</t>
  </si>
  <si>
    <t>7698-200</t>
  </si>
  <si>
    <t>Prestación de servicios profesionales en la gestión de las etapas de verificación, prefactibilidad, factibilidad, ejecución y demas establecidas en el proceso y los procedimientos de la Dirección de Reasentamientos, de acuerdo con la normatividad vigente.</t>
  </si>
  <si>
    <t>Recursos de línea 18 $ 11.504.994;</t>
  </si>
  <si>
    <t>REAS-107</t>
  </si>
  <si>
    <t>ANDRY MICHELL RUIZ CANDELA</t>
  </si>
  <si>
    <t>7698-201</t>
  </si>
  <si>
    <t>REAS-108</t>
  </si>
  <si>
    <t>7698-202</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</si>
  <si>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</si>
  <si>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Recursos de línea 67</t>
  </si>
  <si>
    <t>REAS-109</t>
  </si>
  <si>
    <t>LUIS FERNANDO HOLGUIN SUAREZ</t>
  </si>
  <si>
    <t>7698-203</t>
  </si>
  <si>
    <t>Prestar servicios a la gestión técnica de la Dirección de Reasentamientos apoyando la verificación en campo de los predios que se encuentren en procesos de reasentamiento y generando depuración predial de los expedientes que le sean asignados de acuerdo con los procedimientos y la normatividad vigente que rige la materia.</t>
  </si>
  <si>
    <t>REAS-110</t>
  </si>
  <si>
    <t>7698-204</t>
  </si>
  <si>
    <t>Recursos de línea 59</t>
  </si>
  <si>
    <t>MARIA YENIFER COLORADO GUISAO</t>
  </si>
  <si>
    <t>7698-205</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</si>
  <si>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</si>
  <si>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Recursos de línea 64</t>
  </si>
  <si>
    <t>REAS-112</t>
  </si>
  <si>
    <t>WILLIAM HERNANDO ROMERO CASTRO</t>
  </si>
  <si>
    <t>7698-206</t>
  </si>
  <si>
    <t>Prestar servicios de apoyo administrativo en actividades de gestión documental y de bodegaje de los expedientes de la Dirección de Reasentamientos, teniendo en cuenta el proceso y los procedimientos adoptados en la CVP y la normatividad vigente.</t>
  </si>
  <si>
    <t>Recursos de línea 15</t>
  </si>
  <si>
    <t>REAS-113</t>
  </si>
  <si>
    <t>7698-207</t>
  </si>
  <si>
    <t>Prestación de servicios profesionales a la gestión social de la Dirección de Reasentamientos, apoyando la formulación de estrategias y lineamientos sociales, seguimiento, acompañamiento y demas actuaciones de las etapas establecidas en el proceso de Reasentamiento, en especial en los cierres administrativos delos expedientes que le sean asignados de acuerdo con los procedimientos y la normatividad vigente.</t>
  </si>
  <si>
    <t>REAS-114</t>
  </si>
  <si>
    <t>7698-208</t>
  </si>
  <si>
    <t>Prestar servicios profesionales apoyando la elaboración de avalúos y en las actividades técnicas de las etapas de ingreso, prefactibilidad, factibilidad, ejecución y demas que se requieran en el proceso de Reasentamiento de acuerdo con los procedimientos adoptados por la Caja de Vivienda Popular y la normatividad vigente.</t>
  </si>
  <si>
    <t>REAS-115</t>
  </si>
  <si>
    <t>JUAN CARLOS FERNANDEZ CASTILLO</t>
  </si>
  <si>
    <t>7698-209</t>
  </si>
  <si>
    <t>REAS-116</t>
  </si>
  <si>
    <t>7698-210</t>
  </si>
  <si>
    <t>REAS-117</t>
  </si>
  <si>
    <t>JHON DIEGO MUÑOZ SANCHEZ</t>
  </si>
  <si>
    <t>7698-211</t>
  </si>
  <si>
    <t xml:space="preserve">Recursos de líneas: 41 $43.734, 42 $413.480, 44 $16.223.680, 45 $1.963.000  y 48 $2.111.054 </t>
  </si>
  <si>
    <t>REAS-119</t>
  </si>
  <si>
    <t>7698-212</t>
  </si>
  <si>
    <t>Prestación de servicios profesionales en la gestión de las etapas de verificación, prefactibilidad, factibilidad, ejecución y demás establecidas en el proceso y los procedimientos de la Dirección de Reasentamientos, de acuerdo con la normatividad vigente.</t>
  </si>
  <si>
    <t>Recursos de línea 16 $2.145,930 y linea 17 $17.125.070</t>
  </si>
  <si>
    <t>REAS-120</t>
  </si>
  <si>
    <t>7698-213</t>
  </si>
  <si>
    <t>Recursos de línea 16 $4.293.882 y línea 18 $ 14,0004,451</t>
  </si>
  <si>
    <t>REAS-121</t>
  </si>
  <si>
    <t>7698-214</t>
  </si>
  <si>
    <t xml:space="preserve"> Recursos de líneas: 43 $1.067.444,00 
47 $5.464.254,00 
48 $1.440.358,00 
49 $18.221.874,00</t>
  </si>
  <si>
    <t>REAS-122</t>
  </si>
  <si>
    <t>7698-215</t>
  </si>
  <si>
    <t>Recursos de Linea 29 $8,618,961 y linea 30 $9,679,372</t>
  </si>
  <si>
    <t>REAS-123</t>
  </si>
  <si>
    <t>7698-216</t>
  </si>
  <si>
    <t>Recursos de linea 28</t>
  </si>
  <si>
    <t>REAS-124</t>
  </si>
  <si>
    <t>7698-217</t>
  </si>
  <si>
    <t xml:space="preserve">Recursos de líneas: 18 $3.304.078, 27 $584.867 , 28	$808.167, 30  $839.033 y 26 $6.812.422 </t>
  </si>
  <si>
    <t>REAS-125</t>
  </si>
  <si>
    <t>ANA VICTORIA BUITRAGO ALVARADO</t>
  </si>
  <si>
    <t>7698-218</t>
  </si>
  <si>
    <t>Prestar servicios profesionales a la Dirección de Reasentamientos en la identificación de la oferta de vivienda en el mercado dentro y fuera del Distrito Capital y acompañando las etapas de ingreso, prefactibilidad, factibilidad y ejecución establecidas en el proceso y los procedimientos adoptados en la CVP.</t>
  </si>
  <si>
    <t>Recursos de línea 70</t>
  </si>
  <si>
    <t>REAS-126</t>
  </si>
  <si>
    <t>7698-219</t>
  </si>
  <si>
    <t>Prestar servicios profesionales apoyando la elaboración de avalúos y en las actividades técnicas de las etapas de ingreso, prefactibilidad, factibilidad, ejecución y demás que se requieran en el proceso de Reasentamiento de acuerdo con los procedimientos adoptados por la Caja de Vivienda Popular y la normatividad vigente.</t>
  </si>
  <si>
    <t>REAS-127</t>
  </si>
  <si>
    <t>EDUARDO  SIERRA ZAMORA</t>
  </si>
  <si>
    <t>7698-220</t>
  </si>
  <si>
    <t>Prestar servicios profesionales en las actividades del componente técnico requeridas en las diferentes etapas de los procesos y/o expedientes que le sean asignados dentro del proceso de reasentamiento de acuerdo con los procedimientos y la normatividad vigente que rige la materia.</t>
  </si>
  <si>
    <t xml:space="preserve">Recursos de líneas: 67 $8.359.000 , 68 $6.655.700 , 69 $1.507.620  y 70 $2.751.792 </t>
  </si>
  <si>
    <t>REAS-128</t>
  </si>
  <si>
    <t>7698-221</t>
  </si>
  <si>
    <t>Prestar servicios profesionales financieros a la Dirección de Reasentamientos ,atendiendo lo establecido en los procedimientos misionales adoptados en por la Caja de la Vivienda Popular y la normatividad vigente que rige la materia</t>
  </si>
  <si>
    <t>REAS-129</t>
  </si>
  <si>
    <t>7698-222</t>
  </si>
  <si>
    <t>Recursos de linea 25</t>
  </si>
  <si>
    <t>REAS-130</t>
  </si>
  <si>
    <t>7698-223</t>
  </si>
  <si>
    <t>Prestación de servicios de apoyo a la gestión administrativa en el manejo del aplicativo de gestión documental, call center y demás tareas o actividades administrativas que se genere la Dirección de Reasentamiento.</t>
  </si>
  <si>
    <t>REAS-131</t>
  </si>
  <si>
    <t>CLAUDIA PATRICIA QUINTERO DUQUE</t>
  </si>
  <si>
    <t>7698-224</t>
  </si>
  <si>
    <t>Prestación de servicios profesionales a la gestión social de la Dirección de Reasentamientos, apoyando la formulación de estrategias y lineamientos, seguimiento y acompañamiento a las actuaciones de las etapas establecidas en el proceso de Reasentamiento, en especial en los cierres administrativos de los expedientes que le sean asignados.</t>
  </si>
  <si>
    <t>REAS-132</t>
  </si>
  <si>
    <t>7698-225</t>
  </si>
  <si>
    <t>REAS-133</t>
  </si>
  <si>
    <t>NELSON NICANOR DIAZ SOLANO</t>
  </si>
  <si>
    <t>7698-226</t>
  </si>
  <si>
    <t>Prestar servicios profesionales a la Dirección de Reasentamientos en las actividades del componente técnico requeridas en las diferentes etapas para los procesos y/o expedientes que le sean asignados dentro del proceso de reasentamiento.</t>
  </si>
  <si>
    <t>Recursos de línea 72</t>
  </si>
  <si>
    <t>REAS-134</t>
  </si>
  <si>
    <t>LUISA FERNANDA CRUZ CASTILLO</t>
  </si>
  <si>
    <t>7698-227</t>
  </si>
  <si>
    <t>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t>
  </si>
  <si>
    <t>REAS-135</t>
  </si>
  <si>
    <t>LEONARDO  RICAURTE DIAZ</t>
  </si>
  <si>
    <t>7698-228</t>
  </si>
  <si>
    <t>Prestar servicios profesionales dentro del componente administrativo documental de la Dirección de Reasentamientos para el seguimiento, verificación, ejecución y demás actividades establecidas del programa de Gestión Documental de la Caja de Vivienda Popular, teniendo en cuenta el proceso y los procedimientos adoptados y la normatividad vigente.</t>
  </si>
  <si>
    <t>REAS-136</t>
  </si>
  <si>
    <t>EDWIN ALBEIRO PINZON PINZON</t>
  </si>
  <si>
    <t>7698-229</t>
  </si>
  <si>
    <t>Prestar servicios profesionales a la Dirección de Reasentamientos para analizar, capacitar, desarrollar y realizar tareas de soporte y mantenimiento de los Sistemas de Información de la Dirección de Reasentamientos.</t>
  </si>
  <si>
    <t>Recursos de línea 73</t>
  </si>
  <si>
    <t>REAS-137</t>
  </si>
  <si>
    <t>JAIRO  FAJARDO PULIDO</t>
  </si>
  <si>
    <t>7698-230</t>
  </si>
  <si>
    <t>Prestar servicios profesionales apoyando la creación, mantenimiento, verificación, consolidación e interoperabilidad de las bases de datos y fuentes de consulta interna que requieran los procesos de la dirección de reasentamientos y de la Caja de la Vivienda Popular.</t>
  </si>
  <si>
    <t>Recursos de línea 74</t>
  </si>
  <si>
    <t>REAS-138</t>
  </si>
  <si>
    <t>JOHAN MANUEL REDONDO ORTEGON</t>
  </si>
  <si>
    <t>7698-231</t>
  </si>
  <si>
    <t>REAS-139</t>
  </si>
  <si>
    <t>KAREN MILENA CONTRERAS GUTIERREZ</t>
  </si>
  <si>
    <t>7698-232</t>
  </si>
  <si>
    <t>Prestar servicios profesionales especializados a la Dirección de Reasentamientos, apoyando la formulación de estrategias y lineamientos en la gestión técnica en el proceso de Reasentamiento.</t>
  </si>
  <si>
    <t>REAS-140</t>
  </si>
  <si>
    <t>GERMAN  VARGAS ALVAREZ</t>
  </si>
  <si>
    <t>7698-233</t>
  </si>
  <si>
    <t>Recursos de línea 49</t>
  </si>
  <si>
    <t>REAS-141</t>
  </si>
  <si>
    <t>7698-234</t>
  </si>
  <si>
    <t>Recursos de línea 34</t>
  </si>
  <si>
    <t>REAS-142</t>
  </si>
  <si>
    <t>NESTOR ALEJANDRO FORERO QUINTERO</t>
  </si>
  <si>
    <t>7698-235</t>
  </si>
  <si>
    <t>Prestar servicios profesionales a la Dirección de Reasentamiento para el análisis y construcción de datos que se generen y además, el seguimientos, control y evaluaciones del Plan Anual de Auditorías de la vigencia aprobado de la Caja de la Vivienda Popular.</t>
  </si>
  <si>
    <t>REAS-143 ANULADA</t>
  </si>
  <si>
    <t>7698-236</t>
  </si>
  <si>
    <t>REAS-144</t>
  </si>
  <si>
    <t>YINA ANDREA LOAIZA UMAÑA</t>
  </si>
  <si>
    <t>7698-237</t>
  </si>
  <si>
    <t>Prestar los servicios profesionales especializados, para adelantar la asesoría a la Dirección General apoyando el seguimiento de los proyectos urbanísticos del proceso de reasentamientos y del proceso de mejoramiento de vivienda adelantados por la Caja de la Vivienda Popular.</t>
  </si>
  <si>
    <t>REAS-145</t>
  </si>
  <si>
    <t>MARIA ALEXANDRA CORTES RINCON</t>
  </si>
  <si>
    <t>7698-238</t>
  </si>
  <si>
    <t>Recursos de línea 35</t>
  </si>
  <si>
    <t>REAS-146</t>
  </si>
  <si>
    <t>JUSTINE NICCOLE CASTIBLANCO GOMEZ</t>
  </si>
  <si>
    <t>7698-239</t>
  </si>
  <si>
    <t>REAS-147</t>
  </si>
  <si>
    <t>DANIELA ALEXANDRA BAUTISTA JACOBO</t>
  </si>
  <si>
    <t>7698-240</t>
  </si>
  <si>
    <t>REAS-148</t>
  </si>
  <si>
    <t>JUAN MANUEL NOGUERA MARTINEZ</t>
  </si>
  <si>
    <t>7698-241</t>
  </si>
  <si>
    <t>REAS-149</t>
  </si>
  <si>
    <t>MARIA FERNANDA ROMERO</t>
  </si>
  <si>
    <t>7698-242</t>
  </si>
  <si>
    <t>REAS-150</t>
  </si>
  <si>
    <t>DIEGO ANDRES GARCIA GUERRERO</t>
  </si>
  <si>
    <t>7698-243</t>
  </si>
  <si>
    <t>REAS-151</t>
  </si>
  <si>
    <t>CRISTIAN CAMILO PULIDO CRUZ</t>
  </si>
  <si>
    <t>7698-244</t>
  </si>
  <si>
    <t>REAS-152</t>
  </si>
  <si>
    <t>JAVIER MAURICIO DELGADO SABOYA</t>
  </si>
  <si>
    <t>7698-245</t>
  </si>
  <si>
    <t>Prestar servicios técnicos de apoyo a la gestión de la Dirección de Reasentamientos, para realizar actividades operativas y de seguimiento a los PQRS, de acuerdo con los procedimientos adoptados en la CVP y la normatividad vigente que rige la materia.</t>
  </si>
  <si>
    <t>Recursos de linea 235</t>
  </si>
  <si>
    <t>REAS-154</t>
  </si>
  <si>
    <t>7698-246</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</si>
  <si>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</si>
  <si>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REAS-155</t>
  </si>
  <si>
    <t>7698-247</t>
  </si>
  <si>
    <t>2,5 MESES</t>
  </si>
  <si>
    <t xml:space="preserve">línea 32 recursos por $9.446.500; 26 $ 4.572.695; 33 $3313767; 34 $1657038
</t>
  </si>
  <si>
    <t>REAS-156</t>
  </si>
  <si>
    <t>NOHORA MILENA PORTELA</t>
  </si>
  <si>
    <t>7698-248</t>
  </si>
  <si>
    <t>Recursos de lìnea 1</t>
  </si>
  <si>
    <t>REAS-158</t>
  </si>
  <si>
    <t>7698-249</t>
  </si>
  <si>
    <t>Recursos de lìnea 2</t>
  </si>
  <si>
    <t>REAS-159</t>
  </si>
  <si>
    <t>7698-250</t>
  </si>
  <si>
    <t>Prestar los servicios de apoyo a la gestión, a la Dirección de Reasentamientos conforme a los lineamientos de la Dirección General de la Caja de la Vivienda Popular.</t>
  </si>
  <si>
    <t>REAS-169</t>
  </si>
  <si>
    <t>MIHAILO  MUANOVIC</t>
  </si>
  <si>
    <t>7698-251</t>
  </si>
  <si>
    <t>Prestar los servicios de apoyo a la gestión, a la Dirección de Reasentamientos en lo relacionado con proposiciones y requerimientos de Entidades Nacionales y Distritales, conforme los lineamientos de la Dirección General de la Caja de la Vivienda Popular.</t>
  </si>
  <si>
    <t>REAS-170</t>
  </si>
  <si>
    <t>ANDRES MATEO TAUTIVA IZQUIERDO</t>
  </si>
  <si>
    <t>7698-252</t>
  </si>
  <si>
    <t>Trasladar de la línea 7 $ 82.019.000 Y LINEA 9 58.981.000 recursos por $141.000.000 a la línea 252</t>
  </si>
  <si>
    <t>REAS-160</t>
  </si>
  <si>
    <t>7698-253</t>
  </si>
  <si>
    <t>Prórroga y adición al Contrato de prestación de servicios No.159/2024 el cual tiene por objeto: Prestación de servicios profesionales para acompañar la ejecución y seguimiento de la actividades inherentes a la  de gestión social de manera trasversal en las distintas etapas  del programa de reasentamientos  liderado por la Dirección de REAS.</t>
  </si>
  <si>
    <t>Recursos de linea 34</t>
  </si>
  <si>
    <t>REAS-163</t>
  </si>
  <si>
    <t>7698-254</t>
  </si>
  <si>
    <t>"Prórroga y adición al Contrato de prestación de servicios No.161/2024 el cual tiene por objeto:  Prestar los servicios profesionales de apoyo en la elaboración y revisión de los documentos necesarios para la contratación de los servicios y bienes de la Dirección de Reasentamientos"</t>
  </si>
  <si>
    <t>Recursos de linea 49</t>
  </si>
  <si>
    <t>REAS-164</t>
  </si>
  <si>
    <t>7698-255</t>
  </si>
  <si>
    <t>Prórroga y adición al Contrato de prestación de servicios No.172/2024 el cual tiene por objeto:  Prestación de servicios profesionales especializados jurídicos, para brindar asesoría y acompañamiento a la gestión de la Dirección de Reasentamiento</t>
  </si>
  <si>
    <t>Recursos de linea 50</t>
  </si>
  <si>
    <t>REAS-165</t>
  </si>
  <si>
    <t>7698-256</t>
  </si>
  <si>
    <t>Prórroga y adición al Contrato de prestación de servicios No.178/2024 el cual tiene por objeto:  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 atendiendo lo establecido en el proceso y los procedimientos adoptados en la CVP y la normatividad vigente que rige la materia.</t>
  </si>
  <si>
    <t>Recursos de linea 57</t>
  </si>
  <si>
    <t>REAS-166</t>
  </si>
  <si>
    <t>7698-257</t>
  </si>
  <si>
    <t>Prórroga y adición al Contrato de prestación de servicios No.202/2024 el cual tiene por objeto:  Prestar servicios profesionales a la Dirección de reasentamientos en componente de gestión inmobiliaria, acompañando la recolección y consolidación de la informacion, que permita la construcción de las bases de datos de los hogares beneficiarios del programa.</t>
  </si>
  <si>
    <t>Recursos de linea 63  $5.086 327 y 65 $1.645.110</t>
  </si>
  <si>
    <t>REAS-167</t>
  </si>
  <si>
    <t>7698-258</t>
  </si>
  <si>
    <t>Prórroga y adición al Contrato de prestación de servicios No.169/2024 el cual tiene por objeto:  Prestar servicios profesionales especializados a la Dirección de Reasentamientos, apoyando la formulación de estrategias y lineamientos en la gestión técnica en el proceso de Reasentamiento de acuerdo con los procedimientos adoptados en la CVP y la normatividad vigente que rige la materia.</t>
  </si>
  <si>
    <t>Recursos de linea 66</t>
  </si>
  <si>
    <t>REAS-168</t>
  </si>
  <si>
    <t>7698-259</t>
  </si>
  <si>
    <t>REAS-171</t>
  </si>
  <si>
    <t>FRANCISCO ANDRES LONDOÑO VILLARREAL</t>
  </si>
  <si>
    <t>7698-260</t>
  </si>
  <si>
    <t>Prestar servicios profesionales a la Dirección de Reasentamientos en la identificación de oferta de vivienda en el mercado y acompañando las diferentes etapas establecidas en el proceso y los procedimientos adoptados por la CVP.</t>
  </si>
  <si>
    <t>REAS-172</t>
  </si>
  <si>
    <t>ADRIANA  PINEDA VIVAS</t>
  </si>
  <si>
    <t>7698-261</t>
  </si>
  <si>
    <t>Prórroga y adición al Contrato de prestación de servicios No.167/2024 el cual tiene por objeto:  Prestar servicios profesionales a la Dirección de Reasentamientos de la Caja de la Vivienda Popular, para realizar la implementación del Modelo Integrado de Planeación y Gestión, actualización de procesos, procedimientos, seguimiento a metas y demás documentos, requeridos, atendiendo lo establecido en el proceso y los procedimientos adoptados en la CVP y la normatividad vigente que rige la materia.</t>
  </si>
  <si>
    <t>Trasladar de la línea 64 recursos por $750.000, linea 65 recursos por valor $3.277.188, linea 73 recursos por valor $666.820, linea 76 recursos por valor $2.438.276, linea 77 recursos por valor $116.956, a la línea 261 por valor de $7.249.240</t>
  </si>
  <si>
    <t>REAS-174</t>
  </si>
  <si>
    <t>7698-262</t>
  </si>
  <si>
    <t>Recursos de Lineas 2  y 3</t>
  </si>
  <si>
    <t>REAS-161</t>
  </si>
  <si>
    <t>7698-263</t>
  </si>
  <si>
    <t>REAS-162</t>
  </si>
  <si>
    <t>7698-264</t>
  </si>
  <si>
    <t>Contratar los servicios integrales de un operador logístico que lleve a cabo las actividades que requiera la caja de la vivienda popular y que permita divulgar los avances de los diferentes programas misionales de la entidad</t>
  </si>
  <si>
    <t>81141601;80141902;56101600;52161500;45111700;90111600</t>
  </si>
  <si>
    <t>Recursos de línea 5</t>
  </si>
  <si>
    <t>REAS-173</t>
  </si>
  <si>
    <t>7698-265</t>
  </si>
  <si>
    <t>1-601-F001  PAS-Otros distrito</t>
  </si>
  <si>
    <t>PASIVOS</t>
  </si>
  <si>
    <t>Recursos de línea 3</t>
  </si>
  <si>
    <t>7703-1</t>
  </si>
  <si>
    <t>2. Ejecutar el 100% de la estructuración, formulación y seguimiento del proyecto.</t>
  </si>
  <si>
    <t>2.1.03.01.05.03.01.01.98  A Otras Entidades No Financieras Municipales y/o Distritales no consideradas Empresas</t>
  </si>
  <si>
    <t>A.15.10 - Mejoramiento y mantenimiento de zonas verdes, parques, plazas y plazoletas</t>
  </si>
  <si>
    <t>Radicado No.: 202415000000753</t>
  </si>
  <si>
    <t>DMB-001</t>
  </si>
  <si>
    <t>10-157-737-13461892-2692</t>
  </si>
  <si>
    <t>7703-2</t>
  </si>
  <si>
    <t>Adiciones Obras de Infraestructura a Escala Barrial con participación ciudadana.</t>
  </si>
  <si>
    <t>72141000;72141100;72141600</t>
  </si>
  <si>
    <t>7703-3</t>
  </si>
  <si>
    <t>Adiciones Interventoría de Infraestructura a Escala Barrial con participación ciudadana.</t>
  </si>
  <si>
    <t>81101500;81101600;81102200</t>
  </si>
  <si>
    <t>7703-4</t>
  </si>
  <si>
    <t>Obras de Infraestructura a Escala Barrial con participación ciudadana.</t>
  </si>
  <si>
    <t>7703-5</t>
  </si>
  <si>
    <t>Interventoría de Infraestructura a Escala Barrial con participación ciudadana.</t>
  </si>
  <si>
    <t>7703-6</t>
  </si>
  <si>
    <t>7703-7</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</si>
  <si>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</si>
  <si>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7703-8</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</si>
  <si>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</si>
  <si>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7703-9</t>
  </si>
  <si>
    <t>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</si>
  <si>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7703-10</t>
  </si>
  <si>
    <t>Pago de pasivo exigible a nombre de GNG Ingeniería</t>
  </si>
  <si>
    <t>7703-11</t>
  </si>
  <si>
    <t>Pago de pasivo exigible a nombre de AB 003</t>
  </si>
  <si>
    <t>7703-12</t>
  </si>
  <si>
    <t>Pago de pasivo exigible a nombre de Consorcio SVP-IDF</t>
  </si>
  <si>
    <t>7703-13</t>
  </si>
  <si>
    <t>Pago de pasivo exigible a nombre de Compañía de Proyectos Técnicos</t>
  </si>
  <si>
    <t>7703-14</t>
  </si>
  <si>
    <t>Pago de pasivo exigible a nombre de Consorcio Aldebarán</t>
  </si>
  <si>
    <t>7703-15</t>
  </si>
  <si>
    <t>Pago de pasivo exigible a nombre de Consorcio Pro Caracolí</t>
  </si>
  <si>
    <t>7703-16</t>
  </si>
  <si>
    <t>Pago de pasivo exigible a nombre de Consorcio Proes</t>
  </si>
  <si>
    <t>7703-17</t>
  </si>
  <si>
    <t>Pago de pasivo exigible a nombre de Claudia Quiroga</t>
  </si>
  <si>
    <t>MARIA MERCEDES MOLINA RENGIFO</t>
  </si>
  <si>
    <t>Radicado No.: 202415000044153</t>
  </si>
  <si>
    <t>DMB-108</t>
  </si>
  <si>
    <t>7703-18</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</si>
  <si>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</si>
  <si>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7703-19</t>
  </si>
  <si>
    <t>Prestar los servicios profesionalesde un ingeniero industrial para coordinar los proyectos de valor, en el marco del proyecto de inversión  7703 "Mejoramiento Integral de Barrios con Participación Ciudadana".</t>
  </si>
  <si>
    <t>7703-20</t>
  </si>
  <si>
    <t>Prestar los servicios profesionales en temas sociales para la gestión del procedimiento de "seguimiento y control a la estabilidad y sostenibilidad de la obra" de la Dirección de Mejoramiento de Barrios de la Caja de Vivienda Popular.</t>
  </si>
  <si>
    <t>7703-21</t>
  </si>
  <si>
    <t>Prestar los servicios profesionales en materia social para apoyar la Dirección de Mejoramiento de Barrios de la Caja de La Vivienda Popular para el desarrollo de los procesos sociales de la Dirección de Mejoramiento de Barrios con Participación Ciudadana.</t>
  </si>
  <si>
    <t>7703-22</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</si>
  <si>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</si>
  <si>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7703-23</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</si>
  <si>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</si>
  <si>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7703-24</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</si>
  <si>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</si>
  <si>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7703-25</t>
  </si>
  <si>
    <t>Pago de pasivo exigible a nombre de Chrístian Alexis Valderrama</t>
  </si>
  <si>
    <t>7703-26</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</si>
  <si>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</si>
  <si>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7703-27</t>
  </si>
  <si>
    <t>Prestar los servicios profesionales jurídicos relacionado con el proceso, trámite de liquidaciones y pago de los contratos interventoria y/o obras a cargo de la direccion de mejoramiento de barrios de la caja de la vivienda popular.</t>
  </si>
  <si>
    <t>7703-28</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</si>
  <si>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</si>
  <si>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7703-29</t>
  </si>
  <si>
    <t>Prestar los servicios profesionales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</si>
  <si>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7703-30</t>
  </si>
  <si>
    <t>Prestar los servicios profesionales a la Dirección de Mejoramiento de Barrios de la Caja de la Vivienda Popular para gestionar, en materia financiera, el pago de pasivos y reservas presupuestales constituidos por esta dirección</t>
  </si>
  <si>
    <t>7703-31</t>
  </si>
  <si>
    <t>Prestar los servicios profesionales en las actividades relacionadas con trámites financieros y de control presupuestal en el marco del proyecto de inversión 7703 “mejoramiento integral de barrios con participación ciudadana”.</t>
  </si>
  <si>
    <t>7703-32</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</si>
  <si>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</si>
  <si>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7703-33</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</si>
  <si>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</si>
  <si>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7703-34</t>
  </si>
  <si>
    <t>Prestar los servicios profesionales administrativos en el proceso de mejoramiento de barrios para la organización de las actividades inherentes al proceso en el marco del proyecto de inversión 7703 "mejoramiento integral de barrios con participación ciudadana"</t>
  </si>
  <si>
    <t>7703-35</t>
  </si>
  <si>
    <t>DMB-109</t>
  </si>
  <si>
    <t>7703-36</t>
  </si>
  <si>
    <t>Prestación de servicios profesionales a la Dirección de Mejoramiento de Barrios de la Caja de Vivienda Popular para apoyar el componente de comunicaciones del proyecto de inversión 7703 "Mejoramiento Integral de Barrios con Participación Ciudadana".</t>
  </si>
  <si>
    <t>7703-37</t>
  </si>
  <si>
    <t>Prestar los servicios técnicos  profesionales en materia de ingeniería civil a la Dirección de Mejoramiento de Barrios de la Caja de Vivienda Popular
para realizar el seguimiento y liquidación a las intervenciones realizadas en el marco del Proyecto de Inversión 7703 “Mejoramiento Integral de Barrios con Participación Ciudadana” San Cristóbal - Santafe.</t>
  </si>
  <si>
    <t>7703-38</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</si>
  <si>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</si>
  <si>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7703-39</t>
  </si>
  <si>
    <t>Prestar los servicios profesional para la adminsitración del Banco de Proyectos, Sistema de Información Geográfica, supervisión de los proyectos y tema relacionado con el Plan de Ordenamiento Territorial.</t>
  </si>
  <si>
    <t>7703-40</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</si>
  <si>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</si>
  <si>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7703-41</t>
  </si>
  <si>
    <t xml:space="preserve">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</si>
  <si>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7703-42</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</si>
  <si>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
“Mejoramiento Integral de Barrios con Participación Ciudadana” acorde con el Plan de Ordenamiento Territorial</t>
  </si>
  <si>
    <t>7703-43</t>
  </si>
  <si>
    <t>Prestar los servicios profesionales especializados a la Dirección de Mejoramiento de Barrios de la Caja de Vivienda Popular para apoyar técnicamente en la proyección, revisión de presupuestos de infraestructura para la ejecución del proyecto de Inversión 7703 "Mejoramiento Integral de Barrios Con Participacion Ciudadana"</t>
  </si>
  <si>
    <t>7703-44</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</si>
  <si>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</si>
  <si>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7703-45</t>
  </si>
  <si>
    <t xml:space="preserve">Prestar los servicios profesionales como Ingeniero Civil, Especialista en geotécnia para desarrollar el apoyo técnico en los proyectos de intervención de la Dirección de Mejoramiento de Barrios y de la Caja de Vivienda Popular </t>
  </si>
  <si>
    <t>7703-46</t>
  </si>
  <si>
    <t>Prestación de servicios profesionales a la dirección de mejoramiento de barrios de la caja de la vivienda popular en materia técnica, en el proyecto de intervención de los territorios priorizados en el marco del proyecto de inversión 7703 "Mejoramiento Integral de Barrios con Participación Ciudadana"</t>
  </si>
  <si>
    <t>7703-47</t>
  </si>
  <si>
    <t xml:space="preserve">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
</t>
  </si>
  <si>
    <t>7703-48</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</si>
  <si>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</si>
  <si>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7703-49</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</si>
  <si>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</si>
  <si>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7703-50</t>
  </si>
  <si>
    <t>Prestar los servicios profesionales en el campo de la ingeniería y especialización eléctrica a la Dirección de Barrios de la Caja de la Vivienda Popular, para apoyar la supervisión de las Intervenciones en el marco de la ejecución del proyecto de inversión 7703 “Mejoramiento Integral de Barrios con Participación Ciudadana”</t>
  </si>
  <si>
    <t>7703-51</t>
  </si>
  <si>
    <t>Prestar los servicios profesionales a la Dirección de Mejoramiento de Barrios de la Caja de la Vivienda Popular para gestionar en materia técnica y arquitectura de la Caja de Vivienda Popular para proyecto de inversión 7703 “Mejoramiento integral de Barrios con participación ciudadana”</t>
  </si>
  <si>
    <t>7703-52</t>
  </si>
  <si>
    <t>Prestar los servicios profesionales a la Dirección de Mejoramiento de Barrios de la Caja de la Vivienda Popular para gestionar en materia técnica el procedimiento de estabilidad y sostenibilidad de las obras.</t>
  </si>
  <si>
    <t>7703-53</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</si>
  <si>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</si>
  <si>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7703-54</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</si>
  <si>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</si>
  <si>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SERGIO ALVENIX FORERO REYES (E)</t>
  </si>
  <si>
    <t>7703-55</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</si>
  <si>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</si>
  <si>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7703-56</t>
  </si>
  <si>
    <t>Prestación de los servicios desde el ámbito de su experiencia para realizar los levantamientos topográficos de los proyectos que requiera la CVP en los territorios a intervenir por la Dirección de Mejoramiento de Barrios de la caja de la Vivienda Popular.</t>
  </si>
  <si>
    <t>7703-57</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</si>
  <si>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</si>
  <si>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7703-58</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</si>
  <si>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</si>
  <si>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7703-59</t>
  </si>
  <si>
    <t>Prestar los servicios profesionales  en las actividades administativas y contractuales a cargo de la dirección en el Marco del Proyecto de Inversión 7703 “Mejoramiento Integral de Barrios con Participación Ciudadana”.</t>
  </si>
  <si>
    <t>7703-60</t>
  </si>
  <si>
    <t>Pago de pasivo exigible a nombre de Consorcio Vial 2021 con NIT 901524351</t>
  </si>
  <si>
    <t>Radicado No.: 202415000000813</t>
  </si>
  <si>
    <t>DMB-002</t>
  </si>
  <si>
    <t>CONSORCIO VIAL 2021</t>
  </si>
  <si>
    <t>7703-61</t>
  </si>
  <si>
    <t>Pago de pasivo exigible a nombre de Consorcio CVP con NIT 901546273</t>
  </si>
  <si>
    <t>DMB-003</t>
  </si>
  <si>
    <t>CONSORCIO CVP</t>
  </si>
  <si>
    <t>7703-62</t>
  </si>
  <si>
    <t>Pago de pasivo exigible a nombre de Consorcio Pro Caracolí con NIT 901657498.</t>
  </si>
  <si>
    <t>Radicado No.: 202415000002173</t>
  </si>
  <si>
    <t>DMB-004</t>
  </si>
  <si>
    <t>CONSORCIO PRO CARACOLI</t>
  </si>
  <si>
    <t>7703-63</t>
  </si>
  <si>
    <t>Pago de pasivo exigible a nombre de Proes Ingeniería SAS con NIT 901286572</t>
  </si>
  <si>
    <t>Recursos de línea 16</t>
  </si>
  <si>
    <t>DMB-005</t>
  </si>
  <si>
    <t>PROES INGENIERIA SAS</t>
  </si>
  <si>
    <t>7703-64</t>
  </si>
  <si>
    <t>Adición y prórroga al contrato 379-2023 cuyo objeto es: 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Participación Ciudadana”</t>
  </si>
  <si>
    <t>2 MESES</t>
  </si>
  <si>
    <t>Radicado No.: 202415000003973</t>
  </si>
  <si>
    <t>DMB-006</t>
  </si>
  <si>
    <t>JORGE FERNANDO MURILLO HEREDIA</t>
  </si>
  <si>
    <t>7703-65</t>
  </si>
  <si>
    <t>Liquidación judicial Rad.2020-2017. Contrato 715 de 2017. PROCESO: 1100133430662020021700 DEMANDANTE: CONSORCIO DISEÑOS C&amp;R DEMANDADO: ALCALDIA MAYOR DE BOGOTÁ D.C. Y OTRO ACCIÓN: CONTRACTUAL ACTUACION: SENTENCIA ANTICIPADA</t>
  </si>
  <si>
    <t>Recursos de la linea 4</t>
  </si>
  <si>
    <t>DMB-007</t>
  </si>
  <si>
    <t>CONCILIACIONES JUDICIALES</t>
  </si>
  <si>
    <t>CONSORCIO DISEÑOS C&amp;R</t>
  </si>
  <si>
    <t>7703-66</t>
  </si>
  <si>
    <t>Prestar los servicios profesionales en materia de ingeniería civil a la dirección de mejoramiento de barrios de la Caja de Vivienda Popular para apoyar la supervisión de la ejecución y liquidación de contratos suscritos en el marco de la ejecución del proyecto de infraestructura Caracolí.</t>
  </si>
  <si>
    <t>202415000009863
202415000021263
 202415000022163</t>
  </si>
  <si>
    <t>Recursos de la linea 18</t>
  </si>
  <si>
    <t>12/02/2024
19/02/24</t>
  </si>
  <si>
    <t>DMB-010</t>
  </si>
  <si>
    <t>SERGIO ALEJANDRO GOMEZ SOSA</t>
  </si>
  <si>
    <t>Viabilidad dmb-008 anulada , por informacion de enlace de la DMB</t>
  </si>
  <si>
    <t>7703-67</t>
  </si>
  <si>
    <t>Prestar los servicios profesionales especializados para apoyar a la Dirección de Mejoramiento de Barrios de la Caja de Vivienda Popular en la coordinación técnica relacionada con las actividades derivadas de la ejecución de proyectos de infraestructura a escala barrial, en el marco de la ejecución del proyecto de inversión 7703 "Mejoramiento Integral de Barrios con Participación Ciudadana"</t>
  </si>
  <si>
    <t>202415000021263
 202415000022163</t>
  </si>
  <si>
    <t>de la línea 7703-40 $71.400.000</t>
  </si>
  <si>
    <t>DMB-011</t>
  </si>
  <si>
    <t>OMAR REINALDO ACEVEDO CASTRO</t>
  </si>
  <si>
    <t>7703-68</t>
  </si>
  <si>
    <t>Prestar los servicios profesionales para apoyar técnicamente a la Dirección de Mejoramiento de Barrios de la Caja de Vivienda Popular en la supervisión y seguimiento de los proyectos a cargo de la dependencia, en el marco del proyecto de inversión 7703 "Mejoramiento Integral de Barrios con Participación Ciudadana", y en los asuntos administrativos que le sean solicitados.</t>
  </si>
  <si>
    <t xml:space="preserve">de la línea 7703-40 $3.440.000  y  de la línea 7703-46 $24.300.368 </t>
  </si>
  <si>
    <t>DMB-012</t>
  </si>
  <si>
    <t>DIANA ALEXANDRA LUENGAS LUNA</t>
  </si>
  <si>
    <t>7703-69</t>
  </si>
  <si>
    <t>Prestar los servicios profesionales a la Dirección de Mejoramiento de Barrios de la Caja de Vivienda Popular para realizar el seguimiento financiero y contable de los proyectos de infraestructura que se desarrollan en el marco del proyecto de inversión 7703 "Mejoramiento Integral de Barrios con Participación Ciudadana" y en los asuntos administrativos que le sean solicitados.</t>
  </si>
  <si>
    <t xml:space="preserve"> de la línea 7703-30 $27.740.368</t>
  </si>
  <si>
    <t>DMB-013</t>
  </si>
  <si>
    <t>ANDREA DEL PILAR AGUIRRE JAIMES</t>
  </si>
  <si>
    <t>7703-70</t>
  </si>
  <si>
    <t xml:space="preserve">Prestar los servicios profesionales especializados para asesorar jurídicamente sobre asuntos solicitados por la Dirección de Mejoramiento de Barrios de la Caja de Vivienda Popular, en materia de derecho administrativo, contratación estatal y demás asuntos de especial complejidad que requiera dicha dependencia, en el marco de la ejecución del proyecto de inversión 7703 "Mejoramiento Integral de Barrios con Participación Ciudadana". </t>
  </si>
  <si>
    <t>de la línea 7703-27 $71.400.000</t>
  </si>
  <si>
    <t>DMB-014</t>
  </si>
  <si>
    <t>CLAUDIA MARITZA DUEÑAS VALDERRAMA</t>
  </si>
  <si>
    <t>7703-71</t>
  </si>
  <si>
    <t>Ahorro del 10% para la reducción del gasto en contratos de prestación de servicios profesionales y de apoyo a la gestión en cumplimiento del artículo 6 del Decreto 062 de 2024.</t>
  </si>
  <si>
    <t>de la línea 7703-18 $28.624.087, de la línea 7703-19 $62.315.000 7703-71, de la línea 7703-37 $54.000.000, de la línea 7703-38 $47.042.000 ,de la línea 7703-39 $74.839.000, de la línea 7703-41 $74.840.000, de la línea 7703-42 $89.000.000, de la línea 7703-43 $70.288.388</t>
  </si>
  <si>
    <t>DMB-009</t>
  </si>
  <si>
    <t>7703-72</t>
  </si>
  <si>
    <t>Adición y prórroga al contrato 297-2023 cuyo objeto es: 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</si>
  <si>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 xml:space="preserve">de la línea 7703-7 $3.037.032 </t>
  </si>
  <si>
    <t>DMB-015</t>
  </si>
  <si>
    <t>DEIBY ALEJANDRO MARTINEZ</t>
  </si>
  <si>
    <t>7703-73</t>
  </si>
  <si>
    <t>Adición y prórroga al contrato 319-2023 cuyo objeto es: 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</si>
  <si>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 xml:space="preserve">de la línea 7703-32 $4.276.560 </t>
  </si>
  <si>
    <t>DMB-016</t>
  </si>
  <si>
    <t>ERIKA JULIETH BELTRAN SILVA</t>
  </si>
  <si>
    <t>7703-74</t>
  </si>
  <si>
    <t>Adición y prórroga al contrato 368-2023 cuyo objeto es: Prestar los servicios profesionales a la Dirección de Mejoramiento de Barrios de la Caja de la Vivienda Popular para gestionar, en materia financiera, el pago de pasivos y reservas presupuestales constituidos por esta dirección.</t>
  </si>
  <si>
    <t>e la línea 7703-55 $6.949.410</t>
  </si>
  <si>
    <t>DMB-017</t>
  </si>
  <si>
    <t>OSCAR ABIMELEC BALLESTEROS CARRILLO</t>
  </si>
  <si>
    <t>7703-75</t>
  </si>
  <si>
    <t>Adición y prórroga al contrato 704-2023 cuyo objeto es: Prestar los servicios profesionales especializados para el apoyo a la supervisión desde el campo de la arquitectura para apoyar técnicamente a la dirección de mejoramiento de barrios de la caja de la vivienda popular en el proyecto de infraestructura Ecobarrios en el marco de la ejecución del  proyecto de inversión 7703 “Mejoramiento integral de barrios con participación ciudadana”</t>
  </si>
  <si>
    <t>de la línea 7703-55 $7.483.980</t>
  </si>
  <si>
    <t>DMB-018</t>
  </si>
  <si>
    <t>JOSE DAVID CUBILLOS PARRA</t>
  </si>
  <si>
    <t>7703-76</t>
  </si>
  <si>
    <t>Adición y prórroga al contrato 370-2023 cuyo objeto es: 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Vivienda Popul</t>
  </si>
  <si>
    <t xml:space="preserve">de la línea 7703-57 $6.414.840 </t>
  </si>
  <si>
    <t>DMB-019</t>
  </si>
  <si>
    <t>NUBIA VIVIANA ORDOÑEZ ESPINEL</t>
  </si>
  <si>
    <t>7703-77</t>
  </si>
  <si>
    <t>Adición y prórroga al contrato 433-2023 cuyo objeto es: Prestar los servicios profesionales para apoyar en materia social a la Dirección de Mejoramiento de Barrios de la Caja de Vivienda Popular en procedimiento de liquidaciones en el marco del proyecto de inversión 7703 "Mejoramiento Integral de Barrios con Participación Ciudadana". Proyecto de infraestructura Usme.</t>
  </si>
  <si>
    <t>de la línea 7703-20 $3.788.000</t>
  </si>
  <si>
    <t>DMB-020 (Anulado  correo electrónico  23-04-2024)</t>
  </si>
  <si>
    <t>209 ( Anulado  correo electrónico  23-04-2024)</t>
  </si>
  <si>
    <t>7703-78</t>
  </si>
  <si>
    <t>Adición y prórroga al contrato 481-2023 cuyo objeto es: 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 en la zona norte</t>
  </si>
  <si>
    <t>e la línea 7703-47 $4.704.216</t>
  </si>
  <si>
    <t>DMB-021</t>
  </si>
  <si>
    <t>NIKOLAY MAURICIO SUAREZ KOZOV</t>
  </si>
  <si>
    <t>7703-79</t>
  </si>
  <si>
    <t>Adición y prórroga al contrato 713-2023 cuyo objeto es: Prestar los servicios profesionales especializados en materia ambiental y SSTMA para desarrollar el seguimiento de ejecución y liquidación del proyecto de infraestructura Suba 2023 y Suba Usaquén - 2021, en el marco de la Ejecución del proyecto de inversión 7703 “Mejoramiento Integral de Barrios con Participación Ciudadana”</t>
  </si>
  <si>
    <t>De la línea 7703-57 $5.987.184</t>
  </si>
  <si>
    <t>DMB-022</t>
  </si>
  <si>
    <t>LUNA LIZETH NIÑO REINA</t>
  </si>
  <si>
    <t>7703-80</t>
  </si>
  <si>
    <t>Adición y prórroga al contrato 703-2023 cuyo objeto es: Prestar los servicios profesionales en materia social para desarrollar el seguimiento a la ejecución y liquidación de los proyecto de infraestructura Suba 2023 y suba Usaquén 2021, en el marco de la Ejecución del proyecto de inversión 7703 “Mejoramiento Integral de Barrios con Participación Ciudadana”.</t>
  </si>
  <si>
    <t>de la línea 7703-20 $3.866.667</t>
  </si>
  <si>
    <t>DMB-023</t>
  </si>
  <si>
    <t>KAREN NATHALY MUÑOZ SANCHEZ</t>
  </si>
  <si>
    <t>7703-81</t>
  </si>
  <si>
    <t>Adición y prórroga al contrato 376-2023 cuyo objeto es: Prestar los servicios profesionales a la Dirección de Mejoramiento de Barrios de la Caja de la Vivienda Popular para gestionar en materia técnica el procedimiento de estabilidad y sostenibilidad de las obras.</t>
  </si>
  <si>
    <t>de la línea 7703-46 $6.514.840</t>
  </si>
  <si>
    <t>DMB-024</t>
  </si>
  <si>
    <t>ANA YANET LEGUIZAMON FANDIÑO</t>
  </si>
  <si>
    <t>7703-82</t>
  </si>
  <si>
    <t>Adición y prórroga al contrato 367-2023 cuyo objeto es: 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</si>
  <si>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de la línea 7703-21 $3.688.533</t>
  </si>
  <si>
    <t xml:space="preserve">DMB-025 ANULADA </t>
  </si>
  <si>
    <t>7703-83</t>
  </si>
  <si>
    <t>Adición y prórroga al contrato 714-2023 cuyo objeto es: Prestar los servicios profesionales especializados en materia ambiental y SSTMA para desarrollar el seguimiento de ejecución y liquidación del proyecto de infraestructura Caracolí y Alto Fucha, en el marco de la Ejecución del proyecto de inversión 7703 “Mejoramiento Integral de Barrios con Participación Ciudadana”.</t>
  </si>
  <si>
    <t xml:space="preserve"> la línea 7703-57 $6.414.840</t>
  </si>
  <si>
    <t>DMB-026</t>
  </si>
  <si>
    <t>ANA MARIA BERMUDEZ ANDRADE</t>
  </si>
  <si>
    <t>7703-84</t>
  </si>
  <si>
    <t>Adición y prórroga al contrato 705-2023 cuyo objeto es: Prestar los servicios profesionales a la Dirección de Mejoramiento de Barrios de la Caja de la Vivienda Popular para apoyar la supervisión de los contratos suscritos en el marco de la ejecución del proyecto de infraestructura María Cano.</t>
  </si>
  <si>
    <t xml:space="preserve">De la línea 7703-48 $7.234.514 </t>
  </si>
  <si>
    <t>DMB-027</t>
  </si>
  <si>
    <t>JAIRO ISAAC GAMEZ BARRERO</t>
  </si>
  <si>
    <t>7703-85</t>
  </si>
  <si>
    <t>Adición y prórroga al contrato 392-2023 cuyo objeto es: Prestar los servicios profesionales para desarrollar actividades desde el campo del diseño industrial como parte del componente social enmarcado en el proyecto de inversion 7703 "Mejoramiento Integral de Barrios con Participacion Ciudadana" de la Direccion de Barrios de la Caja de la Vivienda Popular.</t>
  </si>
  <si>
    <t>de la línea 7703-48 $5.452.614</t>
  </si>
  <si>
    <t>DMB-028</t>
  </si>
  <si>
    <t>MARIO ORLANDO CUECA GONZALEZ</t>
  </si>
  <si>
    <t>7703-86</t>
  </si>
  <si>
    <t>Adición y prórroga al contrato 707-2023 cuyo objeto es: 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</si>
  <si>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de la línea 7703-21 $2.480.405</t>
  </si>
  <si>
    <t>DMB-029</t>
  </si>
  <si>
    <t>DENNIS GABRIEL ABELLO AGUDELO</t>
  </si>
  <si>
    <t>7703-87</t>
  </si>
  <si>
    <t>Adición y prórroga al contrato 709-2023 cuyo objeto es: Prestar los servicios profesionales en materia técnica a la Dirección de Mejoramiento de Barrios de la Caja de la Vivienda Popular, para la formulación estudios y diseños del banco de proyectos.</t>
  </si>
  <si>
    <t>De la línea 7703-46 $5.987.184</t>
  </si>
  <si>
    <t>DMB-030</t>
  </si>
  <si>
    <t>NATHALIA DEL PILAR CAMARGO CASALLAS</t>
  </si>
  <si>
    <t>7703-88</t>
  </si>
  <si>
    <t>Adición y prórroga al contrato 318-2023 cuyo objeto es: PRESTAR LOS SERVICIOS PROFESIONALES ADMINISTRATIVOS EN EL PROCESO DE MEJORAMIENTO DE BARRIOS PARA LA ORGANIZACIÓN DE LAS ACTIVIDADES INHERENTES AL PROCESO EN EL MARCO DEL PROYECTO DE INVERSIÓN 7703 "MEJORAMIENTO INTEGRAL DE BARRIOS CON PARTICIPACIÓN CIUDADANA"</t>
  </si>
  <si>
    <t xml:space="preserve">de la línea 7703-32 $3.788.000 </t>
  </si>
  <si>
    <t>DMB-031</t>
  </si>
  <si>
    <t>ANA VICTORIA GOMEZ SUSA</t>
  </si>
  <si>
    <t>7703-89</t>
  </si>
  <si>
    <t>Adición y prórroga al contrato 497-2023 cuyo objeto es: 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</si>
  <si>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de la línea 7703-21 $4.000.000</t>
  </si>
  <si>
    <t>DMB-032</t>
  </si>
  <si>
    <t>CAROL ANDREA SANTOS CASTRO</t>
  </si>
  <si>
    <t>7703-90</t>
  </si>
  <si>
    <t>Prestar los servicios profesionales para apoyar jurídicamente la supervisión y liquidación de contratos de consultoría, obra e interventoría suscritos en el marco de la ejecución del proyecto de inversión 7703 "Mejoramiento Integral de Barrios con Participación Ciudadana".</t>
  </si>
  <si>
    <t>e la línea 7703-26 $34.212.480</t>
  </si>
  <si>
    <t>DMB-033</t>
  </si>
  <si>
    <t>608</t>
  </si>
  <si>
    <t>LAURA DIOCITA ALEJANDRA SANCHEZ FORERO</t>
  </si>
  <si>
    <t>7703-91</t>
  </si>
  <si>
    <t>Prestar los servicios profesionales para apoyar en materia jurídica y administrativa a la Dirección de Mejoramiento de Barrios de la Caja de Vivienda Popular, para la planeación, seguimiento y control de la ejecución del proyecto de inversión 7703 “Mejoramiento Integral de Barrios con Participación Ciudadana".</t>
  </si>
  <si>
    <t xml:space="preserve"> de la línea 7703-33 $44.000.000 </t>
  </si>
  <si>
    <t>DMB-034</t>
  </si>
  <si>
    <t>JUAN CARLOS GARCIA DIAZ</t>
  </si>
  <si>
    <t>7703-92</t>
  </si>
  <si>
    <t>Prestar los servicios profesionales para apoyar técnicamente la supervisión y liquidación de contratos de obra, consultoría e interventoría a cargo de la Dirección de Mejoramiento de Barrios, en el marco de la ejecución del proyecto de inversión 7703 “Mejoramiento Integral de Barrios con Participación Ciudadana".</t>
  </si>
  <si>
    <t xml:space="preserve">de la línea 7703-44 $32.000.000 </t>
  </si>
  <si>
    <t>DMB-035</t>
  </si>
  <si>
    <t>DARIO FERNANDO ALBA RODRIGUEZ</t>
  </si>
  <si>
    <t>7703-93</t>
  </si>
  <si>
    <t>Prestar los servicios profesionales para administrar el sistema de información geográfica, localización y clasificación poblacional para los proyectos de infraestructura a cargo de la Dirección de Mejoramiento de Barrios.</t>
  </si>
  <si>
    <t>202415000022533
202415000029453</t>
  </si>
  <si>
    <t>de la línea 7703-44 $ 29.935.920</t>
  </si>
  <si>
    <t>DMB-069</t>
  </si>
  <si>
    <t>CLAUDIA TATIANA ROJAS MOLINA</t>
  </si>
  <si>
    <t>7703-94</t>
  </si>
  <si>
    <t>Prestar los servicios profesionales para apoyar técnicamente la ejecución de los proyectos a cargo de la Dirección de Mejoramiento de Barrios de la Caja de Vivienda Popular, en el marco de la ejecución del proyecto de inversión 7703 “Mejoramiento Integral de Barrios con Participación Ciudadana".</t>
  </si>
  <si>
    <t>de la línea 7703-44 $ 17.106.240</t>
  </si>
  <si>
    <t>DMB-037</t>
  </si>
  <si>
    <t>ANGELA MARCELA TOVAR BETANCOURT</t>
  </si>
  <si>
    <t>7703-95</t>
  </si>
  <si>
    <t>Prestar servicios profesionales desde el campo de la ingeniería eléctrica para apoyar a la Dirección de Mejoramiento de Barrios en la formulación, evaluación, ejecución y desarrollo de los proyectos constructivos que le sean asignados en el marco de la ejecución del proyecto de inversión 7703 “Mejoramiento Integral de Barrios con Participación Ciudadana".</t>
  </si>
  <si>
    <t xml:space="preserve">de la línea 7703-45 $25.659.360 </t>
  </si>
  <si>
    <t>DMB-038</t>
  </si>
  <si>
    <t>JHOLMAN ALEXIS ULLOA AVILA</t>
  </si>
  <si>
    <t>7703-96</t>
  </si>
  <si>
    <t>Prestar los servicios profesionales para apoyar técnicamente a la Dirección de Mejoramiento de Barrios desde el componente geotécnico, como ingeniero civil especialista en geotecnia para brindar el acompañamiento en la formulación, evaluación, ejecución y desarrollo de los proyectos constructivos que le sean asignados, en el marco de la ejecución del proyecto de inversión 7703 “Mejoramiento Integral de Barrios con Participación Ciudadana".</t>
  </si>
  <si>
    <t xml:space="preserve">de la línea 7703-43 $15.242.612 y de la línea 7703-48 $22.757.388 </t>
  </si>
  <si>
    <t>DMB-039</t>
  </si>
  <si>
    <t>ALVARO CAMILO BRAVO LOPEZ</t>
  </si>
  <si>
    <t>7703-97</t>
  </si>
  <si>
    <t>Prestar los servicios profesionales especializados para implementar el laboratorio de la innovación de la Caja de la Vivienda Popular, construyendo la Caja de herramientas en temas como: la sostenibilidad, la transformación digital, herramientas 4RI, desarrollo social y económico, en el marco de la ejecución del proyecto de inversión 7703 “Mejoramiento Integral de Barrios con Participación Ciudadana”.</t>
  </si>
  <si>
    <t xml:space="preserve">e la línea 7703-44 $1.306.692 y de la línea 7703-45 $30.693.308 </t>
  </si>
  <si>
    <t>DMB-040</t>
  </si>
  <si>
    <t>SANTIAGO  ORTEGA GONZALEZ</t>
  </si>
  <si>
    <t>7703-98</t>
  </si>
  <si>
    <t>Prestar los servicios profesionales para apoyar técnicamente a la Dirección de Mejoramiento de Barrios en materia de hidrología e hidráulica, para la formulación, evaluación, ejecución y desarrollo de los proyectos constructivos que le sean asignados, en el marco de la ejecución del proyecto de inversión 7703 “Mejoramiento Integral de Barrios con Participación Ciudadana".</t>
  </si>
  <si>
    <t>de la línea 7703-45 $34.400.000</t>
  </si>
  <si>
    <t>DMB-041</t>
  </si>
  <si>
    <t>HECTOR ALFONSO ESCOBAR FLOREZ</t>
  </si>
  <si>
    <t>7703-99</t>
  </si>
  <si>
    <t>Prestar los servicios profesionales para apoyar técnicamente a la Dirección de Mejoramiento de Barrios en el campo de ingeniería de estructuras, en la formulación, evaluación, ejecución y desarrollo de los proyectos constructivos que le sean asignados en el marco de la ejecución del proyecto de inversión 7703 “Mejoramiento Integral de Barrios con Participación Ciudadana".</t>
  </si>
  <si>
    <t>e la línea 7703-47 $35.600.000</t>
  </si>
  <si>
    <t>DMB-042</t>
  </si>
  <si>
    <t>SILFREDO  MERCADO CORREA</t>
  </si>
  <si>
    <t>7703-100</t>
  </si>
  <si>
    <t>Prestar los servicios profesionales para apoyar a la Dirección de Mejoramiento de Barrios como ingeniero civil especializado en infraestructura vial,   en la formulación, evaluación, ejecución y desarrollo de los proyectos constructivos que le sean asignados en el marco de la ejecución del proyecto de inversión 7703 “Mejoramiento Integral de Barrios con Participación Ciudadana".</t>
  </si>
  <si>
    <t>DMB-043</t>
  </si>
  <si>
    <t>SEBASTIAN  BURGOS SANCHEZ</t>
  </si>
  <si>
    <t>7703-101</t>
  </si>
  <si>
    <t>Prestar los servicios profesionales para apoyar técnicamente a la Dirección de Mejoramiento de Barrios desde el componente ambiental y de seguridad y salud, en la formulación, evaluación, ejecución y desarrollo de los proyectos constructivos que lea sean asignados en el marco de la ejecución del proyecto de inversión 7703 “Mejoramiento Integral de Barrios con Participación Ciudadana"</t>
  </si>
  <si>
    <t>de la línea 7703-57 $25.659.240</t>
  </si>
  <si>
    <t>DMB-044</t>
  </si>
  <si>
    <t>7703-102</t>
  </si>
  <si>
    <t>Prestar los servicios profesionales para apoyar a la Dirección de Mejoramiento de Barrios en la gestión, seguimiento y control de la ejecución presupuestal y financiera de los recursos asignados para los proyectos y programas a su cago,  en el marco del proyecto de inversión 7703 “Mejoramiento Integral de Barrios con Participación Ciudadana”</t>
  </si>
  <si>
    <t xml:space="preserve">e la línea 7703-31 $32.000.000 </t>
  </si>
  <si>
    <t>DMB-045</t>
  </si>
  <si>
    <t>JOAQUIN EDUARDO PERDOMO ARTUNDUAGA</t>
  </si>
  <si>
    <t>7703-103</t>
  </si>
  <si>
    <t>Prestar los servicios profesionales para apoyar a la Dirección de Mejoramiento de Barrios en las actividades administrativas y de gestión e impulso de los asuntos contractuales y de los cierres administrativos que le sean asignados, atendiendo lo establecido en los procedimientos adoptados en la CVP en el marco del Proyecto de Inversión 7703 " Mejoramiento Integral de Barrios con Participación Ciudadana".</t>
  </si>
  <si>
    <t>de la línea 7703-59 $20.000.000</t>
  </si>
  <si>
    <t>DMB-046</t>
  </si>
  <si>
    <t>JEIMY TATIANA CRUZ BEJARANO</t>
  </si>
  <si>
    <t>7703-104</t>
  </si>
  <si>
    <t>Prestar los servicios profesionales para apoyar a la Dirección de Mejoramiento de Barrios en la implementación de la estrategia social en los proyectos de intervención física a escala barrial, en el marco del proyecto de inversión 7703 "Mejoramiento Integral de Barrios con Participación Ciudadana"</t>
  </si>
  <si>
    <t xml:space="preserve">de la línea 7703-20 $12.909.866 </t>
  </si>
  <si>
    <t>DMB-047</t>
  </si>
  <si>
    <t>NORMA TATIANA PATIÑO MARTINEZ</t>
  </si>
  <si>
    <t>7703-105</t>
  </si>
  <si>
    <t>Prestar los servicios profesionales desde el campo de la arquitectura para estructurar e implementar la estrategia de Gobierno Abierto de la Caja de la Vivienda Popular en las líneas de: innovación pública, participación ciudadana y gobierno colaborativo, en el marco de la ejecución del proyecto de inversión 7703 “Mejoramiento Integral de Barrios con Participación Ciudadana”.</t>
  </si>
  <si>
    <t>de la línea 7703-46 $24.000.000</t>
  </si>
  <si>
    <t>DMB-048</t>
  </si>
  <si>
    <t>IVONNE CRISTINA GIL VENEGAS</t>
  </si>
  <si>
    <t>7703-106</t>
  </si>
  <si>
    <t>Prestación de servicios profesionales para apoyar a la Dirección de Mejoramiento de Barrios de la Caja de la Vivienda Popular en la implementación de la estrategia de comunicaciones, en el marco de la ejecución del proyecto de inversión 7703 "Mejoramiento Integral de Barrios con Participación Ciudadana"</t>
  </si>
  <si>
    <t xml:space="preserve"> de la línea 7703-36 $30.000.000 </t>
  </si>
  <si>
    <t>DMB-049</t>
  </si>
  <si>
    <t>NELLY CECILIA FABRA GUTIERREZ</t>
  </si>
  <si>
    <t>7703-107</t>
  </si>
  <si>
    <t>Prestar los servicios profesionales a la Dirección de Mejoramiento de Barrios para apoyar desde el componente social la supervisión de los contratos a cargo de la dependencia, en el marco de la ejecución del proyecto de inversión 7703 "Mejoramiento Integral de Barrios con Participación Ciudadana.</t>
  </si>
  <si>
    <t>de la línea 7703-20 $16.000.000</t>
  </si>
  <si>
    <t>DMB-050</t>
  </si>
  <si>
    <t>VALERIA  BENAVIDES PEDRAZA</t>
  </si>
  <si>
    <t>7703-108</t>
  </si>
  <si>
    <t>Prestar los servicios profesionales para apoyar a la Dirección de Mejoramiento de Barrios en la implementación  del componente social de participación ciudadana para los territorios objeto de las intervenciones, en el marco del proyecto de inversión 7703 "Mejoramiento Integral de Barrios con Participación Ciudadana" suscritos</t>
  </si>
  <si>
    <t>e la línea 7703-21 $15.152.000</t>
  </si>
  <si>
    <t>DMB-051</t>
  </si>
  <si>
    <t>INGRID PAOLA MARTIN CASTILLO</t>
  </si>
  <si>
    <t>7703-109</t>
  </si>
  <si>
    <t>Prestar de servicios profesionales para desarrollar las actividades de la estrategia de comunicación estratégica de la Dirección de Barrios, en el marco de la ejecución del proyecto de inversión 7703 "Mejoramiento Integral de Barrios con Participación Ciudadana" en los territorios de los contratos suscritos.</t>
  </si>
  <si>
    <t>e la línea 7703-36 $20.000.000</t>
  </si>
  <si>
    <t>DMB-052 ANULADA</t>
  </si>
  <si>
    <t>7703-110</t>
  </si>
  <si>
    <t>Prestar los servicios de apoyo a la gestión para ejecutar las actividades de gestión documental y apoyo administrativo para realizar la compilación, seguimiento y actualización de inventario y administración de los expedientes en medio físico y digital, de los contratos que se encuentran a cargo de la Dirección de Mejoramiento de Barrios en el marco del proyecto de inversión 7703 "Mejoramiento Integral de Barrios con Participación Ciudadana".</t>
  </si>
  <si>
    <t xml:space="preserve">de la línea 7703-7 $14.000.000 </t>
  </si>
  <si>
    <t>DMB-053</t>
  </si>
  <si>
    <t>LINA MARIA HERNANDEZ IBAÑEZ</t>
  </si>
  <si>
    <t>7703-111</t>
  </si>
  <si>
    <t>Prestar los servicios profesionales jurídicos especializados, para apoyar jurídicamente a la Dirección de Mejoramiento de Barrios en la supervisión de los contratos de consultoría, obra e interventoría suscritos en el marco de la ejecución del proyecto de inversión 7703 "Mejoramiento Integral de Barrios con Participación Ciudadana".</t>
  </si>
  <si>
    <t>de la línea 7703-26 $26.728.520  y de la línea 7703-27 $21.271.480</t>
  </si>
  <si>
    <t>DMB-054 ANULADA</t>
  </si>
  <si>
    <t>7703-112</t>
  </si>
  <si>
    <t>Prestar los servicios profesionales en materia financiera a la Dirección de Mejoramiento de Barrios para realizar el seguimiento financiero y presupuestal de los proyectos de infraestructura desarrollados en el marco de la ejecución del proyecto de inversión 7703 "Mejoramiento Integral de Barrios con Participación Ciudadana".</t>
  </si>
  <si>
    <t>3 meses , 20 dias</t>
  </si>
  <si>
    <t xml:space="preserve">de la línea 7703-30 $33.000.000 </t>
  </si>
  <si>
    <t>DMB-055</t>
  </si>
  <si>
    <t>CAROLINA  LOPEZ PALACIO</t>
  </si>
  <si>
    <t>7703-113</t>
  </si>
  <si>
    <t>Prestar los servicios de apoyo a la gestión de la Dirección de Barrios mediante el acompañamiento al procedimiento "seguimiento y control a la estabilidad y sostenibilidad de la obra”, en el marco del proyecto de inversión 7703 "Mejoramiento Integral de Barrios con Participación Ciudadana"</t>
  </si>
  <si>
    <t xml:space="preserve">de la línea 7703-21 $9.461.889 </t>
  </si>
  <si>
    <t>DMB-056</t>
  </si>
  <si>
    <t>ERIKA YANETH CASTRO PEREZ</t>
  </si>
  <si>
    <t>7703-114</t>
  </si>
  <si>
    <t>Prestar servicios profesionales desde el componente jurídico para brindar apoyo en las actuaciones que se adelanten en el proceso de gestión contractual para la Dirección de mejoramiento de barrios.</t>
  </si>
  <si>
    <t>de la línea 7703-28 $40.000.000</t>
  </si>
  <si>
    <t>DMB-057</t>
  </si>
  <si>
    <t>GUILLERMO ALFONSO AGUANCHA BAUTE</t>
  </si>
  <si>
    <t>7703-115</t>
  </si>
  <si>
    <t>Adición y prórroga al contrato 367-2023 cuyo objeto es: 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ParticipaciónCiudadana”</t>
  </si>
  <si>
    <t>de la línea 7703-82 $3.688.533</t>
  </si>
  <si>
    <t>DMB-058</t>
  </si>
  <si>
    <t>MARIA CAMILA RAMOS PRIETO</t>
  </si>
  <si>
    <t>7703-116</t>
  </si>
  <si>
    <t>Prestar de servicios profesionales para desarrollar las actividades de la estrategia de comunicación de la Dirección de Mejoramiento de Barrios, en el marco de la ejecución del proyecto de inversión 7703 "Mejoramiento Integral de Barrios con Participación Ciudadana" en los territorios de los contratos suscritos.</t>
  </si>
  <si>
    <t>de la línea 7703-109 $20.000.000</t>
  </si>
  <si>
    <t>DMB-063</t>
  </si>
  <si>
    <t>ELKIN ESNEIDER CORTES NIÑO</t>
  </si>
  <si>
    <t>7703-117</t>
  </si>
  <si>
    <t>Prestar los servicios profesionales para apoyar jurídicamente a la Dirección de Mejoramiento de Barrios en las diferentes etapas de los procesos de selección y en la supervisión de los contratos de infraestructura suscritos en el marco de la ejecución del proyecto de inversión 7703 "Mejoramiento Integral de Barrios con Participación Ciudadana"</t>
  </si>
  <si>
    <t>de la línea 7703-111 $48.000.000</t>
  </si>
  <si>
    <t>DMB-064</t>
  </si>
  <si>
    <t>PAOLA ANDREA ROJAS MESA</t>
  </si>
  <si>
    <t>7703-118</t>
  </si>
  <si>
    <t>Prestar los servicios profesionales para apoyar a la Dirección General de la Caja de la Vivienda Popular en el seguimiento y acompañamiento a la ejecución de la política, planes, programas y proyectos en materia de mejoramiento de barrios y de vivienda, titulación y reasentamiento, en el marco de la ejecución del Plan Distrital de Desarrollo.</t>
  </si>
  <si>
    <t>de la línea 7703-33 $34.212.480</t>
  </si>
  <si>
    <t>DMB-065</t>
  </si>
  <si>
    <t>GUSTAVO ADOLFO ROSAS SUAREZ</t>
  </si>
  <si>
    <t>7703-119</t>
  </si>
  <si>
    <t>Prestar los servicios profesionales para apoyar el seguimiento a la estrategia social dentro de los contratos de infraestructura a cargo de la Dirección de Mejoramiento de Barrios para los proyectos de intervención física a escala barrial, en el marco del proyecto de inversión 7703 "Mejoramiento Integral de Barrios con Participación Ciudadana"</t>
  </si>
  <si>
    <t>de la línea 7703-22$ 40.000.000</t>
  </si>
  <si>
    <t>DMB-066</t>
  </si>
  <si>
    <t>IVAN  PERDOMO LONDOÑO</t>
  </si>
  <si>
    <t>7703-120</t>
  </si>
  <si>
    <t>Prestar los servicios profesionales para apoyar la implementación de la estrategia de Gobierno Abierto de la Caja de la Vivienda Popular, en asuntos relacionados con innovación pública, participación ciudadana y gobierno colaborativo, en el marco de la ejecución del proyecto de inversión 7703 “Mejoramiento Integral de Barrios con Participación Ciudadana”.</t>
  </si>
  <si>
    <t xml:space="preserve">de la línea 7703-52 $48.000.000 </t>
  </si>
  <si>
    <t>DMB-067</t>
  </si>
  <si>
    <t>HENRY ANDRES GUALDRON VELASCO</t>
  </si>
  <si>
    <t>7703-121</t>
  </si>
  <si>
    <t>Prestar los servicios profesionales técnicos en los contratos de infraestructura, en la formulación, proyección, ajuste y revisión de los presupuestos, dentro de la formulación y ejecución de proyectos, para la ejecución del proyecto de Inversión 7703 "Mejoramiento Integral de Barrios Con Participación Ciudadana"</t>
  </si>
  <si>
    <t xml:space="preserve">de la línea 7703-48 $34.212.480 </t>
  </si>
  <si>
    <t>DMB-068</t>
  </si>
  <si>
    <t>LAURA MILENA RAMIREZ QUIMBAYO</t>
  </si>
  <si>
    <t>7703-122</t>
  </si>
  <si>
    <t>Adición y prórroga al contrato 671-2023 cuyo objeto es: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t>
  </si>
  <si>
    <t>de la línea 7703-18 $7.483.980</t>
  </si>
  <si>
    <t>DMB-059</t>
  </si>
  <si>
    <t>YANDHY TATIANA ROBELTO GARRIDO</t>
  </si>
  <si>
    <t>7703-123</t>
  </si>
  <si>
    <t>Adición y prórroga al contrato 670-2023 cuyo objeto es: Prestacion de servicios profesionales a la direccion de mejoramiento de barrios de la caja de la vivienda popular en materia tecnica, en el proyecto de intervencion de los territorios priorizados en el marco del proyecto de inversión 7703 "Mejoramiento Integral de Barrios con Participación Ciudadana".</t>
  </si>
  <si>
    <t>de la línea 7703-46 $7.483.980</t>
  </si>
  <si>
    <t>DMB-060</t>
  </si>
  <si>
    <t>MONICA ANDREA ZIPAQUIRA DIAZ</t>
  </si>
  <si>
    <t>7703-124</t>
  </si>
  <si>
    <t>Adición y prórroga al contrato 675-2023 cuyo objeto es: Prestar los servicios profesionales en materia urbanista para asesorar a la Dirección de Mejoramiento de Barrios de la Caja de la Vivienda Popular en la ejecución del proyecto de inversión 7703 "Mejoramiento Integral de Barrios con Participación Ciudadana"</t>
  </si>
  <si>
    <t>de la línea 7703-49 $11.500.000</t>
  </si>
  <si>
    <t>DMB-061</t>
  </si>
  <si>
    <t>MARTHA CAROLINA CARMONA FLOREZ</t>
  </si>
  <si>
    <t>7703-125</t>
  </si>
  <si>
    <t>PM/0208/0111/40020197703</t>
  </si>
  <si>
    <t>Adición y prórroga al contrato 379-2023 cuyo objeto es: 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</si>
  <si>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r de la línea 7703-48 $10.000.000</t>
  </si>
  <si>
    <t>DMB-062</t>
  </si>
  <si>
    <t>7703-126</t>
  </si>
  <si>
    <t>Prestar los servicios profesionales en materia forestal, silvicultural para los proyectos de infraestructura a cargo de la Dirección de Mejoramiento de Barrios</t>
  </si>
  <si>
    <t>202415000028683
202415000029453</t>
  </si>
  <si>
    <t>de la línea 7703-58 $25.659.240</t>
  </si>
  <si>
    <t>DMB-070 (Anulado  correo electrónico  23-04-2024)</t>
  </si>
  <si>
    <t>413  ( Anulado  correo electrónico  23-04-2024)</t>
  </si>
  <si>
    <t>7703-127</t>
  </si>
  <si>
    <t>Adición al contrato 150-2024 cuyo objeto es: Prestar los servicios profesionales en materia financiera a la Dirección de Mejoramiento de Barrios para realizar el seguimiento financiero y presupuestal de los proyectos de infraestructura desarrollados en el marco de la ejecución del proyecto de inversión 7703 "Mejoramiento Integral de Barrios con Participación Ciudadana".</t>
  </si>
  <si>
    <t>202415000032213
202415000032983(Viabilización)</t>
  </si>
  <si>
    <t xml:space="preserve"> de la línea 7703-28 $2.799.368  y de la línea 7703-30 $200.632</t>
  </si>
  <si>
    <t>DMB-071</t>
  </si>
  <si>
    <t>7703-128</t>
  </si>
  <si>
    <t>Prestar los servicios de apoyo a la gestión, en el manejo de la información documental de la Dirección de Mejoramiento de Barrios, de acuerdo con los procesos y procedimientos de gestión documental de la Caja de la Vivienda Popular</t>
  </si>
  <si>
    <t xml:space="preserve">de la línea 7703-7 $5.622.968
de la línea 7703-8 $4.138.921 
</t>
  </si>
  <si>
    <t>DMB-073</t>
  </si>
  <si>
    <t>7703-129</t>
  </si>
  <si>
    <t>Prestar los servicios profesionales para apoyar técnicamente la revisión y análisis de los proyectos reportados en el banco de proyectos, así como la supervisión de los proyectos de infraestructura de la Dirección de Mejoramiento de Barrios.</t>
  </si>
  <si>
    <t xml:space="preserve">de la línea 7703-18 $983.611 
 de la línea 7703-44 $5.651.148 
 de la línea 7703-45 $4.247.332 
 de la línea 7703-47 $4.599.664 
 de la línea 7703-48 $3.762.765 </t>
  </si>
  <si>
    <t>DMB-074 (Anulado  correo electrónico  23-04-2024)</t>
  </si>
  <si>
    <t>576  ( Anulado  correo electrónico  23-04-2024)</t>
  </si>
  <si>
    <t>7703-130</t>
  </si>
  <si>
    <t>Prestar los servicios profesionales para apoyar la supervisión de los proyectos de infraestructura de la Dirección de Mejoramiento de Barrios, en materia ambiental y de Seguridad y Salud en el Trabajo (SST-MA).</t>
  </si>
  <si>
    <t>de la línea 7703-58 $19.244.520</t>
  </si>
  <si>
    <t>DMB-075</t>
  </si>
  <si>
    <t>7703-131</t>
  </si>
  <si>
    <t>Prestar los servicios profesionales a la Dirección de Mejoramiento de Barrios para realizar el seguimiento técnico  a la estabilidad y sostenibilidad de los proyectos de infraestructura.</t>
  </si>
  <si>
    <t xml:space="preserve"> de la línea 7703-46 $9.662.028 
 de la línea 7703-49 $9.882.492</t>
  </si>
  <si>
    <t>DMB-076</t>
  </si>
  <si>
    <t>7703-132</t>
  </si>
  <si>
    <t>Prestar los servicios profesionales para apoyar técnicamente la supervisión la formulación, ejecución y/o seguimiento de los proyectos de infraestructura a cargo de la Dirección de Mejoramiento  de Barrios.</t>
  </si>
  <si>
    <t xml:space="preserve"> de la línea 7703-48 $16.580.239 y  de la línea 7703-50 $5.871.701</t>
  </si>
  <si>
    <t>DMB-077</t>
  </si>
  <si>
    <t>EDWIN ARIEL ULLOA CALVO</t>
  </si>
  <si>
    <t>7703-133</t>
  </si>
  <si>
    <t>Prestar los servicios de apoyo a la gestión, de la Dirección de Mejoramiento de Barrios en las actividades logísticas, administrativas y de correspondencia requeridas para la ejecución y el seguimiento de los proyectos y programas a cargo de la dependencia.</t>
  </si>
  <si>
    <t>de la línea 7703-32 $11.364.000</t>
  </si>
  <si>
    <t>DMB-078</t>
  </si>
  <si>
    <t>CATERINNE  MILLAN NIETO</t>
  </si>
  <si>
    <t>7703-134</t>
  </si>
  <si>
    <t>Prestar los servicios profesionales para apoyar desde el componente social, la supervisión en los proyectos de infraestructura de la Dirección de Mejoramiento de Barrios.</t>
  </si>
  <si>
    <t xml:space="preserve"> de la línea 7703-20 $320.467
 de la línea 7703-21 $5.217.173
de la línea 7703-23 $5.527.959  
 </t>
  </si>
  <si>
    <t>DMB-079</t>
  </si>
  <si>
    <t>LISSETH KARINE AMAYA VELANDIA</t>
  </si>
  <si>
    <t>7703-135</t>
  </si>
  <si>
    <t>Prestar los servicios profesionales para apoyar la ejecución y seguimiento del componente social de los contratos de infraestructura de la Dirección de Mejoramiento de Barrios.</t>
  </si>
  <si>
    <t>de la línea 7703-23 $12.000.000</t>
  </si>
  <si>
    <t>DMB-080</t>
  </si>
  <si>
    <t>7703-136</t>
  </si>
  <si>
    <t>Prestar los servicios profesionales en materia social para el seguimiento a la ejecución de los contratos de consultoría, obra e  interventoría a cargo Dirección de Mejoramiento de Barrios.</t>
  </si>
  <si>
    <t>DMB-081</t>
  </si>
  <si>
    <t>7703-137</t>
  </si>
  <si>
    <t>Prestar los servicios profesionales en temas relacionados con planeación y control interno que correspondan a los asuntos relacionados con la misionalidad de la Dirección de Mejoramiento de Barrios.</t>
  </si>
  <si>
    <t>De la línea 7703-32 $12.829.680</t>
  </si>
  <si>
    <t>DMB-082</t>
  </si>
  <si>
    <t>7703-138</t>
  </si>
  <si>
    <t>Prestar los servicios de apoyo a la gestión en las actividades técnicas y de gestión requeridas para la ejecución o seguimiento de los proyectos de infraestructura a cargo de la Dirección de Mejoramiento de Barrios.</t>
  </si>
  <si>
    <t xml:space="preserve">de la línea 7703-23 $7.697.889 </t>
  </si>
  <si>
    <t>DMB-083</t>
  </si>
  <si>
    <t>GERALDINE  SIERRA BUITRAGO</t>
  </si>
  <si>
    <t>7703-139</t>
  </si>
  <si>
    <t>Prestar los servicios profesionales en la Dirección de Mejoramiento de Barrios para apoyar técnicamente en materia arquitectónica la supervisión en los proyectos de intervención física a escala barrial.</t>
  </si>
  <si>
    <t>de la línea 7703-49 $15.502.508
de la línea 7703-52 $6.949.432</t>
  </si>
  <si>
    <t>DMB-084 ANULADA</t>
  </si>
  <si>
    <t xml:space="preserve">DMB-084 ANULADA POR SOLICITUD DE LA DMB, realizada mediante correo electrónico 8  Abril </t>
  </si>
  <si>
    <t>7703-140</t>
  </si>
  <si>
    <t>Prestar los servicios profesionales para apoyar en materia ambiental el seguimiento de los contratos de infraestructura a cargo de la Dirección de Mejoramiento de Barrios.</t>
  </si>
  <si>
    <t>de la línea 7703-57 $19.244.520</t>
  </si>
  <si>
    <t>DMB-085</t>
  </si>
  <si>
    <t>WENDY CAMILA PARDO GONZALEZ</t>
  </si>
  <si>
    <t>7703-141</t>
  </si>
  <si>
    <t>Prestar los servicios profesionales para apoyar técnicamente la supervisión de los proyectos a cargo de la Dirección de Mejoramiento de Barrios de la Caja de Vivienda Popular.</t>
  </si>
  <si>
    <t xml:space="preserve">de la línea 7703-50 $14.112.648 </t>
  </si>
  <si>
    <t>DMB-086</t>
  </si>
  <si>
    <t>7703-142</t>
  </si>
  <si>
    <t>Prestar los servicios profesionales para apoyar en materia urbanística a la Dirección de Mejoramiento de Barrios, articulando y gestionando actividades necesarias para el desarrollo de los proyectos de infraestructura a escala barrial.</t>
  </si>
  <si>
    <t>de la línea 7703-52 $10.198.568 
 de la línea 7703-53 $24.301.432</t>
  </si>
  <si>
    <t>DMB-087</t>
  </si>
  <si>
    <t>7703-143</t>
  </si>
  <si>
    <t>Prestación de servicios profesionales como apoyo técnico a la supervisión que realiza la Dirección de Mejoramiento de Barrios de la Caja de Vivienda popular a los proyectos de infraestructura a escala Barrial.</t>
  </si>
  <si>
    <t xml:space="preserve">de la línea 7703-50 $22.451.940 </t>
  </si>
  <si>
    <t>DMB-088</t>
  </si>
  <si>
    <t>7703-144</t>
  </si>
  <si>
    <t>Prestación de servicios profesionales técnicos, que requiera la Dirección de Mejoramiento de barrios en los proyectos de intervención a escala barrial de los territorios priorizados.</t>
  </si>
  <si>
    <t>de la línea 7703-53 $22.451.940</t>
  </si>
  <si>
    <t>DMB-089</t>
  </si>
  <si>
    <t>ESMERALDA FABIOLA MONROY RODRIGUEZ</t>
  </si>
  <si>
    <t>7703-145</t>
  </si>
  <si>
    <t>Prestar los servicios profesionales para apoyar a la Dirección de Mejoramiento de Barrios de la Caja de Vivienda Popular, en la gestión y seguimiento de componente social en el marco de los proyectos a cargo de la dependencia</t>
  </si>
  <si>
    <t>de la línea 7703-23 $654.152
de la línea 7703-24 $10.411.447</t>
  </si>
  <si>
    <t>DMB-090</t>
  </si>
  <si>
    <t>7703-146</t>
  </si>
  <si>
    <t>Prestar los servicios profesionales para apoyar a la Dirección de Mejoramiento de Barrios en la formulación, medición, seguimiento, articulación y análisis de metas, indicadores, planes y demás instrumentos de planeación que contribuyan al cumplimiento de los objetivos de la dependencia.</t>
  </si>
  <si>
    <t>de la línea 7703-51 $25.659.360</t>
  </si>
  <si>
    <t>DMB-091</t>
  </si>
  <si>
    <t>YASMINI  GUTIERREZ FIGUEREDO</t>
  </si>
  <si>
    <t>7703-147</t>
  </si>
  <si>
    <t>Prestar los servicios profesionales en materia técnica, para la consolidación de la información de previabilidad que requiera la Dirección de Mejoramiento de Barrios.</t>
  </si>
  <si>
    <t xml:space="preserve">de la línea 7703-53 $10.584.486 </t>
  </si>
  <si>
    <t>DMB-092</t>
  </si>
  <si>
    <t>DIEGO FERNANDO GUARIN MARIN</t>
  </si>
  <si>
    <t>7703-148</t>
  </si>
  <si>
    <t>Prestar los servicios profesionales en materia técnica, dentro del banco de proyectos de Dirección de Mejoramiento de Barrios  de la Caja de la Vivienda Popular</t>
  </si>
  <si>
    <t>de la línea 7703-55 $12.829.680</t>
  </si>
  <si>
    <t>DMB-093</t>
  </si>
  <si>
    <t>ADRIANA ANGELICA LEON BLANCO</t>
  </si>
  <si>
    <t>7703-149</t>
  </si>
  <si>
    <t>Prestar los servicios profesionales en materia jurídica para la atención y seguimiento de los asuntos relacionados órganos de control y agenda legislativa de la Dirección de Mejoramiento de Barrios.</t>
  </si>
  <si>
    <t>de la línea 7703-28 $25.659.360</t>
  </si>
  <si>
    <t>DMB-094</t>
  </si>
  <si>
    <t>CAMILA ANDREA LOPEZ ESTEBAN</t>
  </si>
  <si>
    <t>7703-150</t>
  </si>
  <si>
    <t>Prestar los servicios profesionales en el seguimiento de actividades en materia ambiental y de seguridad y salud en el trabajo SST-MA, de los contratos de infraestructura a cargo de la Dirección de Mejoramiento de Barrios.</t>
  </si>
  <si>
    <t xml:space="preserve"> de la línea 7703-58 $19.244.520</t>
  </si>
  <si>
    <t>DMB-095</t>
  </si>
  <si>
    <t>CRISTIAN ALEJANDRO PAYAN MARTINEZ</t>
  </si>
  <si>
    <t>7703-151</t>
  </si>
  <si>
    <t>Prestar los servicios profesionales para apoyar las actividades técnicas, en la formulación, ejecución y seguimiento de los proyectos de infraestructura a cargo de la Dirección de Mejoramiento de Barrios de la Caja de la Vivienda Popular.</t>
  </si>
  <si>
    <t>de la línea 7703-55 $22.451.940</t>
  </si>
  <si>
    <t>DMB-096</t>
  </si>
  <si>
    <t>OMAR ENRIQUE CORONADO BECERRA</t>
  </si>
  <si>
    <t>7703-152</t>
  </si>
  <si>
    <t>Prestar los servicios profesionales para apoyar en el análisis documental de los expedientes de los contratos de infraestructura a cargo la Dirección de Mejoramiento de Barrios .</t>
  </si>
  <si>
    <t xml:space="preserve">de la línea 7703-34 $10.584.486 </t>
  </si>
  <si>
    <t>DMB-097</t>
  </si>
  <si>
    <t>CESAR EDUARDO ARANGO TORRES</t>
  </si>
  <si>
    <t>7703-153</t>
  </si>
  <si>
    <t>Prestar los servicios profesionales en materia contable y financiera para la liquidación y trámite de pagos de los contratos y convenios  a cargo de la Dirección de Mejoramiento de Barrios.</t>
  </si>
  <si>
    <t>de la línea 7703-29 $20.848.230</t>
  </si>
  <si>
    <t>DMB-098</t>
  </si>
  <si>
    <t>7703-154</t>
  </si>
  <si>
    <t>Adición y prórroga al contrato 591-2023 cuyo objeto es: Realizar la interventoría técnica, administrativa, jurídica, social, ambiental y sst-ma al contrato de obra cuyo objeto es "ejecutar a precios fijos sin fórmula de reajuste, las obras de intervención física escala barrial consistentes en la construcción de los tramos viales, priorizados en la localidad de suba de la ciudad de Bogotá D.C., conforme a los pliegos de condiciones, anexos y demás documentos del proceso".</t>
  </si>
  <si>
    <t>81101500 / 81101600 / 81102200</t>
  </si>
  <si>
    <t>de la línea 7703-5 $159.121.148</t>
  </si>
  <si>
    <t>DMB-072</t>
  </si>
  <si>
    <t>GRUPO METRO COLOMBIA S.A.S</t>
  </si>
  <si>
    <t>7703-155</t>
  </si>
  <si>
    <t>Adición y prórroga al contrato 654-2023, cuyo objeto es: 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t>
  </si>
  <si>
    <t>72141000 /72141100 /72141600/72101500/72102900/721033 00/72151500/72153500/39111600</t>
  </si>
  <si>
    <t>10 dias</t>
  </si>
  <si>
    <t>Se recibe de la linea 4 por valor de 46.041.066</t>
  </si>
  <si>
    <t>DMB-099</t>
  </si>
  <si>
    <t>CONSORCIO T &amp;G PARQUES II</t>
  </si>
  <si>
    <t>7703-156</t>
  </si>
  <si>
    <t>Prestar los servicios profesionales realizando la programación, seguimiento y control de la ejecución de los proyectos de infraestructura suscritos en el marco del proyecto de Mejoramiento Integral de Barrios</t>
  </si>
  <si>
    <t xml:space="preserve">de la línea 7703-50 $21.711.711 
de la línea 7703-51 $8.288.289 </t>
  </si>
  <si>
    <t>DMB-100</t>
  </si>
  <si>
    <t>7703-157</t>
  </si>
  <si>
    <t xml:space="preserve">Prestar los servicios profesionales para apoyar técnicamente la elaboración y/o revisión y análisis de los documentos que le sean solicitados, así como la supervisión de los proyectos a cargo de la Dirección de Mejoramiento de Barrios.
</t>
  </si>
  <si>
    <t xml:space="preserve">de la línea 7703-51 $19.244.520 </t>
  </si>
  <si>
    <t>DMB-101</t>
  </si>
  <si>
    <t>DANIEL FELIPE RAMIREZ JIMENEZ</t>
  </si>
  <si>
    <t>7703-158</t>
  </si>
  <si>
    <t>Prestar los servicios profesionales para apoyar técnicamente la viabilización, ejecución y seguimiento de los proyectos a cargo de la Dirección de Mejoramiento de Barrios.</t>
  </si>
  <si>
    <t xml:space="preserve">de la línea 7703-55 $19.244.520 </t>
  </si>
  <si>
    <t>DMB-102</t>
  </si>
  <si>
    <t>ANGELA PATRICIA GALINDO CARO</t>
  </si>
  <si>
    <t>7703-159</t>
  </si>
  <si>
    <t>Prestar los servicios profesionales para apoyar a la Dirección de Mejoramiento de Barrios de la Caja de Vivienda Popular, en la gestión y seguimiento de la sostenibilidad y estabilidad de las obras de los proyectos a cargo de la dependencia.</t>
  </si>
  <si>
    <t xml:space="preserve">de la línea 7703-24 $11.065.599 </t>
  </si>
  <si>
    <t>DMB-103</t>
  </si>
  <si>
    <t>CAROLL EDITH CHAVES BLANCO</t>
  </si>
  <si>
    <t>7703-160</t>
  </si>
  <si>
    <t>Prestar los servicios profesionales para apoyar las actividades técnicas y administrativa de los proyectos de infraestructura a cargo de la Dirección de Mejoramiento de Barrios</t>
  </si>
  <si>
    <t> 202415000038813</t>
  </si>
  <si>
    <t>de la línea 7703-54 $14.112.648</t>
  </si>
  <si>
    <t>DMB-104</t>
  </si>
  <si>
    <t>7703-161</t>
  </si>
  <si>
    <t>Prestar los servicios profesionales para apoyar técnicamente en la planeación, ejecución y seguimiento de los proyectos y programas de la Dirección de Mejoramiento de Barrios</t>
  </si>
  <si>
    <t>de la línea 7703-24 $7.600.000</t>
  </si>
  <si>
    <t>DMB-105</t>
  </si>
  <si>
    <t>7703-162</t>
  </si>
  <si>
    <t>Pago de pasivo exigible a nombre de Consorcio AB 003-2021 con NIT 901519337.</t>
  </si>
  <si>
    <t>de la línea 7703-11 $855.207261</t>
  </si>
  <si>
    <t>DMB-106</t>
  </si>
  <si>
    <t>7703-163</t>
  </si>
  <si>
    <t>Pago de pasivo exigible a nombre de GNG Servicios de Ingeniería S.A.S con NIT 901383717.</t>
  </si>
  <si>
    <t>de la línea 7703-10 $855.207261</t>
  </si>
  <si>
    <t>DMB-107</t>
  </si>
  <si>
    <t>7703-164</t>
  </si>
  <si>
    <t>Prestar los servicios profesionales para administrar el sistema de información geográfica, localización y clasificación poblacional para los proyectos de
infraestructura a cargo de la Dirección de mejoramiento de Barrios.</t>
  </si>
  <si>
    <t>de la línea 7703-24 $8.802.954 y de la línea 7703-77 $2.423.016</t>
  </si>
  <si>
    <t>DMB-120</t>
  </si>
  <si>
    <t>OMAR DAVID CORREA ROMERO</t>
  </si>
  <si>
    <t>7703-165</t>
  </si>
  <si>
    <t>Adición y prórroga al contrato 28-2024 cuyo objeto es: Prestar los servicios profesionales especializados para asesorar jurídicamente sobre asuntos solicitados por la Dirección de Mejoramiento de Barrios de la Caja de Vivienda Popular, en materia de derecho administrativo, contratación estatal y demás asuntos de especial complejidad que requiera dicha dependencia, en el marco de la ejecución del proyecto de inversión 7703 "Mejoramiento Integral de Barrios con Participación Ciudadana".</t>
  </si>
  <si>
    <t>de la línea 7703-29 $14.400.000</t>
  </si>
  <si>
    <t>DMB-110</t>
  </si>
  <si>
    <t>7703-166</t>
  </si>
  <si>
    <t>Adición y prórroga al contrato 41-2024 cuyo objeto es: Prestar servicios profesionales desde el componente jurídico para brindar apoyo en las actuaciones que se adelanten en el proceso de gestión contractual para la Dirección de mejoramiento de barrios.</t>
  </si>
  <si>
    <t xml:space="preserve">de la línea 7703-29 $10.000.000 </t>
  </si>
  <si>
    <t>DMB-111</t>
  </si>
  <si>
    <t>7703-167</t>
  </si>
  <si>
    <t>Adición y prórroga al contrato 25-2024 cuyo objeto es: Prestar los servicios profesionales para apoyar técnicamente a la Dirección de Mejoramiento de Barrios de la Caja de Vivienda Popular en la supervisión y seguimiento de los proyectos a cargo de la dependencia, en el marco del proyecto de inversión 7703 "Mejoramiento Integral de Barrios con Participación Ciudadana", y en los asuntos administrativos que le sean solicitados.</t>
  </si>
  <si>
    <t>de la línea 7703-53 $6.810.142 y de la línea 7703-55 $124.950</t>
  </si>
  <si>
    <t>DMB-112</t>
  </si>
  <si>
    <t>7703-168</t>
  </si>
  <si>
    <t>Adición y prórroga al contrato 280-2024 cuyo objeto es: Prestar los servicios profesionales para apoyar técnicamente la revisión y análisis de los proyectos reportados en el banco de proyectos, así como la supervisión de los proyectos de infraestructura de la Dirección de Mejoramiento de Barrios.</t>
  </si>
  <si>
    <t>de la línea 7703-55 $5.755.720</t>
  </si>
  <si>
    <t>DMB-113</t>
  </si>
  <si>
    <t>7703-169</t>
  </si>
  <si>
    <t>Adición y prórroga al contrato 26-2024 cuyo objeto es: Prestar los servicios profesionales especializados para apoyar a la Dirección de Mejoramiento de Barrios de la Caja de Vivienda Popular en la coordinación técnica relacionada con las actividades derivadas de la ejecución de proyectos de infraestructura a escala barrial, en el marco de la ejecución del proyecto de inversión 7703 "Mejoramiento Integral de Barrios con Participación Ciudadana"</t>
  </si>
  <si>
    <t>DMB-114</t>
  </si>
  <si>
    <t>7703-170</t>
  </si>
  <si>
    <t>Adición y prórroga al contrato 24-2024 cuyo objeto es: Prestar los servicios profesionales a la Dirección de Mejoramiento de Barrios de la Caja de Vivienda Popular para realizar el seguimiento financiero y contable de los proyectos de infraestructura que se desarrollan en el marco del proyecto de inversión 7703 "Mejoramiento Integral de Barrios con Participación Ciudadana" y en los asuntos administrativos que le sean solicitados</t>
  </si>
  <si>
    <t>de la línea 7703-29 $6.935.092</t>
  </si>
  <si>
    <t>DMB-115</t>
  </si>
  <si>
    <t>7703-171</t>
  </si>
  <si>
    <t>Adición y prórroga al contrato 122-2024 cuyo objeto es: Prestar los servicios de apoyo a la gestión para ejecutar las actividades de gestión documental y apoyo administrativo para realizar la compilación, seguimiento y actualización de inventario y administración de los expedientes en medio físico y digital, de los contratos que se encuentran a cargo de la Dirección de Mejoramiento de Barrios en el marco del proyecto de inversión 7703 "Mejoramiento Integral de Barrios con Participación Ciudadana".</t>
  </si>
  <si>
    <t>23 dias</t>
  </si>
  <si>
    <t>de la línea 7703-8 $2.683.333</t>
  </si>
  <si>
    <t>DMB-116</t>
  </si>
  <si>
    <t>7703-172</t>
  </si>
  <si>
    <t>Adición y prórroga al contrato 95-2024 cuyo objeto es: Prestar los servicios profesionales para apoyar a la Dirección de Mejoramiento de Barrios en la gestión, seguimiento y control de la ejecución presupuestal y financiera de los recursos asignados para los proyectos y programas a su cago, en el marco del proyecto de inversión 7703 “Mejoramiento Integral de Barrios con Participación Ciudadana”</t>
  </si>
  <si>
    <t>de la línea 7703-31 $6.133.333</t>
  </si>
  <si>
    <t>DMB-117</t>
  </si>
  <si>
    <t>7703-173</t>
  </si>
  <si>
    <t>Adición y prórroga al contrato 42-2024 cuyo objeto es: Prestación de servicios profesionales para apoyar a la Dirección de Mejoramiento de Barrios de la Caja de la Vivienda Popular en la implementación de la estrategia de comunicaciones, en el marco de la ejecución del proyecto de inversión 7703 "Mejoramiento Integral de Barrios con Participación Ciudadana".</t>
  </si>
  <si>
    <t>de la línea 7703-35 $7.500.000</t>
  </si>
  <si>
    <t>DMB-118</t>
  </si>
  <si>
    <t>7703-174</t>
  </si>
  <si>
    <t>Adición y prórroga al contrato 144-2024 cuyo objeto es: Prestar los servicios profesionales para apoyar a la Dirección de Mejoramiento de Barrios en la implementación de la estrategia social en los proyectos de intervención física a escala barrial, en el marco del proyecto de inversión 7703 "Mejoramiento Integral de Barrios con Participación Ciudadana".</t>
  </si>
  <si>
    <t>de la línea 7703-29 $3.688.533</t>
  </si>
  <si>
    <t>DMB-119</t>
  </si>
  <si>
    <t>7696-1</t>
  </si>
  <si>
    <t>Contratar la póliza de seguros de vida grupo deudor requerida para la adecuada protección de los intereses patrimoniales actuales y futuros de la Caja de la Vivienda Popular</t>
  </si>
  <si>
    <t>84131500;84131600</t>
  </si>
  <si>
    <t>Mayo</t>
  </si>
  <si>
    <t>MARTHA JANETH CARREÑO LIZARAZO</t>
  </si>
  <si>
    <t>FORTALECIMIENTO DEL MODELO DE GESTIÓN INSTITUCIONAL Y MODERNIZACIÓN DE LOS SISTEMAS DE INFORMACIÓN DE LA CAJA DE LA VIVIENDA POPULAR. BOGOTÁ</t>
  </si>
  <si>
    <t>Subdirección Administrativa</t>
  </si>
  <si>
    <t>A la línea 184</t>
  </si>
  <si>
    <t>7696-2</t>
  </si>
  <si>
    <t>Contratar los servicios para la aplicación de la encuesta de batería de riesgo psicolaboral e implementación del plan de riesgo psicolaboral para la Caja de la Vivienda Popular</t>
  </si>
  <si>
    <t>A la línea 159</t>
  </si>
  <si>
    <t>7696-3</t>
  </si>
  <si>
    <t>Prestar servicios profesionales desde el componente jurídico para brindar apoyo en las actuaciones que se adelanten en el proceso de gestión contractual.</t>
  </si>
  <si>
    <t>Marzo</t>
  </si>
  <si>
    <t>Abril</t>
  </si>
  <si>
    <t>Dirección Jurídica</t>
  </si>
  <si>
    <t>06/03/2024
23/02/2024
20/02/2024</t>
  </si>
  <si>
    <t>202417000029033
202417000023433
202417000021923</t>
  </si>
  <si>
    <t>FOR-050</t>
  </si>
  <si>
    <t>MARIA ALEJANDRA FORERO MORA</t>
  </si>
  <si>
    <t>7696-4</t>
  </si>
  <si>
    <t>23/02/2024
20/02/2024</t>
  </si>
  <si>
    <t>202417000023433
202417000021923</t>
  </si>
  <si>
    <t>FOR-051</t>
  </si>
  <si>
    <t>RUBEN DARIO JIMENEZ GIRALDO</t>
  </si>
  <si>
    <t>7696-5</t>
  </si>
  <si>
    <t>FOR-045</t>
  </si>
  <si>
    <t>ADY ISABEL NAMEN SEGURA</t>
  </si>
  <si>
    <t>7696-6</t>
  </si>
  <si>
    <t>17/05/2024
23/02/2024
20/02/2024</t>
  </si>
  <si>
    <t>202417000048093
202417000023433
202417000021923</t>
  </si>
  <si>
    <t>A la línea 201, 202, 203 y 204</t>
  </si>
  <si>
    <t>20/05/2024
23/02/2024</t>
  </si>
  <si>
    <t>FOR-052</t>
  </si>
  <si>
    <t>KATERYNNE  MORALES ROA</t>
  </si>
  <si>
    <t>7696-7</t>
  </si>
  <si>
    <t>A la línea 205, 206 y 207</t>
  </si>
  <si>
    <t>FOR-053</t>
  </si>
  <si>
    <t>NICOLAS  BARRERA BARROS</t>
  </si>
  <si>
    <t>7696-8</t>
  </si>
  <si>
    <t>Prestar servicios profesionales para asesorar jurídicamente el desarrollo y gestión de los procesos a cargo de la Dirección de Gestión Corporativa de la Caja de Vivienda Popular conforme al Mapa de procesos, manuales y procedimientos de la Entidad.</t>
  </si>
  <si>
    <t>Dirección de Gestión Corporativa</t>
  </si>
  <si>
    <t>7696-9</t>
  </si>
  <si>
    <t>FOR-054</t>
  </si>
  <si>
    <t>MIGUEL ANGEL NARVAEZ CORREA</t>
  </si>
  <si>
    <t>7696-10</t>
  </si>
  <si>
    <t>FOR-055</t>
  </si>
  <si>
    <t>SILVIO ALFREDO PADRON HERNANDEZ</t>
  </si>
  <si>
    <t>7696-11</t>
  </si>
  <si>
    <t>FOR-056</t>
  </si>
  <si>
    <t>JANETH SOFIA TORRES SANCHEZ</t>
  </si>
  <si>
    <t>7696-12</t>
  </si>
  <si>
    <t>Prestacion de servcios para apoyar en las actividades administrativas y operativas de la oficina de control disicplinario interno</t>
  </si>
  <si>
    <t>Oficina de Control Disciplinario Interno</t>
  </si>
  <si>
    <t>A la línea 179</t>
  </si>
  <si>
    <t>7696-13</t>
  </si>
  <si>
    <t>Prestación de servicios profesionales especializados en la emisión de conceptos, recomendaciones y análisis de casos de los asuntos que adelanta la Oficina de Control Disciplinario Interno de la Caja de la Vivienda Popular durante la etapa de instrucción de los procesos disciplinarios.</t>
  </si>
  <si>
    <t>FOR-079</t>
  </si>
  <si>
    <t>CLARA IVY GONZALEZ MARROQUIN</t>
  </si>
  <si>
    <t>7696-14</t>
  </si>
  <si>
    <t>Prestar servicios profesionales especializados para asesorar jurídicamente a la Dirección General en los asuntos que requiera la Caja de la Vivienda Popular para el desarrollo de sus proyectos misionales</t>
  </si>
  <si>
    <t>Dirección General</t>
  </si>
  <si>
    <t>17/05/2024
20/03/2024</t>
  </si>
  <si>
    <t>202417000048093
202417000033103</t>
  </si>
  <si>
    <t>A la línea 200</t>
  </si>
  <si>
    <t>20/05/2024
20/03/2024</t>
  </si>
  <si>
    <t>FOR-110</t>
  </si>
  <si>
    <t>YAMILE PATRICIA CASTIBLANCO VENEGAS</t>
  </si>
  <si>
    <t>7696-15</t>
  </si>
  <si>
    <t>Prestar servicios profesionales especializados en la asesoría, asistencia, acompañamiento y seguimiento desde la Dirección General en todo lo relacionado al cumplimiento de metas de los programas misionales de la Caja de la Vivienda Popular.</t>
  </si>
  <si>
    <t>A la línea 144</t>
  </si>
  <si>
    <t>7696-16</t>
  </si>
  <si>
    <t>Prestar los servicios profesionales para desarrollar procesos, administrativos y organizacionales de la Caja de la Vivienda Popular</t>
  </si>
  <si>
    <t>A la línea 160</t>
  </si>
  <si>
    <t>FOR-080</t>
  </si>
  <si>
    <t>JUAN SEBASTIAN BERNAL BERNAL</t>
  </si>
  <si>
    <t>ANULACIÓN PARClAL CDP No. 379</t>
  </si>
  <si>
    <t>7696-17</t>
  </si>
  <si>
    <t>Prestar servicios profesionales para la asesoría, acompañamiento, control y seguimiento jurídico a la Dirección General en temas transversales y misionales de la Entidad..</t>
  </si>
  <si>
    <t>17/05/2024
5/02/2024</t>
  </si>
  <si>
    <t>202417000048093
202417000011753</t>
  </si>
  <si>
    <t>A la línea 195</t>
  </si>
  <si>
    <t>20/05/2024
5/02/2024</t>
  </si>
  <si>
    <t>FOR-018</t>
  </si>
  <si>
    <t>A&amp;P ABOGADOS ASOCIADOS SAS</t>
  </si>
  <si>
    <t>7696-18</t>
  </si>
  <si>
    <t>Prestar los servicios profesionales para apoyar, acompañar y fortalecer los procesos misionales y administrativos de la Dirección General de la Caja de Vivienda Popular.</t>
  </si>
  <si>
    <t>17/05/2024
7/02/2024</t>
  </si>
  <si>
    <t>202417000048093
202417000013043</t>
  </si>
  <si>
    <t>A las líneas 196 y 198</t>
  </si>
  <si>
    <t>20/05/2024
7/02/2024</t>
  </si>
  <si>
    <t>FOR-019</t>
  </si>
  <si>
    <t>KAREN ISABEL MURCIA MATALLANA</t>
  </si>
  <si>
    <t>7696-19</t>
  </si>
  <si>
    <t>Prestar servicios profesionales en la ejecución de auditorias, segumientos y evaluaciones definidas en el Plan Anual de Auditorías aprobado por el Comité ICCI que aporten en al mejoramiento continuo de los procesos de la Caja de la Vivienda Popular y con énfasis en la atencion de Entes de control Externo.</t>
  </si>
  <si>
    <t>Asesoría de Control Interno</t>
  </si>
  <si>
    <t>FOR-116</t>
  </si>
  <si>
    <t>CARLOS ANDRES VARGAS HERNANDEZ</t>
  </si>
  <si>
    <t>7696-20</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</si>
  <si>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</si>
  <si>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FOR-117</t>
  </si>
  <si>
    <t>KELLY JOHANNA SERRANO RINCON</t>
  </si>
  <si>
    <t>7696-21</t>
  </si>
  <si>
    <t>Prestar servicios profesionales en la ejecución de las auditorías, seguimientos y evaluaciones del Plan Anual de Auditorías de la vigencia aprobado por el Comité ICCI que aporten en el mejoramiento continuo de los procesos de la Caja de la Vivienda Popular énfasis en control fiscal.</t>
  </si>
  <si>
    <t>02/05/2024
26/04/2024</t>
  </si>
  <si>
    <t>202417000042233
202417000041523</t>
  </si>
  <si>
    <t>FOR-131</t>
  </si>
  <si>
    <t>2066</t>
  </si>
  <si>
    <t>CAMILO ANDRES MARTINEZ PINEDA</t>
  </si>
  <si>
    <t>7696-22</t>
  </si>
  <si>
    <t xml:space="preserve">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
</t>
  </si>
  <si>
    <t>17/05/2024
26/04/2024</t>
  </si>
  <si>
    <t>202417000048093
202417000041393</t>
  </si>
  <si>
    <t>A las líneas 190 y 194</t>
  </si>
  <si>
    <t>FOR-126</t>
  </si>
  <si>
    <t>JANNER DE JESUS RUIZ BAYUELO</t>
  </si>
  <si>
    <t>7696-23</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</si>
  <si>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</si>
  <si>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26/04/2024
3/01/2024</t>
  </si>
  <si>
    <t>202417000041393
202417000000263</t>
  </si>
  <si>
    <t>A la línea 130</t>
  </si>
  <si>
    <t>FOR-127</t>
  </si>
  <si>
    <t>1945</t>
  </si>
  <si>
    <t>JAVIER ALFONSO SARMIENTO PIÑEROS</t>
  </si>
  <si>
    <t>7696-24</t>
  </si>
  <si>
    <t xml:space="preserve">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 </t>
  </si>
  <si>
    <t>A la línea 129</t>
  </si>
  <si>
    <t>FOR-128</t>
  </si>
  <si>
    <t>680</t>
  </si>
  <si>
    <t>MARTHA YANETH RODRIGUEZ CHAPARRO</t>
  </si>
  <si>
    <t>7696-25</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</si>
  <si>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</si>
  <si>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Subdirección Financiera</t>
  </si>
  <si>
    <t>A la línea 127</t>
  </si>
  <si>
    <t>7696-26</t>
  </si>
  <si>
    <t>Prestar servicios profesionales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</si>
  <si>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17/05/2024
19/03/2024
26/04/2024</t>
  </si>
  <si>
    <t>202417000048093
202417000032303
202417000023503</t>
  </si>
  <si>
    <t>A las líneas 208, 209 y 210.</t>
  </si>
  <si>
    <t>FOR-108</t>
  </si>
  <si>
    <t>CAROL MARCELA TORRES FORERO</t>
  </si>
  <si>
    <t>7696-27</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</si>
  <si>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</si>
  <si>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FOR-058</t>
  </si>
  <si>
    <t>PAOLA ANDREA MARTINEZ RODRIGUEZ</t>
  </si>
  <si>
    <t>7696-28</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</si>
  <si>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</si>
  <si>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FOR-059</t>
  </si>
  <si>
    <t>JENNY ANDREA RODRIGUEZ HERNANDEZ</t>
  </si>
  <si>
    <t>7696-29</t>
  </si>
  <si>
    <t>Prestar los servicios de apoyo a la gestión para realizar y atender las actividades administrativas y operativas derivadas de las funciones de la Subdirección Financiera</t>
  </si>
  <si>
    <t>A la línea 128</t>
  </si>
  <si>
    <t>7696-30</t>
  </si>
  <si>
    <t>Prestar servicios profesionales especializados para el acompañamiento jurídico a la Subdirección Administrativa en los temas de su competencia</t>
  </si>
  <si>
    <t>11/03/2024
28/02/2024</t>
  </si>
  <si>
    <t>202417000029953
202417000025723</t>
  </si>
  <si>
    <t>A las líneas 175
A las líneas 169, 170 y 171</t>
  </si>
  <si>
    <t>7696-31</t>
  </si>
  <si>
    <t>Servicios de asesoramiento y representación jurídica relativos a otros campos del derecho.</t>
  </si>
  <si>
    <t>A la línea 132</t>
  </si>
  <si>
    <t>SE ANULO LA LINEA EN EL PAA.</t>
  </si>
  <si>
    <t>7696-32</t>
  </si>
  <si>
    <t>Prestación de servicios profesionales como apoyo al proceso de gestión del talento humano, así como acompañamiento y seguimiento en todo lo relacionado a la medición, creación y promoción de un clima organizacional de la Subdirección Administrativa</t>
  </si>
  <si>
    <t>A la línea 135</t>
  </si>
  <si>
    <t>7696-33</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</si>
  <si>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</si>
  <si>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Oficina Asesora de Planeación</t>
  </si>
  <si>
    <t>17/05/2024
20/02/2024
9/02/2024</t>
  </si>
  <si>
    <t>202417000048093
202417000021913
202417000015633</t>
  </si>
  <si>
    <t>A la línea 199
A la línea 158
A la línea 146</t>
  </si>
  <si>
    <t>7696-34</t>
  </si>
  <si>
    <t>Prestar servicios de apoyo a la gestión para realizar actividades administrativas y documentales (expedientes físicos y virtuales) de la Oficina Asesora de Planeación.</t>
  </si>
  <si>
    <t>9 meses y 17 días</t>
  </si>
  <si>
    <t>26/04/2024
22/04/2024</t>
  </si>
  <si>
    <t>202417000041313
202417000040283</t>
  </si>
  <si>
    <t>FOR-129 ANULACIÓN FOR-122</t>
  </si>
  <si>
    <t>EVELYN  SACHICA RODRIGUEZ</t>
  </si>
  <si>
    <t>Se anulo la viabilidad No. FOR-122</t>
  </si>
  <si>
    <t>7696-35</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</si>
  <si>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</si>
  <si>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02/05/2024
28/02/2024
20/02/2024</t>
  </si>
  <si>
    <t>202417000042213
202417000025593
202417000021913</t>
  </si>
  <si>
    <t>A la línea 158</t>
  </si>
  <si>
    <t>FOR-130</t>
  </si>
  <si>
    <t>ANGIE LORENA GARCIA VERA</t>
  </si>
  <si>
    <t>7696-36</t>
  </si>
  <si>
    <t>Prestar servicios profesionales para apoyar a la OAP en la programación, seguimiento, evaluación y monitoreo de los proyectos de inversión de la CVP, la gestión de los sistemas de información establecidos para tal fin, y la elaboración de informes periódicos.</t>
  </si>
  <si>
    <t>17/05/2024
28/02/2024
20/02/2024
9/02/2024</t>
  </si>
  <si>
    <t>202417000048093
202417000025593
202417000021913
202417000015633</t>
  </si>
  <si>
    <t>A la línea 197
A la línea 158
A la línea 146</t>
  </si>
  <si>
    <t>17/05/2024
8/02/2024</t>
  </si>
  <si>
    <t>FOR-111</t>
  </si>
  <si>
    <t>YEIMY YOLANDA MARIN BARRERO</t>
  </si>
  <si>
    <t>7696-37</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</si>
  <si>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</si>
  <si>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17/05/2024
20/02/2024</t>
  </si>
  <si>
    <t>202417000048093
202417000021913</t>
  </si>
  <si>
    <t>A las líneas 218 y 219</t>
  </si>
  <si>
    <t>20/05/2024
29/02/2024</t>
  </si>
  <si>
    <t>FOR-078</t>
  </si>
  <si>
    <t>CRISTHIAN CAMILO RODRIGUEZ MELO</t>
  </si>
  <si>
    <t>ANULACIÓN PARClAL CDP No. 370</t>
  </si>
  <si>
    <t>7696-38</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</si>
  <si>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</si>
  <si>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23/05/2024
05/04/2024
20/02/2024
9/02/2024</t>
  </si>
  <si>
    <t>202417000050543
202411300035993
202417000021913
202417000015633</t>
  </si>
  <si>
    <t>A la línea 225
A la línea 158
A la línea 146</t>
  </si>
  <si>
    <t>FOR-115</t>
  </si>
  <si>
    <t>INGRID DALILA MARIÑO MORALES</t>
  </si>
  <si>
    <t>7696-39</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</si>
  <si>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</si>
  <si>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7696-40</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</si>
  <si>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</si>
  <si>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A la línea 145</t>
  </si>
  <si>
    <t>7696-41</t>
  </si>
  <si>
    <t>Prestar servicios profesionales como abogado a la Dirección Jurídica y Dirección de Mejoramiento de Vivienda en los trámites administrativos y jurídicos relacionados con las funciones de Curaduría Pública Social asignada a la Caja de la Vivienda Popular</t>
  </si>
  <si>
    <t>FOR-074</t>
  </si>
  <si>
    <t>MARIA MARGARITA SAENZ CARMONA</t>
  </si>
  <si>
    <t>7696-42</t>
  </si>
  <si>
    <t>Prestar los servicios como dependiente judicial, adelantando las actuaciones administrativas y de apoyo jurídico que requiera la dirección jurídica</t>
  </si>
  <si>
    <t>FOR-077</t>
  </si>
  <si>
    <t>OSCAR ALEXANDER MONDRAGON SOSA</t>
  </si>
  <si>
    <t>7696-43</t>
  </si>
  <si>
    <t>Prestar servicios profesionales como abogado de la Dirección Jurídica, apoyando la revisión de procesos judiciales y extrajudiciales, proponiendo estrategias jurídicas de defensa y mitigación de daño antijurídico de la Caja de Vivienda Popular.</t>
  </si>
  <si>
    <t>FOR-075</t>
  </si>
  <si>
    <t>OSCAR JULIAN CASTAÑO BARRETO</t>
  </si>
  <si>
    <t>7696-44</t>
  </si>
  <si>
    <t>Prestar los servicios profesionales para la asesoría, asistencia, acompañamiento, control y seguimiento en los asuntos relacionados con la función de curaduría pública social y de derecho urbano que requiera la Caja de la Vivienda Popular</t>
  </si>
  <si>
    <t>A las líneas 173 Y 174</t>
  </si>
  <si>
    <t>FOR-076</t>
  </si>
  <si>
    <t>ANDREA CAROLINA BETANCOURT QUIROGA</t>
  </si>
  <si>
    <t>7696-45</t>
  </si>
  <si>
    <t>Prestar los servicios profesionales en las actuaciones jurídicas y administrativas en las que se encuentre la CVP</t>
  </si>
  <si>
    <t>17/05/2024
27/02/2024</t>
  </si>
  <si>
    <t>202417000048093
202417000024773</t>
  </si>
  <si>
    <t>A las líneas 211 y 212</t>
  </si>
  <si>
    <t>20/05/2024
28/02/2024</t>
  </si>
  <si>
    <t>FOR-084</t>
  </si>
  <si>
    <t>CAROLINA  NOVOA APONTE</t>
  </si>
  <si>
    <t>7696-46</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</si>
  <si>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</si>
  <si>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Oficina Asesora de Comunicaciones</t>
  </si>
  <si>
    <t>A la línea 50</t>
  </si>
  <si>
    <t>FOR-072</t>
  </si>
  <si>
    <t>PAULA CAMILA BECERRA MARTINEZ</t>
  </si>
  <si>
    <t>7696-47</t>
  </si>
  <si>
    <t>Prestación de servicios profesionales a la Oficina Asesora de Comunicaciones para la creación de contenidos, campañas, productos audiovisuales y coordinación de estrategias de comunicación para difusión de proyectos, obras, avances, testimonios, entre otros productos, de acuerdo a las necesidades de las misionales y demás dependencias de la Caja de la Vivienda Popular.</t>
  </si>
  <si>
    <t>4 meses y 4 días</t>
  </si>
  <si>
    <t>FOR-081</t>
  </si>
  <si>
    <t>DIANA VANESSA ACOSTA RAMOS</t>
  </si>
  <si>
    <t>7696-48</t>
  </si>
  <si>
    <t>Prestar los servicios profesionales a la Oficina Asesora de Comunicaciones en la producción gráfica, comunicando de manera visual, la estrategia de comunicaciones bajo la guía de imagen distrital y demás piezas requeridas para la promoción de los proyectos de la Caja de la Vivienda Popular</t>
  </si>
  <si>
    <t>FOR-083</t>
  </si>
  <si>
    <t>PAULA ANDREA ZAMUDIO LOZANO</t>
  </si>
  <si>
    <t>7696-49</t>
  </si>
  <si>
    <t>Prestación de servicios profesionales para apoyar la estructuración, planeación y seguimiento de políticas relacionadas con Responsabilidad Social, desarrollo sostenible y servicio al ciudadano a cargo de la Caja de la Vivienda Popular.</t>
  </si>
  <si>
    <t>A la línea 182</t>
  </si>
  <si>
    <t>7696-50</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</si>
  <si>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</si>
  <si>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Recursos de la línea 46</t>
  </si>
  <si>
    <t xml:space="preserve">FOR-113
</t>
  </si>
  <si>
    <t>JUAN PABLO GOMEZ MONTAÑA</t>
  </si>
  <si>
    <t>7696-51</t>
  </si>
  <si>
    <t>Prestar servicios profesionales para la realización de acciones y análisis necesarios en el fortalecimiento de la Dirección de Gestión Corporativa – Proceso de Servicio al Ciudadano de la CVP.</t>
  </si>
  <si>
    <t>17/05/2024
28/02/2024</t>
  </si>
  <si>
    <t>202417000048093
202417000026023</t>
  </si>
  <si>
    <t>A la línea 193</t>
  </si>
  <si>
    <t>FOR-069</t>
  </si>
  <si>
    <t>ALVARO  DAVILA REMOLINA</t>
  </si>
  <si>
    <t>7696-52</t>
  </si>
  <si>
    <t>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</si>
  <si>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202417000048093
202417000024473</t>
  </si>
  <si>
    <t>A la línea 191</t>
  </si>
  <si>
    <t>FOR-060</t>
  </si>
  <si>
    <t>JUAN DAVID SOLANO ROJAS</t>
  </si>
  <si>
    <t>7696-53</t>
  </si>
  <si>
    <t>Prestar los servicios profesionales para apoyar a la Dirección Jurídica en la actualización y manejo de la plataforma SECOP II.</t>
  </si>
  <si>
    <t>FOR-085</t>
  </si>
  <si>
    <t>HERNAN ALFREDO CASTELLANOS MORA</t>
  </si>
  <si>
    <t>7696-54</t>
  </si>
  <si>
    <t>Prestar servicios profesionales, para la revisión, elaboración, control y articulación en relación con los procesos a cargo de la Dirección de Gestión Corporativa</t>
  </si>
  <si>
    <t>17/05/2024
27/02/2024
16/02/2024</t>
  </si>
  <si>
    <t>202417000048093
202417000024883
202417000021193</t>
  </si>
  <si>
    <t>A las lineas 185 y 186
A la línea 162</t>
  </si>
  <si>
    <t>FOR-031</t>
  </si>
  <si>
    <t>MARTA CECILIA MURCIA CHAVARRO</t>
  </si>
  <si>
    <t>7696-55</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</si>
  <si>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</si>
  <si>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17/05/2024
23/02/2024</t>
  </si>
  <si>
    <t>202417000048093
202417000023343</t>
  </si>
  <si>
    <t xml:space="preserve">
A las lineas 187, 188  y 189
</t>
  </si>
  <si>
    <t>FOR-049</t>
  </si>
  <si>
    <t>DIEGO GERMAN GARCIA LOPEZ</t>
  </si>
  <si>
    <t>7696-56</t>
  </si>
  <si>
    <t>Prestar servicios profesionales en el desarrollo de las actividades administrativas relacionadas con los procesos a cargo de la Dirección de Gestión Corporativa</t>
  </si>
  <si>
    <t>17/05/2024
14/02/2024</t>
  </si>
  <si>
    <t>A la línea 186</t>
  </si>
  <si>
    <t>FOR-028</t>
  </si>
  <si>
    <t>LAURA CATALINA JIMENEZ SANCHEZ</t>
  </si>
  <si>
    <t>7696-57</t>
  </si>
  <si>
    <t>Prestar servicios profesionales para desarrollar procedimientos relacionados con los procesos a cargo de la Dirección de Gestión Corporativa.</t>
  </si>
  <si>
    <t>FOR-029</t>
  </si>
  <si>
    <t>MARIA DEL PILAR CASTILLO MONCALEANO</t>
  </si>
  <si>
    <t>7696-58</t>
  </si>
  <si>
    <t>Prestación de servicios de apoyo a la gestión documental para el fortalecimiento del proceso de gestión documental y administración de archivo de la Subdirección Administrativa</t>
  </si>
  <si>
    <t>21/05/2024
8/02/2024</t>
  </si>
  <si>
    <t>202417000048923
202417000014243</t>
  </si>
  <si>
    <t>A la línea 142 y la linea 143</t>
  </si>
  <si>
    <t>FOR-177</t>
  </si>
  <si>
    <t>MADELENE  PRADO RODRIGUEZ</t>
  </si>
  <si>
    <t>7696-59</t>
  </si>
  <si>
    <t>Prestar servicios profesionales en la gestión de los procesos a cargo de la Subdirección Administrativa, especialmente los relacionados con la gestión administrativa</t>
  </si>
  <si>
    <t>17/05/2024
21/02/2024</t>
  </si>
  <si>
    <t>202417000048093
202417000022703</t>
  </si>
  <si>
    <t>A la línea 213</t>
  </si>
  <si>
    <t>FOR-046</t>
  </si>
  <si>
    <t>SANDRA MILENA HERNANDEZ CUBILLOS</t>
  </si>
  <si>
    <t>7696-60</t>
  </si>
  <si>
    <t>Prestar servicios profesionales especializados para la planeación, reporte y seguimiento de información asociadas a los diferentes procesos de responsabilidad de la Subdirección Administrativa.</t>
  </si>
  <si>
    <t>A la línea 136</t>
  </si>
  <si>
    <t>7696-61</t>
  </si>
  <si>
    <t>Prestar servicios profesionales técnicos necesarios para el seguimiento y control de la administración de los bienes inmuebles de propiedad de la Caja de la Vivienda Popular.</t>
  </si>
  <si>
    <t>7696-62</t>
  </si>
  <si>
    <t>Prestar servicios profesionales a la Dirección de Gestión Corporativa para brindar acompañamiento técnico en el marco de los procesos de contratación de obra e interventoría y gestión de bienes inmuebles de la entidad.</t>
  </si>
  <si>
    <t>FOR-027</t>
  </si>
  <si>
    <t>JORGE  MADERO GIRALDO</t>
  </si>
  <si>
    <t>7696-63</t>
  </si>
  <si>
    <t>Suministro de elementos de papelería y oficina requeridos por las diferentes dependencias de la Caja de la Vivienda Popular</t>
  </si>
  <si>
    <t>14111500;44121600;44121700;44121800;44121900</t>
  </si>
  <si>
    <t>Agosto</t>
  </si>
  <si>
    <t>7696-64</t>
  </si>
  <si>
    <t>Adquisición de cajas y carpetas para la preservación y conservación de documentos que permitan la ejecución de las actividades de gestión documental en la Caja de la Vivienda Popular.</t>
  </si>
  <si>
    <t>44111515;44122003</t>
  </si>
  <si>
    <t>7696-65</t>
  </si>
  <si>
    <t>7696-66</t>
  </si>
  <si>
    <t>Prestar el servicio público de transporte terrestre automotor especial en la modalidad de buses, busetas, microbuses y vans para la Caja de la Vivienda Popular.</t>
  </si>
  <si>
    <t>78111802;78111803</t>
  </si>
  <si>
    <t>7696-67</t>
  </si>
  <si>
    <t>Contratar el arrendamiento de un inmueble para la atención oportuna y de calidad a los ciudadanos de la Caja de la Vivienda Popular</t>
  </si>
  <si>
    <t>15/04/2024
21/02/2024
12/02/2024</t>
  </si>
  <si>
    <t>202417000038463
202417000022573
202417000016713</t>
  </si>
  <si>
    <t>A la línea 181
A la línea 159
A la línea 147</t>
  </si>
  <si>
    <t>7696-68</t>
  </si>
  <si>
    <t>Contratar el arrendamiento de una bodega para el archivo de gestión documental de la CVP, según acuerdo No. 049 de 2000 del AGN.</t>
  </si>
  <si>
    <t>FOR-026</t>
  </si>
  <si>
    <t>BIENES RAICES ECA LTDA</t>
  </si>
  <si>
    <t>7696-69</t>
  </si>
  <si>
    <t>Prestación de servicios profesionales para adelantar el avalúo técnico contable de los bienes muebles servibles de la Caja de la Vivienda Popular</t>
  </si>
  <si>
    <t>7696-70</t>
  </si>
  <si>
    <t>Prestar el servicio de diagnóstico y validación de las redes eléctricas del edificio de la Caja de Vivienda Popular</t>
  </si>
  <si>
    <t>7696-71</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</si>
  <si>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</si>
  <si>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92121504;92121503;92121502;92121701;92101501</t>
  </si>
  <si>
    <t>25/01/2024
16/01/2024</t>
  </si>
  <si>
    <t>202417000006273
202417000001243</t>
  </si>
  <si>
    <t>A la línea 133
A la línea 131</t>
  </si>
  <si>
    <t>FOR-010</t>
  </si>
  <si>
    <t>SERVICONI LTDA SERVICIOS PRIVADOS DE SEG URIDAD Y VIGILANCIA</t>
  </si>
  <si>
    <t>7696-72</t>
  </si>
  <si>
    <t>Contratar la prestación del servicio integral de fotocopiado, anillado y fotoplanos que requiera la Caja de la Vivienda Popular de acuerdo con las especificaciones técnicas.</t>
  </si>
  <si>
    <t>FOR-044</t>
  </si>
  <si>
    <t>ANULACIÓN TOTAL CDP No. 130</t>
  </si>
  <si>
    <t>7696-73</t>
  </si>
  <si>
    <t>Mantenimiento del jardín existente en la fachada de la sede principal de la Caja de la Vivienda Popular CVP.</t>
  </si>
  <si>
    <t>70111703;72102902</t>
  </si>
  <si>
    <t>7696-74</t>
  </si>
  <si>
    <t>Mantenimiento del sistema fotovoltaico existente en la  sede principal de la Caja de la Vivienda Popular</t>
  </si>
  <si>
    <t>30191800;56111600;26131507;32101600</t>
  </si>
  <si>
    <t>7696-75</t>
  </si>
  <si>
    <t>Pago de servicio de Energía (Codensa) de la Caja de la Vivienda Popular y otros predios</t>
  </si>
  <si>
    <t>4/01/82024</t>
  </si>
  <si>
    <t>FOR-005</t>
  </si>
  <si>
    <t>ANULACIÓN PARClAL CDP No. 5</t>
  </si>
  <si>
    <t>7696-76</t>
  </si>
  <si>
    <t>Pago de servicio de Gas Natural (Vanti) de la Caja de la Vivienda Popular y otros predios</t>
  </si>
  <si>
    <t>7696-77</t>
  </si>
  <si>
    <t>Pago de servicio de Acueducto (EAAB) de la Caja de la Vivienda Popular y otros predios</t>
  </si>
  <si>
    <t>FOR-006</t>
  </si>
  <si>
    <t>ANULACIÓN PARClAL CDP No. 32</t>
  </si>
  <si>
    <t>7696-78</t>
  </si>
  <si>
    <t>Prestar el servicio de mantenimiento de equipos para monitoreo de condiciones ambientales de los archivos de gestión, centralizado y central y control de humedad relativa del archivo central de la Caja de la Vivienda Popular.</t>
  </si>
  <si>
    <t>40101902;41112215;40101900;41112200;78131804;73152108;72154100</t>
  </si>
  <si>
    <t>7696-79</t>
  </si>
  <si>
    <t>Contratar la certificación del ascensor de la Caja de Vivienda Popular</t>
  </si>
  <si>
    <t>7696-80</t>
  </si>
  <si>
    <t>Consultoría para definición de afectaciones y necesidades técnicas del edificio donde funciona la Caja de la Vivienda Popular</t>
  </si>
  <si>
    <t>7696-81</t>
  </si>
  <si>
    <t>Pago de servicio de Aseo de la Caja de la Vivienda Popular y otros predios</t>
  </si>
  <si>
    <t>FOR-007</t>
  </si>
  <si>
    <t>BOGOTA LIMPIA S.A.S. E.S.P.</t>
  </si>
  <si>
    <t>ANULACIÓN PARClAL CDP No. 33</t>
  </si>
  <si>
    <t>7696-82</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</si>
  <si>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</si>
  <si>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 xml:space="preserve">A la línea 218 y 219
</t>
  </si>
  <si>
    <t>7696-83</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</si>
  <si>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</si>
  <si>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17/05/2024
29/02/2024
31/01/2024</t>
  </si>
  <si>
    <t>202417000048093
202417000026493
202417000009563</t>
  </si>
  <si>
    <t>A la línea 217
A la línea 139</t>
  </si>
  <si>
    <t>20/05/2024
29/02/2024
31/01/2024</t>
  </si>
  <si>
    <t>FOR-073</t>
  </si>
  <si>
    <t>LUIS ALIRIO CASTRO PEÑA</t>
  </si>
  <si>
    <t>7696-84</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</si>
  <si>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</si>
  <si>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17/05/2024
 7/02/2024</t>
  </si>
  <si>
    <t>202417000048113
202417000013963</t>
  </si>
  <si>
    <t>A la línea 134</t>
  </si>
  <si>
    <t>7696-85</t>
  </si>
  <si>
    <t>Prestar servicios profesionales en la planeación, gestión, seguimiento, ejecución y evaluación e informes del proceso de Servicio al Ciudadano.</t>
  </si>
  <si>
    <t>A la línea 192</t>
  </si>
  <si>
    <t>FOR-070</t>
  </si>
  <si>
    <t>ROBERTO CARLOS NARVAEZ CORTES</t>
  </si>
  <si>
    <t>7696-86</t>
  </si>
  <si>
    <t>Suministrar equipos de computo todo en uno  de escritorio por renovación tecnológica para la Caja de la Vivienda Popular.</t>
  </si>
  <si>
    <t>Oficina TIC</t>
  </si>
  <si>
    <t>202417000048103
202417000014133</t>
  </si>
  <si>
    <t>20/05/2024
9/02/2024</t>
  </si>
  <si>
    <t>FOR-136</t>
  </si>
  <si>
    <t>ANULACIÓN TOTAL CDP No. 695</t>
  </si>
  <si>
    <t>7696-87</t>
  </si>
  <si>
    <t>Suministrar equipos de procesamiento especial (workstation) para ejecución de programas de diseño y de cartografía para la Caja de la Vivienda Popular</t>
  </si>
  <si>
    <t>A la línea 88</t>
  </si>
  <si>
    <t>7696-88</t>
  </si>
  <si>
    <t>Realizar la renovación del correo electrónico bajo plataforma google</t>
  </si>
  <si>
    <t>15/04/2024
18/03/2024
11/03/2024</t>
  </si>
  <si>
    <t>202417000038543
202417000031573
202417000030093</t>
  </si>
  <si>
    <t>Recursos de la línea 87</t>
  </si>
  <si>
    <t>15/04/2024
18/03/2024</t>
  </si>
  <si>
    <t xml:space="preserve">FOR-120 ANULACIÓN FOR-106 </t>
  </si>
  <si>
    <t>XERTICA COLOMBIA SAS</t>
  </si>
  <si>
    <t>Anulación FOR-106, por valor de $384.346.629 según correo recibido del 16-04-2024. Anulación CDP 481</t>
  </si>
  <si>
    <t>7696-89</t>
  </si>
  <si>
    <t>Realizar la renovación de las licencias de adobe para el uso de la caja de la vivienda popular</t>
  </si>
  <si>
    <t>Diciembre</t>
  </si>
  <si>
    <t>7696-90</t>
  </si>
  <si>
    <t>Realizar la renovación del licenciamiento para los equipos de Seguridad perimetral el sistema de Detección y respuesta de punto final y la solución De wifi seguro para la caja de la vivienda Popular</t>
  </si>
  <si>
    <t>7696-91</t>
  </si>
  <si>
    <t>Realizar la renovación del licenciamiento Forms and Reports en nube para la plataforma Oracle - si capital</t>
  </si>
  <si>
    <t>FOR-086
ANULACIÓN FOR-071</t>
  </si>
  <si>
    <t>ORACLE COLOMBIA LIMITADA</t>
  </si>
  <si>
    <t>Anulación CDP 356 / 29-02-2024</t>
  </si>
  <si>
    <t>7696-92</t>
  </si>
  <si>
    <t>Renovar el licenciamiento del software Arcview GIS (ArcGIS) para la Caja de la Vivienda Popular</t>
  </si>
  <si>
    <t>16/05/2024
24/04/2024</t>
  </si>
  <si>
    <t>202417000047293
202417000041123</t>
  </si>
  <si>
    <t>FOR-137</t>
  </si>
  <si>
    <t>ESRI COLOMBIA SAS</t>
  </si>
  <si>
    <t>7696-93</t>
  </si>
  <si>
    <t>CONTRATAR INFRAESTRUCTURA COMO SERVICIO (IaaS Y PaaS) ORACLE, SEGÚN NECESIDAD TECNOLÓGICA DE LA CAJA DE LA VIVIENDA POPULAR.</t>
  </si>
  <si>
    <t>21/05/2024
24/04/2024</t>
  </si>
  <si>
    <t>202417000049203
202417000041123</t>
  </si>
  <si>
    <t>A la línea 223</t>
  </si>
  <si>
    <t>7696-94</t>
  </si>
  <si>
    <t>Renovación de Software Administración y control de Impresoras para la Caja de la Vivienda Popular</t>
  </si>
  <si>
    <t>FOR-138</t>
  </si>
  <si>
    <t>ANULACIÓN TOTAL CDP No. 723</t>
  </si>
  <si>
    <t>7696-95</t>
  </si>
  <si>
    <t>Renovación del licenciamiento de un antivirus incluida la consola de administración y el servicio de soporte para la caja de la vivienda popular.</t>
  </si>
  <si>
    <t>7696-96</t>
  </si>
  <si>
    <t>Realizar la Renovacion del licenciamiento de la herramienta Microsoft office ®️M365 Apps for Enterprise Open</t>
  </si>
  <si>
    <t>7696-97</t>
  </si>
  <si>
    <t>Realizar adquisicion de switches de comunicación y la renovación de soporte y garantia de switches para las redes de comunicación Lan de la Caja de la Vivienda Popular.</t>
  </si>
  <si>
    <t>7696-98</t>
  </si>
  <si>
    <t>Renovación de licenciamiento, mantenimiento y soporte de los Switches marca Cisco de propiedad de la Entidad.</t>
  </si>
  <si>
    <t>43231513;43233204;43222612;81111801;81111803</t>
  </si>
  <si>
    <t>7696-99</t>
  </si>
  <si>
    <t>Contratar servicios de datacenter externo para alojar sistemas de información institucional, así como canales de comunicación de datos e internet para la sede principal y para las oficinas externas de la Caja de la Vivienda Popular.</t>
  </si>
  <si>
    <t>FOR-030</t>
  </si>
  <si>
    <t>CONTRATOS INTERADMINISTRATIVOS</t>
  </si>
  <si>
    <t>EMPRESA DE TELECOMUNICACIONES DE BOGOTÁ S.A. E.S.P. - ETB S.A. ESP</t>
  </si>
  <si>
    <t>7696-100</t>
  </si>
  <si>
    <t>ADQUISICIÓN DE CERTIFICADOS DIGITALES SERVIDOR SEGURO SSL PARA MULTIPLES SUBDOMINIOS DE FUNCIÓN PÚBLICA, DE CONFORMIDAD CON LAS CARACTERÍSTICAS ESTABLECIDAS POR LA CAJA DE LA VIVIENDA POPULAR</t>
  </si>
  <si>
    <t>7696-101</t>
  </si>
  <si>
    <t>Adquisición de certificados firma digital de función pública, de conformidad con las características establecidas por la Caja de la Vivienda Popular</t>
  </si>
  <si>
    <t>8/02/2024
5/02/2024</t>
  </si>
  <si>
    <t>202417000014133
202417000010163</t>
  </si>
  <si>
    <t>A la línea 103 y141
A la línea 140</t>
  </si>
  <si>
    <t>9/02/2024
5/02/2024</t>
  </si>
  <si>
    <t>7696-102</t>
  </si>
  <si>
    <t>Realizar el mantenimiento y soporte al sistema de control de acceso peatonal de la Caja de la Vivienda Popular.</t>
  </si>
  <si>
    <t>FOR- 180 ANULACIÓN FOR-103</t>
  </si>
  <si>
    <t>ANULACION CDP 453</t>
  </si>
  <si>
    <t>7696-103</t>
  </si>
  <si>
    <t>Contratar el servicio de mantenimiento preventivo y correctivo para los equipos de cómputo, servidores, impresoras y escáner de propiedad de la Caja de la Vivienda Popular.</t>
  </si>
  <si>
    <t xml:space="preserve">8/02/2024
</t>
  </si>
  <si>
    <t xml:space="preserve">202417000014133
</t>
  </si>
  <si>
    <t>Recursos de la línea 86 y 101</t>
  </si>
  <si>
    <t>FOR-181</t>
  </si>
  <si>
    <t>7696-104</t>
  </si>
  <si>
    <t>Contratar el servicio de mantenimiento preventivo y correctivo con repuestos para las ups trifásicas marca powersun de propiedad de la Caja de la Vivienda Popular</t>
  </si>
  <si>
    <t>FOR-042</t>
  </si>
  <si>
    <t>POWERSUN S.A.S</t>
  </si>
  <si>
    <t>7696-105</t>
  </si>
  <si>
    <t>Contratar el servicio de mantenimiento y extensión de garantía con repuestos y soporte técnico para el sistema de telefonía corporativa voz/IP de la CVP conforme a las especificaciones técnicas definidas.</t>
  </si>
  <si>
    <t xml:space="preserve"> </t>
  </si>
  <si>
    <t xml:space="preserve">FOR-114
</t>
  </si>
  <si>
    <t>ANULACIÓN TOTAL CDP No. 603</t>
  </si>
  <si>
    <t>7696-106</t>
  </si>
  <si>
    <t>Prestar el servicio de mantenimiento preventivo y correctivo del sistema de carteleras digitales de la Caja de la Vivienda Popular</t>
  </si>
  <si>
    <t>7696-107</t>
  </si>
  <si>
    <t>Prestar servicios profesionales para apoyar la gestión de proyectos de TI y gestión de los procesos contractuales de la oficina TIC del a Caja de la Vivienda</t>
  </si>
  <si>
    <t>FOR-090</t>
  </si>
  <si>
    <t>LAURA YALILE ALVAREZ CASTAÑEDA</t>
  </si>
  <si>
    <t>7696-108</t>
  </si>
  <si>
    <t>Prestación de servicios profesionales para apoyar las actividades, configuración, soporte de las aplicaciones que inter operen con el sistema de información misional de la Caja de la Vivienda Popular</t>
  </si>
  <si>
    <t>FOR-091</t>
  </si>
  <si>
    <t>LUIS GABRIEL BAREÑO ROMERO</t>
  </si>
  <si>
    <t>7696-109</t>
  </si>
  <si>
    <t>Prestar servicios profesionales para apoyar técnica y funcionalmente los desarrollos del sistema de información Misional y los desarrollos de las demas areas de la entidad</t>
  </si>
  <si>
    <t>A la línea 176</t>
  </si>
  <si>
    <t>7696-110</t>
  </si>
  <si>
    <t>Prestar servicios profesionales para apoyar la administración y operación de la infraestructura tecnológica y seguridad perimetral que soportan los sistemas de la entidad</t>
  </si>
  <si>
    <t>FOR-092</t>
  </si>
  <si>
    <t>OSCAR ANDRES DIAZ CANTOR</t>
  </si>
  <si>
    <t>7696-111</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</si>
  <si>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</si>
  <si>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FOR-093</t>
  </si>
  <si>
    <t>SERGIO ALEJANDRO FRANCO PARRA</t>
  </si>
  <si>
    <t>7696-112</t>
  </si>
  <si>
    <t>Prestar servicios profesionales necesarios para llevar a cabo el seguimiento, administración y gestión de la adecuada atención de los servicios de TIC que se presta a los usuarios internos y externos de la Caja de la Vivienda Popular.</t>
  </si>
  <si>
    <t>FOR-094</t>
  </si>
  <si>
    <t>LUIS FERNANDO CABRERA ROBAYO</t>
  </si>
  <si>
    <t>ANULACIÓN PARClAL CDP No. 425</t>
  </si>
  <si>
    <t>7696-113</t>
  </si>
  <si>
    <t>Prestar los servicios profesionales para orientar y realizar actividades de desarrollo, administración y monitoreo de los componentes de los aplicativos misionales y de apoyo de propiedad de la Caja de la Vivienda Popular.</t>
  </si>
  <si>
    <t>FOR-095</t>
  </si>
  <si>
    <t>HERNAN MAURICIO RINCON BEDOYA</t>
  </si>
  <si>
    <t>7696-114</t>
  </si>
  <si>
    <t>Prestar servicios profesionales desde el punto de vista técnico para la ejecución de asuntos relacionados con los recursos informáticos, de telecomunicaciones y ciberseguridad para el correcto funcionamiento de los servicios tecnológicos de la Caja de Vivienda Popular</t>
  </si>
  <si>
    <t>FOR-182</t>
  </si>
  <si>
    <t>JOAN RENE CARVAJAL RAMIREZ</t>
  </si>
  <si>
    <t>7696-115</t>
  </si>
  <si>
    <t>Prestar servicios profesionales para apoyar la administración y monitoreo de los repositorios de datos y base de datos de la Caja de la Vivienda Popular</t>
  </si>
  <si>
    <t>FOR-096</t>
  </si>
  <si>
    <t>LUIS FERNANDO QUINTERO OSPINA</t>
  </si>
  <si>
    <t>7696-116</t>
  </si>
  <si>
    <t>Prestación de servicios de apoyo técnico a la gestión para el acompañamiento en el uso de las herramientas tecnológicas y el soporte de los requerimientos registrados por los usuarios finales de la Caja de la Vivienda Popular.</t>
  </si>
  <si>
    <t>FOR-134</t>
  </si>
  <si>
    <t>ANULACIÓN TOTAL CDP No. 689</t>
  </si>
  <si>
    <t>7696-117</t>
  </si>
  <si>
    <t>Prestar servicios profesionales para el soporte, gestión, desarrollo y monitoreo del Sistemas de Gestión Documental - ORFEO en la Caja de la Vivienda Popular.</t>
  </si>
  <si>
    <t>FOR-109 ANULACIÓN FOR-047</t>
  </si>
  <si>
    <t>EDGAR FERNANDO VARGAS BUITRAGO</t>
  </si>
  <si>
    <t>7696-118</t>
  </si>
  <si>
    <t>Prestar los servicios profesionales para orientar los proyectos de desarrollo, administración y monitoreo de los componentes de software de los sistemas de información misional de la Caja de la Vivienda Popular</t>
  </si>
  <si>
    <t>FOR-097</t>
  </si>
  <si>
    <t>GUSTAVO JOSE CASTRO SANCHEZ</t>
  </si>
  <si>
    <t>7696-119</t>
  </si>
  <si>
    <t>Prestar los servicios profesionales para apoyar a la Oficina TIC con la definición, gestión y seguimiento del plan estratégico de tecnologías de la información y las comunicaciones PETI, los protocolos y procedimientos de Gobierno digital y la protección de datos dentro del marco legal vigente.</t>
  </si>
  <si>
    <t>FOR-119</t>
  </si>
  <si>
    <t>GABINO  HERNANDEZ BLANCO</t>
  </si>
  <si>
    <t>7696-120</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</si>
  <si>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</si>
  <si>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FOR-098</t>
  </si>
  <si>
    <t>HAROLD ALFONSO BOHORQUEZ GONZALEZ</t>
  </si>
  <si>
    <t>7696-121</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</si>
  <si>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</si>
  <si>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FOR-139</t>
  </si>
  <si>
    <t>JULIAN MAURICIO CASTELBLANCO PERALTA</t>
  </si>
  <si>
    <t>ANULACIÓN PARClAL CDP No. 725</t>
  </si>
  <si>
    <t>7696-122</t>
  </si>
  <si>
    <t>Prestación de servicios profesionales en el componente jurídico de las actividades y/o proyectos de la Oficina de Tecnología de la Información y las Comunicaciones de la Caja de la Vivienda Popular.</t>
  </si>
  <si>
    <t>02/05/2024
24/04/2024</t>
  </si>
  <si>
    <t>202417000042243
202417000041123</t>
  </si>
  <si>
    <t>FOR-132</t>
  </si>
  <si>
    <t>JULIO CESAR SIERRA LEON</t>
  </si>
  <si>
    <t>7696-123</t>
  </si>
  <si>
    <t>Prestar los servicios profesionales para orientar, analizar, desarrollar, configurar e instalar los proyectos de desarrollo, administración y monitoreo de los componentes de software que gestionan la información geográfica en los sistemas de información misionales de la Caja de la vivienda popular</t>
  </si>
  <si>
    <t>7696-124</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</si>
  <si>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</si>
  <si>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FOR-099</t>
  </si>
  <si>
    <t>JOHN KENNEDY LEON CASTIBLANCO</t>
  </si>
  <si>
    <t>7696-125</t>
  </si>
  <si>
    <t>Prestar servicios profesionales para articular las actividades y trámites del Modelo Integrado de Gestión MIPG , de Control Interno del área y actualización de la documentación del proceso.</t>
  </si>
  <si>
    <t>FOR-100</t>
  </si>
  <si>
    <t>OLMER RAUL CURREA CALDERON</t>
  </si>
  <si>
    <t>7696-126</t>
  </si>
  <si>
    <t>Prestar el servicio de mantenimiento preventivo y correctivo del sistema de aire acondicionado tipo mini-split ubicado en el centro de cómputo de la Caja de la Vivienda Popular</t>
  </si>
  <si>
    <t>7696-127</t>
  </si>
  <si>
    <t>Adición y prorroga al contrato No. 422-2023, cuyo objeto es: “Prestar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</si>
  <si>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1 mes y 14 días</t>
  </si>
  <si>
    <t>DIRECCIÓN DE GESTIÓN CORPORATIVA</t>
  </si>
  <si>
    <t>Recursos de la línea 25</t>
  </si>
  <si>
    <t>FOR-001</t>
  </si>
  <si>
    <t>LEIDY JOHANA HERRERA RODRIGUEZ</t>
  </si>
  <si>
    <t>7696-128</t>
  </si>
  <si>
    <t>Adición y prorroga al contrato No. 437-2023, cuyo objeto es: “Prestar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</si>
  <si>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1 mes y 11 días</t>
  </si>
  <si>
    <t>FOR-002</t>
  </si>
  <si>
    <t>URIEL ANDRES CARRANZA NIETO</t>
  </si>
  <si>
    <t>7696-129</t>
  </si>
  <si>
    <t>Adición y prórroga al contrato No. 425-2023, cuyo objeto es: “Prestar servicios profesionales en la ejecución de auditorías seguimiento y evaluaciones del Plan
Anual de Auditorías de la vigencia aprobado por el Comité ICCI que aporten en el mejoramiento continuo de los procesos de la Caja de la Vivienda Popular, con
énfasis en el componente contable y financiero.”</t>
  </si>
  <si>
    <t>1 mes y 17 días</t>
  </si>
  <si>
    <t>Recursos de la línea 24</t>
  </si>
  <si>
    <t>FOR-003</t>
  </si>
  <si>
    <t>7696-130</t>
  </si>
  <si>
    <t>Adición y prorroga al contrato No. 439-2023,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</si>
  <si>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FOR-004</t>
  </si>
  <si>
    <t>7696-131</t>
  </si>
  <si>
    <t>Adición y prorroga al contrato No. 478-2023,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</si>
  <si>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92121504, 92121503, 92121502,  92121701, 92101501</t>
  </si>
  <si>
    <t>Recursos de la línea 71</t>
  </si>
  <si>
    <t>FOR-008</t>
  </si>
  <si>
    <t>SEGURIDAD SAN CARLOS LTDA</t>
  </si>
  <si>
    <t>ANULACIÓN PARClAL CDP No. 36</t>
  </si>
  <si>
    <t>7696-132</t>
  </si>
  <si>
    <t>Adición y prorroga al contrato No. 224-2023, cuyo objeto es: “Prestar servicios profesionales especializados para el acompañamiento jurídico a la Subdirección Administrativa en los temas de su competencia”</t>
  </si>
  <si>
    <t>FOR-011</t>
  </si>
  <si>
    <t>JOHANNA ALEJANDRA FERNANDEZ CORREDOR</t>
  </si>
  <si>
    <t>7696-133</t>
  </si>
  <si>
    <t>FOR-009</t>
  </si>
  <si>
    <t>CONTRATO DE CONTRAPRESTACION DE SERVICIOS</t>
  </si>
  <si>
    <t>7696-134</t>
  </si>
  <si>
    <t>Pago de pasivo exigible compromiso No. 694-2022, cuyo objeto es: “Prestación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</si>
  <si>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25/04/2024
7/02/2024</t>
  </si>
  <si>
    <t>202417000041293
202417000013963</t>
  </si>
  <si>
    <t>Recursos de la línea 84</t>
  </si>
  <si>
    <t>FOR-125</t>
  </si>
  <si>
    <t>7696-135</t>
  </si>
  <si>
    <t>Adición y prorroga al contrato No. 132-2023, cuyo objeto es: “Prestación de servicios profesionales como apoyo al proceso de gestión del talento humano, así como acompañamiento y seguimiento en todo lo relacionado a la medición, creación y promoción de un clima organizacional de la Subdirección Administrativa”</t>
  </si>
  <si>
    <t>Recursos de la línea 32</t>
  </si>
  <si>
    <t>FOR-012</t>
  </si>
  <si>
    <t>ALEJANDRA LORENA MARIÑO RONDEROS</t>
  </si>
  <si>
    <t>7696-136</t>
  </si>
  <si>
    <t>Adición y prorroga al contrato No. 352-2023, cuyo objeto es: “Prestar servicios profesionales para implementar las dimensiones y políticas asociadas a la gestión de la Subdirección Administrativa, por medio de estrategias adelantadas bajo el referente del Modelo Integrado de Planeación y Gestión.”</t>
  </si>
  <si>
    <t>FOR-013</t>
  </si>
  <si>
    <t>LINA MARIA GUTIERREZ ROJAS</t>
  </si>
  <si>
    <t>7696-137</t>
  </si>
  <si>
    <t>Adición y prorroga al contrato No. 186-2023, cuyo objeto es: “Prestación de servicios profesionales para apoyar las actividades, configuración, soporte de las aplicaciones que inter operen con el sistema de información misional de la Caja de la Vivienda Popular”</t>
  </si>
  <si>
    <t xml:space="preserve">202417000009533
</t>
  </si>
  <si>
    <t>Recursos de la línea 107</t>
  </si>
  <si>
    <t>FOR-014</t>
  </si>
  <si>
    <t>7696-138</t>
  </si>
  <si>
    <t>Adición y prorroga al contrato No. 240-2023, cuyo objeto es: “Prestar servicios profesionales para apoyar la gestión de proyectos de TI y gestión de los procesos contractuales de la oficina TIC del a Caja de la Vivienda”</t>
  </si>
  <si>
    <t>Recursos de la línea 108</t>
  </si>
  <si>
    <t>FOR-015</t>
  </si>
  <si>
    <t>7696-139</t>
  </si>
  <si>
    <t>Adición y prorroga al contrato No. 513-2023, cuyo objeto es: “Prestar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</si>
  <si>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Recursos de la línea 83</t>
  </si>
  <si>
    <t>FOR-016</t>
  </si>
  <si>
    <t>ANULACIÓN PARClAL CDP No. 55</t>
  </si>
  <si>
    <t>7696-140</t>
  </si>
  <si>
    <t xml:space="preserve">Adición a la orden de compra No. 114126-2023, cuyo objeto es: “Adquisición de certificados firma digital de función pública, de conformidad con las características
establecidas por la Caja de la Vivienda Popular”
</t>
  </si>
  <si>
    <t>Recursos de la línea 101</t>
  </si>
  <si>
    <t>FOR-017</t>
  </si>
  <si>
    <t>CAMERFIRMA COLOMBIA S.A.S</t>
  </si>
  <si>
    <t>7696-141</t>
  </si>
  <si>
    <t>Renovación de soporte de licencia anual API-WSING para firma masiva y estampado cronologico del sistema de gestión documental para la caja de vivienda popular</t>
  </si>
  <si>
    <t>FOR-048</t>
  </si>
  <si>
    <t>SOCIEDAD CAMERAL DE CERTIFICACION DIGITAL L CERTICAMARA SA</t>
  </si>
  <si>
    <t>7696-142</t>
  </si>
  <si>
    <t>Adición y prorroga al contrato No. 482-2023, cuyo objeto es: “Prestar servicios de apoyo a la gestión en el desarrollo de actividades relacionadas con el procedimiento de archivo de gestión contractual a cargo de la Dirección de Gestión Corporativa.”</t>
  </si>
  <si>
    <t>Recursos de la línea 58</t>
  </si>
  <si>
    <t>FOR-020</t>
  </si>
  <si>
    <t>LAURA VALENTINA GARZON GONZALEZ</t>
  </si>
  <si>
    <t>7696-143</t>
  </si>
  <si>
    <t>Adición y prorroga al contrato No. 483-2023, cuyo objeto es: “Prestar servicios de apoyo a la gestión en el desarrollo de actividades relacionadas con el procedimiento de archivo de gestión contractual a cargo de la Dirección de Gestión Corporativa.”</t>
  </si>
  <si>
    <t>FOR-021</t>
  </si>
  <si>
    <t>NUBIA JUDITH CARO BARRIOS</t>
  </si>
  <si>
    <t>7696-144</t>
  </si>
  <si>
    <t>Prestar servicios profesionales para adelantar el acompañamiento y seguimiento desde la Dirección General en lo relacionado con componente social de la Caja de la Vivienda Popular y la articulación con Entidades asignadas por el supervisor del contrato.</t>
  </si>
  <si>
    <t>4 meses y 20 días</t>
  </si>
  <si>
    <t>Recursos de la línea 15</t>
  </si>
  <si>
    <t>FOR-022</t>
  </si>
  <si>
    <t>NANCY GIOVANNA CELY VARGAS</t>
  </si>
  <si>
    <t>ANULACIÓN PARClAL CDP No. 74</t>
  </si>
  <si>
    <t>7696-145</t>
  </si>
  <si>
    <t>Prestar, con plena autonomía técnica y administrativa, los servicios profesionales para apoyar a la Oficina Asesora de Planeación mediante el análisis, seguimiento y monitoreo a la ejecución y cumplimiento del Plan Estratégico de la Entidad, así como del Plan de Desarrollo Distrital y los proyectos de inversión de la entidad.</t>
  </si>
  <si>
    <t>FOR-023</t>
  </si>
  <si>
    <t>NATALY  MARQUEZ BENAVIDES</t>
  </si>
  <si>
    <t>7696-146</t>
  </si>
  <si>
    <t>Prestar los servicios profesionales para apoyar y asesorar a la Dirección General de la Caja de Vivienda Popular, desde la perspectiva técnica, en la evaluación, seguimiento, formulación y estructuración de los procesos, programas y proyectos que lidera la entidad, de acuerdo con lo establecido en el Plan de Desarrollo de la Ciudad y sus objetivos misionales.</t>
  </si>
  <si>
    <t>4 meses y 15 días</t>
  </si>
  <si>
    <t>Recursos de la línea 33,36 y 38</t>
  </si>
  <si>
    <t>FOR-024</t>
  </si>
  <si>
    <t>JOSE ANTONIO VELANDIA CLAVIJO</t>
  </si>
  <si>
    <t>ANULACIÓN PARClAL CDP No. 76</t>
  </si>
  <si>
    <t>7696-147</t>
  </si>
  <si>
    <t>Adición y prorroga al contrato No. 18-2023, cuyo objeto es: “Contratar el arrendamiento de un inmueble para la atención oportuna y de calidad a los ciudadanos de la Caja de la Vivienda Popular”</t>
  </si>
  <si>
    <t xml:space="preserve">
202417000016713
</t>
  </si>
  <si>
    <t>Recursos de la línea 67</t>
  </si>
  <si>
    <t>FOR-025</t>
  </si>
  <si>
    <t>LIGIA MERY LOPEZ DE GALLO</t>
  </si>
  <si>
    <t>7696-148</t>
  </si>
  <si>
    <t>varios</t>
  </si>
  <si>
    <t>FOR-032</t>
  </si>
  <si>
    <t>ANULACIÓN TOTAL CDP No. 107</t>
  </si>
  <si>
    <t>7696-149</t>
  </si>
  <si>
    <t>FOR-033</t>
  </si>
  <si>
    <t>ANULACIÓN TOTAL CDP No. 109</t>
  </si>
  <si>
    <t>7696-150</t>
  </si>
  <si>
    <t>FOR-034</t>
  </si>
  <si>
    <t>ANULACIÓN TOTAL CDP No. 110</t>
  </si>
  <si>
    <t>7696-151</t>
  </si>
  <si>
    <t>FOR-035</t>
  </si>
  <si>
    <t>ANULACIÓN TOTAL CDP No. 111</t>
  </si>
  <si>
    <t>7696-152</t>
  </si>
  <si>
    <t>FOR-036</t>
  </si>
  <si>
    <t>ANULACIÓN TOTAL CDP No. 112</t>
  </si>
  <si>
    <t>7696-153</t>
  </si>
  <si>
    <t>FOR-037</t>
  </si>
  <si>
    <t>ANULACIÓN TOTAL CDP No. 113</t>
  </si>
  <si>
    <t>7696-154</t>
  </si>
  <si>
    <t>FOR-038</t>
  </si>
  <si>
    <t>ANULACIÓN TOTAL CDP No. 114</t>
  </si>
  <si>
    <t>7696-155</t>
  </si>
  <si>
    <t>FOR-039</t>
  </si>
  <si>
    <t>ANULACIÓN TOTAL CDP No. 115</t>
  </si>
  <si>
    <t>7696-156</t>
  </si>
  <si>
    <t>Recursos de la línea 85</t>
  </si>
  <si>
    <t>FOR-040</t>
  </si>
  <si>
    <t>ANULACIÓN TOTAL CDP No. 116</t>
  </si>
  <si>
    <t>7696-157</t>
  </si>
  <si>
    <t>FOR-041</t>
  </si>
  <si>
    <t>ANULACIÓN TOTAL CDP No. 117</t>
  </si>
  <si>
    <t>7696-158</t>
  </si>
  <si>
    <t>Apoyar a la Caja de la Vivienda Popular en el desarrollo y conceptualización del Plan Estratégico Institucional.</t>
  </si>
  <si>
    <t>Recursos de la líneas 33, 35, 36, 37, 38 y 39.</t>
  </si>
  <si>
    <t>FOR-043</t>
  </si>
  <si>
    <t>IDENTITARIA SAS</t>
  </si>
  <si>
    <t>7696-159</t>
  </si>
  <si>
    <t>O232020200668011 Servicios postales relacionados con sobres, cartas (nacional e internacional)</t>
  </si>
  <si>
    <t>Prestación del servicio de correo para la recolección, transporte y entrega de la correspondencia de la Caja de la Vivienda Popular.</t>
  </si>
  <si>
    <t>21/03/2024
21/02/2024</t>
  </si>
  <si>
    <t>202417000033293
202417000022573</t>
  </si>
  <si>
    <t>Recursos de las líneas 2, 67 y 80</t>
  </si>
  <si>
    <t>FOR-112
ANULACIÓN FOR-065</t>
  </si>
  <si>
    <t>SERVICIOS POSTALES NACIONALES S.A.S.</t>
  </si>
  <si>
    <t>SE ANULO LA VIABILIDAD No. FOR-065 POR CAMBIO DE OBJETO.</t>
  </si>
  <si>
    <t>7696-160</t>
  </si>
  <si>
    <t>Prestar servicios profesionales para la elaboración, revisión y control en relación con los procesos a cargo de la Dirección de Gestión Corporativa</t>
  </si>
  <si>
    <t>Recursos de la línea 16</t>
  </si>
  <si>
    <t>FOR-082</t>
  </si>
  <si>
    <t>BELIA FERNANDA DOUSDEBES AGUDELO</t>
  </si>
  <si>
    <t>ANULACIÓN PARClAL CDP No. 384</t>
  </si>
  <si>
    <t>7696-161</t>
  </si>
  <si>
    <t>Adición y prorroga al contrato No. 40-2023, cuyo objeto es: “Prestación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</si>
  <si>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FOR-057</t>
  </si>
  <si>
    <t>7696-162</t>
  </si>
  <si>
    <t>Adición y prórroga al contrato No. 619-2023, cuyo objeto es: “Prestar los servicios de apoyo a la gestión para realizar y atender las actividades administrativas y operativas de la Dirección de Gestión Corporativa.”</t>
  </si>
  <si>
    <t>1 mes y 5 días</t>
  </si>
  <si>
    <t xml:space="preserve">27/02/2024
</t>
  </si>
  <si>
    <t xml:space="preserve">202417000024883
</t>
  </si>
  <si>
    <t>Recursos de la línea 54</t>
  </si>
  <si>
    <t>FOR-061</t>
  </si>
  <si>
    <t>MARIA ROCIO MARTINEZ ARIAS</t>
  </si>
  <si>
    <t>7696-163</t>
  </si>
  <si>
    <t>Adición y prórroga al contrato No. 686-2023, cuyo objeto es: “Prestar servicios profesionales en el desarrollo de actividades relacionadas con la etapa precontractual, gestión de pagos y apoyo en la etapa poscontractual de los contratos a cargo de la Dirección de Gestión Corporativa y/o el proyecto de inversión a cargo de la dependencia."</t>
  </si>
  <si>
    <t>1 mes y 12 días</t>
  </si>
  <si>
    <t>Recursos de la línea 55</t>
  </si>
  <si>
    <t>FOR-062</t>
  </si>
  <si>
    <t>SERGIO ALEJANDRO PINO ROJAS</t>
  </si>
  <si>
    <t>7696-164</t>
  </si>
  <si>
    <t>Adición y prorroga al contrato No. 425-2023, cuyo objeto es: “Prestar servicios profesionales en la ejecución de auditorías seguimiento y evaluaciones del Plan Anual de Auditorías de la vigencia aprobado por el Comité ICCI que aporten en el mejoramiento continuo de los procesos de la Caja de la Vivienda Popular, con énfasis en el componente contable y financiero."</t>
  </si>
  <si>
    <t>2 meses y 10 días</t>
  </si>
  <si>
    <t xml:space="preserve">28/02/2024
</t>
  </si>
  <si>
    <t>FOR-063</t>
  </si>
  <si>
    <t>7696-165</t>
  </si>
  <si>
    <t>Adición y prorroga al contrato No. 439-2023,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deSeguridad y Privacidad de Información."</t>
  </si>
  <si>
    <t xml:space="preserve">Recursos de la línea </t>
  </si>
  <si>
    <t>FOR-064</t>
  </si>
  <si>
    <t>7696-166</t>
  </si>
  <si>
    <t>Adición y prórroga al contrato No. 73-2023, cuyo objeto es: “Prestar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</si>
  <si>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28 dias</t>
  </si>
  <si>
    <t>Recursos de la línea 35</t>
  </si>
  <si>
    <t>FOR-066</t>
  </si>
  <si>
    <t>YENNY FARITH BEJARANO CORREA</t>
  </si>
  <si>
    <t>7696-167</t>
  </si>
  <si>
    <t>Adición y prorroga al contrato No. 136-2023, cuyo objeto es: “Prestar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</si>
  <si>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Recursos de la línea 38</t>
  </si>
  <si>
    <t>FOR-067</t>
  </si>
  <si>
    <t>7696-168</t>
  </si>
  <si>
    <t>Adición y prorroga al contrato No. 76-2023, cuyo objeto es: “Prestar servicios profesionales para apoyar a la OAP en la programación, seguimiento, evaluación y monitoreo de los proyectos de inversión de la CVP, la gestión de los sistemas de información establecidos para tal fin, y la elaboración de informes periódicos.”</t>
  </si>
  <si>
    <t>Recursos de la línea 36</t>
  </si>
  <si>
    <t>FOR-068</t>
  </si>
  <si>
    <t>7696-169</t>
  </si>
  <si>
    <t>Prestar servicios profesionales como abogado para el desarrollo de las actividades relacionadas con la Subdirección administrativa</t>
  </si>
  <si>
    <t>FOR-088</t>
  </si>
  <si>
    <t>2787</t>
  </si>
  <si>
    <t>ALVARO JAVIER TELLEZ CRUZ</t>
  </si>
  <si>
    <t>ANULACIÓN PARClAL CDP No. 418</t>
  </si>
  <si>
    <t>7696-170</t>
  </si>
  <si>
    <t>Prestar servicios profesionales especializados como abogado a la subdirección administrativa apoyando la ejecución de los diversos trámites contractuales, administrativos y jurídicos.</t>
  </si>
  <si>
    <t>FOR-089</t>
  </si>
  <si>
    <t>JENNIFFER ANDREA CALLEJAS REUTO</t>
  </si>
  <si>
    <t>ANULACIÓN PARClAL CDP No. 419</t>
  </si>
  <si>
    <t>7696-171</t>
  </si>
  <si>
    <t>Prestar servicios de apoyo a la subdirección administrativa para el fortalecimiento de los procesos administrativos y del talento humano.</t>
  </si>
  <si>
    <t>7696-172</t>
  </si>
  <si>
    <t xml:space="preserve">06/03/2024
</t>
  </si>
  <si>
    <t xml:space="preserve">202417000029033
</t>
  </si>
  <si>
    <t>Recursos de la línea 3</t>
  </si>
  <si>
    <t>FOR-087</t>
  </si>
  <si>
    <t>WILMER ANDRES ALBORNOZ SUA</t>
  </si>
  <si>
    <t>7696-173</t>
  </si>
  <si>
    <t>Pago de pasivo exigible compromiso No. 767-2022, cuyo objeto es: Prestar los servicios profesionales para adelantar la representación judicial y extrajudicial en materia de derecho público y apoyar en los trámites administrativos que se requieran en la Dirección Jurídica”</t>
  </si>
  <si>
    <t>25/04/2024
11/03/2024</t>
  </si>
  <si>
    <t>202417000041273
202417000029543</t>
  </si>
  <si>
    <t>FOR-123</t>
  </si>
  <si>
    <t>LUIS GUILLERMO QUIÑONES BENAVIDES</t>
  </si>
  <si>
    <t>7696-174</t>
  </si>
  <si>
    <t>Pago de pasivo exigible compromiso No. 784-2022, cuyo objeto es: “La prestación de los servicios profesionales para ejercer la representación técnica y especializada en defensa de los intereses de la Caja de la Vivienda Popular y del PATRIMONIO AUTONOMO FIDUBOGOTÁ SA PROYECTO CONSTRUCCIÓN DE VIVIENDA NUEVA identificado con NIT.830.055.897-7, en el proceso que en sede Arbitral y/o en sede de la jurisdicción ordinaria se llevará a cabo contra el Consorcio como sociedad interventora en el contrato de Construcción Vivienda Nueva CPS-PCVN-3-1-30589- 045 de 2015 y demás actividades relacionadas.”</t>
  </si>
  <si>
    <t>202417000041283
202417000029863</t>
  </si>
  <si>
    <t>FOR-124</t>
  </si>
  <si>
    <t>NOGUERA &amp; SERRANO SOCIEDAD POR ACCIONES SIMPLIFICADA</t>
  </si>
  <si>
    <t>7696-175</t>
  </si>
  <si>
    <t>Prestar los servicios profesionales brindando acompañamiento legal en asuntos relacionados con la estructuración de proyectos de vivienda y en procesos estratégicos de la Caja de la Vivienda Popular.</t>
  </si>
  <si>
    <t xml:space="preserve">202417000029953
</t>
  </si>
  <si>
    <t>FOR-101</t>
  </si>
  <si>
    <t>LOTERO ZULUAGA ABOGADOS S A S</t>
  </si>
  <si>
    <t>7696-176</t>
  </si>
  <si>
    <t>Prestación de servicios de apoyo técnico a la gestión para definir, analizar, especificar, documentar, probar los sistemas de información que apoyan los procesos misionales, estratégicos y de apoyo de la Caja de la Vivienda Popular.</t>
  </si>
  <si>
    <t>Recursos de la línea 109</t>
  </si>
  <si>
    <t>FOR-107</t>
  </si>
  <si>
    <t>LUIS ANTONIO GONZALEZ SUAREZ</t>
  </si>
  <si>
    <t>7696-177</t>
  </si>
  <si>
    <t>Prestar servicios de apoyo a la gestión administrativa y financiera en los procesos de contratación de la Entidad en todas sus etapas, y los demás procesos que la Entidad requiera adelantar.</t>
  </si>
  <si>
    <t>3 meses y 15 días</t>
  </si>
  <si>
    <t>Recursos de la línea 11</t>
  </si>
  <si>
    <t>FOR-104</t>
  </si>
  <si>
    <t>SEBASTIAN  MORALES GALVIS</t>
  </si>
  <si>
    <t>7696-178</t>
  </si>
  <si>
    <t>Prestar servicios profesionales para apoyar a la Caja de Vivienda Popular desde un enfoque administrativo y financiero en los procesos que se le asignen.</t>
  </si>
  <si>
    <t>FOR-105</t>
  </si>
  <si>
    <t>ANDRES DAVID SANCHEZ ZUÑIGA</t>
  </si>
  <si>
    <t>7696-179</t>
  </si>
  <si>
    <t>Prestar servicios profesionales jurídicos a la Oficina de Control Disciplinario Interno, en la prevención, en la revisión, elaboración, monitoreo e impulso de los procesos disciplinarios en primera instancia de la Caja de la Vivienda Popular</t>
  </si>
  <si>
    <t>3 meses y 24 días</t>
  </si>
  <si>
    <t>Recursos de la línea 12</t>
  </si>
  <si>
    <t>FOR-102</t>
  </si>
  <si>
    <t>SERGIO GEOVANNY TOCANCIPA ARIZA</t>
  </si>
  <si>
    <t>7696-180</t>
  </si>
  <si>
    <t>Prestación de servicios profesionales y de apoyo</t>
  </si>
  <si>
    <t>24/04/2024
19/03/2024</t>
  </si>
  <si>
    <t>202417000041013
202417000031563</t>
  </si>
  <si>
    <t>A la línea 183
Recursos de la línea 65</t>
  </si>
  <si>
    <t>7696-181</t>
  </si>
  <si>
    <t>O2320202005040154129 Servicios generales de construcción de otros edificios no residenciales</t>
  </si>
  <si>
    <t>Adición al contrato No. 719-2023, cuyo objeto es: “Contratar las obras necesarias para el mantenimiento y reparaciones locativas por el sistema de precios unitarios fijos sin fórmula de reajuste a monto agotable, de la sede principal de la Caja de la Vivienda Popular.”</t>
  </si>
  <si>
    <t>1 mes y 15 días</t>
  </si>
  <si>
    <t>FOR-118</t>
  </si>
  <si>
    <t>LESATH SAS</t>
  </si>
  <si>
    <t>7696-182</t>
  </si>
  <si>
    <t>Prestación de servicios profesionales y de apoyo a la gestión de la Oficina Asesora de comunicaciones en la elaboración y ejecución de contenido conforme a las estrategias de comunicación institucional de la Caja de la Vivienda Popular.</t>
  </si>
  <si>
    <t>2 meses y 15 días</t>
  </si>
  <si>
    <t>Recursos de la línea 49</t>
  </si>
  <si>
    <t>FOR-121</t>
  </si>
  <si>
    <t>PAOLA ANDREA RIVERA CHACON</t>
  </si>
  <si>
    <t>7696-183</t>
  </si>
  <si>
    <t>O2320101004010104 Otros muebles N.C.P.</t>
  </si>
  <si>
    <t>Adquisición de bienes y elementos para el mejoramiento de la Sede de la Caja de Vivienda Popular</t>
  </si>
  <si>
    <t xml:space="preserve">24/04/2024
</t>
  </si>
  <si>
    <t>Recursos de la línea 180</t>
  </si>
  <si>
    <t>FOR-133</t>
  </si>
  <si>
    <t>2783
2784
2897
2837</t>
  </si>
  <si>
    <t>28/05/2024
29/05/2024</t>
  </si>
  <si>
    <t>CENCOSUD COLOMBIA S.A.</t>
  </si>
  <si>
    <t>ANULACIÓN PARClAL CDP No. 686</t>
  </si>
  <si>
    <t>7696-184</t>
  </si>
  <si>
    <t>Adición al contrato No. 328-2023, cuyo objeto es: “Contratar la póliza de seguros de vida grupo deudor requerida para la adecuada protección de los intereses patrimoniales actuales y futuros de la Caja de la Vivienda Popular"</t>
  </si>
  <si>
    <t>156 días</t>
  </si>
  <si>
    <t>Recursos de la línea 1</t>
  </si>
  <si>
    <t>FOR-135</t>
  </si>
  <si>
    <t>CONTRATO DE SEGUROS</t>
  </si>
  <si>
    <t>HDI SEGUROS S.A</t>
  </si>
  <si>
    <t>7696-185</t>
  </si>
  <si>
    <t>Adición y prórroga al contrato No. 5-2024, cuyo objeto es: “Prestar servicios profesionales a la Dirección de Gestión Corporativa para brindar acompañamiento técnico en el marco de los procesos de contratación de obra e interventoría y gestión de bienes inmuebles de la entidad”</t>
  </si>
  <si>
    <t xml:space="preserve">202417000048093
</t>
  </si>
  <si>
    <t>FOR-140</t>
  </si>
  <si>
    <t>7696-186</t>
  </si>
  <si>
    <t>Adición y prórroga al contrato No. 15-2024, cuyo objeto es: “Prestar servicios profesionales para desarrollar procedimientos relacionados con los procesos a cargo de la Dirección de Gestión Corporativa”</t>
  </si>
  <si>
    <t>Recursos de la línea 54 y 56</t>
  </si>
  <si>
    <t>FOR-141</t>
  </si>
  <si>
    <t>7696-187</t>
  </si>
  <si>
    <t>Adición y prórroga al contrato No. 17-2024, cuyo objeto es: “Prestar servicios profesionales, para la revisión, elaboración, control y articulación en relación con los procesos a cargo de la
Dirección de Gestión Corporativa.”</t>
  </si>
  <si>
    <t>FOR-142</t>
  </si>
  <si>
    <t>7696-188</t>
  </si>
  <si>
    <t>Adición y prórroga al contrato No. 10-2024, cuyo objeto es: “Prestar servicios profesionales en el desarrollo de las actividades administrativas relacionadas con los procesos a cargo de la Dirección de Gestión Corporativa”</t>
  </si>
  <si>
    <t>FOR-143</t>
  </si>
  <si>
    <t>7696-189</t>
  </si>
  <si>
    <t>Adición y prórroga al contrato No. 27-2024, cuyo objeto es: “Prestar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</si>
  <si>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Recursos de la línea 55 y 56</t>
  </si>
  <si>
    <t>FOR-144</t>
  </si>
  <si>
    <t>7696-190</t>
  </si>
  <si>
    <t>Adición y prórroga al contrato No. 85-2024, cuyo objeto es: “Prestar servicios profesionales para la elaboración, revisión y control en relación con los procesos a cargo de la Dirección de Gestión Corporativa.”</t>
  </si>
  <si>
    <t>Recursos de la línea 22</t>
  </si>
  <si>
    <t>FOR-145</t>
  </si>
  <si>
    <t>2790</t>
  </si>
  <si>
    <t>7696-191</t>
  </si>
  <si>
    <t>Adición y prórroga al contrato No. 40-2024, cuyo objeto es: “Prestar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t>
  </si>
  <si>
    <t>Recursos de la línea 52</t>
  </si>
  <si>
    <t>FOR-146</t>
  </si>
  <si>
    <t>7696-192</t>
  </si>
  <si>
    <t>Adición y prórroga al contrato No. 92-2024, cuyo objeto es: “Prestar servicios profesionales en la planeación, gestión, seguimiento, ejecución y evaluación e informes del proceso de Servicio al Ciudadano.”</t>
  </si>
  <si>
    <t>FOR-147</t>
  </si>
  <si>
    <t>7696-193</t>
  </si>
  <si>
    <t>Adición y prórroga al contrato No. 66-2024, cuyo objeto es: “Prestar servicios profesionales para la realización de acciones y análisis necesarios en el fortalecimiento de la Dirección de Gestión Corporativa – Proceso de Servicio al Ciudadano de la CVP.”</t>
  </si>
  <si>
    <t>Recursos de la línea 51</t>
  </si>
  <si>
    <t>FOR-148</t>
  </si>
  <si>
    <t>7696-194</t>
  </si>
  <si>
    <t>Adición y prórroga al contrato No. 93-2024, cuyo objeto es: “Prestar los servicios profesionales para desarrollar procesos, administrativos y organizacionales de la Caja de la Vivienda Popular.”</t>
  </si>
  <si>
    <t>FOR-149</t>
  </si>
  <si>
    <t>7696-195</t>
  </si>
  <si>
    <t>Adición y prórroga al contrato No. 4-2024, cuyo objeto es: “PRESTAR SERVICIOS PROFESIONALES PARA LA ASESORÍA, ACOMPAÑAMIENTO, CONTROL Y SEGUIMIENTO JURÍDICO A LA DIRECCIÓN GENERAL EN TEMAS TRASNVERSALES Y MISIONALES DE LA ENTIDAD.”</t>
  </si>
  <si>
    <t>Recursos de la línea 17</t>
  </si>
  <si>
    <t>FOR-150</t>
  </si>
  <si>
    <t>7696-196</t>
  </si>
  <si>
    <t>Adición y prórroga al contrato No. 7-2024, cuyo objeto es: “PRESTAR LOS SERVICIOS PROFESIONALES PARA APOYAR, ACOMPAÑAR Y FORTALECER LOS PROCESOS MISIONALES Y ADMINISTRATIVOS DE LA DIRECCIÓN GENERAL DE LA CAJA DE VIVIENDA POPULAR.”</t>
  </si>
  <si>
    <t>Recursos de la línea 18</t>
  </si>
  <si>
    <t>FOR-151</t>
  </si>
  <si>
    <t>7696-197</t>
  </si>
  <si>
    <t>Adición y prórroga al contrato No. 8-2024, cuyo objeto es: “PRESTAR, CON PLENA AUTONOMÍA TÉCNICA Y ADMINISTRATIVA, LOS SERVICIOS PROFESIONALES PARA APOYAR A LA OFICINA ASESORA DE PLANEACIÓN MEDIANTE EL ANÁLISIS, SEGUIMIENTO Y MONITOREO A LA EJECUCIÓN Y CUMPLIMIENTO DEL PLAN ESTRATÉGICO DE LA ENTIDAD, ASÍ COMO DEL PLAN DE DESARROLLO DISTRITAL Y LOS PROYECTOS DE INVERSIÓN DE LA ENTIDAD.”</t>
  </si>
  <si>
    <t>FOR-152</t>
  </si>
  <si>
    <t>2838</t>
  </si>
  <si>
    <t>7696-198</t>
  </si>
  <si>
    <t>Adición y prórroga al contrato No. 14-2024, cuyo objeto es: “PRESTAR SERVICIOS PROFESIONALES PARA ADELANTAR EL ACOMPAÑAMIENTO Y SEGUIMIENTO DESDE LA DIRECCIÓN GENERAL EN LO RELACIONADO CON COMPONENTE SOCIAL DE LA CAJA DE LA VIVIENDA POPULAR Y LA ARTICULACIÓN CON ENTIDADES ASIGNADAS POR EL SUPERVISOR DEL CONTRATO.”</t>
  </si>
  <si>
    <t>FOR-153</t>
  </si>
  <si>
    <t>2789</t>
  </si>
  <si>
    <t>7696-199</t>
  </si>
  <si>
    <t>Adición y prórroga al contrato No. 18-2024, cuyo objeto es: “PRESTAR LOS SERVICIOS PROFESIONALES PARA APOYAR Y ASESORAR A LA DIRECCIÓN GENERAL DE LA CAJA DE VIVIENDA POPULAR, DESDE LA PERSPECTIVA TÉCNICA, EN LA EVALUACIÓN, SEGUIMIENTO, FORMULACIÓN Y ESTRUCTURACIÓN DE LOS PROCESOS, PROGRAMAS Y PROYECTOS QUE LIDERA LA ENTIDAD, DE ACUERDO CON LO ESTABLECIDO EN EL PLAN DE DESARROLLO DE LA CIUDAD Y SUS OBJETIVOS MISIONALES.”</t>
  </si>
  <si>
    <t>Recursos de la línea 33</t>
  </si>
  <si>
    <t>FOR-154</t>
  </si>
  <si>
    <t>2788</t>
  </si>
  <si>
    <t>7696-200</t>
  </si>
  <si>
    <t>Adición y prórroga al contrato No. 248-2024, cuyo objeto es: “PRESTAR SERVICIOS PROFESIONALES ESPECIALIZADOS PARA ASESORAR JURÍDICAMENTE A LA DIRECCIÓN GENERAL EN LOS ASUNTOS QUE REQUIERA LA CAJA DE LA VIVIENDA POPULAR PARA EL DESARROLLO DE SUS PROYECTOS MISIONALES”</t>
  </si>
  <si>
    <t>FOR-155</t>
  </si>
  <si>
    <t>7696-201</t>
  </si>
  <si>
    <t>Adición y prórroga al contrato No. 46-2024, cuyo objeto es: “Prestar servicios profesionales desde el componente jurídico para brindar apoyo en las actuaciones que se adelanten en el proceso de gestión contractual.”</t>
  </si>
  <si>
    <t>Recursos de la línea 6</t>
  </si>
  <si>
    <t>FOR-156</t>
  </si>
  <si>
    <t>7696-202</t>
  </si>
  <si>
    <t>Adición y prórroga al contrato No. 47-2024, cuyo objeto es: “Prestar servicios profesionales desde el componente jurídico para brindar apoyo en las actuaciones que se adelanten en el proceso de gestión contractual.”</t>
  </si>
  <si>
    <t>FOR-157</t>
  </si>
  <si>
    <t>7696-203</t>
  </si>
  <si>
    <t>Adición y prórroga al contrato No. 199-2024, cuyo objeto es: “Prestar servicios profesionales desde el componente jurídico para brindar apoyo en las actuaciones que se adelanten en el proceso de gestión contractual.”</t>
  </si>
  <si>
    <t>FOR-158</t>
  </si>
  <si>
    <t>ANULACIÓN TOTAL CDP No. 770</t>
  </si>
  <si>
    <t>7696-204</t>
  </si>
  <si>
    <t>Adición y prórroga al contrato No. 35-2024, cuyo objeto es: “Prestar servicios profesionales desde el componente jurídico para brindar apoyo en las actuaciones que se adelanten en el proceso de gestión contractual.”</t>
  </si>
  <si>
    <t>FOR-159</t>
  </si>
  <si>
    <t>7696-205</t>
  </si>
  <si>
    <t>Adición y prórroga al contrato No. 31-2024, cuyo objeto es: “Prestar servicios profesionales desde el componente jurídico para brindar apoyo en las actuaciones que se adelanten en el proceso de gestión contractual.”</t>
  </si>
  <si>
    <t>Recursos de la línea 7</t>
  </si>
  <si>
    <t>FOR-160</t>
  </si>
  <si>
    <t>7696-206</t>
  </si>
  <si>
    <t>Adición y prórroga al contrato No. 45-2024, cuyo objeto es: “Prestar servicios profesionales desde el componente jurídico para brindar apoyo en las actuaciones que se adelanten en el proceso de gestión contractual.”</t>
  </si>
  <si>
    <t>FOR-161</t>
  </si>
  <si>
    <t>7696-207</t>
  </si>
  <si>
    <t>Adición y prórroga al contrato No. 44-2024, cuyo objeto es: “Prestar servicios profesionales desde el componente jurídico para brindar apoyo en las actuaciones que se adelanten en el proceso de gestión contractual.”</t>
  </si>
  <si>
    <t>FOR-183 
ANULACIÓN FOR-162</t>
  </si>
  <si>
    <t>7696-208</t>
  </si>
  <si>
    <t>Adición y prórroga al contrato No. 50-2024, cuyo objeto es: “Prestar servicios profesionales a la Subdirección Financiera en el subproceso de Presupuesto llevando a cabo actividades de registro y seguimiento de información, así como de planeación, gestión, seguimiento a la ejecución y demás recomendaciones por parte de la CVP.”</t>
  </si>
  <si>
    <t>FOR-163</t>
  </si>
  <si>
    <t>7696-209</t>
  </si>
  <si>
    <t>Adición y prórroga al contrato No. 56-2024, cuyo objeto es: “Prestación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</si>
  <si>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FOR-164</t>
  </si>
  <si>
    <t>7696-210</t>
  </si>
  <si>
    <t>Adición y prórroga al contrato No. 235-2024, cuyo objeto es: “Prestar servicios profesionales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</si>
  <si>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FOR-165</t>
  </si>
  <si>
    <t>7696-211</t>
  </si>
  <si>
    <t>Adición y prórroga al contrato No. 88-2024, cuyo objeto es: “Prestar servicios profesionales como abogado a la Dirección Jurídica y Dirección de Mejoramiento de Vivienda en los trámites administrativos y jurídicos relacionados con las funciones de Curaduría Pública Social asignada a la Caja de la Vivienda Popular.”</t>
  </si>
  <si>
    <t>FOR-166</t>
  </si>
  <si>
    <t>7696-212</t>
  </si>
  <si>
    <t>Adición y prórroga al contrato No. 84-2024, cuyo objeto es: “Prestar los servicios profesionales en las actuaciones jurídicas y administrativas en las que se encuentre la CVP.”</t>
  </si>
  <si>
    <t>FOR-167</t>
  </si>
  <si>
    <t>2786</t>
  </si>
  <si>
    <t>7696-213</t>
  </si>
  <si>
    <t>Adición y prórroga al contrato No. 22-2024, cuyo objeto es: “Prestar servicios profesionales en la gestión de los procesos a cargo de la Subdirección Administrativa, especialmente los relacionados con la gestión administrativa.”</t>
  </si>
  <si>
    <t>Recursos de la línea 59</t>
  </si>
  <si>
    <t>FOR-168</t>
  </si>
  <si>
    <t>7696-214</t>
  </si>
  <si>
    <t>Adición y prórroga al contrato No. 371-2024,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</si>
  <si>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FOR-169</t>
  </si>
  <si>
    <t>ANULACIÓN PARClAL CDP No. 768
ANULACIÓN TOTAL CDP No. 785</t>
  </si>
  <si>
    <t>7696-215</t>
  </si>
  <si>
    <t>Adición y prórroga al contrato No. 375-2024, cuyo objeto es: “Prestar servicios profesionales en la ejecución de auditorías, seguimientos y evaluaciones definidas en el Plan Anual de Auditorías aprobado por el Comité ICCI que aporten en al mejoramiento continuo de los procesos de la Caja de la Vivienda Popular y con énfasis en la atención de Entes de control Externo.”</t>
  </si>
  <si>
    <t>FOR-170</t>
  </si>
  <si>
    <t>2845</t>
  </si>
  <si>
    <t xml:space="preserve">ANULACIÓN PARClAL CDP No. 786
</t>
  </si>
  <si>
    <t>7696-216</t>
  </si>
  <si>
    <t>Adición y prórroga al contrato No. 415-2024,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</si>
  <si>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FOR-171</t>
  </si>
  <si>
    <t xml:space="preserve">ANULACIÓN PARClAL CDP No. 787
</t>
  </si>
  <si>
    <t>7696-217</t>
  </si>
  <si>
    <t>Adición y prórroga al contrato No. 329-2024, cuyo objeto es: “Prestar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</si>
  <si>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FOR-172</t>
  </si>
  <si>
    <t>7696-218</t>
  </si>
  <si>
    <t>Adición y prórroga al contrato No. 101-2024, cuyo objeto es: “Prestar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</si>
  <si>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Recursos de la línea 37</t>
  </si>
  <si>
    <t>FOR-173</t>
  </si>
  <si>
    <t>7696-219</t>
  </si>
  <si>
    <t>Adición y prórroga al contrato No. 423-2024, cuyo objeto es: “Prestar servicios de apoyo a la gestión para realizar actividades administrativas y documentales (expedientes físicos y virtuales) de la Oficina Asesora de Planeación”</t>
  </si>
  <si>
    <t>FOR-174</t>
  </si>
  <si>
    <t>ANULACIÓN PARClAL CDP No. 780</t>
  </si>
  <si>
    <t>7696-220</t>
  </si>
  <si>
    <t>CONTRATAR LOS SERVICIOS INTEGRALES DE UN OPERADOR LOGÍSTICO QUE LLEVE A CABO LAS ACTIVIDADES QUE REQUIERA LA CAJA DE LA VIVIENDA POPULAR Y QUE PERMITA DIVULGAR LOS AVANCES DE LOS DIFERENTES PROGRAMAS MISIONALES DE LA ENTIDAD.</t>
  </si>
  <si>
    <t>80141607;81141601;80141902;90101600</t>
  </si>
  <si>
    <t xml:space="preserve">202417000048113
</t>
  </si>
  <si>
    <t>FOR-179</t>
  </si>
  <si>
    <t>7696-221</t>
  </si>
  <si>
    <t>Prestar servicios profesionales para apoyar a la Oficina Asesora de Planeación en la implementación de la estrategia de rendición de cuentas permanente y participación ciudadana, enfocada en el fortalecimiento de las políticas de transparencia e integridad, y la implementación de políticas públicas del sector, transversales y poblacionales.</t>
  </si>
  <si>
    <t>80101504; 80161500</t>
  </si>
  <si>
    <t xml:space="preserve">202417000048123
</t>
  </si>
  <si>
    <t>Recursos de la línea 82</t>
  </si>
  <si>
    <t>FOR-175</t>
  </si>
  <si>
    <t>7696-222</t>
  </si>
  <si>
    <t>Prestar servicios profesionales para realizar el seguimiento al cumplimiento del Programa de Transparencia y Ética Pública, así como apoyar el mantenimiento del Sistema de Gestión de Calidad en el marco de la política de Control interno del Modelo Integrado de Planeación y Gestión.</t>
  </si>
  <si>
    <t>FOR-176</t>
  </si>
  <si>
    <t>JOAN MANUEL WILHAYNER GAITAN FERRER</t>
  </si>
  <si>
    <t>7696-223</t>
  </si>
  <si>
    <t>Adición y prórroga a la orden de compra No. 111124-2023, cuyo objeto es: “Contratar infraestructura como servicio (IaaS y PaaS) Oracle, según necesidad tecnológica de la caja de la vivienda popular.”</t>
  </si>
  <si>
    <t>Recursos de la línea 93</t>
  </si>
  <si>
    <t>FOR-178</t>
  </si>
  <si>
    <t>BMIND S.A.S.</t>
  </si>
  <si>
    <t>7696-224</t>
  </si>
  <si>
    <t>Adquirir a título de compraventa chaquetas institucionales y los carné impresos para la caja de vivienda popular</t>
  </si>
  <si>
    <t>53101802; 53101804</t>
  </si>
  <si>
    <t>FOR-185</t>
  </si>
  <si>
    <t>7696-225</t>
  </si>
  <si>
    <t>Adición y prórroga al contrato No. 316-2024, cuyo objeto es: “Prestar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</si>
  <si>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 xml:space="preserve">FOR-184
</t>
  </si>
  <si>
    <t>7696-226</t>
  </si>
  <si>
    <t>Adición y prórroga al contrato No. 435-2024, cuyo objeto es: "Prestar servicios profesionales en la ejecución de las auditorías, seguimientos y evaluaciones del Plan Anual de Auditorías de la vigencia aprobado por el Comité ICCI que aporten en el mejoramiento continuo de los procesos de la Caja de la Vivienda Popular énfasis en control fiscal".</t>
  </si>
  <si>
    <t>SIN RADICADO</t>
  </si>
  <si>
    <t>FOR-186</t>
  </si>
  <si>
    <t>7696-227</t>
  </si>
  <si>
    <t>Adición y prórroga al contrato No. 432-2024,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</si>
  <si>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FOR-187</t>
  </si>
  <si>
    <t>7696-228</t>
  </si>
  <si>
    <t xml:space="preserve">Adición y prórroga al contrato No. 436-2024, cuyo objeto es: "Prestar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 </t>
  </si>
  <si>
    <t>FOR-188</t>
  </si>
  <si>
    <t>O23011601190000007680  Implementación del Plan Terrazas, como vehículo de</t>
  </si>
  <si>
    <t>O231010200501           Aportes generales al sistema de riesgos laborales</t>
  </si>
  <si>
    <t>O2320202005030253290    Otras obras de ingeniería civil</t>
  </si>
  <si>
    <t>O232020200881114        Servicios de investigación básica en ingeniería y</t>
  </si>
  <si>
    <t>O232020200883143        Software originales</t>
  </si>
  <si>
    <t>O232020200883321        Servicios de ingeniería en proyectos de construcci</t>
  </si>
  <si>
    <t>O232020200885991        Otros servicios de información</t>
  </si>
  <si>
    <t>O232020200991123        Servicios de la administración pública relacionado</t>
  </si>
  <si>
    <t>O23011601190000007703  Mejoramiento integral de barrios con participación</t>
  </si>
  <si>
    <t>1-601-I037  PAS-Crédito</t>
  </si>
  <si>
    <t>O232020200668014        Servicios de gestión documental</t>
  </si>
  <si>
    <t>O232020200882221        Servicios de contabilidad</t>
  </si>
  <si>
    <t>O232020200883112        Servicios de consultoría en gestión financiera</t>
  </si>
  <si>
    <t>O232020200883115        Servicios de consultoría en gestión administrativa</t>
  </si>
  <si>
    <t>O232020200883213        Servicios de arquitectura para proyectos de constr</t>
  </si>
  <si>
    <t>O23011602290000007698  Traslado de hogares localizados en zonas de alto r</t>
  </si>
  <si>
    <t>O232020200664119        Otros servicios de transporte terrestre local de p</t>
  </si>
  <si>
    <t>O232020200883990        Otros servicios profesionales, técnicos y empresar</t>
  </si>
  <si>
    <t>O232020200884190        Otros servicios de telecomunicaciones</t>
  </si>
  <si>
    <t>O23011605560000007696  Fortalecimiento del modelo de gestión instituciona</t>
  </si>
  <si>
    <t>O2320101004010104       Otros muebles N.C.P.</t>
  </si>
  <si>
    <t>O2320201003023211599    Pastas o pulpas de otras fibras n.c.p. para papel</t>
  </si>
  <si>
    <t>O2320202005040154129    Servicios generales de construcción de otros edifi</t>
  </si>
  <si>
    <t>O232020200662284        Comercio al por menor de computadores y programas</t>
  </si>
  <si>
    <t>O232020200668011        Servicios postales relacionados con sobres, cartas</t>
  </si>
  <si>
    <t>O232020200771358        Servicios de seguros de vida colectiva</t>
  </si>
  <si>
    <t>O232020200772252        Servicios de arrendamiento de bienes inmuebles no</t>
  </si>
  <si>
    <t>O232020200773311        Derechos de uso de programas informáticos</t>
  </si>
  <si>
    <t>O232020200883113        Servicios de consultoría en administración del rec</t>
  </si>
  <si>
    <t>O232020200883131        Servicios de consultoría en tecnologías de la info</t>
  </si>
  <si>
    <t>O232020200883159        Otros servicios de alojamiento y suministro de inf</t>
  </si>
  <si>
    <t>O232020200883611        Servicios integrales de publicidad</t>
  </si>
  <si>
    <t>O232020200883939        Otros servicios de consultoría científica y técnic</t>
  </si>
  <si>
    <t>O232020200884222        Servicios de acceso a Internet de banda ancha</t>
  </si>
  <si>
    <t>O232020200885230        Servicios de sistemas de seguridad</t>
  </si>
  <si>
    <t>O232020200885250        Servicios de protección (guardas de seguridad)</t>
  </si>
  <si>
    <t>O232020200885951        Servicios de copia y reproducción</t>
  </si>
  <si>
    <t>O232020200885970        Servicios de mantenimiento y cuidado del paisaje</t>
  </si>
  <si>
    <t>O23202020088711001      Servicio de mantenimiento y reparación de producto</t>
  </si>
  <si>
    <t>O232020200887130        Servicios de mantenimiento y reparación de computa</t>
  </si>
  <si>
    <t>O23202020088715203      Servicio de mantenimiento y reparación de aparatos</t>
  </si>
  <si>
    <t>O23202020088715399      Servicios de mantenimiento y reparación de equipos</t>
  </si>
  <si>
    <t>O23202020088715999      Servicio de mantenimiento y reparación de otros eq</t>
  </si>
  <si>
    <t>O232020200991119        Otros servicios de la administración pública n.c.p</t>
  </si>
  <si>
    <t>ANDRES FELIPE SUAREZ DURANGO</t>
  </si>
  <si>
    <t>DEPENDECIA</t>
  </si>
  <si>
    <t>Dirección de Urbanizaciones y Titulación</t>
  </si>
  <si>
    <t>Dirección de Mejoramiento de Vivienda</t>
  </si>
  <si>
    <t xml:space="preserve">No aplica </t>
  </si>
  <si>
    <t>Dirección de Mejoramiento de Barriós</t>
  </si>
  <si>
    <t xml:space="preserve">Dirección de Reasentamientos </t>
  </si>
  <si>
    <t>Versión:  14</t>
  </si>
  <si>
    <t>Vigente desde: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</si>
</sst>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0_-;\-&quot;$&quot;* #,##0_-;_-&quot;$&quot;* &quot;-&quot;??_-;_-@_-"/>
    <numFmt numFmtId="166" formatCode="_-* #,##0_-;\-* #,##0_-;_-* &quot;-&quot;??_-;_-@_-"/>
    <numFmt numFmtId="167" formatCode="[$$-240A]\ #,##0.00"/>
    <numFmt numFmtId="168" formatCode="[$$-340A]#,##0.00"/>
    <numFmt numFmtId="169" formatCode="_-&quot;$&quot;* #,##0.000_-;\-&quot;$&quot;* #,##0.000_-;_-&quot;$&quot;* &quot;-&quot;??_-;_-@_-"/>
    <numFmt numFmtId="170" formatCode="[$$-240A]\ #,##0"/>
    <numFmt numFmtId="171" formatCode="dd/mm/yyyy;@"/>
    <numFmt numFmtId="172" formatCode="###,000"/>
    <numFmt numFmtId="173" formatCode="_-[$$-240A]\ * #,##0_-;\-[$$-240A]\ * #,##0_-;_-[$$-240A]\ * &quot;-&quot;_-;_-@_-"/>
    <numFmt numFmtId="174" formatCode="[$-1540A]dd\-mmm\-yy;@"/>
    <numFmt numFmtId="176" formatCode="_-* #,##0_-;\-* #,##0_-;_-* &quot;-&quot;_-;_-@_-"/>
    <numFmt numFmtId="177" formatCode="_-&quot;$&quot;* #,##0.00_-;\-&quot;$&quot;* #,##0.00_-;_-&quot;$&quot;* &quot;-&quot;??_-;_-@_-"/>
    <numFmt numFmtId="178" formatCode="_-* #,##0.00_-;\-* #,##0.00_-;_-* &quot;-&quot;??_-;_-@_-"/>
  </numFmts>
  <fonts count="30">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8"/>
      <color rgb="FF666666"/>
      <name val="Verdana"/>
      <family val="2"/>
    </font>
    <font>
      <b/>
      <sz val="10"/>
      <color theme="1"/>
      <name val="Verdana"/>
      <family val="2"/>
    </font>
    <font>
      <sz val="10"/>
      <color theme="1"/>
      <name val="Verdana"/>
      <family val="2"/>
    </font>
    <font>
      <sz val="8"/>
      <name val="Arial"/>
      <family val="2"/>
    </font>
    <font>
      <b/>
      <sz val="12"/>
      <name val="Arial"/>
      <family val="2"/>
    </font>
    <font>
      <sz val="11"/>
      <color theme="0" tint="-0.499984740745262"/>
      <name val="Arial"/>
      <family val="2"/>
    </font>
    <font>
      <b/>
      <sz val="11"/>
      <color theme="1" tint="0.34998626667073579"/>
      <name val="Arial"/>
      <family val="2"/>
    </font>
    <font>
      <sz val="11"/>
      <color theme="0"/>
      <name val="Calibri"/>
      <family val="2"/>
      <scheme val="minor"/>
    </font>
    <font>
      <b/>
      <sz val="12"/>
      <color theme="1"/>
      <name val="Arial"/>
      <family val="2"/>
    </font>
    <font>
      <sz val="12"/>
      <color theme="0" tint="-0.499984740745262"/>
      <name val="Arial"/>
      <family val="2"/>
    </font>
    <font>
      <b/>
      <sz val="11"/>
      <color theme="0" tint="-0.499984740745262"/>
      <name val="Arial"/>
      <family val="2"/>
    </font>
    <font>
      <sz val="10"/>
      <color theme="0" tint="-0.499984740745262"/>
      <name val="Arial"/>
      <family val="2"/>
    </font>
    <font>
      <sz val="14"/>
      <color theme="1"/>
      <name val="Arial"/>
      <family val="2"/>
    </font>
    <font>
      <sz val="14"/>
      <name val="Arial"/>
      <family val="2"/>
    </font>
    <font>
      <b/>
      <sz val="14"/>
      <color theme="0"/>
      <name val="Arial"/>
      <family val="2"/>
    </font>
    <font>
      <b/>
      <sz val="14"/>
      <name val="Arial"/>
      <family val="2"/>
    </font>
    <font>
      <sz val="11"/>
      <name val="Arial"/>
      <family val="2"/>
    </font>
    <font>
      <b/>
      <sz val="11"/>
      <color theme="0"/>
      <name val="Arial"/>
      <family val="2"/>
    </font>
    <font>
      <b/>
      <sz val="11"/>
      <color theme="1"/>
      <name val="Arial"/>
      <family val="2"/>
    </font>
    <font>
      <b/>
      <sz val="14"/>
      <color theme="1"/>
      <name val="Arial"/>
      <family val="2"/>
    </font>
    <font>
      <b/>
      <sz val="11"/>
      <name val="Arial"/>
      <family val="2"/>
    </font>
    <font>
      <sz val="11"/>
      <color theme="6"/>
      <name val="Arial"/>
      <family val="2"/>
    </font>
    <font>
      <b/>
      <sz val="11"/>
      <color rgb="FF806000"/>
      <name val="Aptos Narrow"/>
      <family val="2"/>
    </font>
  </fonts>
  <fills count="12">
    <fill>
      <patternFill patternType="none"/>
    </fill>
    <fill>
      <patternFill patternType="gray125"/>
    </fill>
    <fill>
      <patternFill patternType="solid">
        <fgColor theme="0"/>
        <bgColor theme="0"/>
      </patternFill>
    </fill>
    <fill>
      <patternFill patternType="solid">
        <fgColor rgb="FFDBE5F1"/>
        <bgColor indexed="64"/>
      </patternFill>
    </fill>
    <fill>
      <patternFill patternType="solid">
        <fgColor rgb="FFF2F2F2"/>
        <bgColor rgb="FFFFFFFF"/>
      </patternFill>
    </fill>
    <fill>
      <patternFill patternType="solid">
        <fgColor theme="8"/>
        <bgColor theme="8"/>
      </patternFill>
    </fill>
    <fill>
      <patternFill patternType="solid">
        <fgColor theme="8"/>
      </patternFill>
    </fill>
    <fill>
      <patternFill patternType="solid">
        <fgColor theme="9"/>
      </patternFill>
    </fill>
    <fill>
      <patternFill patternType="solid">
        <fgColor theme="9" tint="0.39997558519241921"/>
        <bgColor indexed="65"/>
      </patternFill>
    </fill>
    <fill>
      <patternFill patternType="solid">
        <fgColor theme="8" tint="-0.499984740745262"/>
        <bgColor indexed="64"/>
      </patternFill>
    </fill>
    <fill>
      <patternFill patternType="solid">
        <fgColor theme="7" tint="0.79998168889431442"/>
        <bgColor indexed="64"/>
      </patternFill>
    </fill>
    <fill>
      <patternFill patternType="solid">
        <fgColor rgb="FFFFF2CC"/>
        <bgColor rgb="FF000000"/>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rgb="FF000000"/>
      </bottom>
      <diagonal/>
    </border>
    <border>
      <left style="thin">
        <color rgb="FFBFBFBF"/>
      </left>
      <right style="thin">
        <color rgb="FFBFBFBF"/>
      </right>
      <top style="thin">
        <color rgb="FFBFBFBF"/>
      </top>
      <bottom style="thin">
        <color rgb="FFBFBFBF"/>
      </bottom>
      <diagonal/>
    </border>
    <border>
      <left style="thin">
        <color rgb="FFCCCCCC"/>
      </left>
      <right style="thin">
        <color rgb="FFCCCCCC"/>
      </right>
      <top style="thin">
        <color rgb="FFCCCCCC"/>
      </top>
      <bottom style="thin">
        <color rgb="FFCCCCCC"/>
      </bottom>
      <diagonal/>
    </border>
    <border>
      <left/>
      <right/>
      <top/>
      <bottom style="thin">
        <color indexed="64"/>
      </bottom>
      <diagonal/>
    </border>
    <border>
      <left/>
      <right/>
      <top style="thin">
        <color theme="8"/>
      </top>
      <bottom/>
      <diagonal/>
    </border>
    <border>
      <left style="thin">
        <color rgb="FF000000"/>
      </left>
      <right/>
      <top style="thin">
        <color rgb="FF000000"/>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auto="1"/>
      </left>
      <right style="thin">
        <color auto="1"/>
      </right>
      <top style="thin">
        <color auto="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medium">
        <color theme="8" tint="-0.249977111117893"/>
      </top>
      <bottom/>
      <diagonal/>
    </border>
    <border>
      <left/>
      <right/>
      <top/>
      <bottom style="medium">
        <color theme="8" tint="-0.249977111117893"/>
      </bottom>
      <diagonal/>
    </border>
    <border>
      <left style="thin">
        <color theme="8"/>
      </left>
      <right/>
      <top/>
      <bottom/>
      <diagonal/>
    </border>
    <border>
      <left/>
      <right style="thin">
        <color theme="8"/>
      </right>
      <top/>
      <bottom/>
      <diagonal/>
    </border>
  </borders>
  <cellStyleXfs count="47">
    <xf numFmtId="0" fontId="0" fillId="0" borderId="0"/>
    <xf numFmtId="43"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164" fontId="6"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7" fillId="2" borderId="3" applyNumberFormat="0" applyAlignment="0" applyProtection="0">
      <alignment horizontal="left" vertical="center" indent="1"/>
    </xf>
    <xf numFmtId="0" fontId="8" fillId="3" borderId="0" applyNumberFormat="0" applyBorder="0" applyProtection="0">
      <alignment horizontal="center" vertical="center"/>
    </xf>
    <xf numFmtId="49" fontId="9" fillId="0" borderId="0" applyFill="0" applyBorder="0" applyProtection="0">
      <alignment horizontal="left" vertical="center"/>
    </xf>
    <xf numFmtId="0" fontId="4"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3" fillId="0" borderId="0"/>
    <xf numFmtId="172" fontId="7" fillId="4" borderId="4" applyNumberFormat="0" applyAlignment="0" applyProtection="0">
      <alignment horizontal="left" vertical="center" indent="1"/>
    </xf>
    <xf numFmtId="0" fontId="14" fillId="6" borderId="0" applyNumberFormat="0" applyBorder="0" applyAlignment="0" applyProtection="0"/>
    <xf numFmtId="0" fontId="14" fillId="7" borderId="0" applyNumberFormat="0" applyBorder="0" applyAlignment="0" applyProtection="0"/>
    <xf numFmtId="0" fontId="2" fillId="8" borderId="0" applyNumberFormat="0" applyBorder="0" applyAlignment="0" applyProtection="0"/>
    <xf numFmtId="178" fontId="6" fillId="0" borderId="0" applyFont="0" applyFill="0" applyBorder="0" applyAlignment="0" applyProtection="0"/>
    <xf numFmtId="177" fontId="6"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6" fontId="1" fillId="0" borderId="0" applyFont="0" applyFill="0" applyBorder="0" applyAlignment="0" applyProtection="0"/>
    <xf numFmtId="0" fontId="1" fillId="0" borderId="0"/>
    <xf numFmtId="178" fontId="6" fillId="0" borderId="0" applyFont="0" applyFill="0" applyBorder="0" applyAlignment="0" applyProtection="0"/>
    <xf numFmtId="177" fontId="6" fillId="0" borderId="0" applyFont="0" applyFill="0" applyBorder="0" applyAlignment="0" applyProtection="0"/>
    <xf numFmtId="0" fontId="1" fillId="0" borderId="0"/>
    <xf numFmtId="0" fontId="1" fillId="0" borderId="0"/>
    <xf numFmtId="178" fontId="1" fillId="0" borderId="0" applyFont="0" applyFill="0" applyBorder="0" applyAlignment="0" applyProtection="0"/>
    <xf numFmtId="176" fontId="1" fillId="0" borderId="0" applyFont="0" applyFill="0" applyBorder="0" applyAlignment="0" applyProtection="0"/>
    <xf numFmtId="178" fontId="6" fillId="0" borderId="0" applyFont="0" applyFill="0" applyBorder="0" applyAlignment="0" applyProtection="0"/>
    <xf numFmtId="177" fontId="6" fillId="0" borderId="0" applyFont="0" applyFill="0" applyBorder="0" applyAlignment="0" applyProtection="0"/>
    <xf numFmtId="178" fontId="6" fillId="0" borderId="0" applyFont="0" applyFill="0" applyBorder="0" applyAlignment="0" applyProtection="0"/>
    <xf numFmtId="177" fontId="6" fillId="0" borderId="0" applyFont="0" applyFill="0" applyBorder="0" applyAlignment="0" applyProtection="0"/>
    <xf numFmtId="0" fontId="1" fillId="0" borderId="0"/>
    <xf numFmtId="0" fontId="1" fillId="8" borderId="0" applyNumberFormat="0" applyBorder="0" applyAlignment="0" applyProtection="0"/>
  </cellStyleXfs>
  <cellXfs count="175">
    <xf numFmtId="0" fontId="0" fillId="0" borderId="0" xfId="0"/>
    <xf numFmtId="0" fontId="12" fillId="0" borderId="0" xfId="0" applyFont="1" applyAlignment="1">
      <alignment horizontal="center" vertical="center" wrapText="1"/>
    </xf>
    <xf numFmtId="0" fontId="12" fillId="0" borderId="0" xfId="0" applyFont="1" applyAlignment="1">
      <alignment horizontal="justify" vertical="center" wrapText="1"/>
    </xf>
    <xf numFmtId="166" fontId="12" fillId="0" borderId="0" xfId="1" applyNumberFormat="1" applyFont="1" applyAlignment="1">
      <alignment horizontal="justify" vertical="center" wrapText="1"/>
    </xf>
    <xf numFmtId="174" fontId="12" fillId="0" borderId="0" xfId="0" applyNumberFormat="1" applyFont="1" applyAlignment="1">
      <alignment horizontal="center" vertical="center" wrapText="1"/>
    </xf>
    <xf numFmtId="166" fontId="12" fillId="0" borderId="0" xfId="0" applyNumberFormat="1" applyFont="1" applyAlignment="1">
      <alignment horizontal="justify" vertical="center" wrapText="1"/>
    </xf>
    <xf numFmtId="0" fontId="13" fillId="0" borderId="0" xfId="0" applyFont="1" applyAlignment="1">
      <alignment horizontal="justify" vertical="center" wrapText="1"/>
    </xf>
    <xf numFmtId="0" fontId="11" fillId="8" borderId="1" xfId="27" applyFont="1" applyBorder="1" applyAlignment="1">
      <alignment horizontal="center" vertical="center" wrapText="1"/>
    </xf>
    <xf numFmtId="1" fontId="11" fillId="8" borderId="1" xfId="27" applyNumberFormat="1" applyFont="1" applyBorder="1" applyAlignment="1">
      <alignment horizontal="center" vertical="center" wrapText="1"/>
    </xf>
    <xf numFmtId="44" fontId="11" fillId="8" borderId="1" xfId="27" applyNumberFormat="1" applyFont="1" applyBorder="1" applyAlignment="1">
      <alignment horizontal="center" vertical="center" wrapText="1"/>
    </xf>
    <xf numFmtId="169" fontId="11" fillId="8" borderId="1" xfId="27" applyNumberFormat="1" applyFont="1" applyBorder="1" applyAlignment="1">
      <alignment horizontal="center" vertical="center" wrapText="1"/>
    </xf>
    <xf numFmtId="0" fontId="15" fillId="0" borderId="0" xfId="0" applyFont="1" applyAlignment="1">
      <alignment horizontal="center" vertical="center"/>
    </xf>
    <xf numFmtId="0" fontId="16" fillId="0" borderId="0" xfId="0" applyFont="1"/>
    <xf numFmtId="0" fontId="16" fillId="0" borderId="19" xfId="0" applyFont="1" applyBorder="1" applyAlignment="1">
      <alignment horizontal="center" vertical="center"/>
    </xf>
    <xf numFmtId="0" fontId="16" fillId="0" borderId="19" xfId="0" applyFont="1" applyBorder="1" applyAlignment="1">
      <alignment vertical="center" wrapText="1"/>
    </xf>
    <xf numFmtId="0" fontId="16" fillId="0" borderId="19" xfId="0" applyFont="1" applyBorder="1" applyAlignment="1">
      <alignment horizontal="left" vertical="center" wrapText="1"/>
    </xf>
    <xf numFmtId="0" fontId="16" fillId="0" borderId="19" xfId="0" quotePrefix="1" applyFont="1" applyBorder="1" applyAlignment="1">
      <alignment vertical="center" wrapText="1"/>
    </xf>
    <xf numFmtId="0" fontId="16" fillId="0" borderId="19" xfId="3" applyFont="1" applyBorder="1" applyAlignment="1">
      <alignment horizontal="center" vertical="center" wrapText="1"/>
    </xf>
    <xf numFmtId="1" fontId="16" fillId="0" borderId="19" xfId="0" applyNumberFormat="1" applyFont="1" applyBorder="1" applyAlignment="1">
      <alignment horizontal="center" vertical="center"/>
    </xf>
    <xf numFmtId="173" fontId="16" fillId="0" borderId="19" xfId="2" applyNumberFormat="1" applyFont="1" applyFill="1" applyBorder="1" applyAlignment="1">
      <alignment vertical="center"/>
    </xf>
    <xf numFmtId="0" fontId="16" fillId="0" borderId="19" xfId="0" applyFont="1" applyBorder="1" applyAlignment="1">
      <alignment horizontal="center" vertical="center" wrapText="1"/>
    </xf>
    <xf numFmtId="14" fontId="16" fillId="0" borderId="19" xfId="0" applyNumberFormat="1" applyFont="1" applyBorder="1" applyAlignment="1">
      <alignment horizontal="center" vertical="center"/>
    </xf>
    <xf numFmtId="171" fontId="16" fillId="0" borderId="19" xfId="0" applyNumberFormat="1" applyFont="1" applyBorder="1" applyAlignment="1">
      <alignment horizontal="center" vertical="center"/>
    </xf>
    <xf numFmtId="170" fontId="16" fillId="0" borderId="19" xfId="2" applyNumberFormat="1" applyFont="1" applyFill="1" applyBorder="1" applyAlignment="1">
      <alignment horizontal="center" vertical="center"/>
    </xf>
    <xf numFmtId="170" fontId="16" fillId="0" borderId="19" xfId="0" applyNumberFormat="1" applyFont="1" applyBorder="1" applyAlignment="1">
      <alignment horizontal="center" vertical="center"/>
    </xf>
    <xf numFmtId="0" fontId="16" fillId="0" borderId="19" xfId="0" applyFont="1" applyBorder="1"/>
    <xf numFmtId="0" fontId="17" fillId="0" borderId="0" xfId="0" applyFont="1"/>
    <xf numFmtId="0" fontId="12" fillId="0" borderId="0" xfId="0" applyFont="1" applyAlignment="1">
      <alignment vertical="center" wrapText="1"/>
    </xf>
    <xf numFmtId="0" fontId="18" fillId="0" borderId="0" xfId="0" applyFont="1" applyAlignment="1">
      <alignment wrapText="1"/>
    </xf>
    <xf numFmtId="0" fontId="17" fillId="0" borderId="0" xfId="0" applyFont="1" applyAlignment="1">
      <alignment vertical="center" wrapText="1"/>
    </xf>
    <xf numFmtId="0" fontId="17" fillId="0" borderId="0" xfId="0" applyFont="1" applyAlignment="1">
      <alignment horizontal="center" vertical="center"/>
    </xf>
    <xf numFmtId="0" fontId="19" fillId="0" borderId="0" xfId="0" applyFont="1"/>
    <xf numFmtId="0" fontId="19" fillId="0" borderId="0" xfId="0" applyFont="1" applyAlignment="1">
      <alignment vertical="center"/>
    </xf>
    <xf numFmtId="0" fontId="22" fillId="0" borderId="1" xfId="0" applyFont="1" applyBorder="1" applyAlignment="1">
      <alignment horizontal="center" vertical="center"/>
    </xf>
    <xf numFmtId="1" fontId="19" fillId="0" borderId="0" xfId="0" applyNumberFormat="1" applyFont="1" applyAlignment="1">
      <alignment horizontal="center" vertical="center"/>
    </xf>
    <xf numFmtId="0" fontId="19" fillId="0" borderId="0" xfId="0" applyFont="1" applyAlignment="1">
      <alignment horizontal="center" vertical="center" wrapText="1"/>
    </xf>
    <xf numFmtId="14" fontId="19" fillId="0" borderId="0" xfId="0" applyNumberFormat="1" applyFont="1" applyAlignment="1">
      <alignment horizontal="center" vertical="center"/>
    </xf>
    <xf numFmtId="0" fontId="19" fillId="0" borderId="0" xfId="0" applyFont="1" applyAlignment="1">
      <alignment wrapText="1"/>
    </xf>
    <xf numFmtId="0" fontId="19" fillId="0" borderId="0" xfId="0" applyFont="1" applyAlignment="1">
      <alignment horizontal="left" wrapText="1"/>
    </xf>
    <xf numFmtId="14" fontId="19" fillId="0" borderId="0" xfId="0" applyNumberFormat="1" applyFont="1"/>
    <xf numFmtId="1" fontId="19" fillId="0" borderId="0" xfId="0" applyNumberFormat="1" applyFont="1"/>
    <xf numFmtId="168" fontId="19" fillId="0" borderId="0" xfId="0" applyNumberFormat="1" applyFont="1" applyAlignment="1">
      <alignment horizontal="center" vertical="center"/>
    </xf>
    <xf numFmtId="167" fontId="19" fillId="0" borderId="0" xfId="0" applyNumberFormat="1" applyFont="1"/>
    <xf numFmtId="165" fontId="19" fillId="0" borderId="0" xfId="2" applyNumberFormat="1" applyFont="1"/>
    <xf numFmtId="166" fontId="19" fillId="0" borderId="0" xfId="1" applyNumberFormat="1" applyFont="1" applyFill="1"/>
    <xf numFmtId="14" fontId="11" fillId="6" borderId="1" xfId="25" applyNumberFormat="1" applyFont="1" applyBorder="1" applyAlignment="1">
      <alignment horizontal="center" vertical="center" wrapText="1"/>
    </xf>
    <xf numFmtId="1" fontId="11" fillId="6" borderId="1" xfId="25" applyNumberFormat="1" applyFont="1" applyBorder="1" applyAlignment="1">
      <alignment horizontal="center" vertical="center" wrapText="1"/>
    </xf>
    <xf numFmtId="0" fontId="11" fillId="6" borderId="1" xfId="25" applyFont="1" applyBorder="1" applyAlignment="1">
      <alignment horizontal="center" vertical="center" wrapText="1"/>
    </xf>
    <xf numFmtId="168" fontId="11" fillId="6" borderId="1" xfId="25" applyNumberFormat="1" applyFont="1" applyBorder="1" applyAlignment="1">
      <alignment horizontal="center" vertical="center" wrapText="1"/>
    </xf>
    <xf numFmtId="165" fontId="11" fillId="6" borderId="1" xfId="25" applyNumberFormat="1" applyFont="1" applyBorder="1" applyAlignment="1">
      <alignment horizontal="center" vertical="center" wrapText="1"/>
    </xf>
    <xf numFmtId="166" fontId="11" fillId="6" borderId="1" xfId="25" applyNumberFormat="1" applyFont="1" applyBorder="1" applyAlignment="1">
      <alignment horizontal="center" vertical="center" wrapText="1"/>
    </xf>
    <xf numFmtId="0" fontId="24" fillId="5" borderId="6" xfId="0" applyFont="1" applyFill="1" applyBorder="1" applyAlignment="1">
      <alignment horizontal="center" vertical="center" wrapText="1"/>
    </xf>
    <xf numFmtId="0" fontId="24" fillId="0" borderId="6" xfId="0" applyFont="1" applyBorder="1" applyAlignment="1">
      <alignment horizontal="center" vertical="center" wrapText="1"/>
    </xf>
    <xf numFmtId="0" fontId="23" fillId="0" borderId="0" xfId="0" applyFont="1"/>
    <xf numFmtId="0" fontId="23" fillId="0" borderId="0" xfId="0" applyFont="1" applyAlignment="1">
      <alignment vertical="center"/>
    </xf>
    <xf numFmtId="0" fontId="23" fillId="0" borderId="0" xfId="0" applyFont="1" applyAlignment="1">
      <alignment horizontal="left"/>
    </xf>
    <xf numFmtId="0" fontId="23" fillId="0" borderId="0" xfId="0" applyFont="1" applyAlignment="1">
      <alignment wrapText="1"/>
    </xf>
    <xf numFmtId="166" fontId="0" fillId="0" borderId="0" xfId="1" applyNumberFormat="1" applyFont="1"/>
    <xf numFmtId="44" fontId="19" fillId="0" borderId="0" xfId="0" applyNumberFormat="1" applyFont="1" applyAlignment="1">
      <alignment wrapText="1"/>
    </xf>
    <xf numFmtId="0" fontId="0" fillId="0" borderId="0" xfId="0" applyAlignment="1">
      <alignment horizontal="center" vertical="center" wrapText="1"/>
    </xf>
    <xf numFmtId="0" fontId="0" fillId="0" borderId="0" xfId="0" applyAlignment="1">
      <alignment horizontal="left"/>
    </xf>
    <xf numFmtId="166" fontId="0" fillId="0" borderId="0" xfId="0" applyNumberFormat="1"/>
    <xf numFmtId="0" fontId="24" fillId="5" borderId="6" xfId="0" applyFont="1" applyFill="1" applyBorder="1" applyAlignment="1">
      <alignment horizontal="center" vertical="center"/>
    </xf>
    <xf numFmtId="0" fontId="19" fillId="0" borderId="0" xfId="0" applyFont="1" applyAlignment="1">
      <alignment horizontal="center"/>
    </xf>
    <xf numFmtId="0" fontId="19" fillId="0" borderId="0" xfId="0" applyFont="1" applyAlignment="1">
      <alignment horizontal="center" wrapText="1"/>
    </xf>
    <xf numFmtId="0" fontId="0" fillId="0" borderId="0" xfId="0" pivotButton="1"/>
    <xf numFmtId="0" fontId="0" fillId="0" borderId="0" xfId="0" applyAlignment="1">
      <alignment horizontal="left" indent="1"/>
    </xf>
    <xf numFmtId="0" fontId="0" fillId="0" borderId="0" xfId="0" applyAlignment="1">
      <alignment horizontal="left" indent="2"/>
    </xf>
    <xf numFmtId="0" fontId="0" fillId="0" borderId="0" xfId="0" pivotButton="1" applyAlignment="1">
      <alignment horizontal="center" vertical="center" wrapText="1"/>
    </xf>
    <xf numFmtId="0" fontId="0" fillId="0" borderId="0" xfId="0" applyAlignment="1">
      <alignment horizontal="left" wrapText="1"/>
    </xf>
    <xf numFmtId="166" fontId="0" fillId="0" borderId="0" xfId="0" applyNumberFormat="1" applyAlignment="1">
      <alignment vertical="center"/>
    </xf>
    <xf numFmtId="0" fontId="0" fillId="0" borderId="0" xfId="0" applyAlignment="1">
      <alignment vertical="center"/>
    </xf>
    <xf numFmtId="166" fontId="0" fillId="0" borderId="0" xfId="1" applyNumberFormat="1" applyFont="1" applyAlignment="1">
      <alignment vertical="center"/>
    </xf>
    <xf numFmtId="165" fontId="19" fillId="0" borderId="0" xfId="2" applyNumberFormat="1" applyFont="1" applyAlignment="1">
      <alignment wrapText="1"/>
    </xf>
    <xf numFmtId="165" fontId="19" fillId="0" borderId="0" xfId="2" applyNumberFormat="1" applyFont="1" applyAlignment="1">
      <alignment horizontal="center" wrapText="1"/>
    </xf>
    <xf numFmtId="1" fontId="22" fillId="0" borderId="1" xfId="2" applyNumberFormat="1" applyFont="1" applyBorder="1" applyAlignment="1">
      <alignment horizontal="center" vertical="center"/>
    </xf>
    <xf numFmtId="1" fontId="22" fillId="0" borderId="1" xfId="0" applyNumberFormat="1" applyFont="1" applyBorder="1" applyAlignment="1">
      <alignment horizontal="center" vertical="center"/>
    </xf>
    <xf numFmtId="44" fontId="0" fillId="0" borderId="0" xfId="2" applyFont="1"/>
    <xf numFmtId="166" fontId="0" fillId="0" borderId="0" xfId="0" applyNumberFormat="1" applyAlignment="1">
      <alignment horizontal="center" vertical="center" wrapText="1"/>
    </xf>
    <xf numFmtId="0" fontId="24" fillId="5" borderId="20" xfId="0" applyFont="1" applyFill="1" applyBorder="1" applyAlignment="1">
      <alignment horizontal="center" vertical="center" wrapText="1"/>
    </xf>
    <xf numFmtId="0" fontId="25" fillId="0" borderId="0" xfId="0" applyFont="1"/>
    <xf numFmtId="166" fontId="25" fillId="0" borderId="0" xfId="1" applyNumberFormat="1" applyFont="1"/>
    <xf numFmtId="166" fontId="6" fillId="0" borderId="0" xfId="1" applyNumberFormat="1" applyFont="1"/>
    <xf numFmtId="165" fontId="26" fillId="0" borderId="0" xfId="2" applyNumberFormat="1" applyFont="1"/>
    <xf numFmtId="166" fontId="28" fillId="0" borderId="0" xfId="1" applyNumberFormat="1" applyFont="1"/>
    <xf numFmtId="0" fontId="25" fillId="0" borderId="0" xfId="0" applyFont="1" applyAlignment="1">
      <alignment horizontal="center"/>
    </xf>
    <xf numFmtId="0" fontId="24" fillId="5" borderId="0" xfId="0" applyFont="1" applyFill="1" applyAlignment="1">
      <alignment horizontal="center" vertical="center" wrapText="1"/>
    </xf>
    <xf numFmtId="0" fontId="24" fillId="0" borderId="0" xfId="0" applyFont="1" applyAlignment="1">
      <alignment horizontal="center" vertical="center" wrapText="1"/>
    </xf>
    <xf numFmtId="166" fontId="25" fillId="0" borderId="0" xfId="1" applyNumberFormat="1" applyFont="1" applyFill="1"/>
    <xf numFmtId="166" fontId="6" fillId="0" borderId="0" xfId="1" applyNumberFormat="1" applyFont="1" applyFill="1"/>
    <xf numFmtId="166" fontId="0" fillId="0" borderId="0" xfId="1" applyNumberFormat="1" applyFont="1" applyFill="1"/>
    <xf numFmtId="3" fontId="0" fillId="0" borderId="0" xfId="0" applyNumberFormat="1"/>
    <xf numFmtId="0" fontId="0" fillId="0" borderId="0" xfId="0" pivotButton="1" applyAlignment="1">
      <alignment wrapText="1"/>
    </xf>
    <xf numFmtId="166" fontId="29" fillId="11" borderId="0" xfId="0" applyNumberFormat="1" applyFont="1" applyFill="1" applyAlignment="1">
      <alignment vertical="top"/>
    </xf>
    <xf numFmtId="0" fontId="0" fillId="0" borderId="0" xfId="0" applyAlignment="1">
      <alignment wrapText="1"/>
    </xf>
    <xf numFmtId="0" fontId="21" fillId="7" borderId="0" xfId="26" applyFont="1" applyBorder="1" applyAlignment="1">
      <alignment horizontal="center" vertical="center" wrapText="1"/>
    </xf>
    <xf numFmtId="0" fontId="0" fillId="0" borderId="0" xfId="0" applyAlignment="1"/>
    <xf numFmtId="0" fontId="21" fillId="7" borderId="7" xfId="26" applyFont="1" applyBorder="1" applyAlignment="1">
      <alignment horizontal="center" vertical="center" wrapText="1"/>
    </xf>
    <xf numFmtId="0" fontId="21" fillId="7" borderId="17" xfId="26" applyFont="1" applyBorder="1" applyAlignment="1">
      <alignment horizontal="center" vertical="center" wrapText="1"/>
    </xf>
    <xf numFmtId="0" fontId="21" fillId="9" borderId="18" xfId="25" applyFont="1" applyFill="1" applyBorder="1" applyAlignment="1">
      <alignment horizontal="center" vertical="center"/>
    </xf>
    <xf numFmtId="0" fontId="19" fillId="0" borderId="0" xfId="0" applyFont="1" applyAlignment="1">
      <alignment horizontal="center"/>
    </xf>
    <xf numFmtId="0" fontId="19" fillId="0" borderId="0" xfId="0" applyFont="1"/>
    <xf numFmtId="0" fontId="20" fillId="0" borderId="2" xfId="0" applyFont="1" applyBorder="1"/>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vertical="center"/>
    </xf>
    <xf numFmtId="0" fontId="22" fillId="0" borderId="8" xfId="0" applyFont="1" applyBorder="1" applyAlignment="1">
      <alignment horizontal="center" vertical="center"/>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22" fillId="0" borderId="16" xfId="0" applyFont="1" applyBorder="1" applyAlignment="1">
      <alignment horizontal="center" vertical="center"/>
    </xf>
    <xf numFmtId="0" fontId="20" fillId="0" borderId="2" xfId="0" applyFont="1" applyBorder="1" applyAlignment="1">
      <alignment horizontal="center"/>
    </xf>
    <xf numFmtId="0" fontId="20" fillId="0" borderId="0" xfId="0" applyFont="1" applyBorder="1" applyAlignment="1">
      <alignment horizontal="center"/>
    </xf>
    <xf numFmtId="0" fontId="20" fillId="0" borderId="0" xfId="0" applyFont="1" applyAlignment="1">
      <alignment horizontal="center"/>
    </xf>
    <xf numFmtId="0" fontId="25" fillId="0" borderId="21" xfId="0" applyFont="1" applyBorder="1" applyAlignment="1">
      <alignment horizontal="center"/>
    </xf>
    <xf numFmtId="0" fontId="25" fillId="0" borderId="0" xfId="0" applyFont="1" applyAlignment="1">
      <alignment horizontal="center" vertical="center" wrapText="1"/>
    </xf>
    <xf numFmtId="0" fontId="23" fillId="0" borderId="0" xfId="0" applyFont="1" applyFill="1"/>
    <xf numFmtId="0" fontId="20" fillId="0" borderId="0" xfId="0" applyFont="1" applyFill="1"/>
    <xf numFmtId="0" fontId="27" fillId="0" borderId="2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0" xfId="0" applyFont="1" applyBorder="1" applyAlignment="1">
      <alignment vertical="center" wrapText="1"/>
    </xf>
    <xf numFmtId="168" fontId="23" fillId="0" borderId="0" xfId="0" applyNumberFormat="1" applyFont="1" applyBorder="1" applyAlignment="1">
      <alignment horizontal="center" vertical="center" wrapText="1"/>
    </xf>
    <xf numFmtId="165" fontId="23" fillId="0" borderId="0" xfId="2" applyNumberFormat="1" applyFont="1" applyFill="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left" vertical="center" wrapText="1"/>
    </xf>
    <xf numFmtId="14" fontId="23" fillId="0" borderId="0" xfId="0" applyNumberFormat="1" applyFont="1" applyBorder="1" applyAlignment="1">
      <alignment horizontal="center" vertical="center"/>
    </xf>
    <xf numFmtId="1" fontId="23" fillId="0" borderId="0" xfId="0" applyNumberFormat="1" applyFont="1" applyBorder="1" applyAlignment="1">
      <alignment horizontal="center" vertical="center" wrapText="1"/>
    </xf>
    <xf numFmtId="168" fontId="27" fillId="0" borderId="0" xfId="0" applyNumberFormat="1" applyFont="1" applyBorder="1" applyAlignment="1">
      <alignment horizontal="center" vertical="center"/>
    </xf>
    <xf numFmtId="170" fontId="23" fillId="0" borderId="0" xfId="0" applyNumberFormat="1" applyFont="1" applyBorder="1" applyAlignment="1">
      <alignment horizontal="center" vertical="center"/>
    </xf>
    <xf numFmtId="170" fontId="27" fillId="0" borderId="0" xfId="0" applyNumberFormat="1" applyFont="1" applyBorder="1" applyAlignment="1">
      <alignment horizontal="center" vertical="center"/>
    </xf>
    <xf numFmtId="1" fontId="23" fillId="0" borderId="0" xfId="2" applyNumberFormat="1" applyFont="1" applyFill="1" applyBorder="1" applyAlignment="1">
      <alignment horizontal="center" vertical="center"/>
    </xf>
    <xf numFmtId="170" fontId="23" fillId="10" borderId="0" xfId="0" applyNumberFormat="1" applyFont="1" applyFill="1" applyBorder="1" applyAlignment="1">
      <alignment horizontal="center" vertical="center"/>
    </xf>
    <xf numFmtId="0" fontId="23" fillId="0" borderId="0" xfId="2" applyNumberFormat="1" applyFont="1" applyFill="1" applyBorder="1" applyAlignment="1">
      <alignment horizontal="center" vertical="center"/>
    </xf>
    <xf numFmtId="170" fontId="27" fillId="0" borderId="0" xfId="2" applyNumberFormat="1" applyFont="1" applyFill="1" applyBorder="1" applyAlignment="1">
      <alignment horizontal="center" vertical="center"/>
    </xf>
    <xf numFmtId="170" fontId="23" fillId="0" borderId="0" xfId="2" applyNumberFormat="1" applyFont="1" applyFill="1" applyBorder="1" applyAlignment="1">
      <alignment horizontal="center" vertical="center"/>
    </xf>
    <xf numFmtId="170" fontId="23" fillId="0" borderId="0" xfId="2" applyNumberFormat="1" applyFont="1" applyFill="1" applyBorder="1" applyAlignment="1">
      <alignment horizontal="center" vertical="center" wrapText="1"/>
    </xf>
    <xf numFmtId="0" fontId="23" fillId="0" borderId="0" xfId="2" applyNumberFormat="1" applyFont="1" applyFill="1" applyBorder="1" applyAlignment="1">
      <alignment horizontal="center" vertical="center" wrapText="1"/>
    </xf>
    <xf numFmtId="0" fontId="23" fillId="0" borderId="23" xfId="0" applyFont="1" applyBorder="1"/>
    <xf numFmtId="165" fontId="11" fillId="8" borderId="1" xfId="2"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165" fontId="23" fillId="0" borderId="1" xfId="2"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wrapText="1"/>
    </xf>
    <xf numFmtId="14" fontId="23" fillId="0" borderId="1" xfId="0" applyNumberFormat="1" applyFont="1" applyFill="1" applyBorder="1" applyAlignment="1">
      <alignment horizontal="center" vertical="center"/>
    </xf>
    <xf numFmtId="1" fontId="23" fillId="0" borderId="1" xfId="0" applyNumberFormat="1" applyFont="1" applyFill="1" applyBorder="1" applyAlignment="1">
      <alignment horizontal="center" vertical="center" wrapText="1"/>
    </xf>
    <xf numFmtId="0" fontId="23" fillId="0" borderId="1" xfId="0" applyFont="1" applyFill="1" applyBorder="1"/>
    <xf numFmtId="168" fontId="23" fillId="0" borderId="1" xfId="0" applyNumberFormat="1" applyFont="1" applyFill="1" applyBorder="1" applyAlignment="1">
      <alignment horizontal="center" vertical="center"/>
    </xf>
    <xf numFmtId="167" fontId="23" fillId="0" borderId="1" xfId="0" applyNumberFormat="1" applyFont="1" applyFill="1" applyBorder="1"/>
    <xf numFmtId="1" fontId="23" fillId="0" borderId="1" xfId="0" applyNumberFormat="1" applyFont="1" applyFill="1" applyBorder="1"/>
    <xf numFmtId="170" fontId="27" fillId="0" borderId="1" xfId="0" applyNumberFormat="1" applyFont="1" applyFill="1" applyBorder="1" applyAlignment="1">
      <alignment horizontal="center" vertical="center"/>
    </xf>
    <xf numFmtId="165" fontId="23" fillId="0" borderId="1" xfId="2" applyNumberFormat="1" applyFont="1" applyFill="1" applyBorder="1"/>
    <xf numFmtId="1" fontId="23" fillId="0" borderId="1" xfId="0" applyNumberFormat="1" applyFont="1" applyFill="1" applyBorder="1" applyAlignment="1">
      <alignment horizontal="center" vertical="center"/>
    </xf>
    <xf numFmtId="166" fontId="23" fillId="0" borderId="1" xfId="1" applyNumberFormat="1" applyFont="1" applyFill="1" applyBorder="1"/>
    <xf numFmtId="0" fontId="23" fillId="0" borderId="1" xfId="0" applyFont="1" applyFill="1" applyBorder="1" applyAlignment="1">
      <alignment wrapText="1"/>
    </xf>
    <xf numFmtId="170" fontId="23" fillId="0" borderId="1" xfId="2" applyNumberFormat="1" applyFont="1" applyFill="1" applyBorder="1" applyAlignment="1">
      <alignment horizontal="center" vertical="center"/>
    </xf>
    <xf numFmtId="170" fontId="27" fillId="0" borderId="1" xfId="2" applyNumberFormat="1" applyFont="1" applyFill="1" applyBorder="1" applyAlignment="1">
      <alignment horizontal="center" vertical="center"/>
    </xf>
    <xf numFmtId="170" fontId="23" fillId="0" borderId="1" xfId="2"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168" fontId="27" fillId="0" borderId="1" xfId="0" applyNumberFormat="1" applyFont="1" applyFill="1" applyBorder="1" applyAlignment="1">
      <alignment horizontal="center" vertical="center"/>
    </xf>
    <xf numFmtId="170" fontId="23" fillId="0" borderId="1" xfId="0" applyNumberFormat="1" applyFont="1" applyFill="1" applyBorder="1" applyAlignment="1">
      <alignment horizontal="center" vertical="center"/>
    </xf>
    <xf numFmtId="0" fontId="23" fillId="0" borderId="1" xfId="2" applyNumberFormat="1" applyFont="1" applyFill="1" applyBorder="1" applyAlignment="1">
      <alignment horizontal="center" vertical="center"/>
    </xf>
    <xf numFmtId="0" fontId="23" fillId="0" borderId="1" xfId="2" applyNumberFormat="1" applyFont="1" applyFill="1" applyBorder="1" applyAlignment="1">
      <alignment horizontal="center" vertical="center" wrapText="1"/>
    </xf>
    <xf numFmtId="0" fontId="27" fillId="0" borderId="1" xfId="0" applyFont="1" applyFill="1" applyBorder="1" applyAlignment="1">
      <alignment horizontal="center" vertical="center"/>
    </xf>
    <xf numFmtId="1" fontId="23" fillId="0" borderId="1" xfId="2" applyNumberFormat="1" applyFont="1" applyFill="1" applyBorder="1" applyAlignment="1">
      <alignment horizontal="center" vertical="center"/>
    </xf>
    <xf numFmtId="168" fontId="23" fillId="0" borderId="1" xfId="0" applyNumberFormat="1" applyFont="1" applyFill="1" applyBorder="1" applyAlignment="1">
      <alignment horizontal="center" vertical="center" wrapText="1"/>
    </xf>
    <xf numFmtId="168" fontId="23" fillId="0" borderId="1" xfId="0" applyNumberFormat="1" applyFont="1" applyFill="1" applyBorder="1" applyAlignment="1">
      <alignment horizontal="left" vertical="center" wrapText="1"/>
    </xf>
    <xf numFmtId="0" fontId="23" fillId="0" borderId="1" xfId="0" applyFont="1" applyFill="1" applyBorder="1" applyAlignment="1">
      <alignment vertical="center"/>
    </xf>
    <xf numFmtId="165" fontId="19" fillId="0" borderId="10" xfId="29" applyNumberFormat="1" applyFont="1" applyBorder="1" applyAlignment="1">
      <alignment horizontal="left" vertical="center"/>
    </xf>
    <xf numFmtId="165" fontId="20" fillId="0" borderId="10" xfId="29" applyNumberFormat="1" applyFont="1" applyFill="1" applyBorder="1" applyAlignment="1">
      <alignment horizontal="left" vertical="center"/>
    </xf>
    <xf numFmtId="165" fontId="19" fillId="0" borderId="9" xfId="29" applyNumberFormat="1" applyFont="1" applyBorder="1" applyAlignment="1">
      <alignment horizontal="left" vertical="center"/>
    </xf>
    <xf numFmtId="165" fontId="20" fillId="0" borderId="9" xfId="29" applyNumberFormat="1" applyFont="1" applyFill="1" applyBorder="1" applyAlignment="1">
      <alignment horizontal="left" vertical="center"/>
    </xf>
  </cellXfs>
  <cellStyles count="47">
    <cellStyle name="60% - Énfasis6" xfId="27" builtinId="52"/>
    <cellStyle name="60% - Énfasis6 2" xfId="46"/>
    <cellStyle name="BodyStyle" xfId="10"/>
    <cellStyle name="Énfasis5" xfId="25" builtinId="45"/>
    <cellStyle name="Énfasis6" xfId="26" builtinId="49"/>
    <cellStyle name="HeaderStyle" xfId="9"/>
    <cellStyle name="Millares" xfId="1" builtinId="3"/>
    <cellStyle name="Millares [0] 20" xfId="7"/>
    <cellStyle name="Millares [0] 20 2" xfId="18"/>
    <cellStyle name="Millares [0] 20 2 2" xfId="40"/>
    <cellStyle name="Millares [0] 20 3" xfId="33"/>
    <cellStyle name="Millares 2" xfId="13"/>
    <cellStyle name="Millares 2 2" xfId="35"/>
    <cellStyle name="Millares 3" xfId="19"/>
    <cellStyle name="Millares 3 2" xfId="41"/>
    <cellStyle name="Millares 4" xfId="21"/>
    <cellStyle name="Millares 4 2" xfId="43"/>
    <cellStyle name="Millares 5" xfId="28"/>
    <cellStyle name="Millares 8" xfId="6"/>
    <cellStyle name="Millares 8 2" xfId="17"/>
    <cellStyle name="Millares 8 2 2" xfId="39"/>
    <cellStyle name="Millares 8 3" xfId="32"/>
    <cellStyle name="Moneda" xfId="2" builtinId="4"/>
    <cellStyle name="Moneda [0] 5" xfId="5"/>
    <cellStyle name="Moneda 2" xfId="14"/>
    <cellStyle name="Moneda 2 2" xfId="36"/>
    <cellStyle name="Moneda 3" xfId="20"/>
    <cellStyle name="Moneda 3 2" xfId="42"/>
    <cellStyle name="Moneda 4" xfId="22"/>
    <cellStyle name="Moneda 4 2" xfId="44"/>
    <cellStyle name="Moneda 5" xfId="29"/>
    <cellStyle name="Normal" xfId="0" builtinId="0"/>
    <cellStyle name="Normal 2" xfId="12"/>
    <cellStyle name="Normal 2 2 3" xfId="4"/>
    <cellStyle name="Normal 2 2 3 2" xfId="16"/>
    <cellStyle name="Normal 2 2 3 2 2" xfId="38"/>
    <cellStyle name="Normal 2 2 3 3" xfId="31"/>
    <cellStyle name="Normal 3" xfId="11"/>
    <cellStyle name="Normal 3 2" xfId="34"/>
    <cellStyle name="Normal 4" xfId="23"/>
    <cellStyle name="Normal 4 2" xfId="45"/>
    <cellStyle name="Normal 9" xfId="3"/>
    <cellStyle name="Normal 9 2" xfId="15"/>
    <cellStyle name="Normal 9 2 2" xfId="37"/>
    <cellStyle name="Normal 9 3" xfId="30"/>
    <cellStyle name="SAPHierarchyOddCell" xfId="8"/>
    <cellStyle name="SAPMemberCell" xfId="24"/>
  </cellStyles>
  <dxfs count="39">
    <dxf>
      <font>
        <color rgb="FF9C6500"/>
      </font>
      <fill>
        <patternFill>
          <bgColor rgb="FFFFEB9C"/>
        </patternFill>
      </fill>
    </dxf>
    <dxf>
      <alignment wrapText="1"/>
    </dxf>
    <dxf>
      <alignment wrapText="1"/>
    </dxf>
    <dxf>
      <alignment vertical="center"/>
    </dxf>
    <dxf>
      <alignment vertical="center"/>
    </dxf>
    <dxf>
      <alignment horizontal="center"/>
    </dxf>
    <dxf>
      <alignment horizontal="center"/>
    </dxf>
    <dxf>
      <numFmt numFmtId="166" formatCode="_-* #,##0_-;\-* #,##0_-;_-* &quot;-&quot;??_-;_-@_-"/>
    </dxf>
    <dxf>
      <numFmt numFmtId="166" formatCode="_-* #,##0_-;\-* #,##0_-;_-* &quot;-&quot;??_-;_-@_-"/>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3" formatCode="#,##0"/>
    </dxf>
    <dxf>
      <numFmt numFmtId="3" formatCode="#,##0"/>
    </dxf>
    <dxf>
      <alignment wrapText="1"/>
    </dxf>
    <dxf>
      <alignment vertical="center"/>
    </dxf>
    <dxf>
      <alignment horizontal="center"/>
    </dxf>
    <dxf>
      <alignment horizontal="general" indent="0"/>
    </dxf>
    <dxf>
      <numFmt numFmtId="166" formatCode="_-* #,##0_-;\-* #,##0_-;_-* &quot;-&quot;??_-;_-@_-"/>
      <alignment vertical="center"/>
    </dxf>
    <dxf>
      <numFmt numFmtId="166" formatCode="_-* #,##0_-;\-* #,##0_-;_-* &quot;-&quot;??_-;_-@_-"/>
      <alignment vertical="center"/>
    </dxf>
    <dxf>
      <alignment wrapText="1"/>
    </dxf>
    <dxf>
      <alignment wrapText="1"/>
    </dxf>
    <dxf>
      <alignment vertical="center"/>
    </dxf>
    <dxf>
      <alignment vertical="center"/>
    </dxf>
    <dxf>
      <alignment horizontal="center"/>
    </dxf>
    <dxf>
      <alignment horizontal="center"/>
    </dxf>
    <dxf>
      <alignment vertical="center"/>
    </dxf>
    <dxf>
      <alignment vertical="center"/>
    </dxf>
    <dxf>
      <alignment wrapText="1" indent="0"/>
    </dxf>
    <dxf>
      <alignment wrapText="1" indent="0"/>
    </dxf>
    <dxf>
      <alignment wrapText="1" indent="0"/>
    </dxf>
    <dxf>
      <alignment wrapText="1" indent="0"/>
    </dxf>
    <dxf>
      <alignment wrapText="1" indent="0"/>
    </dxf>
  </dxfs>
  <tableStyles count="0" defaultTableStyle="TableStyleMedium2" defaultPivotStyle="PivotStyleLight16"/>
  <colors>
    <mruColors>
      <color rgb="FF00FF00"/>
      <color rgb="FFEBFFEB"/>
      <color rgb="FF65FFE2"/>
      <color rgb="FFB9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714374</xdr:colOff>
      <xdr:row>0</xdr:row>
      <xdr:rowOff>95251</xdr:rowOff>
    </xdr:from>
    <xdr:to>
      <xdr:col>1</xdr:col>
      <xdr:colOff>666749</xdr:colOff>
      <xdr:row>2</xdr:row>
      <xdr:rowOff>423426</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4" y="95251"/>
          <a:ext cx="1066800" cy="861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176893</xdr:colOff>
      <xdr:row>4</xdr:row>
      <xdr:rowOff>122462</xdr:rowOff>
    </xdr:from>
    <xdr:to>
      <xdr:col>0</xdr:col>
      <xdr:colOff>1728107</xdr:colOff>
      <xdr:row>14</xdr:row>
      <xdr:rowOff>13607</xdr:rowOff>
    </xdr:to>
    <xdr:sp macro="" textlink="">
      <xdr:nvSpPr>
        <xdr:cNvPr id="2" name="Bocadillo: rectángulo con esquinas redondeadas 1">
          <a:extLst>
            <a:ext uri="{FF2B5EF4-FFF2-40B4-BE49-F238E27FC236}">
              <a16:creationId xmlns:a16="http://schemas.microsoft.com/office/drawing/2014/main" id="{00000000-0008-0000-0700-000002000000}"/>
            </a:ext>
          </a:extLst>
        </xdr:cNvPr>
        <xdr:cNvSpPr/>
      </xdr:nvSpPr>
      <xdr:spPr>
        <a:xfrm rot="10800000">
          <a:off x="176893" y="2340426"/>
          <a:ext cx="1551214" cy="1660074"/>
        </a:xfrm>
        <a:prstGeom prst="wedgeRoundRectCallout">
          <a:avLst>
            <a:gd name="adj1" fmla="val 5189"/>
            <a:gd name="adj2" fmla="val 817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2</xdr:col>
      <xdr:colOff>27213</xdr:colOff>
      <xdr:row>3</xdr:row>
      <xdr:rowOff>166003</xdr:rowOff>
    </xdr:from>
    <xdr:to>
      <xdr:col>2</xdr:col>
      <xdr:colOff>1741715</xdr:colOff>
      <xdr:row>17</xdr:row>
      <xdr:rowOff>95249</xdr:rowOff>
    </xdr:to>
    <xdr:sp macro="" textlink="">
      <xdr:nvSpPr>
        <xdr:cNvPr id="4" name="Bocadillo: rectángulo con esquinas redondeadas 3">
          <a:extLst>
            <a:ext uri="{FF2B5EF4-FFF2-40B4-BE49-F238E27FC236}">
              <a16:creationId xmlns:a16="http://schemas.microsoft.com/office/drawing/2014/main" id="{00000000-0008-0000-0700-000004000000}"/>
            </a:ext>
          </a:extLst>
        </xdr:cNvPr>
        <xdr:cNvSpPr/>
      </xdr:nvSpPr>
      <xdr:spPr>
        <a:xfrm rot="10800000">
          <a:off x="3946070" y="2207074"/>
          <a:ext cx="1714502" cy="2405746"/>
        </a:xfrm>
        <a:prstGeom prst="wedgeRoundRectCallout">
          <a:avLst>
            <a:gd name="adj1" fmla="val 5827"/>
            <a:gd name="adj2" fmla="val 679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xdr:col>
      <xdr:colOff>138789</xdr:colOff>
      <xdr:row>4</xdr:row>
      <xdr:rowOff>152399</xdr:rowOff>
    </xdr:from>
    <xdr:to>
      <xdr:col>1</xdr:col>
      <xdr:colOff>1823354</xdr:colOff>
      <xdr:row>13</xdr:row>
      <xdr:rowOff>40821</xdr:rowOff>
    </xdr:to>
    <xdr:sp macro="" textlink="">
      <xdr:nvSpPr>
        <xdr:cNvPr id="5" name="Bocadillo: rectángulo con esquinas redondeadas 4">
          <a:extLst>
            <a:ext uri="{FF2B5EF4-FFF2-40B4-BE49-F238E27FC236}">
              <a16:creationId xmlns:a16="http://schemas.microsoft.com/office/drawing/2014/main" id="{00000000-0008-0000-0700-000005000000}"/>
            </a:ext>
          </a:extLst>
        </xdr:cNvPr>
        <xdr:cNvSpPr/>
      </xdr:nvSpPr>
      <xdr:spPr>
        <a:xfrm rot="10800000">
          <a:off x="2098218" y="2370363"/>
          <a:ext cx="1684565" cy="1480458"/>
        </a:xfrm>
        <a:prstGeom prst="wedgeRoundRectCallout">
          <a:avLst>
            <a:gd name="adj1" fmla="val 5189"/>
            <a:gd name="adj2" fmla="val 8178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3</xdr:col>
      <xdr:colOff>97969</xdr:colOff>
      <xdr:row>4</xdr:row>
      <xdr:rowOff>46263</xdr:rowOff>
    </xdr:from>
    <xdr:to>
      <xdr:col>3</xdr:col>
      <xdr:colOff>1812471</xdr:colOff>
      <xdr:row>13</xdr:row>
      <xdr:rowOff>149678</xdr:rowOff>
    </xdr:to>
    <xdr:sp macro="" textlink="">
      <xdr:nvSpPr>
        <xdr:cNvPr id="8" name="Bocadillo: rectángulo con esquinas redondeadas 7">
          <a:extLst>
            <a:ext uri="{FF2B5EF4-FFF2-40B4-BE49-F238E27FC236}">
              <a16:creationId xmlns:a16="http://schemas.microsoft.com/office/drawing/2014/main" id="{00000000-0008-0000-0700-000008000000}"/>
            </a:ext>
          </a:extLst>
        </xdr:cNvPr>
        <xdr:cNvSpPr/>
      </xdr:nvSpPr>
      <xdr:spPr>
        <a:xfrm rot="10800000">
          <a:off x="5976255" y="2264227"/>
          <a:ext cx="1714502" cy="1695451"/>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4</xdr:col>
      <xdr:colOff>141512</xdr:colOff>
      <xdr:row>4</xdr:row>
      <xdr:rowOff>35379</xdr:rowOff>
    </xdr:from>
    <xdr:to>
      <xdr:col>4</xdr:col>
      <xdr:colOff>1856014</xdr:colOff>
      <xdr:row>13</xdr:row>
      <xdr:rowOff>155122</xdr:rowOff>
    </xdr:to>
    <xdr:sp macro="" textlink="">
      <xdr:nvSpPr>
        <xdr:cNvPr id="9" name="Bocadillo: rectángulo con esquinas redondeadas 8">
          <a:extLst>
            <a:ext uri="{FF2B5EF4-FFF2-40B4-BE49-F238E27FC236}">
              <a16:creationId xmlns:a16="http://schemas.microsoft.com/office/drawing/2014/main" id="{00000000-0008-0000-0700-000009000000}"/>
            </a:ext>
          </a:extLst>
        </xdr:cNvPr>
        <xdr:cNvSpPr/>
      </xdr:nvSpPr>
      <xdr:spPr>
        <a:xfrm rot="10800000">
          <a:off x="7979226" y="2253343"/>
          <a:ext cx="1714502" cy="1711779"/>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5</xdr:col>
      <xdr:colOff>117018</xdr:colOff>
      <xdr:row>4</xdr:row>
      <xdr:rowOff>24492</xdr:rowOff>
    </xdr:from>
    <xdr:to>
      <xdr:col>5</xdr:col>
      <xdr:colOff>1831520</xdr:colOff>
      <xdr:row>12</xdr:row>
      <xdr:rowOff>176892</xdr:rowOff>
    </xdr:to>
    <xdr:sp macro="" textlink="">
      <xdr:nvSpPr>
        <xdr:cNvPr id="10" name="Bocadillo: rectángulo con esquinas redondeadas 9">
          <a:extLst>
            <a:ext uri="{FF2B5EF4-FFF2-40B4-BE49-F238E27FC236}">
              <a16:creationId xmlns:a16="http://schemas.microsoft.com/office/drawing/2014/main" id="{00000000-0008-0000-0700-00000A000000}"/>
            </a:ext>
          </a:extLst>
        </xdr:cNvPr>
        <xdr:cNvSpPr/>
      </xdr:nvSpPr>
      <xdr:spPr>
        <a:xfrm rot="10800000">
          <a:off x="9914161" y="2242456"/>
          <a:ext cx="1714502" cy="1567543"/>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6</xdr:col>
      <xdr:colOff>106133</xdr:colOff>
      <xdr:row>4</xdr:row>
      <xdr:rowOff>13603</xdr:rowOff>
    </xdr:from>
    <xdr:to>
      <xdr:col>6</xdr:col>
      <xdr:colOff>1820635</xdr:colOff>
      <xdr:row>15</xdr:row>
      <xdr:rowOff>122464</xdr:rowOff>
    </xdr:to>
    <xdr:sp macro="" textlink="">
      <xdr:nvSpPr>
        <xdr:cNvPr id="11" name="Bocadillo: rectángulo con esquinas redondeadas 10">
          <a:extLst>
            <a:ext uri="{FF2B5EF4-FFF2-40B4-BE49-F238E27FC236}">
              <a16:creationId xmlns:a16="http://schemas.microsoft.com/office/drawing/2014/main" id="{00000000-0008-0000-0700-00000B000000}"/>
            </a:ext>
          </a:extLst>
        </xdr:cNvPr>
        <xdr:cNvSpPr/>
      </xdr:nvSpPr>
      <xdr:spPr>
        <a:xfrm rot="10800000">
          <a:off x="11862704" y="2231567"/>
          <a:ext cx="1714502" cy="2054683"/>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7</xdr:col>
      <xdr:colOff>81640</xdr:colOff>
      <xdr:row>3</xdr:row>
      <xdr:rowOff>166005</xdr:rowOff>
    </xdr:from>
    <xdr:to>
      <xdr:col>7</xdr:col>
      <xdr:colOff>1796142</xdr:colOff>
      <xdr:row>15</xdr:row>
      <xdr:rowOff>95250</xdr:rowOff>
    </xdr:to>
    <xdr:sp macro="" textlink="">
      <xdr:nvSpPr>
        <xdr:cNvPr id="12" name="Bocadillo: rectángulo con esquinas redondeadas 11">
          <a:extLst>
            <a:ext uri="{FF2B5EF4-FFF2-40B4-BE49-F238E27FC236}">
              <a16:creationId xmlns:a16="http://schemas.microsoft.com/office/drawing/2014/main" id="{00000000-0008-0000-0700-00000C000000}"/>
            </a:ext>
          </a:extLst>
        </xdr:cNvPr>
        <xdr:cNvSpPr/>
      </xdr:nvSpPr>
      <xdr:spPr>
        <a:xfrm rot="10800000">
          <a:off x="13797640" y="2207076"/>
          <a:ext cx="1714502" cy="2051960"/>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8</xdr:col>
      <xdr:colOff>81643</xdr:colOff>
      <xdr:row>4</xdr:row>
      <xdr:rowOff>0</xdr:rowOff>
    </xdr:from>
    <xdr:to>
      <xdr:col>8</xdr:col>
      <xdr:colOff>1796145</xdr:colOff>
      <xdr:row>13</xdr:row>
      <xdr:rowOff>119743</xdr:rowOff>
    </xdr:to>
    <xdr:sp macro="" textlink="">
      <xdr:nvSpPr>
        <xdr:cNvPr id="13" name="Bocadillo: rectángulo con esquinas redondeadas 12">
          <a:extLst>
            <a:ext uri="{FF2B5EF4-FFF2-40B4-BE49-F238E27FC236}">
              <a16:creationId xmlns:a16="http://schemas.microsoft.com/office/drawing/2014/main" id="{00000000-0008-0000-0700-00000D000000}"/>
            </a:ext>
          </a:extLst>
        </xdr:cNvPr>
        <xdr:cNvSpPr/>
      </xdr:nvSpPr>
      <xdr:spPr>
        <a:xfrm rot="10800000">
          <a:off x="15757072" y="2217964"/>
          <a:ext cx="1714502" cy="1711779"/>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9</xdr:col>
      <xdr:colOff>70757</xdr:colOff>
      <xdr:row>4</xdr:row>
      <xdr:rowOff>29936</xdr:rowOff>
    </xdr:from>
    <xdr:to>
      <xdr:col>9</xdr:col>
      <xdr:colOff>1785259</xdr:colOff>
      <xdr:row>9</xdr:row>
      <xdr:rowOff>108857</xdr:rowOff>
    </xdr:to>
    <xdr:sp macro="" textlink="">
      <xdr:nvSpPr>
        <xdr:cNvPr id="14" name="Bocadillo: rectángulo con esquinas redondeadas 13">
          <a:extLst>
            <a:ext uri="{FF2B5EF4-FFF2-40B4-BE49-F238E27FC236}">
              <a16:creationId xmlns:a16="http://schemas.microsoft.com/office/drawing/2014/main" id="{00000000-0008-0000-0700-00000E000000}"/>
            </a:ext>
          </a:extLst>
        </xdr:cNvPr>
        <xdr:cNvSpPr/>
      </xdr:nvSpPr>
      <xdr:spPr>
        <a:xfrm rot="10800000">
          <a:off x="17705614" y="2247900"/>
          <a:ext cx="1714502" cy="963386"/>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12</xdr:col>
      <xdr:colOff>95250</xdr:colOff>
      <xdr:row>4</xdr:row>
      <xdr:rowOff>54424</xdr:rowOff>
    </xdr:from>
    <xdr:to>
      <xdr:col>12</xdr:col>
      <xdr:colOff>1809752</xdr:colOff>
      <xdr:row>15</xdr:row>
      <xdr:rowOff>81642</xdr:rowOff>
    </xdr:to>
    <xdr:sp macro="" textlink="">
      <xdr:nvSpPr>
        <xdr:cNvPr id="15" name="Bocadillo: rectángulo con esquinas redondeadas 14">
          <a:extLst>
            <a:ext uri="{FF2B5EF4-FFF2-40B4-BE49-F238E27FC236}">
              <a16:creationId xmlns:a16="http://schemas.microsoft.com/office/drawing/2014/main" id="{00000000-0008-0000-0700-00000F000000}"/>
            </a:ext>
          </a:extLst>
        </xdr:cNvPr>
        <xdr:cNvSpPr/>
      </xdr:nvSpPr>
      <xdr:spPr>
        <a:xfrm rot="10800000">
          <a:off x="26016857" y="2272388"/>
          <a:ext cx="1714502" cy="1973040"/>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12</xdr:col>
      <xdr:colOff>1932214</xdr:colOff>
      <xdr:row>4</xdr:row>
      <xdr:rowOff>81641</xdr:rowOff>
    </xdr:from>
    <xdr:to>
      <xdr:col>13</xdr:col>
      <xdr:colOff>1932214</xdr:colOff>
      <xdr:row>15</xdr:row>
      <xdr:rowOff>122463</xdr:rowOff>
    </xdr:to>
    <xdr:sp macro="" textlink="">
      <xdr:nvSpPr>
        <xdr:cNvPr id="16" name="Bocadillo: rectángulo con esquinas redondeadas 15">
          <a:extLst>
            <a:ext uri="{FF2B5EF4-FFF2-40B4-BE49-F238E27FC236}">
              <a16:creationId xmlns:a16="http://schemas.microsoft.com/office/drawing/2014/main" id="{00000000-0008-0000-0700-000010000000}"/>
            </a:ext>
          </a:extLst>
        </xdr:cNvPr>
        <xdr:cNvSpPr/>
      </xdr:nvSpPr>
      <xdr:spPr>
        <a:xfrm rot="10800000">
          <a:off x="27853821" y="2299605"/>
          <a:ext cx="1959429" cy="1986644"/>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14</xdr:col>
      <xdr:colOff>95242</xdr:colOff>
      <xdr:row>4</xdr:row>
      <xdr:rowOff>95244</xdr:rowOff>
    </xdr:from>
    <xdr:to>
      <xdr:col>14</xdr:col>
      <xdr:colOff>1823351</xdr:colOff>
      <xdr:row>13</xdr:row>
      <xdr:rowOff>108857</xdr:rowOff>
    </xdr:to>
    <xdr:sp macro="" textlink="">
      <xdr:nvSpPr>
        <xdr:cNvPr id="17" name="Bocadillo: rectángulo con esquinas redondeadas 16">
          <a:extLst>
            <a:ext uri="{FF2B5EF4-FFF2-40B4-BE49-F238E27FC236}">
              <a16:creationId xmlns:a16="http://schemas.microsoft.com/office/drawing/2014/main" id="{00000000-0008-0000-0700-000011000000}"/>
            </a:ext>
          </a:extLst>
        </xdr:cNvPr>
        <xdr:cNvSpPr/>
      </xdr:nvSpPr>
      <xdr:spPr>
        <a:xfrm rot="10800000">
          <a:off x="29935706" y="2313208"/>
          <a:ext cx="1728109" cy="1605649"/>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10</xdr:col>
      <xdr:colOff>81643</xdr:colOff>
      <xdr:row>3</xdr:row>
      <xdr:rowOff>163284</xdr:rowOff>
    </xdr:from>
    <xdr:to>
      <xdr:col>10</xdr:col>
      <xdr:colOff>1796145</xdr:colOff>
      <xdr:row>13</xdr:row>
      <xdr:rowOff>108857</xdr:rowOff>
    </xdr:to>
    <xdr:sp macro="" textlink="">
      <xdr:nvSpPr>
        <xdr:cNvPr id="18" name="Bocadillo: rectángulo con esquinas redondeadas 17">
          <a:extLst>
            <a:ext uri="{FF2B5EF4-FFF2-40B4-BE49-F238E27FC236}">
              <a16:creationId xmlns:a16="http://schemas.microsoft.com/office/drawing/2014/main" id="{00000000-0008-0000-0700-000012000000}"/>
            </a:ext>
          </a:extLst>
        </xdr:cNvPr>
        <xdr:cNvSpPr/>
      </xdr:nvSpPr>
      <xdr:spPr>
        <a:xfrm rot="10800000">
          <a:off x="19675929" y="2204355"/>
          <a:ext cx="1714502" cy="1714502"/>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11</xdr:col>
      <xdr:colOff>272136</xdr:colOff>
      <xdr:row>4</xdr:row>
      <xdr:rowOff>81636</xdr:rowOff>
    </xdr:from>
    <xdr:to>
      <xdr:col>11</xdr:col>
      <xdr:colOff>3905245</xdr:colOff>
      <xdr:row>12</xdr:row>
      <xdr:rowOff>54428</xdr:rowOff>
    </xdr:to>
    <xdr:sp macro="" textlink="">
      <xdr:nvSpPr>
        <xdr:cNvPr id="19" name="Bocadillo: rectángulo con esquinas redondeadas 18">
          <a:extLst>
            <a:ext uri="{FF2B5EF4-FFF2-40B4-BE49-F238E27FC236}">
              <a16:creationId xmlns:a16="http://schemas.microsoft.com/office/drawing/2014/main" id="{00000000-0008-0000-0700-000013000000}"/>
            </a:ext>
          </a:extLst>
        </xdr:cNvPr>
        <xdr:cNvSpPr/>
      </xdr:nvSpPr>
      <xdr:spPr>
        <a:xfrm rot="10800000">
          <a:off x="21825850" y="2299600"/>
          <a:ext cx="3633109" cy="1387935"/>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15</xdr:col>
      <xdr:colOff>54420</xdr:colOff>
      <xdr:row>4</xdr:row>
      <xdr:rowOff>122460</xdr:rowOff>
    </xdr:from>
    <xdr:to>
      <xdr:col>15</xdr:col>
      <xdr:colOff>1782527</xdr:colOff>
      <xdr:row>14</xdr:row>
      <xdr:rowOff>27213</xdr:rowOff>
    </xdr:to>
    <xdr:sp macro="" textlink="">
      <xdr:nvSpPr>
        <xdr:cNvPr id="20" name="Bocadillo: rectángulo con esquinas redondeadas 19">
          <a:extLst>
            <a:ext uri="{FF2B5EF4-FFF2-40B4-BE49-F238E27FC236}">
              <a16:creationId xmlns:a16="http://schemas.microsoft.com/office/drawing/2014/main" id="{00000000-0008-0000-0700-000014000000}"/>
            </a:ext>
          </a:extLst>
        </xdr:cNvPr>
        <xdr:cNvSpPr/>
      </xdr:nvSpPr>
      <xdr:spPr>
        <a:xfrm rot="10800000">
          <a:off x="31854313" y="2340424"/>
          <a:ext cx="1728107" cy="1673682"/>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16</xdr:col>
      <xdr:colOff>81643</xdr:colOff>
      <xdr:row>4</xdr:row>
      <xdr:rowOff>81640</xdr:rowOff>
    </xdr:from>
    <xdr:to>
      <xdr:col>16</xdr:col>
      <xdr:colOff>1796145</xdr:colOff>
      <xdr:row>17</xdr:row>
      <xdr:rowOff>81643</xdr:rowOff>
    </xdr:to>
    <xdr:sp macro="" textlink="">
      <xdr:nvSpPr>
        <xdr:cNvPr id="21" name="Bocadillo: rectángulo con esquinas redondeadas 20">
          <a:extLst>
            <a:ext uri="{FF2B5EF4-FFF2-40B4-BE49-F238E27FC236}">
              <a16:creationId xmlns:a16="http://schemas.microsoft.com/office/drawing/2014/main" id="{00000000-0008-0000-0700-000015000000}"/>
            </a:ext>
          </a:extLst>
        </xdr:cNvPr>
        <xdr:cNvSpPr/>
      </xdr:nvSpPr>
      <xdr:spPr>
        <a:xfrm rot="10800000">
          <a:off x="33840964" y="2299604"/>
          <a:ext cx="1714502" cy="2299610"/>
        </a:xfrm>
        <a:prstGeom prst="wedgeRoundRectCallout">
          <a:avLst>
            <a:gd name="adj1" fmla="val 5827"/>
            <a:gd name="adj2" fmla="val 6764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17</xdr:col>
      <xdr:colOff>57148</xdr:colOff>
      <xdr:row>4</xdr:row>
      <xdr:rowOff>166003</xdr:rowOff>
    </xdr:from>
    <xdr:to>
      <xdr:col>17</xdr:col>
      <xdr:colOff>1771650</xdr:colOff>
      <xdr:row>17</xdr:row>
      <xdr:rowOff>163286</xdr:rowOff>
    </xdr:to>
    <xdr:sp macro="" textlink="">
      <xdr:nvSpPr>
        <xdr:cNvPr id="22" name="Bocadillo: rectángulo con esquinas redondeadas 21">
          <a:extLst>
            <a:ext uri="{FF2B5EF4-FFF2-40B4-BE49-F238E27FC236}">
              <a16:creationId xmlns:a16="http://schemas.microsoft.com/office/drawing/2014/main" id="{00000000-0008-0000-0700-000016000000}"/>
            </a:ext>
          </a:extLst>
        </xdr:cNvPr>
        <xdr:cNvSpPr/>
      </xdr:nvSpPr>
      <xdr:spPr>
        <a:xfrm rot="10800000">
          <a:off x="35775898" y="2383967"/>
          <a:ext cx="1714502" cy="2296890"/>
        </a:xfrm>
        <a:prstGeom prst="wedgeRoundRectCallout">
          <a:avLst>
            <a:gd name="adj1" fmla="val 1859"/>
            <a:gd name="adj2" fmla="val 7019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18</xdr:col>
      <xdr:colOff>46264</xdr:colOff>
      <xdr:row>4</xdr:row>
      <xdr:rowOff>114299</xdr:rowOff>
    </xdr:from>
    <xdr:to>
      <xdr:col>18</xdr:col>
      <xdr:colOff>1760766</xdr:colOff>
      <xdr:row>10</xdr:row>
      <xdr:rowOff>13607</xdr:rowOff>
    </xdr:to>
    <xdr:sp macro="" textlink="">
      <xdr:nvSpPr>
        <xdr:cNvPr id="23" name="Bocadillo: rectángulo con esquinas redondeadas 22">
          <a:extLst>
            <a:ext uri="{FF2B5EF4-FFF2-40B4-BE49-F238E27FC236}">
              <a16:creationId xmlns:a16="http://schemas.microsoft.com/office/drawing/2014/main" id="{00000000-0008-0000-0700-000017000000}"/>
            </a:ext>
          </a:extLst>
        </xdr:cNvPr>
        <xdr:cNvSpPr/>
      </xdr:nvSpPr>
      <xdr:spPr>
        <a:xfrm rot="10800000">
          <a:off x="37724443" y="2332263"/>
          <a:ext cx="1714502" cy="960665"/>
        </a:xfrm>
        <a:prstGeom prst="wedgeRoundRectCallout">
          <a:avLst>
            <a:gd name="adj1" fmla="val 9796"/>
            <a:gd name="adj2" fmla="val 9989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19</xdr:col>
      <xdr:colOff>13607</xdr:colOff>
      <xdr:row>4</xdr:row>
      <xdr:rowOff>13608</xdr:rowOff>
    </xdr:from>
    <xdr:to>
      <xdr:col>19</xdr:col>
      <xdr:colOff>1728109</xdr:colOff>
      <xdr:row>13</xdr:row>
      <xdr:rowOff>133351</xdr:rowOff>
    </xdr:to>
    <xdr:sp macro="" textlink="">
      <xdr:nvSpPr>
        <xdr:cNvPr id="24" name="Bocadillo: rectángulo con esquinas redondeadas 23">
          <a:extLst>
            <a:ext uri="{FF2B5EF4-FFF2-40B4-BE49-F238E27FC236}">
              <a16:creationId xmlns:a16="http://schemas.microsoft.com/office/drawing/2014/main" id="{00000000-0008-0000-0700-000018000000}"/>
            </a:ext>
          </a:extLst>
        </xdr:cNvPr>
        <xdr:cNvSpPr/>
      </xdr:nvSpPr>
      <xdr:spPr>
        <a:xfrm rot="10800000">
          <a:off x="37242750" y="2231572"/>
          <a:ext cx="1714502" cy="1711779"/>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20</xdr:col>
      <xdr:colOff>40820</xdr:colOff>
      <xdr:row>4</xdr:row>
      <xdr:rowOff>27213</xdr:rowOff>
    </xdr:from>
    <xdr:to>
      <xdr:col>20</xdr:col>
      <xdr:colOff>1877784</xdr:colOff>
      <xdr:row>12</xdr:row>
      <xdr:rowOff>68036</xdr:rowOff>
    </xdr:to>
    <xdr:sp macro="" textlink="">
      <xdr:nvSpPr>
        <xdr:cNvPr id="25" name="Bocadillo: rectángulo con esquinas redondeadas 24">
          <a:extLst>
            <a:ext uri="{FF2B5EF4-FFF2-40B4-BE49-F238E27FC236}">
              <a16:creationId xmlns:a16="http://schemas.microsoft.com/office/drawing/2014/main" id="{00000000-0008-0000-0700-000019000000}"/>
            </a:ext>
          </a:extLst>
        </xdr:cNvPr>
        <xdr:cNvSpPr/>
      </xdr:nvSpPr>
      <xdr:spPr>
        <a:xfrm rot="10800000">
          <a:off x="41637856" y="2245177"/>
          <a:ext cx="1836964" cy="1455966"/>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21</xdr:col>
      <xdr:colOff>40821</xdr:colOff>
      <xdr:row>4</xdr:row>
      <xdr:rowOff>13608</xdr:rowOff>
    </xdr:from>
    <xdr:to>
      <xdr:col>21</xdr:col>
      <xdr:colOff>1755323</xdr:colOff>
      <xdr:row>12</xdr:row>
      <xdr:rowOff>149679</xdr:rowOff>
    </xdr:to>
    <xdr:sp macro="" textlink="">
      <xdr:nvSpPr>
        <xdr:cNvPr id="26" name="Bocadillo: rectángulo con esquinas redondeadas 25">
          <a:extLst>
            <a:ext uri="{FF2B5EF4-FFF2-40B4-BE49-F238E27FC236}">
              <a16:creationId xmlns:a16="http://schemas.microsoft.com/office/drawing/2014/main" id="{00000000-0008-0000-0700-00001A000000}"/>
            </a:ext>
          </a:extLst>
        </xdr:cNvPr>
        <xdr:cNvSpPr/>
      </xdr:nvSpPr>
      <xdr:spPr>
        <a:xfrm rot="10800000">
          <a:off x="43597285" y="2231572"/>
          <a:ext cx="1714502" cy="1551214"/>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22</xdr:col>
      <xdr:colOff>84364</xdr:colOff>
      <xdr:row>4</xdr:row>
      <xdr:rowOff>70757</xdr:rowOff>
    </xdr:from>
    <xdr:to>
      <xdr:col>22</xdr:col>
      <xdr:colOff>1798866</xdr:colOff>
      <xdr:row>12</xdr:row>
      <xdr:rowOff>40821</xdr:rowOff>
    </xdr:to>
    <xdr:sp macro="" textlink="">
      <xdr:nvSpPr>
        <xdr:cNvPr id="27" name="Bocadillo: rectángulo con esquinas redondeadas 26">
          <a:extLst>
            <a:ext uri="{FF2B5EF4-FFF2-40B4-BE49-F238E27FC236}">
              <a16:creationId xmlns:a16="http://schemas.microsoft.com/office/drawing/2014/main" id="{00000000-0008-0000-0700-00001B000000}"/>
            </a:ext>
          </a:extLst>
        </xdr:cNvPr>
        <xdr:cNvSpPr/>
      </xdr:nvSpPr>
      <xdr:spPr>
        <a:xfrm rot="10800000">
          <a:off x="45600257" y="2288721"/>
          <a:ext cx="1714502" cy="1385207"/>
        </a:xfrm>
        <a:prstGeom prst="wedgeRoundRectCallout">
          <a:avLst>
            <a:gd name="adj1" fmla="val 9002"/>
            <a:gd name="adj2" fmla="val 7440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MX" sz="1100"/>
        </a:p>
      </xdr:txBody>
    </xdr:sp>
    <xdr:clientData/>
  </xdr:twoCellAnchor>
  <xdr:twoCellAnchor>
    <xdr:from>
      <xdr:col>0</xdr:col>
      <xdr:colOff>244929</xdr:colOff>
      <xdr:row>6</xdr:row>
      <xdr:rowOff>13608</xdr:rowOff>
    </xdr:from>
    <xdr:to>
      <xdr:col>0</xdr:col>
      <xdr:colOff>1578429</xdr:colOff>
      <xdr:row>13</xdr:row>
      <xdr:rowOff>13608</xdr:rowOff>
    </xdr:to>
    <xdr:sp macro="" textlink="">
      <xdr:nvSpPr>
        <xdr:cNvPr id="28" name="CuadroTexto 27">
          <a:extLst>
            <a:ext uri="{FF2B5EF4-FFF2-40B4-BE49-F238E27FC236}">
              <a16:creationId xmlns:a16="http://schemas.microsoft.com/office/drawing/2014/main" id="{00000000-0008-0000-0700-00001C000000}"/>
            </a:ext>
          </a:extLst>
        </xdr:cNvPr>
        <xdr:cNvSpPr txBox="1"/>
      </xdr:nvSpPr>
      <xdr:spPr>
        <a:xfrm>
          <a:off x="244929" y="2585358"/>
          <a:ext cx="1333500" cy="1238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Numeración consecutiva de cada una de las filas. Definidos por la OAP.</a:t>
          </a:r>
        </a:p>
      </xdr:txBody>
    </xdr:sp>
    <xdr:clientData/>
  </xdr:twoCellAnchor>
  <xdr:twoCellAnchor>
    <xdr:from>
      <xdr:col>1</xdr:col>
      <xdr:colOff>274865</xdr:colOff>
      <xdr:row>6</xdr:row>
      <xdr:rowOff>2721</xdr:rowOff>
    </xdr:from>
    <xdr:to>
      <xdr:col>1</xdr:col>
      <xdr:colOff>1608365</xdr:colOff>
      <xdr:row>12</xdr:row>
      <xdr:rowOff>27214</xdr:rowOff>
    </xdr:to>
    <xdr:sp macro="" textlink="">
      <xdr:nvSpPr>
        <xdr:cNvPr id="29" name="CuadroTexto 28">
          <a:extLst>
            <a:ext uri="{FF2B5EF4-FFF2-40B4-BE49-F238E27FC236}">
              <a16:creationId xmlns:a16="http://schemas.microsoft.com/office/drawing/2014/main" id="{00000000-0008-0000-0700-00001D000000}"/>
            </a:ext>
          </a:extLst>
        </xdr:cNvPr>
        <xdr:cNvSpPr txBox="1"/>
      </xdr:nvSpPr>
      <xdr:spPr>
        <a:xfrm>
          <a:off x="2234294" y="2574471"/>
          <a:ext cx="1333500"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Identificación</a:t>
          </a:r>
          <a:r>
            <a:rPr lang="es-MX" sz="1400" baseline="0"/>
            <a:t> compuesta por No. de Línea, guión (-) No. PI.</a:t>
          </a:r>
          <a:endParaRPr lang="es-MX" sz="1400"/>
        </a:p>
      </xdr:txBody>
    </xdr:sp>
    <xdr:clientData/>
  </xdr:twoCellAnchor>
  <xdr:twoCellAnchor>
    <xdr:from>
      <xdr:col>2</xdr:col>
      <xdr:colOff>149679</xdr:colOff>
      <xdr:row>4</xdr:row>
      <xdr:rowOff>149681</xdr:rowOff>
    </xdr:from>
    <xdr:to>
      <xdr:col>2</xdr:col>
      <xdr:colOff>1700893</xdr:colOff>
      <xdr:row>16</xdr:row>
      <xdr:rowOff>149678</xdr:rowOff>
    </xdr:to>
    <xdr:sp macro="" textlink="">
      <xdr:nvSpPr>
        <xdr:cNvPr id="30" name="CuadroTexto 29">
          <a:extLst>
            <a:ext uri="{FF2B5EF4-FFF2-40B4-BE49-F238E27FC236}">
              <a16:creationId xmlns:a16="http://schemas.microsoft.com/office/drawing/2014/main" id="{00000000-0008-0000-0700-00001E000000}"/>
            </a:ext>
          </a:extLst>
        </xdr:cNvPr>
        <xdr:cNvSpPr txBox="1"/>
      </xdr:nvSpPr>
      <xdr:spPr>
        <a:xfrm>
          <a:off x="4068536" y="2367645"/>
          <a:ext cx="1551214" cy="2122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Número dado</a:t>
          </a:r>
          <a:r>
            <a:rPr lang="es-MX" sz="1400" baseline="0"/>
            <a:t> por la SDH que identifica al proyecto de inversión (inicia por letra O, 20 digítos - 4 últimos corresponde al No. PI -).</a:t>
          </a:r>
          <a:endParaRPr lang="es-MX" sz="1400"/>
        </a:p>
      </xdr:txBody>
    </xdr:sp>
    <xdr:clientData/>
  </xdr:twoCellAnchor>
  <xdr:twoCellAnchor>
    <xdr:from>
      <xdr:col>3</xdr:col>
      <xdr:colOff>204106</xdr:colOff>
      <xdr:row>5</xdr:row>
      <xdr:rowOff>27214</xdr:rowOff>
    </xdr:from>
    <xdr:to>
      <xdr:col>3</xdr:col>
      <xdr:colOff>1728105</xdr:colOff>
      <xdr:row>13</xdr:row>
      <xdr:rowOff>95251</xdr:rowOff>
    </xdr:to>
    <xdr:sp macro="" textlink="">
      <xdr:nvSpPr>
        <xdr:cNvPr id="31" name="CuadroTexto 30">
          <a:extLst>
            <a:ext uri="{FF2B5EF4-FFF2-40B4-BE49-F238E27FC236}">
              <a16:creationId xmlns:a16="http://schemas.microsoft.com/office/drawing/2014/main" id="{00000000-0008-0000-0700-00001F000000}"/>
            </a:ext>
          </a:extLst>
        </xdr:cNvPr>
        <xdr:cNvSpPr txBox="1"/>
      </xdr:nvSpPr>
      <xdr:spPr>
        <a:xfrm>
          <a:off x="6082392" y="2422071"/>
          <a:ext cx="1523999" cy="1483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 que identifica el Proyecto de Inversión.</a:t>
          </a:r>
        </a:p>
        <a:p>
          <a:pPr algn="ctr"/>
          <a:r>
            <a:rPr lang="es-MX" sz="1400"/>
            <a:t>guión (-)  Nombre</a:t>
          </a:r>
          <a:r>
            <a:rPr lang="es-MX" sz="1400" baseline="0"/>
            <a:t> del Proyecto de Inversión</a:t>
          </a:r>
          <a:endParaRPr lang="es-MX" sz="1400"/>
        </a:p>
      </xdr:txBody>
    </xdr:sp>
    <xdr:clientData/>
  </xdr:twoCellAnchor>
  <xdr:twoCellAnchor>
    <xdr:from>
      <xdr:col>4</xdr:col>
      <xdr:colOff>236763</xdr:colOff>
      <xdr:row>5</xdr:row>
      <xdr:rowOff>76200</xdr:rowOff>
    </xdr:from>
    <xdr:to>
      <xdr:col>4</xdr:col>
      <xdr:colOff>1741715</xdr:colOff>
      <xdr:row>13</xdr:row>
      <xdr:rowOff>95250</xdr:rowOff>
    </xdr:to>
    <xdr:sp macro="" textlink="">
      <xdr:nvSpPr>
        <xdr:cNvPr id="32" name="CuadroTexto 31">
          <a:extLst>
            <a:ext uri="{FF2B5EF4-FFF2-40B4-BE49-F238E27FC236}">
              <a16:creationId xmlns:a16="http://schemas.microsoft.com/office/drawing/2014/main" id="{00000000-0008-0000-0700-000020000000}"/>
            </a:ext>
          </a:extLst>
        </xdr:cNvPr>
        <xdr:cNvSpPr txBox="1"/>
      </xdr:nvSpPr>
      <xdr:spPr>
        <a:xfrm>
          <a:off x="8074477" y="2471057"/>
          <a:ext cx="1504952" cy="14341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 MPDD guión (-) Nombre o descripción de la Meta</a:t>
          </a:r>
          <a:r>
            <a:rPr lang="es-MX" sz="1400" baseline="0"/>
            <a:t> Plan de Desarrollo Distrital</a:t>
          </a:r>
          <a:r>
            <a:rPr lang="es-MX" sz="1400"/>
            <a:t> </a:t>
          </a:r>
        </a:p>
      </xdr:txBody>
    </xdr:sp>
    <xdr:clientData/>
  </xdr:twoCellAnchor>
  <xdr:twoCellAnchor>
    <xdr:from>
      <xdr:col>5</xdr:col>
      <xdr:colOff>212267</xdr:colOff>
      <xdr:row>5</xdr:row>
      <xdr:rowOff>119742</xdr:rowOff>
    </xdr:from>
    <xdr:to>
      <xdr:col>5</xdr:col>
      <xdr:colOff>1700892</xdr:colOff>
      <xdr:row>12</xdr:row>
      <xdr:rowOff>163286</xdr:rowOff>
    </xdr:to>
    <xdr:sp macro="" textlink="">
      <xdr:nvSpPr>
        <xdr:cNvPr id="33" name="CuadroTexto 32">
          <a:extLst>
            <a:ext uri="{FF2B5EF4-FFF2-40B4-BE49-F238E27FC236}">
              <a16:creationId xmlns:a16="http://schemas.microsoft.com/office/drawing/2014/main" id="{00000000-0008-0000-0700-000021000000}"/>
            </a:ext>
          </a:extLst>
        </xdr:cNvPr>
        <xdr:cNvSpPr txBox="1"/>
      </xdr:nvSpPr>
      <xdr:spPr>
        <a:xfrm>
          <a:off x="10009410" y="2514599"/>
          <a:ext cx="1488625" cy="1281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 MPI guión (-) Nombre o descripción de la Meta Proyecto de Inversión</a:t>
          </a:r>
        </a:p>
      </xdr:txBody>
    </xdr:sp>
    <xdr:clientData/>
  </xdr:twoCellAnchor>
  <xdr:twoCellAnchor>
    <xdr:from>
      <xdr:col>6</xdr:col>
      <xdr:colOff>190501</xdr:colOff>
      <xdr:row>4</xdr:row>
      <xdr:rowOff>122466</xdr:rowOff>
    </xdr:from>
    <xdr:to>
      <xdr:col>6</xdr:col>
      <xdr:colOff>1728108</xdr:colOff>
      <xdr:row>15</xdr:row>
      <xdr:rowOff>13608</xdr:rowOff>
    </xdr:to>
    <xdr:sp macro="" textlink="">
      <xdr:nvSpPr>
        <xdr:cNvPr id="34" name="CuadroTexto 33">
          <a:extLst>
            <a:ext uri="{FF2B5EF4-FFF2-40B4-BE49-F238E27FC236}">
              <a16:creationId xmlns:a16="http://schemas.microsoft.com/office/drawing/2014/main" id="{00000000-0008-0000-0700-000022000000}"/>
            </a:ext>
          </a:extLst>
        </xdr:cNvPr>
        <xdr:cNvSpPr txBox="1"/>
      </xdr:nvSpPr>
      <xdr:spPr>
        <a:xfrm>
          <a:off x="11947072" y="2340430"/>
          <a:ext cx="1537607" cy="18369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Cadena compuesta por las letras y números, asociados</a:t>
          </a:r>
          <a:r>
            <a:rPr lang="es-MX" sz="1400" baseline="0"/>
            <a:t> al PMR, asignada a cada producto del PI, asigando por la SDH.</a:t>
          </a:r>
          <a:endParaRPr lang="es-MX" sz="1400"/>
        </a:p>
      </xdr:txBody>
    </xdr:sp>
    <xdr:clientData/>
  </xdr:twoCellAnchor>
  <xdr:twoCellAnchor>
    <xdr:from>
      <xdr:col>7</xdr:col>
      <xdr:colOff>190497</xdr:colOff>
      <xdr:row>4</xdr:row>
      <xdr:rowOff>108860</xdr:rowOff>
    </xdr:from>
    <xdr:to>
      <xdr:col>7</xdr:col>
      <xdr:colOff>1660071</xdr:colOff>
      <xdr:row>15</xdr:row>
      <xdr:rowOff>13608</xdr:rowOff>
    </xdr:to>
    <xdr:sp macro="" textlink="">
      <xdr:nvSpPr>
        <xdr:cNvPr id="35" name="CuadroTexto 34">
          <a:extLst>
            <a:ext uri="{FF2B5EF4-FFF2-40B4-BE49-F238E27FC236}">
              <a16:creationId xmlns:a16="http://schemas.microsoft.com/office/drawing/2014/main" id="{00000000-0008-0000-0700-000023000000}"/>
            </a:ext>
          </a:extLst>
        </xdr:cNvPr>
        <xdr:cNvSpPr txBox="1"/>
      </xdr:nvSpPr>
      <xdr:spPr>
        <a:xfrm>
          <a:off x="13906497" y="2326824"/>
          <a:ext cx="1469574" cy="1850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POSPRE:</a:t>
          </a:r>
          <a:r>
            <a:rPr lang="es-MX" sz="1400" baseline="0"/>
            <a:t> Corresponde al código asignado al concepto de gasto, segun catalogo de productos del DANE. </a:t>
          </a:r>
          <a:endParaRPr lang="es-MX" sz="1400"/>
        </a:p>
      </xdr:txBody>
    </xdr:sp>
    <xdr:clientData/>
  </xdr:twoCellAnchor>
  <xdr:twoCellAnchor>
    <xdr:from>
      <xdr:col>8</xdr:col>
      <xdr:colOff>163286</xdr:colOff>
      <xdr:row>5</xdr:row>
      <xdr:rowOff>81644</xdr:rowOff>
    </xdr:from>
    <xdr:to>
      <xdr:col>8</xdr:col>
      <xdr:colOff>1673678</xdr:colOff>
      <xdr:row>12</xdr:row>
      <xdr:rowOff>95251</xdr:rowOff>
    </xdr:to>
    <xdr:sp macro="" textlink="">
      <xdr:nvSpPr>
        <xdr:cNvPr id="36" name="CuadroTexto 35">
          <a:extLst>
            <a:ext uri="{FF2B5EF4-FFF2-40B4-BE49-F238E27FC236}">
              <a16:creationId xmlns:a16="http://schemas.microsoft.com/office/drawing/2014/main" id="{00000000-0008-0000-0700-000024000000}"/>
            </a:ext>
          </a:extLst>
        </xdr:cNvPr>
        <xdr:cNvSpPr txBox="1"/>
      </xdr:nvSpPr>
      <xdr:spPr>
        <a:xfrm>
          <a:off x="15838715" y="2476501"/>
          <a:ext cx="1510392" cy="1251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Corresponde al código y  descripción del</a:t>
          </a:r>
          <a:r>
            <a:rPr lang="es-MX" sz="1400" baseline="0"/>
            <a:t> origen de los recursos.</a:t>
          </a:r>
          <a:endParaRPr lang="es-MX" sz="1400"/>
        </a:p>
      </xdr:txBody>
    </xdr:sp>
    <xdr:clientData/>
  </xdr:twoCellAnchor>
  <xdr:twoCellAnchor>
    <xdr:from>
      <xdr:col>9</xdr:col>
      <xdr:colOff>190501</xdr:colOff>
      <xdr:row>4</xdr:row>
      <xdr:rowOff>111580</xdr:rowOff>
    </xdr:from>
    <xdr:to>
      <xdr:col>9</xdr:col>
      <xdr:colOff>1660072</xdr:colOff>
      <xdr:row>8</xdr:row>
      <xdr:rowOff>163286</xdr:rowOff>
    </xdr:to>
    <xdr:sp macro="" textlink="">
      <xdr:nvSpPr>
        <xdr:cNvPr id="37" name="CuadroTexto 36">
          <a:extLst>
            <a:ext uri="{FF2B5EF4-FFF2-40B4-BE49-F238E27FC236}">
              <a16:creationId xmlns:a16="http://schemas.microsoft.com/office/drawing/2014/main" id="{00000000-0008-0000-0700-000025000000}"/>
            </a:ext>
          </a:extLst>
        </xdr:cNvPr>
        <xdr:cNvSpPr txBox="1"/>
      </xdr:nvSpPr>
      <xdr:spPr>
        <a:xfrm>
          <a:off x="17825358" y="2329544"/>
          <a:ext cx="1469571" cy="7592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Descripción del objeto</a:t>
          </a:r>
          <a:r>
            <a:rPr lang="es-MX" sz="1400" baseline="0"/>
            <a:t> contractual</a:t>
          </a:r>
          <a:r>
            <a:rPr lang="es-MX" sz="1400"/>
            <a:t>. </a:t>
          </a:r>
        </a:p>
      </xdr:txBody>
    </xdr:sp>
    <xdr:clientData/>
  </xdr:twoCellAnchor>
  <xdr:twoCellAnchor>
    <xdr:from>
      <xdr:col>12</xdr:col>
      <xdr:colOff>217715</xdr:colOff>
      <xdr:row>4</xdr:row>
      <xdr:rowOff>149679</xdr:rowOff>
    </xdr:from>
    <xdr:to>
      <xdr:col>12</xdr:col>
      <xdr:colOff>1728109</xdr:colOff>
      <xdr:row>14</xdr:row>
      <xdr:rowOff>149678</xdr:rowOff>
    </xdr:to>
    <xdr:sp macro="" textlink="">
      <xdr:nvSpPr>
        <xdr:cNvPr id="38" name="CuadroTexto 37">
          <a:extLst>
            <a:ext uri="{FF2B5EF4-FFF2-40B4-BE49-F238E27FC236}">
              <a16:creationId xmlns:a16="http://schemas.microsoft.com/office/drawing/2014/main" id="{00000000-0008-0000-0700-000026000000}"/>
            </a:ext>
          </a:extLst>
        </xdr:cNvPr>
        <xdr:cNvSpPr txBox="1"/>
      </xdr:nvSpPr>
      <xdr:spPr>
        <a:xfrm>
          <a:off x="26139322" y="2367643"/>
          <a:ext cx="1510394" cy="176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Solo aplica</a:t>
          </a:r>
          <a:r>
            <a:rPr lang="es-MX" sz="1400" baseline="0"/>
            <a:t> para aquellos procesos cuyos pagos son mensualizados.</a:t>
          </a:r>
        </a:p>
        <a:p>
          <a:pPr algn="ctr"/>
          <a:r>
            <a:rPr lang="es-MX" sz="1400" baseline="0"/>
            <a:t>Cuando no aplique escribir cero (0).</a:t>
          </a:r>
          <a:endParaRPr lang="es-MX" sz="1400"/>
        </a:p>
      </xdr:txBody>
    </xdr:sp>
    <xdr:clientData/>
  </xdr:twoCellAnchor>
  <xdr:twoCellAnchor>
    <xdr:from>
      <xdr:col>13</xdr:col>
      <xdr:colOff>40822</xdr:colOff>
      <xdr:row>5</xdr:row>
      <xdr:rowOff>27214</xdr:rowOff>
    </xdr:from>
    <xdr:to>
      <xdr:col>13</xdr:col>
      <xdr:colOff>1823357</xdr:colOff>
      <xdr:row>15</xdr:row>
      <xdr:rowOff>13606</xdr:rowOff>
    </xdr:to>
    <xdr:sp macro="" textlink="">
      <xdr:nvSpPr>
        <xdr:cNvPr id="39" name="CuadroTexto 38">
          <a:extLst>
            <a:ext uri="{FF2B5EF4-FFF2-40B4-BE49-F238E27FC236}">
              <a16:creationId xmlns:a16="http://schemas.microsoft.com/office/drawing/2014/main" id="{00000000-0008-0000-0700-000027000000}"/>
            </a:ext>
          </a:extLst>
        </xdr:cNvPr>
        <xdr:cNvSpPr txBox="1"/>
      </xdr:nvSpPr>
      <xdr:spPr>
        <a:xfrm>
          <a:off x="27921858" y="2422071"/>
          <a:ext cx="1782535" cy="1755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1"/>
            <a:t>Contratos</a:t>
          </a:r>
          <a:r>
            <a:rPr lang="es-MX" sz="1400"/>
            <a:t>: Tiempo</a:t>
          </a:r>
          <a:r>
            <a:rPr lang="es-MX" sz="1400" baseline="0"/>
            <a:t> previsto  para la ejecucuión del contrato según estudios previos</a:t>
          </a:r>
          <a:r>
            <a:rPr lang="es-MX" sz="1400"/>
            <a:t>.</a:t>
          </a:r>
        </a:p>
        <a:p>
          <a:pPr algn="ctr"/>
          <a:r>
            <a:rPr lang="es-MX" sz="1400" b="1"/>
            <a:t>Diferente a contrato:</a:t>
          </a:r>
          <a:r>
            <a:rPr lang="es-MX" sz="1400" b="1" baseline="0"/>
            <a:t> </a:t>
          </a:r>
          <a:r>
            <a:rPr lang="es-MX" sz="1400" b="0" baseline="0"/>
            <a:t>No aplica</a:t>
          </a:r>
          <a:endParaRPr lang="es-MX" sz="1400"/>
        </a:p>
      </xdr:txBody>
    </xdr:sp>
    <xdr:clientData/>
  </xdr:twoCellAnchor>
  <xdr:twoCellAnchor>
    <xdr:from>
      <xdr:col>14</xdr:col>
      <xdr:colOff>190501</xdr:colOff>
      <xdr:row>5</xdr:row>
      <xdr:rowOff>68037</xdr:rowOff>
    </xdr:from>
    <xdr:to>
      <xdr:col>14</xdr:col>
      <xdr:colOff>1768928</xdr:colOff>
      <xdr:row>12</xdr:row>
      <xdr:rowOff>136072</xdr:rowOff>
    </xdr:to>
    <xdr:sp macro="" textlink="">
      <xdr:nvSpPr>
        <xdr:cNvPr id="40" name="CuadroTexto 39">
          <a:extLst>
            <a:ext uri="{FF2B5EF4-FFF2-40B4-BE49-F238E27FC236}">
              <a16:creationId xmlns:a16="http://schemas.microsoft.com/office/drawing/2014/main" id="{00000000-0008-0000-0700-000028000000}"/>
            </a:ext>
          </a:extLst>
        </xdr:cNvPr>
        <xdr:cNvSpPr txBox="1"/>
      </xdr:nvSpPr>
      <xdr:spPr>
        <a:xfrm>
          <a:off x="30030965" y="2462894"/>
          <a:ext cx="1578427" cy="13062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Valor establecido </a:t>
          </a:r>
          <a:r>
            <a:rPr lang="es-MX" sz="1400" baseline="0"/>
            <a:t>para la contratación y/o pago del bien, servicio y gasto. </a:t>
          </a:r>
          <a:endParaRPr lang="es-MX" sz="1400"/>
        </a:p>
      </xdr:txBody>
    </xdr:sp>
    <xdr:clientData/>
  </xdr:twoCellAnchor>
  <xdr:twoCellAnchor>
    <xdr:from>
      <xdr:col>10</xdr:col>
      <xdr:colOff>176892</xdr:colOff>
      <xdr:row>4</xdr:row>
      <xdr:rowOff>68038</xdr:rowOff>
    </xdr:from>
    <xdr:to>
      <xdr:col>10</xdr:col>
      <xdr:colOff>1728107</xdr:colOff>
      <xdr:row>12</xdr:row>
      <xdr:rowOff>149679</xdr:rowOff>
    </xdr:to>
    <xdr:sp macro="" textlink="">
      <xdr:nvSpPr>
        <xdr:cNvPr id="41" name="CuadroTexto 40">
          <a:extLst>
            <a:ext uri="{FF2B5EF4-FFF2-40B4-BE49-F238E27FC236}">
              <a16:creationId xmlns:a16="http://schemas.microsoft.com/office/drawing/2014/main" id="{00000000-0008-0000-0700-000029000000}"/>
            </a:ext>
          </a:extLst>
        </xdr:cNvPr>
        <xdr:cNvSpPr txBox="1"/>
      </xdr:nvSpPr>
      <xdr:spPr>
        <a:xfrm>
          <a:off x="19771178" y="2286002"/>
          <a:ext cx="1551215" cy="14967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aseline="0"/>
            <a:t>Modalidad bajo la cual se pretende realizar el contrato.</a:t>
          </a:r>
        </a:p>
        <a:p>
          <a:pPr algn="ctr"/>
          <a:r>
            <a:rPr lang="es-MX" sz="1400" baseline="0"/>
            <a:t>No aplica para pagos directos.</a:t>
          </a:r>
          <a:endParaRPr lang="es-MX" sz="1400"/>
        </a:p>
      </xdr:txBody>
    </xdr:sp>
    <xdr:clientData/>
  </xdr:twoCellAnchor>
  <xdr:twoCellAnchor>
    <xdr:from>
      <xdr:col>11</xdr:col>
      <xdr:colOff>489858</xdr:colOff>
      <xdr:row>5</xdr:row>
      <xdr:rowOff>13607</xdr:rowOff>
    </xdr:from>
    <xdr:to>
      <xdr:col>11</xdr:col>
      <xdr:colOff>3646715</xdr:colOff>
      <xdr:row>11</xdr:row>
      <xdr:rowOff>68035</xdr:rowOff>
    </xdr:to>
    <xdr:sp macro="" textlink="">
      <xdr:nvSpPr>
        <xdr:cNvPr id="42" name="CuadroTexto 41">
          <a:extLst>
            <a:ext uri="{FF2B5EF4-FFF2-40B4-BE49-F238E27FC236}">
              <a16:creationId xmlns:a16="http://schemas.microsoft.com/office/drawing/2014/main" id="{00000000-0008-0000-0700-00002A000000}"/>
            </a:ext>
          </a:extLst>
        </xdr:cNvPr>
        <xdr:cNvSpPr txBox="1"/>
      </xdr:nvSpPr>
      <xdr:spPr>
        <a:xfrm>
          <a:off x="22043572" y="2408464"/>
          <a:ext cx="3156857" cy="1115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Código relacionado</a:t>
          </a:r>
          <a:r>
            <a:rPr lang="es-MX" sz="1400" baseline="0"/>
            <a:t> con la (s) actividad (es) a ejecutar en el contrato. Catálogo Clasificador de bienes y servicios</a:t>
          </a:r>
        </a:p>
        <a:p>
          <a:pPr algn="ctr"/>
          <a:r>
            <a:rPr lang="es-MX" sz="1400" baseline="0"/>
            <a:t> Colombia Compra Eficiente. </a:t>
          </a:r>
          <a:endParaRPr lang="es-MX" sz="1400"/>
        </a:p>
      </xdr:txBody>
    </xdr:sp>
    <xdr:clientData/>
  </xdr:twoCellAnchor>
  <xdr:twoCellAnchor>
    <xdr:from>
      <xdr:col>15</xdr:col>
      <xdr:colOff>250371</xdr:colOff>
      <xdr:row>5</xdr:row>
      <xdr:rowOff>32659</xdr:rowOff>
    </xdr:from>
    <xdr:to>
      <xdr:col>15</xdr:col>
      <xdr:colOff>1660071</xdr:colOff>
      <xdr:row>13</xdr:row>
      <xdr:rowOff>136072</xdr:rowOff>
    </xdr:to>
    <xdr:sp macro="" textlink="">
      <xdr:nvSpPr>
        <xdr:cNvPr id="43" name="CuadroTexto 42">
          <a:extLst>
            <a:ext uri="{FF2B5EF4-FFF2-40B4-BE49-F238E27FC236}">
              <a16:creationId xmlns:a16="http://schemas.microsoft.com/office/drawing/2014/main" id="{00000000-0008-0000-0700-00002B000000}"/>
            </a:ext>
          </a:extLst>
        </xdr:cNvPr>
        <xdr:cNvSpPr txBox="1"/>
      </xdr:nvSpPr>
      <xdr:spPr>
        <a:xfrm>
          <a:off x="32050264" y="2427516"/>
          <a:ext cx="1409700" cy="15185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aseline="0">
              <a:solidFill>
                <a:schemeClr val="accent2">
                  <a:lumMod val="75000"/>
                </a:schemeClr>
              </a:solidFill>
            </a:rPr>
            <a:t>Fecha estimada (mes)</a:t>
          </a:r>
          <a:r>
            <a:rPr lang="es-MX" sz="1400" baseline="0"/>
            <a:t>, para el inicio del proceso contractual y/o pagos directos.</a:t>
          </a:r>
        </a:p>
      </xdr:txBody>
    </xdr:sp>
    <xdr:clientData/>
  </xdr:twoCellAnchor>
  <xdr:twoCellAnchor>
    <xdr:from>
      <xdr:col>16</xdr:col>
      <xdr:colOff>244928</xdr:colOff>
      <xdr:row>5</xdr:row>
      <xdr:rowOff>27215</xdr:rowOff>
    </xdr:from>
    <xdr:to>
      <xdr:col>16</xdr:col>
      <xdr:colOff>1605641</xdr:colOff>
      <xdr:row>17</xdr:row>
      <xdr:rowOff>1</xdr:rowOff>
    </xdr:to>
    <xdr:sp macro="" textlink="">
      <xdr:nvSpPr>
        <xdr:cNvPr id="44" name="CuadroTexto 43">
          <a:extLst>
            <a:ext uri="{FF2B5EF4-FFF2-40B4-BE49-F238E27FC236}">
              <a16:creationId xmlns:a16="http://schemas.microsoft.com/office/drawing/2014/main" id="{00000000-0008-0000-0700-00002C000000}"/>
            </a:ext>
          </a:extLst>
        </xdr:cNvPr>
        <xdr:cNvSpPr txBox="1"/>
      </xdr:nvSpPr>
      <xdr:spPr>
        <a:xfrm>
          <a:off x="34004249" y="2422072"/>
          <a:ext cx="1360713"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solidFill>
                <a:schemeClr val="accent2">
                  <a:lumMod val="75000"/>
                </a:schemeClr>
              </a:solidFill>
            </a:rPr>
            <a:t>Fecha</a:t>
          </a:r>
          <a:r>
            <a:rPr lang="es-MX" sz="1400" baseline="0">
              <a:solidFill>
                <a:schemeClr val="accent2">
                  <a:lumMod val="75000"/>
                </a:schemeClr>
              </a:solidFill>
            </a:rPr>
            <a:t> estimada (mes),  </a:t>
          </a:r>
          <a:r>
            <a:rPr lang="es-MX" sz="1400" baseline="0">
              <a:solidFill>
                <a:sysClr val="windowText" lastClr="000000"/>
              </a:solidFill>
            </a:rPr>
            <a:t>para la recpción de ofertas  segun lo esablecido  en </a:t>
          </a:r>
          <a:r>
            <a:rPr lang="es-MX" sz="1400" baseline="0"/>
            <a:t>los procesos de contración. No aplica para para pagos directos.</a:t>
          </a:r>
        </a:p>
        <a:p>
          <a:pPr algn="ctr"/>
          <a:endParaRPr lang="es-MX" sz="1400"/>
        </a:p>
      </xdr:txBody>
    </xdr:sp>
    <xdr:clientData/>
  </xdr:twoCellAnchor>
  <xdr:twoCellAnchor>
    <xdr:from>
      <xdr:col>17</xdr:col>
      <xdr:colOff>179613</xdr:colOff>
      <xdr:row>5</xdr:row>
      <xdr:rowOff>84365</xdr:rowOff>
    </xdr:from>
    <xdr:to>
      <xdr:col>17</xdr:col>
      <xdr:colOff>1646463</xdr:colOff>
      <xdr:row>17</xdr:row>
      <xdr:rowOff>40823</xdr:rowOff>
    </xdr:to>
    <xdr:sp macro="" textlink="">
      <xdr:nvSpPr>
        <xdr:cNvPr id="45" name="CuadroTexto 44">
          <a:extLst>
            <a:ext uri="{FF2B5EF4-FFF2-40B4-BE49-F238E27FC236}">
              <a16:creationId xmlns:a16="http://schemas.microsoft.com/office/drawing/2014/main" id="{00000000-0008-0000-0700-00002D000000}"/>
            </a:ext>
          </a:extLst>
        </xdr:cNvPr>
        <xdr:cNvSpPr txBox="1"/>
      </xdr:nvSpPr>
      <xdr:spPr>
        <a:xfrm>
          <a:off x="35898363" y="2479222"/>
          <a:ext cx="1466850" cy="20791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solidFill>
                <a:schemeClr val="accent2">
                  <a:lumMod val="75000"/>
                </a:schemeClr>
              </a:solidFill>
            </a:rPr>
            <a:t>Fecha estimada (mes)</a:t>
          </a:r>
          <a:r>
            <a:rPr lang="es-MX" sz="1400"/>
            <a:t>,  para la firma del contrato adjidicado,  a traves del</a:t>
          </a:r>
          <a:r>
            <a:rPr lang="es-MX" sz="1400" baseline="0"/>
            <a:t> proceso de contratación</a:t>
          </a:r>
          <a:r>
            <a:rPr lang="es-MX" sz="1400"/>
            <a:t>.</a:t>
          </a:r>
          <a:r>
            <a:rPr lang="es-MX" sz="1400" baseline="0"/>
            <a:t>  No aplica para para pagos directos.</a:t>
          </a:r>
        </a:p>
        <a:p>
          <a:pPr algn="ctr"/>
          <a:endParaRPr lang="es-MX" sz="1400"/>
        </a:p>
      </xdr:txBody>
    </xdr:sp>
    <xdr:clientData/>
  </xdr:twoCellAnchor>
  <xdr:twoCellAnchor>
    <xdr:from>
      <xdr:col>18</xdr:col>
      <xdr:colOff>155121</xdr:colOff>
      <xdr:row>5</xdr:row>
      <xdr:rowOff>32660</xdr:rowOff>
    </xdr:from>
    <xdr:to>
      <xdr:col>18</xdr:col>
      <xdr:colOff>1619248</xdr:colOff>
      <xdr:row>9</xdr:row>
      <xdr:rowOff>149680</xdr:rowOff>
    </xdr:to>
    <xdr:sp macro="" textlink="">
      <xdr:nvSpPr>
        <xdr:cNvPr id="46" name="CuadroTexto 45">
          <a:extLst>
            <a:ext uri="{FF2B5EF4-FFF2-40B4-BE49-F238E27FC236}">
              <a16:creationId xmlns:a16="http://schemas.microsoft.com/office/drawing/2014/main" id="{00000000-0008-0000-0700-00002E000000}"/>
            </a:ext>
          </a:extLst>
        </xdr:cNvPr>
        <xdr:cNvSpPr txBox="1"/>
      </xdr:nvSpPr>
      <xdr:spPr>
        <a:xfrm>
          <a:off x="37833300" y="2427517"/>
          <a:ext cx="1464127" cy="8245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solidFill>
                <a:schemeClr val="accent2">
                  <a:lumMod val="75000"/>
                </a:schemeClr>
              </a:solidFill>
            </a:rPr>
            <a:t>Fecha  </a:t>
          </a:r>
          <a:r>
            <a:rPr lang="es-MX" sz="1400" baseline="0">
              <a:solidFill>
                <a:schemeClr val="accent2">
                  <a:lumMod val="75000"/>
                </a:schemeClr>
              </a:solidFill>
            </a:rPr>
            <a:t>estimada (mes)</a:t>
          </a:r>
          <a:r>
            <a:rPr lang="es-MX" sz="1400" baseline="0"/>
            <a:t>, para el primer desembolso.</a:t>
          </a:r>
        </a:p>
        <a:p>
          <a:pPr algn="ctr"/>
          <a:endParaRPr lang="es-MX" sz="1400"/>
        </a:p>
      </xdr:txBody>
    </xdr:sp>
    <xdr:clientData/>
  </xdr:twoCellAnchor>
  <xdr:twoCellAnchor>
    <xdr:from>
      <xdr:col>19</xdr:col>
      <xdr:colOff>212271</xdr:colOff>
      <xdr:row>4</xdr:row>
      <xdr:rowOff>144237</xdr:rowOff>
    </xdr:from>
    <xdr:to>
      <xdr:col>19</xdr:col>
      <xdr:colOff>1545771</xdr:colOff>
      <xdr:row>13</xdr:row>
      <xdr:rowOff>81643</xdr:rowOff>
    </xdr:to>
    <xdr:sp macro="" textlink="">
      <xdr:nvSpPr>
        <xdr:cNvPr id="47" name="CuadroTexto 46">
          <a:extLst>
            <a:ext uri="{FF2B5EF4-FFF2-40B4-BE49-F238E27FC236}">
              <a16:creationId xmlns:a16="http://schemas.microsoft.com/office/drawing/2014/main" id="{00000000-0008-0000-0700-00002F000000}"/>
            </a:ext>
          </a:extLst>
        </xdr:cNvPr>
        <xdr:cNvSpPr txBox="1"/>
      </xdr:nvSpPr>
      <xdr:spPr>
        <a:xfrm>
          <a:off x="37441414" y="2362201"/>
          <a:ext cx="1333500" cy="1529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Nombre del área (Dirección de la CVP)</a:t>
          </a:r>
          <a:r>
            <a:rPr lang="es-MX" sz="1400" baseline="0"/>
            <a:t> encargada del Proyecto de Inversión.</a:t>
          </a:r>
          <a:endParaRPr lang="es-MX" sz="1400"/>
        </a:p>
      </xdr:txBody>
    </xdr:sp>
    <xdr:clientData/>
  </xdr:twoCellAnchor>
  <xdr:twoCellAnchor>
    <xdr:from>
      <xdr:col>20</xdr:col>
      <xdr:colOff>119742</xdr:colOff>
      <xdr:row>4</xdr:row>
      <xdr:rowOff>174172</xdr:rowOff>
    </xdr:from>
    <xdr:to>
      <xdr:col>20</xdr:col>
      <xdr:colOff>1809749</xdr:colOff>
      <xdr:row>11</xdr:row>
      <xdr:rowOff>122465</xdr:rowOff>
    </xdr:to>
    <xdr:sp macro="" textlink="">
      <xdr:nvSpPr>
        <xdr:cNvPr id="48" name="CuadroTexto 47">
          <a:extLst>
            <a:ext uri="{FF2B5EF4-FFF2-40B4-BE49-F238E27FC236}">
              <a16:creationId xmlns:a16="http://schemas.microsoft.com/office/drawing/2014/main" id="{00000000-0008-0000-0700-000030000000}"/>
            </a:ext>
          </a:extLst>
        </xdr:cNvPr>
        <xdr:cNvSpPr txBox="1"/>
      </xdr:nvSpPr>
      <xdr:spPr>
        <a:xfrm>
          <a:off x="41716778" y="2392136"/>
          <a:ext cx="1690007" cy="11865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Nombre del ordenador del gasto o director asignado</a:t>
          </a:r>
          <a:r>
            <a:rPr lang="es-MX" sz="1400" baseline="0"/>
            <a:t> como gerente  del proyecto.</a:t>
          </a:r>
          <a:endParaRPr lang="es-MX" sz="1400"/>
        </a:p>
      </xdr:txBody>
    </xdr:sp>
    <xdr:clientData/>
  </xdr:twoCellAnchor>
  <xdr:twoCellAnchor>
    <xdr:from>
      <xdr:col>21</xdr:col>
      <xdr:colOff>231320</xdr:colOff>
      <xdr:row>4</xdr:row>
      <xdr:rowOff>95251</xdr:rowOff>
    </xdr:from>
    <xdr:to>
      <xdr:col>21</xdr:col>
      <xdr:colOff>1564820</xdr:colOff>
      <xdr:row>12</xdr:row>
      <xdr:rowOff>108859</xdr:rowOff>
    </xdr:to>
    <xdr:sp macro="" textlink="">
      <xdr:nvSpPr>
        <xdr:cNvPr id="49" name="CuadroTexto 48">
          <a:extLst>
            <a:ext uri="{FF2B5EF4-FFF2-40B4-BE49-F238E27FC236}">
              <a16:creationId xmlns:a16="http://schemas.microsoft.com/office/drawing/2014/main" id="{00000000-0008-0000-0700-000031000000}"/>
            </a:ext>
          </a:extLst>
        </xdr:cNvPr>
        <xdr:cNvSpPr txBox="1"/>
      </xdr:nvSpPr>
      <xdr:spPr>
        <a:xfrm>
          <a:off x="43787784" y="2313215"/>
          <a:ext cx="1333500" cy="1428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baseline="0"/>
            <a:t>Código  establecido por la Contraloría General, de acuerdo tipo de Entidad.</a:t>
          </a:r>
          <a:endParaRPr lang="es-MX" sz="1400"/>
        </a:p>
      </xdr:txBody>
    </xdr:sp>
    <xdr:clientData/>
  </xdr:twoCellAnchor>
  <xdr:twoCellAnchor>
    <xdr:from>
      <xdr:col>22</xdr:col>
      <xdr:colOff>234041</xdr:colOff>
      <xdr:row>5</xdr:row>
      <xdr:rowOff>84365</xdr:rowOff>
    </xdr:from>
    <xdr:to>
      <xdr:col>22</xdr:col>
      <xdr:colOff>1567541</xdr:colOff>
      <xdr:row>11</xdr:row>
      <xdr:rowOff>27215</xdr:rowOff>
    </xdr:to>
    <xdr:sp macro="" textlink="">
      <xdr:nvSpPr>
        <xdr:cNvPr id="50" name="CuadroTexto 49">
          <a:extLst>
            <a:ext uri="{FF2B5EF4-FFF2-40B4-BE49-F238E27FC236}">
              <a16:creationId xmlns:a16="http://schemas.microsoft.com/office/drawing/2014/main" id="{00000000-0008-0000-0700-000032000000}"/>
            </a:ext>
          </a:extLst>
        </xdr:cNvPr>
        <xdr:cNvSpPr txBox="1"/>
      </xdr:nvSpPr>
      <xdr:spPr>
        <a:xfrm>
          <a:off x="45749934" y="2479222"/>
          <a:ext cx="1333500" cy="10042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Código</a:t>
          </a:r>
          <a:r>
            <a:rPr lang="es-MX" sz="1400" baseline="0"/>
            <a:t> para clasificar los recursos de inversión.</a:t>
          </a:r>
          <a:endParaRPr lang="es-MX" sz="1400"/>
        </a:p>
      </xdr:txBody>
    </xdr:sp>
    <xdr:clientData/>
  </xdr:twoCellAnchor>
  <xdr:twoCellAnchor>
    <xdr:from>
      <xdr:col>23</xdr:col>
      <xdr:colOff>168729</xdr:colOff>
      <xdr:row>3</xdr:row>
      <xdr:rowOff>155122</xdr:rowOff>
    </xdr:from>
    <xdr:to>
      <xdr:col>23</xdr:col>
      <xdr:colOff>1883231</xdr:colOff>
      <xdr:row>13</xdr:row>
      <xdr:rowOff>13606</xdr:rowOff>
    </xdr:to>
    <xdr:sp macro="" textlink="">
      <xdr:nvSpPr>
        <xdr:cNvPr id="51" name="Bocadillo: rectángulo con esquinas redondeadas 50">
          <a:extLst>
            <a:ext uri="{FF2B5EF4-FFF2-40B4-BE49-F238E27FC236}">
              <a16:creationId xmlns:a16="http://schemas.microsoft.com/office/drawing/2014/main" id="{00000000-0008-0000-0700-000033000000}"/>
            </a:ext>
          </a:extLst>
        </xdr:cNvPr>
        <xdr:cNvSpPr/>
      </xdr:nvSpPr>
      <xdr:spPr>
        <a:xfrm rot="10800000">
          <a:off x="47644050" y="2196193"/>
          <a:ext cx="1714502" cy="1627413"/>
        </a:xfrm>
        <a:prstGeom prst="wedgeRoundRectCallout">
          <a:avLst>
            <a:gd name="adj1" fmla="val -19569"/>
            <a:gd name="adj2" fmla="val 7122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24</xdr:col>
      <xdr:colOff>130629</xdr:colOff>
      <xdr:row>4</xdr:row>
      <xdr:rowOff>8165</xdr:rowOff>
    </xdr:from>
    <xdr:to>
      <xdr:col>24</xdr:col>
      <xdr:colOff>1845131</xdr:colOff>
      <xdr:row>11</xdr:row>
      <xdr:rowOff>108857</xdr:rowOff>
    </xdr:to>
    <xdr:sp macro="" textlink="">
      <xdr:nvSpPr>
        <xdr:cNvPr id="52" name="Bocadillo: rectángulo con esquinas redondeadas 51">
          <a:extLst>
            <a:ext uri="{FF2B5EF4-FFF2-40B4-BE49-F238E27FC236}">
              <a16:creationId xmlns:a16="http://schemas.microsoft.com/office/drawing/2014/main" id="{00000000-0008-0000-0700-000034000000}"/>
            </a:ext>
          </a:extLst>
        </xdr:cNvPr>
        <xdr:cNvSpPr/>
      </xdr:nvSpPr>
      <xdr:spPr>
        <a:xfrm rot="10800000">
          <a:off x="49565379" y="2226129"/>
          <a:ext cx="1714502" cy="1338942"/>
        </a:xfrm>
        <a:prstGeom prst="wedgeRoundRectCallout">
          <a:avLst>
            <a:gd name="adj1" fmla="val -19569"/>
            <a:gd name="adj2" fmla="val 7122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25</xdr:col>
      <xdr:colOff>92530</xdr:colOff>
      <xdr:row>3</xdr:row>
      <xdr:rowOff>174171</xdr:rowOff>
    </xdr:from>
    <xdr:to>
      <xdr:col>25</xdr:col>
      <xdr:colOff>1807032</xdr:colOff>
      <xdr:row>12</xdr:row>
      <xdr:rowOff>54429</xdr:rowOff>
    </xdr:to>
    <xdr:sp macro="" textlink="">
      <xdr:nvSpPr>
        <xdr:cNvPr id="53" name="Bocadillo: rectángulo con esquinas redondeadas 52">
          <a:extLst>
            <a:ext uri="{FF2B5EF4-FFF2-40B4-BE49-F238E27FC236}">
              <a16:creationId xmlns:a16="http://schemas.microsoft.com/office/drawing/2014/main" id="{00000000-0008-0000-0700-000035000000}"/>
            </a:ext>
          </a:extLst>
        </xdr:cNvPr>
        <xdr:cNvSpPr/>
      </xdr:nvSpPr>
      <xdr:spPr>
        <a:xfrm rot="10800000">
          <a:off x="51486709" y="2215242"/>
          <a:ext cx="1714502" cy="1472294"/>
        </a:xfrm>
        <a:prstGeom prst="wedgeRoundRectCallout">
          <a:avLst>
            <a:gd name="adj1" fmla="val -15601"/>
            <a:gd name="adj2" fmla="val 736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27</xdr:col>
      <xdr:colOff>163287</xdr:colOff>
      <xdr:row>4</xdr:row>
      <xdr:rowOff>13606</xdr:rowOff>
    </xdr:from>
    <xdr:to>
      <xdr:col>27</xdr:col>
      <xdr:colOff>1877789</xdr:colOff>
      <xdr:row>12</xdr:row>
      <xdr:rowOff>54429</xdr:rowOff>
    </xdr:to>
    <xdr:sp macro="" textlink="">
      <xdr:nvSpPr>
        <xdr:cNvPr id="54" name="Bocadillo: rectángulo con esquinas redondeadas 53">
          <a:extLst>
            <a:ext uri="{FF2B5EF4-FFF2-40B4-BE49-F238E27FC236}">
              <a16:creationId xmlns:a16="http://schemas.microsoft.com/office/drawing/2014/main" id="{00000000-0008-0000-0700-000036000000}"/>
            </a:ext>
          </a:extLst>
        </xdr:cNvPr>
        <xdr:cNvSpPr/>
      </xdr:nvSpPr>
      <xdr:spPr>
        <a:xfrm rot="10800000">
          <a:off x="55476323" y="2231570"/>
          <a:ext cx="1714502" cy="1455966"/>
        </a:xfrm>
        <a:prstGeom prst="wedgeRoundRectCallout">
          <a:avLst>
            <a:gd name="adj1" fmla="val -10839"/>
            <a:gd name="adj2" fmla="val 736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26</xdr:col>
      <xdr:colOff>40821</xdr:colOff>
      <xdr:row>4</xdr:row>
      <xdr:rowOff>2719</xdr:rowOff>
    </xdr:from>
    <xdr:to>
      <xdr:col>26</xdr:col>
      <xdr:colOff>1904999</xdr:colOff>
      <xdr:row>12</xdr:row>
      <xdr:rowOff>68036</xdr:rowOff>
    </xdr:to>
    <xdr:sp macro="" textlink="">
      <xdr:nvSpPr>
        <xdr:cNvPr id="55" name="Bocadillo: rectángulo con esquinas redondeadas 54">
          <a:extLst>
            <a:ext uri="{FF2B5EF4-FFF2-40B4-BE49-F238E27FC236}">
              <a16:creationId xmlns:a16="http://schemas.microsoft.com/office/drawing/2014/main" id="{00000000-0008-0000-0700-000037000000}"/>
            </a:ext>
          </a:extLst>
        </xdr:cNvPr>
        <xdr:cNvSpPr/>
      </xdr:nvSpPr>
      <xdr:spPr>
        <a:xfrm rot="10800000">
          <a:off x="53394428" y="2220683"/>
          <a:ext cx="1864178" cy="1480460"/>
        </a:xfrm>
        <a:prstGeom prst="wedgeRoundRectCallout">
          <a:avLst>
            <a:gd name="adj1" fmla="val -10046"/>
            <a:gd name="adj2" fmla="val 7281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28</xdr:col>
      <xdr:colOff>108857</xdr:colOff>
      <xdr:row>3</xdr:row>
      <xdr:rowOff>163283</xdr:rowOff>
    </xdr:from>
    <xdr:to>
      <xdr:col>28</xdr:col>
      <xdr:colOff>1905003</xdr:colOff>
      <xdr:row>14</xdr:row>
      <xdr:rowOff>81643</xdr:rowOff>
    </xdr:to>
    <xdr:sp macro="" textlink="">
      <xdr:nvSpPr>
        <xdr:cNvPr id="56" name="Bocadillo: rectángulo con esquinas redondeadas 55">
          <a:extLst>
            <a:ext uri="{FF2B5EF4-FFF2-40B4-BE49-F238E27FC236}">
              <a16:creationId xmlns:a16="http://schemas.microsoft.com/office/drawing/2014/main" id="{00000000-0008-0000-0700-000038000000}"/>
            </a:ext>
          </a:extLst>
        </xdr:cNvPr>
        <xdr:cNvSpPr/>
      </xdr:nvSpPr>
      <xdr:spPr>
        <a:xfrm rot="10800000">
          <a:off x="57381321" y="2204354"/>
          <a:ext cx="1796146" cy="1864182"/>
        </a:xfrm>
        <a:prstGeom prst="wedgeRoundRectCallout">
          <a:avLst>
            <a:gd name="adj1" fmla="val -12427"/>
            <a:gd name="adj2" fmla="val 7281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29</xdr:col>
      <xdr:colOff>152401</xdr:colOff>
      <xdr:row>4</xdr:row>
      <xdr:rowOff>2721</xdr:rowOff>
    </xdr:from>
    <xdr:to>
      <xdr:col>29</xdr:col>
      <xdr:colOff>1866903</xdr:colOff>
      <xdr:row>10</xdr:row>
      <xdr:rowOff>68035</xdr:rowOff>
    </xdr:to>
    <xdr:sp macro="" textlink="">
      <xdr:nvSpPr>
        <xdr:cNvPr id="57" name="Bocadillo: rectángulo con esquinas redondeadas 56">
          <a:extLst>
            <a:ext uri="{FF2B5EF4-FFF2-40B4-BE49-F238E27FC236}">
              <a16:creationId xmlns:a16="http://schemas.microsoft.com/office/drawing/2014/main" id="{00000000-0008-0000-0700-000039000000}"/>
            </a:ext>
          </a:extLst>
        </xdr:cNvPr>
        <xdr:cNvSpPr/>
      </xdr:nvSpPr>
      <xdr:spPr>
        <a:xfrm rot="10800000">
          <a:off x="59384294" y="2220685"/>
          <a:ext cx="1714502" cy="1126671"/>
        </a:xfrm>
        <a:prstGeom prst="wedgeRoundRectCallout">
          <a:avLst>
            <a:gd name="adj1" fmla="val -5284"/>
            <a:gd name="adj2" fmla="val 7440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30</xdr:col>
      <xdr:colOff>100694</xdr:colOff>
      <xdr:row>4</xdr:row>
      <xdr:rowOff>5440</xdr:rowOff>
    </xdr:from>
    <xdr:to>
      <xdr:col>30</xdr:col>
      <xdr:colOff>1815196</xdr:colOff>
      <xdr:row>13</xdr:row>
      <xdr:rowOff>40820</xdr:rowOff>
    </xdr:to>
    <xdr:sp macro="" textlink="">
      <xdr:nvSpPr>
        <xdr:cNvPr id="58" name="Bocadillo: rectángulo con esquinas redondeadas 57">
          <a:extLst>
            <a:ext uri="{FF2B5EF4-FFF2-40B4-BE49-F238E27FC236}">
              <a16:creationId xmlns:a16="http://schemas.microsoft.com/office/drawing/2014/main" id="{00000000-0008-0000-0700-00003A000000}"/>
            </a:ext>
          </a:extLst>
        </xdr:cNvPr>
        <xdr:cNvSpPr/>
      </xdr:nvSpPr>
      <xdr:spPr>
        <a:xfrm rot="10800000">
          <a:off x="61292015" y="2223404"/>
          <a:ext cx="1714502" cy="1627416"/>
        </a:xfrm>
        <a:prstGeom prst="wedgeRoundRectCallout">
          <a:avLst>
            <a:gd name="adj1" fmla="val -10839"/>
            <a:gd name="adj2" fmla="val 736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31</xdr:col>
      <xdr:colOff>8165</xdr:colOff>
      <xdr:row>4</xdr:row>
      <xdr:rowOff>21767</xdr:rowOff>
    </xdr:from>
    <xdr:to>
      <xdr:col>31</xdr:col>
      <xdr:colOff>1722667</xdr:colOff>
      <xdr:row>8</xdr:row>
      <xdr:rowOff>136070</xdr:rowOff>
    </xdr:to>
    <xdr:sp macro="" textlink="">
      <xdr:nvSpPr>
        <xdr:cNvPr id="59" name="Bocadillo: rectángulo con esquinas redondeadas 58">
          <a:extLst>
            <a:ext uri="{FF2B5EF4-FFF2-40B4-BE49-F238E27FC236}">
              <a16:creationId xmlns:a16="http://schemas.microsoft.com/office/drawing/2014/main" id="{00000000-0008-0000-0700-00003B000000}"/>
            </a:ext>
          </a:extLst>
        </xdr:cNvPr>
        <xdr:cNvSpPr/>
      </xdr:nvSpPr>
      <xdr:spPr>
        <a:xfrm rot="10800000">
          <a:off x="63158915" y="2239731"/>
          <a:ext cx="1714502" cy="821875"/>
        </a:xfrm>
        <a:prstGeom prst="wedgeRoundRectCallout">
          <a:avLst>
            <a:gd name="adj1" fmla="val -17188"/>
            <a:gd name="adj2" fmla="val 7201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32</xdr:col>
      <xdr:colOff>95250</xdr:colOff>
      <xdr:row>4</xdr:row>
      <xdr:rowOff>13606</xdr:rowOff>
    </xdr:from>
    <xdr:to>
      <xdr:col>32</xdr:col>
      <xdr:colOff>1809752</xdr:colOff>
      <xdr:row>10</xdr:row>
      <xdr:rowOff>122464</xdr:rowOff>
    </xdr:to>
    <xdr:sp macro="" textlink="">
      <xdr:nvSpPr>
        <xdr:cNvPr id="60" name="Bocadillo: rectángulo con esquinas redondeadas 59">
          <a:extLst>
            <a:ext uri="{FF2B5EF4-FFF2-40B4-BE49-F238E27FC236}">
              <a16:creationId xmlns:a16="http://schemas.microsoft.com/office/drawing/2014/main" id="{00000000-0008-0000-0700-00003C000000}"/>
            </a:ext>
          </a:extLst>
        </xdr:cNvPr>
        <xdr:cNvSpPr/>
      </xdr:nvSpPr>
      <xdr:spPr>
        <a:xfrm rot="10800000">
          <a:off x="65205429" y="2231570"/>
          <a:ext cx="1714502" cy="1170215"/>
        </a:xfrm>
        <a:prstGeom prst="wedgeRoundRectCallout">
          <a:avLst>
            <a:gd name="adj1" fmla="val -14014"/>
            <a:gd name="adj2" fmla="val 7122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33</xdr:col>
      <xdr:colOff>97971</xdr:colOff>
      <xdr:row>4</xdr:row>
      <xdr:rowOff>2721</xdr:rowOff>
    </xdr:from>
    <xdr:to>
      <xdr:col>33</xdr:col>
      <xdr:colOff>1812473</xdr:colOff>
      <xdr:row>10</xdr:row>
      <xdr:rowOff>13608</xdr:rowOff>
    </xdr:to>
    <xdr:sp macro="" textlink="">
      <xdr:nvSpPr>
        <xdr:cNvPr id="61" name="Bocadillo: rectángulo con esquinas redondeadas 60">
          <a:extLst>
            <a:ext uri="{FF2B5EF4-FFF2-40B4-BE49-F238E27FC236}">
              <a16:creationId xmlns:a16="http://schemas.microsoft.com/office/drawing/2014/main" id="{00000000-0008-0000-0700-00003D000000}"/>
            </a:ext>
          </a:extLst>
        </xdr:cNvPr>
        <xdr:cNvSpPr/>
      </xdr:nvSpPr>
      <xdr:spPr>
        <a:xfrm rot="10800000">
          <a:off x="67167578" y="2220685"/>
          <a:ext cx="1714502" cy="1072244"/>
        </a:xfrm>
        <a:prstGeom prst="wedgeRoundRectCallout">
          <a:avLst>
            <a:gd name="adj1" fmla="val -19569"/>
            <a:gd name="adj2" fmla="val 7440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34</xdr:col>
      <xdr:colOff>46265</xdr:colOff>
      <xdr:row>4</xdr:row>
      <xdr:rowOff>19050</xdr:rowOff>
    </xdr:from>
    <xdr:to>
      <xdr:col>34</xdr:col>
      <xdr:colOff>1760767</xdr:colOff>
      <xdr:row>11</xdr:row>
      <xdr:rowOff>122465</xdr:rowOff>
    </xdr:to>
    <xdr:sp macro="" textlink="">
      <xdr:nvSpPr>
        <xdr:cNvPr id="62" name="Bocadillo: rectángulo con esquinas redondeadas 61">
          <a:extLst>
            <a:ext uri="{FF2B5EF4-FFF2-40B4-BE49-F238E27FC236}">
              <a16:creationId xmlns:a16="http://schemas.microsoft.com/office/drawing/2014/main" id="{00000000-0008-0000-0700-00003E000000}"/>
            </a:ext>
          </a:extLst>
        </xdr:cNvPr>
        <xdr:cNvSpPr/>
      </xdr:nvSpPr>
      <xdr:spPr>
        <a:xfrm rot="10800000">
          <a:off x="69075301" y="2237014"/>
          <a:ext cx="1714502" cy="1341665"/>
        </a:xfrm>
        <a:prstGeom prst="wedgeRoundRectCallout">
          <a:avLst>
            <a:gd name="adj1" fmla="val -12427"/>
            <a:gd name="adj2" fmla="val 7122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35</xdr:col>
      <xdr:colOff>35379</xdr:colOff>
      <xdr:row>4</xdr:row>
      <xdr:rowOff>35379</xdr:rowOff>
    </xdr:from>
    <xdr:to>
      <xdr:col>35</xdr:col>
      <xdr:colOff>1749881</xdr:colOff>
      <xdr:row>10</xdr:row>
      <xdr:rowOff>95250</xdr:rowOff>
    </xdr:to>
    <xdr:sp macro="" textlink="">
      <xdr:nvSpPr>
        <xdr:cNvPr id="63" name="Bocadillo: rectángulo con esquinas redondeadas 62">
          <a:extLst>
            <a:ext uri="{FF2B5EF4-FFF2-40B4-BE49-F238E27FC236}">
              <a16:creationId xmlns:a16="http://schemas.microsoft.com/office/drawing/2014/main" id="{00000000-0008-0000-0700-00003F000000}"/>
            </a:ext>
          </a:extLst>
        </xdr:cNvPr>
        <xdr:cNvSpPr/>
      </xdr:nvSpPr>
      <xdr:spPr>
        <a:xfrm rot="10800000">
          <a:off x="71023843" y="2253343"/>
          <a:ext cx="1714502" cy="1121228"/>
        </a:xfrm>
        <a:prstGeom prst="wedgeRoundRectCallout">
          <a:avLst>
            <a:gd name="adj1" fmla="val -21156"/>
            <a:gd name="adj2" fmla="val 64863"/>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36</xdr:col>
      <xdr:colOff>122464</xdr:colOff>
      <xdr:row>4</xdr:row>
      <xdr:rowOff>27214</xdr:rowOff>
    </xdr:from>
    <xdr:to>
      <xdr:col>36</xdr:col>
      <xdr:colOff>1836966</xdr:colOff>
      <xdr:row>10</xdr:row>
      <xdr:rowOff>122464</xdr:rowOff>
    </xdr:to>
    <xdr:sp macro="" textlink="">
      <xdr:nvSpPr>
        <xdr:cNvPr id="64" name="Bocadillo: rectángulo con esquinas redondeadas 63">
          <a:extLst>
            <a:ext uri="{FF2B5EF4-FFF2-40B4-BE49-F238E27FC236}">
              <a16:creationId xmlns:a16="http://schemas.microsoft.com/office/drawing/2014/main" id="{00000000-0008-0000-0700-000040000000}"/>
            </a:ext>
          </a:extLst>
        </xdr:cNvPr>
        <xdr:cNvSpPr/>
      </xdr:nvSpPr>
      <xdr:spPr>
        <a:xfrm rot="10800000">
          <a:off x="73070357" y="2245178"/>
          <a:ext cx="1714502" cy="1156607"/>
        </a:xfrm>
        <a:prstGeom prst="wedgeRoundRectCallout">
          <a:avLst>
            <a:gd name="adj1" fmla="val -16395"/>
            <a:gd name="adj2" fmla="val 7042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37</xdr:col>
      <xdr:colOff>149678</xdr:colOff>
      <xdr:row>4</xdr:row>
      <xdr:rowOff>13607</xdr:rowOff>
    </xdr:from>
    <xdr:to>
      <xdr:col>37</xdr:col>
      <xdr:colOff>1864180</xdr:colOff>
      <xdr:row>10</xdr:row>
      <xdr:rowOff>95250</xdr:rowOff>
    </xdr:to>
    <xdr:sp macro="" textlink="">
      <xdr:nvSpPr>
        <xdr:cNvPr id="65" name="Bocadillo: rectángulo con esquinas redondeadas 64">
          <a:extLst>
            <a:ext uri="{FF2B5EF4-FFF2-40B4-BE49-F238E27FC236}">
              <a16:creationId xmlns:a16="http://schemas.microsoft.com/office/drawing/2014/main" id="{00000000-0008-0000-0700-000041000000}"/>
            </a:ext>
          </a:extLst>
        </xdr:cNvPr>
        <xdr:cNvSpPr/>
      </xdr:nvSpPr>
      <xdr:spPr>
        <a:xfrm rot="10800000">
          <a:off x="75056999" y="2231571"/>
          <a:ext cx="1714502" cy="1143000"/>
        </a:xfrm>
        <a:prstGeom prst="wedgeRoundRectCallout">
          <a:avLst>
            <a:gd name="adj1" fmla="val -16395"/>
            <a:gd name="adj2" fmla="val 736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38</xdr:col>
      <xdr:colOff>111578</xdr:colOff>
      <xdr:row>4</xdr:row>
      <xdr:rowOff>16327</xdr:rowOff>
    </xdr:from>
    <xdr:to>
      <xdr:col>38</xdr:col>
      <xdr:colOff>1826080</xdr:colOff>
      <xdr:row>10</xdr:row>
      <xdr:rowOff>108857</xdr:rowOff>
    </xdr:to>
    <xdr:sp macro="" textlink="">
      <xdr:nvSpPr>
        <xdr:cNvPr id="66" name="Bocadillo: rectángulo con esquinas redondeadas 65">
          <a:extLst>
            <a:ext uri="{FF2B5EF4-FFF2-40B4-BE49-F238E27FC236}">
              <a16:creationId xmlns:a16="http://schemas.microsoft.com/office/drawing/2014/main" id="{00000000-0008-0000-0700-000042000000}"/>
            </a:ext>
          </a:extLst>
        </xdr:cNvPr>
        <xdr:cNvSpPr/>
      </xdr:nvSpPr>
      <xdr:spPr>
        <a:xfrm rot="10800000">
          <a:off x="76978328" y="2234291"/>
          <a:ext cx="1714502" cy="1153887"/>
        </a:xfrm>
        <a:prstGeom prst="wedgeRoundRectCallout">
          <a:avLst>
            <a:gd name="adj1" fmla="val -17188"/>
            <a:gd name="adj2" fmla="val 7599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39</xdr:col>
      <xdr:colOff>87085</xdr:colOff>
      <xdr:row>4</xdr:row>
      <xdr:rowOff>19048</xdr:rowOff>
    </xdr:from>
    <xdr:to>
      <xdr:col>39</xdr:col>
      <xdr:colOff>1801587</xdr:colOff>
      <xdr:row>10</xdr:row>
      <xdr:rowOff>13608</xdr:rowOff>
    </xdr:to>
    <xdr:sp macro="" textlink="">
      <xdr:nvSpPr>
        <xdr:cNvPr id="67" name="Bocadillo: rectángulo con esquinas redondeadas 66">
          <a:extLst>
            <a:ext uri="{FF2B5EF4-FFF2-40B4-BE49-F238E27FC236}">
              <a16:creationId xmlns:a16="http://schemas.microsoft.com/office/drawing/2014/main" id="{00000000-0008-0000-0700-000043000000}"/>
            </a:ext>
          </a:extLst>
        </xdr:cNvPr>
        <xdr:cNvSpPr/>
      </xdr:nvSpPr>
      <xdr:spPr>
        <a:xfrm rot="10800000">
          <a:off x="78913264" y="2237012"/>
          <a:ext cx="1714502" cy="1055917"/>
        </a:xfrm>
        <a:prstGeom prst="wedgeRoundRectCallout">
          <a:avLst>
            <a:gd name="adj1" fmla="val -14808"/>
            <a:gd name="adj2" fmla="val 7122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40</xdr:col>
      <xdr:colOff>54429</xdr:colOff>
      <xdr:row>4</xdr:row>
      <xdr:rowOff>13607</xdr:rowOff>
    </xdr:from>
    <xdr:to>
      <xdr:col>40</xdr:col>
      <xdr:colOff>1768931</xdr:colOff>
      <xdr:row>10</xdr:row>
      <xdr:rowOff>163286</xdr:rowOff>
    </xdr:to>
    <xdr:sp macro="" textlink="">
      <xdr:nvSpPr>
        <xdr:cNvPr id="68" name="Bocadillo: rectángulo con esquinas redondeadas 67">
          <a:extLst>
            <a:ext uri="{FF2B5EF4-FFF2-40B4-BE49-F238E27FC236}">
              <a16:creationId xmlns:a16="http://schemas.microsoft.com/office/drawing/2014/main" id="{00000000-0008-0000-0700-000044000000}"/>
            </a:ext>
          </a:extLst>
        </xdr:cNvPr>
        <xdr:cNvSpPr/>
      </xdr:nvSpPr>
      <xdr:spPr>
        <a:xfrm rot="10800000">
          <a:off x="80840036" y="2231571"/>
          <a:ext cx="1714502" cy="1211036"/>
        </a:xfrm>
        <a:prstGeom prst="wedgeRoundRectCallout">
          <a:avLst>
            <a:gd name="adj1" fmla="val -13220"/>
            <a:gd name="adj2" fmla="val 7281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41</xdr:col>
      <xdr:colOff>166008</xdr:colOff>
      <xdr:row>4</xdr:row>
      <xdr:rowOff>16327</xdr:rowOff>
    </xdr:from>
    <xdr:to>
      <xdr:col>41</xdr:col>
      <xdr:colOff>1880510</xdr:colOff>
      <xdr:row>10</xdr:row>
      <xdr:rowOff>136071</xdr:rowOff>
    </xdr:to>
    <xdr:sp macro="" textlink="">
      <xdr:nvSpPr>
        <xdr:cNvPr id="69" name="Bocadillo: rectángulo con esquinas redondeadas 68">
          <a:extLst>
            <a:ext uri="{FF2B5EF4-FFF2-40B4-BE49-F238E27FC236}">
              <a16:creationId xmlns:a16="http://schemas.microsoft.com/office/drawing/2014/main" id="{00000000-0008-0000-0700-000045000000}"/>
            </a:ext>
          </a:extLst>
        </xdr:cNvPr>
        <xdr:cNvSpPr/>
      </xdr:nvSpPr>
      <xdr:spPr>
        <a:xfrm rot="10800000">
          <a:off x="82911044" y="2234291"/>
          <a:ext cx="1714502" cy="1181101"/>
        </a:xfrm>
        <a:prstGeom prst="wedgeRoundRectCallout">
          <a:avLst>
            <a:gd name="adj1" fmla="val -16395"/>
            <a:gd name="adj2" fmla="val 7519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42</xdr:col>
      <xdr:colOff>127908</xdr:colOff>
      <xdr:row>4</xdr:row>
      <xdr:rowOff>19049</xdr:rowOff>
    </xdr:from>
    <xdr:to>
      <xdr:col>42</xdr:col>
      <xdr:colOff>1842410</xdr:colOff>
      <xdr:row>12</xdr:row>
      <xdr:rowOff>122464</xdr:rowOff>
    </xdr:to>
    <xdr:sp macro="" textlink="">
      <xdr:nvSpPr>
        <xdr:cNvPr id="70" name="Bocadillo: rectángulo con esquinas redondeadas 69">
          <a:extLst>
            <a:ext uri="{FF2B5EF4-FFF2-40B4-BE49-F238E27FC236}">
              <a16:creationId xmlns:a16="http://schemas.microsoft.com/office/drawing/2014/main" id="{00000000-0008-0000-0700-000046000000}"/>
            </a:ext>
          </a:extLst>
        </xdr:cNvPr>
        <xdr:cNvSpPr/>
      </xdr:nvSpPr>
      <xdr:spPr>
        <a:xfrm rot="10800000">
          <a:off x="84832372" y="2237013"/>
          <a:ext cx="1714502" cy="1518558"/>
        </a:xfrm>
        <a:prstGeom prst="wedgeRoundRectCallout">
          <a:avLst>
            <a:gd name="adj1" fmla="val -16395"/>
            <a:gd name="adj2" fmla="val 7440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43</xdr:col>
      <xdr:colOff>157843</xdr:colOff>
      <xdr:row>3</xdr:row>
      <xdr:rowOff>171445</xdr:rowOff>
    </xdr:from>
    <xdr:to>
      <xdr:col>43</xdr:col>
      <xdr:colOff>1872345</xdr:colOff>
      <xdr:row>10</xdr:row>
      <xdr:rowOff>68035</xdr:rowOff>
    </xdr:to>
    <xdr:sp macro="" textlink="">
      <xdr:nvSpPr>
        <xdr:cNvPr id="71" name="Bocadillo: rectángulo con esquinas redondeadas 70">
          <a:extLst>
            <a:ext uri="{FF2B5EF4-FFF2-40B4-BE49-F238E27FC236}">
              <a16:creationId xmlns:a16="http://schemas.microsoft.com/office/drawing/2014/main" id="{00000000-0008-0000-0700-000047000000}"/>
            </a:ext>
          </a:extLst>
        </xdr:cNvPr>
        <xdr:cNvSpPr/>
      </xdr:nvSpPr>
      <xdr:spPr>
        <a:xfrm rot="10800000">
          <a:off x="86821736" y="2212516"/>
          <a:ext cx="1714502" cy="1134840"/>
        </a:xfrm>
        <a:prstGeom prst="wedgeRoundRectCallout">
          <a:avLst>
            <a:gd name="adj1" fmla="val -14014"/>
            <a:gd name="adj2" fmla="val 7281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44</xdr:col>
      <xdr:colOff>174172</xdr:colOff>
      <xdr:row>3</xdr:row>
      <xdr:rowOff>174171</xdr:rowOff>
    </xdr:from>
    <xdr:to>
      <xdr:col>44</xdr:col>
      <xdr:colOff>1888674</xdr:colOff>
      <xdr:row>13</xdr:row>
      <xdr:rowOff>117021</xdr:rowOff>
    </xdr:to>
    <xdr:sp macro="" textlink="">
      <xdr:nvSpPr>
        <xdr:cNvPr id="72" name="Bocadillo: rectángulo con esquinas redondeadas 71">
          <a:extLst>
            <a:ext uri="{FF2B5EF4-FFF2-40B4-BE49-F238E27FC236}">
              <a16:creationId xmlns:a16="http://schemas.microsoft.com/office/drawing/2014/main" id="{00000000-0008-0000-0700-000048000000}"/>
            </a:ext>
          </a:extLst>
        </xdr:cNvPr>
        <xdr:cNvSpPr/>
      </xdr:nvSpPr>
      <xdr:spPr>
        <a:xfrm rot="10800000">
          <a:off x="86389029" y="2215242"/>
          <a:ext cx="1714502" cy="1711779"/>
        </a:xfrm>
        <a:prstGeom prst="wedgeRoundRectCallout">
          <a:avLst>
            <a:gd name="adj1" fmla="val -16395"/>
            <a:gd name="adj2" fmla="val 7519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45</xdr:col>
      <xdr:colOff>54428</xdr:colOff>
      <xdr:row>4</xdr:row>
      <xdr:rowOff>13607</xdr:rowOff>
    </xdr:from>
    <xdr:to>
      <xdr:col>45</xdr:col>
      <xdr:colOff>1768930</xdr:colOff>
      <xdr:row>10</xdr:row>
      <xdr:rowOff>54429</xdr:rowOff>
    </xdr:to>
    <xdr:sp macro="" textlink="">
      <xdr:nvSpPr>
        <xdr:cNvPr id="73" name="Bocadillo: rectángulo con esquinas redondeadas 72">
          <a:extLst>
            <a:ext uri="{FF2B5EF4-FFF2-40B4-BE49-F238E27FC236}">
              <a16:creationId xmlns:a16="http://schemas.microsoft.com/office/drawing/2014/main" id="{00000000-0008-0000-0700-000049000000}"/>
            </a:ext>
          </a:extLst>
        </xdr:cNvPr>
        <xdr:cNvSpPr/>
      </xdr:nvSpPr>
      <xdr:spPr>
        <a:xfrm rot="10800000">
          <a:off x="90637178" y="2231571"/>
          <a:ext cx="1714502" cy="1102179"/>
        </a:xfrm>
        <a:prstGeom prst="wedgeRoundRectCallout">
          <a:avLst>
            <a:gd name="adj1" fmla="val -11633"/>
            <a:gd name="adj2" fmla="val 73607"/>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46</xdr:col>
      <xdr:colOff>84364</xdr:colOff>
      <xdr:row>4</xdr:row>
      <xdr:rowOff>2720</xdr:rowOff>
    </xdr:from>
    <xdr:to>
      <xdr:col>46</xdr:col>
      <xdr:colOff>1798866</xdr:colOff>
      <xdr:row>11</xdr:row>
      <xdr:rowOff>136072</xdr:rowOff>
    </xdr:to>
    <xdr:sp macro="" textlink="">
      <xdr:nvSpPr>
        <xdr:cNvPr id="74" name="Bocadillo: rectángulo con esquinas redondeadas 73">
          <a:extLst>
            <a:ext uri="{FF2B5EF4-FFF2-40B4-BE49-F238E27FC236}">
              <a16:creationId xmlns:a16="http://schemas.microsoft.com/office/drawing/2014/main" id="{00000000-0008-0000-0700-00004A000000}"/>
            </a:ext>
          </a:extLst>
        </xdr:cNvPr>
        <xdr:cNvSpPr/>
      </xdr:nvSpPr>
      <xdr:spPr>
        <a:xfrm rot="10800000">
          <a:off x="92626543" y="2220684"/>
          <a:ext cx="1714502" cy="1371602"/>
        </a:xfrm>
        <a:prstGeom prst="wedgeRoundRectCallout">
          <a:avLst>
            <a:gd name="adj1" fmla="val -7665"/>
            <a:gd name="adj2" fmla="val 7599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0</xdr:col>
      <xdr:colOff>0</xdr:colOff>
      <xdr:row>20</xdr:row>
      <xdr:rowOff>81643</xdr:rowOff>
    </xdr:from>
    <xdr:to>
      <xdr:col>0</xdr:col>
      <xdr:colOff>1945821</xdr:colOff>
      <xdr:row>24</xdr:row>
      <xdr:rowOff>130630</xdr:rowOff>
    </xdr:to>
    <xdr:sp macro="" textlink="">
      <xdr:nvSpPr>
        <xdr:cNvPr id="75" name="Bocadillo nube: nube 74">
          <a:extLst>
            <a:ext uri="{FF2B5EF4-FFF2-40B4-BE49-F238E27FC236}">
              <a16:creationId xmlns:a16="http://schemas.microsoft.com/office/drawing/2014/main" id="{00000000-0008-0000-0700-00004B000000}"/>
            </a:ext>
          </a:extLst>
        </xdr:cNvPr>
        <xdr:cNvSpPr/>
      </xdr:nvSpPr>
      <xdr:spPr>
        <a:xfrm>
          <a:off x="0" y="6082393"/>
          <a:ext cx="1945821" cy="770166"/>
        </a:xfrm>
        <a:prstGeom prst="cloudCallout">
          <a:avLst>
            <a:gd name="adj1" fmla="val -22930"/>
            <a:gd name="adj2" fmla="val 131776"/>
          </a:avLst>
        </a:prstGeom>
        <a:ln w="28575"/>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endParaRPr lang="es-MX" sz="1100"/>
        </a:p>
      </xdr:txBody>
    </xdr:sp>
    <xdr:clientData/>
  </xdr:twoCellAnchor>
  <xdr:twoCellAnchor>
    <xdr:from>
      <xdr:col>0</xdr:col>
      <xdr:colOff>312965</xdr:colOff>
      <xdr:row>20</xdr:row>
      <xdr:rowOff>176893</xdr:rowOff>
    </xdr:from>
    <xdr:to>
      <xdr:col>0</xdr:col>
      <xdr:colOff>1524001</xdr:colOff>
      <xdr:row>23</xdr:row>
      <xdr:rowOff>122465</xdr:rowOff>
    </xdr:to>
    <xdr:sp macro="" textlink="">
      <xdr:nvSpPr>
        <xdr:cNvPr id="76" name="CuadroTexto 75">
          <a:extLst>
            <a:ext uri="{FF2B5EF4-FFF2-40B4-BE49-F238E27FC236}">
              <a16:creationId xmlns:a16="http://schemas.microsoft.com/office/drawing/2014/main" id="{00000000-0008-0000-0700-00004C000000}"/>
            </a:ext>
          </a:extLst>
        </xdr:cNvPr>
        <xdr:cNvSpPr txBox="1"/>
      </xdr:nvSpPr>
      <xdr:spPr>
        <a:xfrm>
          <a:off x="312965" y="6177643"/>
          <a:ext cx="1211036" cy="4898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2400" i="1">
              <a:solidFill>
                <a:schemeClr val="bg1">
                  <a:lumMod val="50000"/>
                </a:schemeClr>
              </a:solidFill>
            </a:rPr>
            <a:t>Ejemplo</a:t>
          </a:r>
        </a:p>
      </xdr:txBody>
    </xdr:sp>
    <xdr:clientData/>
  </xdr:twoCellAnchor>
  <xdr:twoCellAnchor>
    <xdr:from>
      <xdr:col>47</xdr:col>
      <xdr:colOff>155120</xdr:colOff>
      <xdr:row>3</xdr:row>
      <xdr:rowOff>155120</xdr:rowOff>
    </xdr:from>
    <xdr:to>
      <xdr:col>47</xdr:col>
      <xdr:colOff>1869622</xdr:colOff>
      <xdr:row>10</xdr:row>
      <xdr:rowOff>163286</xdr:rowOff>
    </xdr:to>
    <xdr:sp macro="" textlink="">
      <xdr:nvSpPr>
        <xdr:cNvPr id="77" name="Bocadillo: rectángulo con esquinas redondeadas 76">
          <a:extLst>
            <a:ext uri="{FF2B5EF4-FFF2-40B4-BE49-F238E27FC236}">
              <a16:creationId xmlns:a16="http://schemas.microsoft.com/office/drawing/2014/main" id="{00000000-0008-0000-0700-00004D000000}"/>
            </a:ext>
          </a:extLst>
        </xdr:cNvPr>
        <xdr:cNvSpPr/>
      </xdr:nvSpPr>
      <xdr:spPr>
        <a:xfrm rot="10800000">
          <a:off x="94656727" y="2196191"/>
          <a:ext cx="1714502" cy="1246416"/>
        </a:xfrm>
        <a:prstGeom prst="wedgeRoundRectCallout">
          <a:avLst>
            <a:gd name="adj1" fmla="val -7665"/>
            <a:gd name="adj2" fmla="val 75992"/>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endParaRPr lang="es-MX" sz="1100"/>
        </a:p>
      </xdr:txBody>
    </xdr:sp>
    <xdr:clientData/>
  </xdr:twoCellAnchor>
  <xdr:twoCellAnchor>
    <xdr:from>
      <xdr:col>23</xdr:col>
      <xdr:colOff>304801</xdr:colOff>
      <xdr:row>4</xdr:row>
      <xdr:rowOff>73479</xdr:rowOff>
    </xdr:from>
    <xdr:to>
      <xdr:col>23</xdr:col>
      <xdr:colOff>1700893</xdr:colOff>
      <xdr:row>12</xdr:row>
      <xdr:rowOff>122464</xdr:rowOff>
    </xdr:to>
    <xdr:sp macro="" textlink="">
      <xdr:nvSpPr>
        <xdr:cNvPr id="79" name="CuadroTexto 78">
          <a:extLst>
            <a:ext uri="{FF2B5EF4-FFF2-40B4-BE49-F238E27FC236}">
              <a16:creationId xmlns:a16="http://schemas.microsoft.com/office/drawing/2014/main" id="{00000000-0008-0000-0700-00004F000000}"/>
            </a:ext>
          </a:extLst>
        </xdr:cNvPr>
        <xdr:cNvSpPr txBox="1"/>
      </xdr:nvSpPr>
      <xdr:spPr>
        <a:xfrm>
          <a:off x="47780122" y="2291443"/>
          <a:ext cx="1396092" cy="14641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Fecha</a:t>
          </a:r>
          <a:r>
            <a:rPr lang="es-MX" sz="1400" baseline="0"/>
            <a:t> con la cual se da inicio al tramite de la solcitud ante la OAP, en el sistema ORFEO.</a:t>
          </a:r>
          <a:endParaRPr lang="es-MX" sz="1400"/>
        </a:p>
      </xdr:txBody>
    </xdr:sp>
    <xdr:clientData/>
  </xdr:twoCellAnchor>
  <xdr:twoCellAnchor>
    <xdr:from>
      <xdr:col>24</xdr:col>
      <xdr:colOff>293915</xdr:colOff>
      <xdr:row>5</xdr:row>
      <xdr:rowOff>62594</xdr:rowOff>
    </xdr:from>
    <xdr:to>
      <xdr:col>24</xdr:col>
      <xdr:colOff>1627415</xdr:colOff>
      <xdr:row>10</xdr:row>
      <xdr:rowOff>81643</xdr:rowOff>
    </xdr:to>
    <xdr:sp macro="" textlink="">
      <xdr:nvSpPr>
        <xdr:cNvPr id="80" name="CuadroTexto 79">
          <a:extLst>
            <a:ext uri="{FF2B5EF4-FFF2-40B4-BE49-F238E27FC236}">
              <a16:creationId xmlns:a16="http://schemas.microsoft.com/office/drawing/2014/main" id="{00000000-0008-0000-0700-000050000000}"/>
            </a:ext>
          </a:extLst>
        </xdr:cNvPr>
        <xdr:cNvSpPr txBox="1"/>
      </xdr:nvSpPr>
      <xdr:spPr>
        <a:xfrm>
          <a:off x="49728665" y="2457451"/>
          <a:ext cx="1333500" cy="9035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Relacionar</a:t>
          </a:r>
          <a:r>
            <a:rPr lang="es-MX" sz="1400" baseline="0"/>
            <a:t> No. de radicado ORFEO.</a:t>
          </a:r>
          <a:endParaRPr lang="es-MX" sz="1400"/>
        </a:p>
      </xdr:txBody>
    </xdr:sp>
    <xdr:clientData/>
  </xdr:twoCellAnchor>
  <xdr:twoCellAnchor>
    <xdr:from>
      <xdr:col>25</xdr:col>
      <xdr:colOff>242208</xdr:colOff>
      <xdr:row>4</xdr:row>
      <xdr:rowOff>119744</xdr:rowOff>
    </xdr:from>
    <xdr:to>
      <xdr:col>25</xdr:col>
      <xdr:colOff>1632856</xdr:colOff>
      <xdr:row>11</xdr:row>
      <xdr:rowOff>108858</xdr:rowOff>
    </xdr:to>
    <xdr:sp macro="" textlink="">
      <xdr:nvSpPr>
        <xdr:cNvPr id="81" name="CuadroTexto 80">
          <a:extLst>
            <a:ext uri="{FF2B5EF4-FFF2-40B4-BE49-F238E27FC236}">
              <a16:creationId xmlns:a16="http://schemas.microsoft.com/office/drawing/2014/main" id="{00000000-0008-0000-0700-000051000000}"/>
            </a:ext>
          </a:extLst>
        </xdr:cNvPr>
        <xdr:cNvSpPr txBox="1"/>
      </xdr:nvSpPr>
      <xdr:spPr>
        <a:xfrm>
          <a:off x="51636387" y="2337708"/>
          <a:ext cx="1390648" cy="12273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Seleccionar</a:t>
          </a:r>
          <a:r>
            <a:rPr lang="es-MX" sz="1400" baseline="0"/>
            <a:t> de lista desplegable el tipo de modificación solcitada.</a:t>
          </a:r>
          <a:endParaRPr lang="es-MX" sz="1400"/>
        </a:p>
      </xdr:txBody>
    </xdr:sp>
    <xdr:clientData/>
  </xdr:twoCellAnchor>
  <xdr:twoCellAnchor>
    <xdr:from>
      <xdr:col>27</xdr:col>
      <xdr:colOff>340180</xdr:colOff>
      <xdr:row>4</xdr:row>
      <xdr:rowOff>149680</xdr:rowOff>
    </xdr:from>
    <xdr:to>
      <xdr:col>27</xdr:col>
      <xdr:colOff>1673680</xdr:colOff>
      <xdr:row>11</xdr:row>
      <xdr:rowOff>108858</xdr:rowOff>
    </xdr:to>
    <xdr:sp macro="" textlink="">
      <xdr:nvSpPr>
        <xdr:cNvPr id="82" name="CuadroTexto 81">
          <a:extLst>
            <a:ext uri="{FF2B5EF4-FFF2-40B4-BE49-F238E27FC236}">
              <a16:creationId xmlns:a16="http://schemas.microsoft.com/office/drawing/2014/main" id="{00000000-0008-0000-0700-000052000000}"/>
            </a:ext>
          </a:extLst>
        </xdr:cNvPr>
        <xdr:cNvSpPr txBox="1"/>
      </xdr:nvSpPr>
      <xdr:spPr>
        <a:xfrm>
          <a:off x="55653216" y="2367644"/>
          <a:ext cx="1333500" cy="1197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Indicar fecha en la cual se realiza la modificación,</a:t>
          </a:r>
          <a:r>
            <a:rPr lang="es-MX" sz="1400" baseline="0"/>
            <a:t> y/o viabilidad</a:t>
          </a:r>
          <a:r>
            <a:rPr lang="es-MX" sz="1400"/>
            <a:t>.</a:t>
          </a:r>
        </a:p>
      </xdr:txBody>
    </xdr:sp>
    <xdr:clientData/>
  </xdr:twoCellAnchor>
  <xdr:twoCellAnchor>
    <xdr:from>
      <xdr:col>26</xdr:col>
      <xdr:colOff>163288</xdr:colOff>
      <xdr:row>4</xdr:row>
      <xdr:rowOff>84367</xdr:rowOff>
    </xdr:from>
    <xdr:to>
      <xdr:col>26</xdr:col>
      <xdr:colOff>1755322</xdr:colOff>
      <xdr:row>11</xdr:row>
      <xdr:rowOff>68037</xdr:rowOff>
    </xdr:to>
    <xdr:sp macro="" textlink="">
      <xdr:nvSpPr>
        <xdr:cNvPr id="83" name="CuadroTexto 82">
          <a:extLst>
            <a:ext uri="{FF2B5EF4-FFF2-40B4-BE49-F238E27FC236}">
              <a16:creationId xmlns:a16="http://schemas.microsoft.com/office/drawing/2014/main" id="{00000000-0008-0000-0700-000053000000}"/>
            </a:ext>
          </a:extLst>
        </xdr:cNvPr>
        <xdr:cNvSpPr txBox="1"/>
      </xdr:nvSpPr>
      <xdr:spPr>
        <a:xfrm>
          <a:off x="53516895" y="2302331"/>
          <a:ext cx="1592034" cy="1221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Registro</a:t>
          </a:r>
          <a:r>
            <a:rPr lang="es-MX" sz="1400" baseline="0"/>
            <a:t> de la trazabilidad de la creación de lineas.   Indicar línea origen de recursos y valor.</a:t>
          </a:r>
          <a:endParaRPr lang="es-MX" sz="1400"/>
        </a:p>
      </xdr:txBody>
    </xdr:sp>
    <xdr:clientData/>
  </xdr:twoCellAnchor>
  <xdr:twoCellAnchor>
    <xdr:from>
      <xdr:col>28</xdr:col>
      <xdr:colOff>258536</xdr:colOff>
      <xdr:row>4</xdr:row>
      <xdr:rowOff>155124</xdr:rowOff>
    </xdr:from>
    <xdr:to>
      <xdr:col>28</xdr:col>
      <xdr:colOff>1768929</xdr:colOff>
      <xdr:row>14</xdr:row>
      <xdr:rowOff>27214</xdr:rowOff>
    </xdr:to>
    <xdr:sp macro="" textlink="">
      <xdr:nvSpPr>
        <xdr:cNvPr id="84" name="CuadroTexto 83">
          <a:extLst>
            <a:ext uri="{FF2B5EF4-FFF2-40B4-BE49-F238E27FC236}">
              <a16:creationId xmlns:a16="http://schemas.microsoft.com/office/drawing/2014/main" id="{00000000-0008-0000-0700-000054000000}"/>
            </a:ext>
          </a:extLst>
        </xdr:cNvPr>
        <xdr:cNvSpPr txBox="1"/>
      </xdr:nvSpPr>
      <xdr:spPr>
        <a:xfrm>
          <a:off x="57531000" y="2373088"/>
          <a:ext cx="1510393" cy="16410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 consecutivo dado</a:t>
          </a:r>
          <a:r>
            <a:rPr lang="es-MX" sz="1400" baseline="0"/>
            <a:t> por la OAP, que identifican la viabilidad generada y el proyecto de inversión.</a:t>
          </a:r>
          <a:endParaRPr lang="es-MX" sz="1400"/>
        </a:p>
      </xdr:txBody>
    </xdr:sp>
    <xdr:clientData/>
  </xdr:twoCellAnchor>
  <xdr:twoCellAnchor>
    <xdr:from>
      <xdr:col>29</xdr:col>
      <xdr:colOff>329294</xdr:colOff>
      <xdr:row>5</xdr:row>
      <xdr:rowOff>57151</xdr:rowOff>
    </xdr:from>
    <xdr:to>
      <xdr:col>29</xdr:col>
      <xdr:colOff>1662794</xdr:colOff>
      <xdr:row>9</xdr:row>
      <xdr:rowOff>136071</xdr:rowOff>
    </xdr:to>
    <xdr:sp macro="" textlink="">
      <xdr:nvSpPr>
        <xdr:cNvPr id="85" name="CuadroTexto 84">
          <a:extLst>
            <a:ext uri="{FF2B5EF4-FFF2-40B4-BE49-F238E27FC236}">
              <a16:creationId xmlns:a16="http://schemas.microsoft.com/office/drawing/2014/main" id="{00000000-0008-0000-0700-000055000000}"/>
            </a:ext>
          </a:extLst>
        </xdr:cNvPr>
        <xdr:cNvSpPr txBox="1"/>
      </xdr:nvSpPr>
      <xdr:spPr>
        <a:xfrm>
          <a:off x="59561187" y="2452008"/>
          <a:ext cx="1333500" cy="786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Fecha de generación  </a:t>
          </a:r>
          <a:r>
            <a:rPr lang="es-MX" sz="1400" baseline="0"/>
            <a:t>de la viabilidad.</a:t>
          </a:r>
          <a:endParaRPr lang="es-MX" sz="1400"/>
        </a:p>
      </xdr:txBody>
    </xdr:sp>
    <xdr:clientData/>
  </xdr:twoCellAnchor>
  <xdr:twoCellAnchor>
    <xdr:from>
      <xdr:col>30</xdr:col>
      <xdr:colOff>204108</xdr:colOff>
      <xdr:row>4</xdr:row>
      <xdr:rowOff>100693</xdr:rowOff>
    </xdr:from>
    <xdr:to>
      <xdr:col>30</xdr:col>
      <xdr:colOff>1673680</xdr:colOff>
      <xdr:row>12</xdr:row>
      <xdr:rowOff>95250</xdr:rowOff>
    </xdr:to>
    <xdr:sp macro="" textlink="">
      <xdr:nvSpPr>
        <xdr:cNvPr id="86" name="CuadroTexto 85">
          <a:extLst>
            <a:ext uri="{FF2B5EF4-FFF2-40B4-BE49-F238E27FC236}">
              <a16:creationId xmlns:a16="http://schemas.microsoft.com/office/drawing/2014/main" id="{00000000-0008-0000-0700-000056000000}"/>
            </a:ext>
          </a:extLst>
        </xdr:cNvPr>
        <xdr:cNvSpPr txBox="1"/>
      </xdr:nvSpPr>
      <xdr:spPr>
        <a:xfrm>
          <a:off x="61395429" y="2318657"/>
          <a:ext cx="1469572" cy="1409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Valor solicitado por el ordenador del gasto</a:t>
          </a:r>
          <a:r>
            <a:rPr lang="es-MX" sz="1400" baseline="0"/>
            <a:t>. </a:t>
          </a:r>
        </a:p>
        <a:p>
          <a:pPr algn="ctr"/>
          <a:r>
            <a:rPr lang="es-MX" sz="1400" baseline="0"/>
            <a:t>(No debe superar el valor programado).</a:t>
          </a:r>
          <a:endParaRPr lang="es-MX" sz="1400"/>
        </a:p>
      </xdr:txBody>
    </xdr:sp>
    <xdr:clientData/>
  </xdr:twoCellAnchor>
  <xdr:twoCellAnchor>
    <xdr:from>
      <xdr:col>31</xdr:col>
      <xdr:colOff>95249</xdr:colOff>
      <xdr:row>4</xdr:row>
      <xdr:rowOff>144235</xdr:rowOff>
    </xdr:from>
    <xdr:to>
      <xdr:col>31</xdr:col>
      <xdr:colOff>1619249</xdr:colOff>
      <xdr:row>8</xdr:row>
      <xdr:rowOff>54429</xdr:rowOff>
    </xdr:to>
    <xdr:sp macro="" textlink="">
      <xdr:nvSpPr>
        <xdr:cNvPr id="87" name="CuadroTexto 86">
          <a:extLst>
            <a:ext uri="{FF2B5EF4-FFF2-40B4-BE49-F238E27FC236}">
              <a16:creationId xmlns:a16="http://schemas.microsoft.com/office/drawing/2014/main" id="{00000000-0008-0000-0700-000057000000}"/>
            </a:ext>
          </a:extLst>
        </xdr:cNvPr>
        <xdr:cNvSpPr txBox="1"/>
      </xdr:nvSpPr>
      <xdr:spPr>
        <a:xfrm>
          <a:off x="63245999" y="2362199"/>
          <a:ext cx="1524000" cy="6177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Saldo disponible por viabilizar. </a:t>
          </a:r>
        </a:p>
      </xdr:txBody>
    </xdr:sp>
    <xdr:clientData/>
  </xdr:twoCellAnchor>
  <xdr:twoCellAnchor>
    <xdr:from>
      <xdr:col>32</xdr:col>
      <xdr:colOff>285750</xdr:colOff>
      <xdr:row>5</xdr:row>
      <xdr:rowOff>27214</xdr:rowOff>
    </xdr:from>
    <xdr:to>
      <xdr:col>32</xdr:col>
      <xdr:colOff>1619250</xdr:colOff>
      <xdr:row>9</xdr:row>
      <xdr:rowOff>136072</xdr:rowOff>
    </xdr:to>
    <xdr:sp macro="" textlink="">
      <xdr:nvSpPr>
        <xdr:cNvPr id="88" name="CuadroTexto 87">
          <a:extLst>
            <a:ext uri="{FF2B5EF4-FFF2-40B4-BE49-F238E27FC236}">
              <a16:creationId xmlns:a16="http://schemas.microsoft.com/office/drawing/2014/main" id="{00000000-0008-0000-0700-000058000000}"/>
            </a:ext>
          </a:extLst>
        </xdr:cNvPr>
        <xdr:cNvSpPr txBox="1"/>
      </xdr:nvSpPr>
      <xdr:spPr>
        <a:xfrm>
          <a:off x="65395929" y="2422071"/>
          <a:ext cx="1333500" cy="816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 asignado por el sistema BOGDATA.</a:t>
          </a:r>
        </a:p>
      </xdr:txBody>
    </xdr:sp>
    <xdr:clientData/>
  </xdr:twoCellAnchor>
  <xdr:twoCellAnchor>
    <xdr:from>
      <xdr:col>33</xdr:col>
      <xdr:colOff>136071</xdr:colOff>
      <xdr:row>4</xdr:row>
      <xdr:rowOff>125184</xdr:rowOff>
    </xdr:from>
    <xdr:to>
      <xdr:col>33</xdr:col>
      <xdr:colOff>1700892</xdr:colOff>
      <xdr:row>9</xdr:row>
      <xdr:rowOff>27214</xdr:rowOff>
    </xdr:to>
    <xdr:sp macro="" textlink="">
      <xdr:nvSpPr>
        <xdr:cNvPr id="89" name="CuadroTexto 88">
          <a:extLst>
            <a:ext uri="{FF2B5EF4-FFF2-40B4-BE49-F238E27FC236}">
              <a16:creationId xmlns:a16="http://schemas.microsoft.com/office/drawing/2014/main" id="{00000000-0008-0000-0700-000059000000}"/>
            </a:ext>
          </a:extLst>
        </xdr:cNvPr>
        <xdr:cNvSpPr txBox="1"/>
      </xdr:nvSpPr>
      <xdr:spPr>
        <a:xfrm>
          <a:off x="67205678" y="2343148"/>
          <a:ext cx="1564821" cy="7864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Fecha de expedicion del CDP. </a:t>
          </a:r>
        </a:p>
      </xdr:txBody>
    </xdr:sp>
    <xdr:clientData/>
  </xdr:twoCellAnchor>
  <xdr:twoCellAnchor>
    <xdr:from>
      <xdr:col>34</xdr:col>
      <xdr:colOff>176893</xdr:colOff>
      <xdr:row>4</xdr:row>
      <xdr:rowOff>87088</xdr:rowOff>
    </xdr:from>
    <xdr:to>
      <xdr:col>34</xdr:col>
      <xdr:colOff>1665516</xdr:colOff>
      <xdr:row>11</xdr:row>
      <xdr:rowOff>40821</xdr:rowOff>
    </xdr:to>
    <xdr:sp macro="" textlink="">
      <xdr:nvSpPr>
        <xdr:cNvPr id="90" name="CuadroTexto 89">
          <a:extLst>
            <a:ext uri="{FF2B5EF4-FFF2-40B4-BE49-F238E27FC236}">
              <a16:creationId xmlns:a16="http://schemas.microsoft.com/office/drawing/2014/main" id="{00000000-0008-0000-0700-00005A000000}"/>
            </a:ext>
          </a:extLst>
        </xdr:cNvPr>
        <xdr:cNvSpPr txBox="1"/>
      </xdr:nvSpPr>
      <xdr:spPr>
        <a:xfrm>
          <a:off x="69205929" y="2305052"/>
          <a:ext cx="1488623" cy="1191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Valor Asignado al CDP. </a:t>
          </a:r>
        </a:p>
        <a:p>
          <a:pPr algn="ctr"/>
          <a:r>
            <a:rPr lang="es-MX" sz="1400"/>
            <a:t>(No debe superar el  Valor de la Viabilidad).</a:t>
          </a:r>
        </a:p>
      </xdr:txBody>
    </xdr:sp>
    <xdr:clientData/>
  </xdr:twoCellAnchor>
  <xdr:twoCellAnchor>
    <xdr:from>
      <xdr:col>35</xdr:col>
      <xdr:colOff>108857</xdr:colOff>
      <xdr:row>5</xdr:row>
      <xdr:rowOff>21773</xdr:rowOff>
    </xdr:from>
    <xdr:to>
      <xdr:col>35</xdr:col>
      <xdr:colOff>1660071</xdr:colOff>
      <xdr:row>9</xdr:row>
      <xdr:rowOff>149678</xdr:rowOff>
    </xdr:to>
    <xdr:sp macro="" textlink="">
      <xdr:nvSpPr>
        <xdr:cNvPr id="91" name="CuadroTexto 90">
          <a:extLst>
            <a:ext uri="{FF2B5EF4-FFF2-40B4-BE49-F238E27FC236}">
              <a16:creationId xmlns:a16="http://schemas.microsoft.com/office/drawing/2014/main" id="{00000000-0008-0000-0700-00005B000000}"/>
            </a:ext>
          </a:extLst>
        </xdr:cNvPr>
        <xdr:cNvSpPr txBox="1"/>
      </xdr:nvSpPr>
      <xdr:spPr>
        <a:xfrm>
          <a:off x="71097321" y="2416630"/>
          <a:ext cx="1551214" cy="8354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Saldo disponible</a:t>
          </a:r>
          <a:r>
            <a:rPr lang="es-MX" sz="1400" baseline="0"/>
            <a:t> para ser apropiado. </a:t>
          </a:r>
          <a:endParaRPr lang="es-MX" sz="1400"/>
        </a:p>
      </xdr:txBody>
    </xdr:sp>
    <xdr:clientData/>
  </xdr:twoCellAnchor>
  <xdr:twoCellAnchor>
    <xdr:from>
      <xdr:col>36</xdr:col>
      <xdr:colOff>285749</xdr:colOff>
      <xdr:row>5</xdr:row>
      <xdr:rowOff>68036</xdr:rowOff>
    </xdr:from>
    <xdr:to>
      <xdr:col>36</xdr:col>
      <xdr:colOff>1619249</xdr:colOff>
      <xdr:row>10</xdr:row>
      <xdr:rowOff>108858</xdr:rowOff>
    </xdr:to>
    <xdr:sp macro="" textlink="">
      <xdr:nvSpPr>
        <xdr:cNvPr id="92" name="CuadroTexto 91">
          <a:extLst>
            <a:ext uri="{FF2B5EF4-FFF2-40B4-BE49-F238E27FC236}">
              <a16:creationId xmlns:a16="http://schemas.microsoft.com/office/drawing/2014/main" id="{00000000-0008-0000-0700-00005C000000}"/>
            </a:ext>
          </a:extLst>
        </xdr:cNvPr>
        <xdr:cNvSpPr txBox="1"/>
      </xdr:nvSpPr>
      <xdr:spPr>
        <a:xfrm>
          <a:off x="73233642" y="2462893"/>
          <a:ext cx="1333500" cy="92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 asignado al CRP por el sistema BOGDATA.</a:t>
          </a:r>
        </a:p>
      </xdr:txBody>
    </xdr:sp>
    <xdr:clientData/>
  </xdr:twoCellAnchor>
  <xdr:twoCellAnchor>
    <xdr:from>
      <xdr:col>37</xdr:col>
      <xdr:colOff>315686</xdr:colOff>
      <xdr:row>5</xdr:row>
      <xdr:rowOff>43544</xdr:rowOff>
    </xdr:from>
    <xdr:to>
      <xdr:col>37</xdr:col>
      <xdr:colOff>1728108</xdr:colOff>
      <xdr:row>9</xdr:row>
      <xdr:rowOff>136072</xdr:rowOff>
    </xdr:to>
    <xdr:sp macro="" textlink="">
      <xdr:nvSpPr>
        <xdr:cNvPr id="93" name="CuadroTexto 92">
          <a:extLst>
            <a:ext uri="{FF2B5EF4-FFF2-40B4-BE49-F238E27FC236}">
              <a16:creationId xmlns:a16="http://schemas.microsoft.com/office/drawing/2014/main" id="{00000000-0008-0000-0700-00005D000000}"/>
            </a:ext>
          </a:extLst>
        </xdr:cNvPr>
        <xdr:cNvSpPr txBox="1"/>
      </xdr:nvSpPr>
      <xdr:spPr>
        <a:xfrm>
          <a:off x="75223007" y="2438401"/>
          <a:ext cx="1412422" cy="80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Fecha de expedicion del CRP. </a:t>
          </a:r>
        </a:p>
      </xdr:txBody>
    </xdr:sp>
    <xdr:clientData/>
  </xdr:twoCellAnchor>
  <xdr:twoCellAnchor>
    <xdr:from>
      <xdr:col>38</xdr:col>
      <xdr:colOff>250372</xdr:colOff>
      <xdr:row>4</xdr:row>
      <xdr:rowOff>136072</xdr:rowOff>
    </xdr:from>
    <xdr:to>
      <xdr:col>38</xdr:col>
      <xdr:colOff>1755321</xdr:colOff>
      <xdr:row>10</xdr:row>
      <xdr:rowOff>68036</xdr:rowOff>
    </xdr:to>
    <xdr:sp macro="" textlink="">
      <xdr:nvSpPr>
        <xdr:cNvPr id="94" name="CuadroTexto 93">
          <a:extLst>
            <a:ext uri="{FF2B5EF4-FFF2-40B4-BE49-F238E27FC236}">
              <a16:creationId xmlns:a16="http://schemas.microsoft.com/office/drawing/2014/main" id="{00000000-0008-0000-0700-00005E000000}"/>
            </a:ext>
          </a:extLst>
        </xdr:cNvPr>
        <xdr:cNvSpPr txBox="1"/>
      </xdr:nvSpPr>
      <xdr:spPr>
        <a:xfrm>
          <a:off x="77117122" y="2354036"/>
          <a:ext cx="1504949" cy="993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Valor Asignado al CRP. </a:t>
          </a:r>
        </a:p>
        <a:p>
          <a:pPr algn="ctr"/>
          <a:r>
            <a:rPr lang="es-MX" sz="1400"/>
            <a:t>(No debe superar el  Valor del CDP).</a:t>
          </a:r>
        </a:p>
      </xdr:txBody>
    </xdr:sp>
    <xdr:clientData/>
  </xdr:twoCellAnchor>
  <xdr:twoCellAnchor>
    <xdr:from>
      <xdr:col>39</xdr:col>
      <xdr:colOff>195942</xdr:colOff>
      <xdr:row>5</xdr:row>
      <xdr:rowOff>59870</xdr:rowOff>
    </xdr:from>
    <xdr:to>
      <xdr:col>39</xdr:col>
      <xdr:colOff>1660072</xdr:colOff>
      <xdr:row>9</xdr:row>
      <xdr:rowOff>27213</xdr:rowOff>
    </xdr:to>
    <xdr:sp macro="" textlink="">
      <xdr:nvSpPr>
        <xdr:cNvPr id="95" name="CuadroTexto 94">
          <a:extLst>
            <a:ext uri="{FF2B5EF4-FFF2-40B4-BE49-F238E27FC236}">
              <a16:creationId xmlns:a16="http://schemas.microsoft.com/office/drawing/2014/main" id="{00000000-0008-0000-0700-00005F000000}"/>
            </a:ext>
          </a:extLst>
        </xdr:cNvPr>
        <xdr:cNvSpPr txBox="1"/>
      </xdr:nvSpPr>
      <xdr:spPr>
        <a:xfrm>
          <a:off x="79022121" y="2454727"/>
          <a:ext cx="1464130" cy="6749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Saldo pendiente</a:t>
          </a:r>
          <a:r>
            <a:rPr lang="es-MX" sz="1400" baseline="0"/>
            <a:t> de ejecutar.</a:t>
          </a:r>
          <a:endParaRPr lang="es-MX" sz="1400"/>
        </a:p>
      </xdr:txBody>
    </xdr:sp>
    <xdr:clientData/>
  </xdr:twoCellAnchor>
  <xdr:twoCellAnchor>
    <xdr:from>
      <xdr:col>40</xdr:col>
      <xdr:colOff>176893</xdr:colOff>
      <xdr:row>4</xdr:row>
      <xdr:rowOff>144234</xdr:rowOff>
    </xdr:from>
    <xdr:to>
      <xdr:col>40</xdr:col>
      <xdr:colOff>1627413</xdr:colOff>
      <xdr:row>10</xdr:row>
      <xdr:rowOff>95251</xdr:rowOff>
    </xdr:to>
    <xdr:sp macro="" textlink="">
      <xdr:nvSpPr>
        <xdr:cNvPr id="96" name="CuadroTexto 95">
          <a:extLst>
            <a:ext uri="{FF2B5EF4-FFF2-40B4-BE49-F238E27FC236}">
              <a16:creationId xmlns:a16="http://schemas.microsoft.com/office/drawing/2014/main" id="{00000000-0008-0000-0700-000060000000}"/>
            </a:ext>
          </a:extLst>
        </xdr:cNvPr>
        <xdr:cNvSpPr txBox="1"/>
      </xdr:nvSpPr>
      <xdr:spPr>
        <a:xfrm>
          <a:off x="80962500" y="2362198"/>
          <a:ext cx="1450520" cy="1012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Valor acumulado de giros. </a:t>
          </a:r>
        </a:p>
        <a:p>
          <a:pPr algn="ctr"/>
          <a:r>
            <a:rPr lang="es-MX" sz="1400"/>
            <a:t>(No debe superar valor de CRP).</a:t>
          </a:r>
        </a:p>
      </xdr:txBody>
    </xdr:sp>
    <xdr:clientData/>
  </xdr:twoCellAnchor>
  <xdr:twoCellAnchor>
    <xdr:from>
      <xdr:col>41</xdr:col>
      <xdr:colOff>285751</xdr:colOff>
      <xdr:row>5</xdr:row>
      <xdr:rowOff>24492</xdr:rowOff>
    </xdr:from>
    <xdr:to>
      <xdr:col>41</xdr:col>
      <xdr:colOff>1687285</xdr:colOff>
      <xdr:row>9</xdr:row>
      <xdr:rowOff>163286</xdr:rowOff>
    </xdr:to>
    <xdr:sp macro="" textlink="">
      <xdr:nvSpPr>
        <xdr:cNvPr id="97" name="CuadroTexto 96">
          <a:extLst>
            <a:ext uri="{FF2B5EF4-FFF2-40B4-BE49-F238E27FC236}">
              <a16:creationId xmlns:a16="http://schemas.microsoft.com/office/drawing/2014/main" id="{00000000-0008-0000-0700-000061000000}"/>
            </a:ext>
          </a:extLst>
        </xdr:cNvPr>
        <xdr:cNvSpPr txBox="1"/>
      </xdr:nvSpPr>
      <xdr:spPr>
        <a:xfrm>
          <a:off x="83030787" y="2419349"/>
          <a:ext cx="1401534" cy="846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solidFill>
                <a:schemeClr val="accent2">
                  <a:lumMod val="75000"/>
                </a:schemeClr>
              </a:solidFill>
            </a:rPr>
            <a:t>Fecha</a:t>
          </a:r>
          <a:r>
            <a:rPr lang="es-MX" sz="1400" baseline="0">
              <a:solidFill>
                <a:schemeClr val="accent2">
                  <a:lumMod val="75000"/>
                </a:schemeClr>
              </a:solidFill>
            </a:rPr>
            <a:t> cuando se realizó el primer giro.</a:t>
          </a:r>
          <a:endParaRPr lang="es-MX" sz="1400">
            <a:solidFill>
              <a:schemeClr val="accent2">
                <a:lumMod val="75000"/>
              </a:schemeClr>
            </a:solidFill>
          </a:endParaRPr>
        </a:p>
      </xdr:txBody>
    </xdr:sp>
    <xdr:clientData/>
  </xdr:twoCellAnchor>
  <xdr:twoCellAnchor>
    <xdr:from>
      <xdr:col>42</xdr:col>
      <xdr:colOff>190499</xdr:colOff>
      <xdr:row>4</xdr:row>
      <xdr:rowOff>149677</xdr:rowOff>
    </xdr:from>
    <xdr:to>
      <xdr:col>42</xdr:col>
      <xdr:colOff>1782534</xdr:colOff>
      <xdr:row>12</xdr:row>
      <xdr:rowOff>0</xdr:rowOff>
    </xdr:to>
    <xdr:sp macro="" textlink="">
      <xdr:nvSpPr>
        <xdr:cNvPr id="98" name="CuadroTexto 97">
          <a:extLst>
            <a:ext uri="{FF2B5EF4-FFF2-40B4-BE49-F238E27FC236}">
              <a16:creationId xmlns:a16="http://schemas.microsoft.com/office/drawing/2014/main" id="{00000000-0008-0000-0700-000062000000}"/>
            </a:ext>
          </a:extLst>
        </xdr:cNvPr>
        <xdr:cNvSpPr txBox="1"/>
      </xdr:nvSpPr>
      <xdr:spPr>
        <a:xfrm>
          <a:off x="84894963" y="2367641"/>
          <a:ext cx="1592035" cy="1265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Refleja saldo pendiente por girar.</a:t>
          </a:r>
        </a:p>
        <a:p>
          <a:pPr algn="ctr"/>
          <a:r>
            <a:rPr lang="es-MX" sz="1400"/>
            <a:t>( Al cierre</a:t>
          </a:r>
          <a:r>
            <a:rPr lang="es-MX" sz="1400" baseline="0"/>
            <a:t> del año, se convierte en reserva).</a:t>
          </a:r>
          <a:endParaRPr lang="es-MX" sz="1400"/>
        </a:p>
      </xdr:txBody>
    </xdr:sp>
    <xdr:clientData/>
  </xdr:twoCellAnchor>
  <xdr:twoCellAnchor>
    <xdr:from>
      <xdr:col>43</xdr:col>
      <xdr:colOff>397325</xdr:colOff>
      <xdr:row>4</xdr:row>
      <xdr:rowOff>152398</xdr:rowOff>
    </xdr:from>
    <xdr:to>
      <xdr:col>43</xdr:col>
      <xdr:colOff>1730825</xdr:colOff>
      <xdr:row>9</xdr:row>
      <xdr:rowOff>149676</xdr:rowOff>
    </xdr:to>
    <xdr:sp macro="" textlink="">
      <xdr:nvSpPr>
        <xdr:cNvPr id="99" name="CuadroTexto 98">
          <a:extLst>
            <a:ext uri="{FF2B5EF4-FFF2-40B4-BE49-F238E27FC236}">
              <a16:creationId xmlns:a16="http://schemas.microsoft.com/office/drawing/2014/main" id="{00000000-0008-0000-0700-000063000000}"/>
            </a:ext>
          </a:extLst>
        </xdr:cNvPr>
        <xdr:cNvSpPr txBox="1"/>
      </xdr:nvSpPr>
      <xdr:spPr>
        <a:xfrm>
          <a:off x="87061218" y="2370362"/>
          <a:ext cx="1333500" cy="881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Saldo pendiente de comprometer.</a:t>
          </a:r>
          <a:r>
            <a:rPr lang="es-MX" sz="1400" baseline="0"/>
            <a:t> </a:t>
          </a:r>
          <a:endParaRPr lang="es-MX" sz="1400"/>
        </a:p>
      </xdr:txBody>
    </xdr:sp>
    <xdr:clientData/>
  </xdr:twoCellAnchor>
  <xdr:twoCellAnchor>
    <xdr:from>
      <xdr:col>44</xdr:col>
      <xdr:colOff>359227</xdr:colOff>
      <xdr:row>4</xdr:row>
      <xdr:rowOff>141512</xdr:rowOff>
    </xdr:from>
    <xdr:to>
      <xdr:col>44</xdr:col>
      <xdr:colOff>1692727</xdr:colOff>
      <xdr:row>12</xdr:row>
      <xdr:rowOff>149679</xdr:rowOff>
    </xdr:to>
    <xdr:sp macro="" textlink="">
      <xdr:nvSpPr>
        <xdr:cNvPr id="100" name="CuadroTexto 99">
          <a:extLst>
            <a:ext uri="{FF2B5EF4-FFF2-40B4-BE49-F238E27FC236}">
              <a16:creationId xmlns:a16="http://schemas.microsoft.com/office/drawing/2014/main" id="{00000000-0008-0000-0700-000064000000}"/>
            </a:ext>
          </a:extLst>
        </xdr:cNvPr>
        <xdr:cNvSpPr txBox="1"/>
      </xdr:nvSpPr>
      <xdr:spPr>
        <a:xfrm>
          <a:off x="86574084" y="2359476"/>
          <a:ext cx="1333500" cy="14233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Detalle</a:t>
          </a:r>
          <a:r>
            <a:rPr lang="es-MX" sz="1400" baseline="0"/>
            <a:t> del tipo de gasto o tipo de contratación realizada. </a:t>
          </a:r>
        </a:p>
        <a:p>
          <a:pPr algn="ctr"/>
          <a:r>
            <a:rPr lang="es-MX" sz="1400" baseline="0"/>
            <a:t>(Ver lista deplegable).</a:t>
          </a:r>
          <a:endParaRPr lang="es-MX" sz="1400"/>
        </a:p>
      </xdr:txBody>
    </xdr:sp>
    <xdr:clientData/>
  </xdr:twoCellAnchor>
  <xdr:twoCellAnchor>
    <xdr:from>
      <xdr:col>45</xdr:col>
      <xdr:colOff>136070</xdr:colOff>
      <xdr:row>4</xdr:row>
      <xdr:rowOff>117020</xdr:rowOff>
    </xdr:from>
    <xdr:to>
      <xdr:col>45</xdr:col>
      <xdr:colOff>1714499</xdr:colOff>
      <xdr:row>9</xdr:row>
      <xdr:rowOff>149678</xdr:rowOff>
    </xdr:to>
    <xdr:sp macro="" textlink="">
      <xdr:nvSpPr>
        <xdr:cNvPr id="101" name="CuadroTexto 100">
          <a:extLst>
            <a:ext uri="{FF2B5EF4-FFF2-40B4-BE49-F238E27FC236}">
              <a16:creationId xmlns:a16="http://schemas.microsoft.com/office/drawing/2014/main" id="{00000000-0008-0000-0700-000065000000}"/>
            </a:ext>
          </a:extLst>
        </xdr:cNvPr>
        <xdr:cNvSpPr txBox="1"/>
      </xdr:nvSpPr>
      <xdr:spPr>
        <a:xfrm>
          <a:off x="90718820" y="2334984"/>
          <a:ext cx="1578429" cy="9171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Número relacionado en el</a:t>
          </a:r>
          <a:r>
            <a:rPr lang="es-MX" sz="1400" baseline="0"/>
            <a:t> CRP. </a:t>
          </a:r>
          <a:endParaRPr lang="es-MX" sz="1400"/>
        </a:p>
      </xdr:txBody>
    </xdr:sp>
    <xdr:clientData/>
  </xdr:twoCellAnchor>
  <xdr:twoCellAnchor>
    <xdr:from>
      <xdr:col>46</xdr:col>
      <xdr:colOff>274864</xdr:colOff>
      <xdr:row>4</xdr:row>
      <xdr:rowOff>125184</xdr:rowOff>
    </xdr:from>
    <xdr:to>
      <xdr:col>46</xdr:col>
      <xdr:colOff>1608364</xdr:colOff>
      <xdr:row>11</xdr:row>
      <xdr:rowOff>81643</xdr:rowOff>
    </xdr:to>
    <xdr:sp macro="" textlink="">
      <xdr:nvSpPr>
        <xdr:cNvPr id="102" name="CuadroTexto 101">
          <a:extLst>
            <a:ext uri="{FF2B5EF4-FFF2-40B4-BE49-F238E27FC236}">
              <a16:creationId xmlns:a16="http://schemas.microsoft.com/office/drawing/2014/main" id="{00000000-0008-0000-0700-000066000000}"/>
            </a:ext>
          </a:extLst>
        </xdr:cNvPr>
        <xdr:cNvSpPr txBox="1"/>
      </xdr:nvSpPr>
      <xdr:spPr>
        <a:xfrm>
          <a:off x="92817043" y="2343148"/>
          <a:ext cx="1333500" cy="11947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Nombres</a:t>
          </a:r>
          <a:r>
            <a:rPr lang="es-MX" sz="1400" baseline="0"/>
            <a:t> y apellidos o razon social</a:t>
          </a:r>
          <a:r>
            <a:rPr lang="es-MX" sz="1400"/>
            <a:t> registrado</a:t>
          </a:r>
          <a:r>
            <a:rPr lang="es-MX" sz="1400" baseline="0"/>
            <a:t> en el CRP. </a:t>
          </a:r>
          <a:endParaRPr lang="es-MX" sz="1400"/>
        </a:p>
      </xdr:txBody>
    </xdr:sp>
    <xdr:clientData/>
  </xdr:twoCellAnchor>
  <xdr:twoCellAnchor>
    <xdr:from>
      <xdr:col>47</xdr:col>
      <xdr:colOff>231320</xdr:colOff>
      <xdr:row>4</xdr:row>
      <xdr:rowOff>114300</xdr:rowOff>
    </xdr:from>
    <xdr:to>
      <xdr:col>47</xdr:col>
      <xdr:colOff>1823356</xdr:colOff>
      <xdr:row>10</xdr:row>
      <xdr:rowOff>95251</xdr:rowOff>
    </xdr:to>
    <xdr:sp macro="" textlink="">
      <xdr:nvSpPr>
        <xdr:cNvPr id="103" name="CuadroTexto 102">
          <a:extLst>
            <a:ext uri="{FF2B5EF4-FFF2-40B4-BE49-F238E27FC236}">
              <a16:creationId xmlns:a16="http://schemas.microsoft.com/office/drawing/2014/main" id="{00000000-0008-0000-0700-000067000000}"/>
            </a:ext>
          </a:extLst>
        </xdr:cNvPr>
        <xdr:cNvSpPr txBox="1"/>
      </xdr:nvSpPr>
      <xdr:spPr>
        <a:xfrm>
          <a:off x="94732927" y="2332264"/>
          <a:ext cx="1592036" cy="10423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1400"/>
            <a:t>Campo destinado al</a:t>
          </a:r>
          <a:r>
            <a:rPr lang="es-MX" sz="1400" baseline="0"/>
            <a:t> registro de explicaciones y/o aclaraciones .</a:t>
          </a:r>
          <a:endParaRPr lang="es-MX"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16.160.201\planeacion\CVP\Presupuesto\PAGI\PAGI%207698%20-%20Diciembre_Frazier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16.160.201\planeacion\Users\Usuario\Downloads\Modificaciones\Revis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7599C512\Copia%20de%20208-PLA-Ft-07%20-%20MODIFICACI&#211;N%20PLAN%20ANUAL%20DE%20ADQUISICIONES-version%2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216.160.201\planeacion\Hist&#243;rico%20Trabajo\2020%20-%20CVP\OneDrive\Presupuesto\Viabilidades-CDP-CRP\CDP\Septiembre\Solicitudes\Expedir%2022-09-2020\Solicitud\208-SFIN-Ft-01%20SOLICITUD%20CDP%20V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16.160.201\planeacion\Users\bacostat\Downloads\CONTRATACION%2020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PLAN ANUAL DE GASTO INVERSIONES"/>
      <sheetName val="CODIGOS"/>
      <sheetName val="LISTAS"/>
      <sheetName val="FORMATO VIABILIDAD"/>
      <sheetName val="FORMATO CDP"/>
      <sheetName val="Convertir numero a letras"/>
      <sheetName val="TABLA "/>
      <sheetName val="FORMATO CRP"/>
      <sheetName val="ANULACION CDP"/>
      <sheetName val="ANULACION CDP (2)"/>
      <sheetName val="ANULACION CDP (3)"/>
      <sheetName val="ANULACION CDP (4)"/>
      <sheetName val="RADICADOS"/>
      <sheetName val="Hoja1"/>
    </sheetNames>
    <sheetDataSet>
      <sheetData sheetId="0"/>
      <sheetData sheetId="1">
        <row r="7">
          <cell r="B7" t="str">
            <v>Nº LÍNEA</v>
          </cell>
        </row>
      </sheetData>
      <sheetData sheetId="2"/>
      <sheetData sheetId="3"/>
      <sheetData sheetId="4"/>
      <sheetData sheetId="5"/>
      <sheetData sheetId="6"/>
      <sheetData sheetId="7">
        <row r="2">
          <cell r="I2">
            <v>1</v>
          </cell>
          <cell r="K2">
            <v>2020</v>
          </cell>
        </row>
        <row r="3">
          <cell r="I3">
            <v>2</v>
          </cell>
          <cell r="K3">
            <v>2021</v>
          </cell>
        </row>
        <row r="4">
          <cell r="I4">
            <v>3</v>
          </cell>
          <cell r="K4">
            <v>2022</v>
          </cell>
        </row>
        <row r="5">
          <cell r="I5">
            <v>4</v>
          </cell>
          <cell r="K5">
            <v>2023</v>
          </cell>
        </row>
        <row r="6">
          <cell r="I6">
            <v>5</v>
          </cell>
          <cell r="K6">
            <v>2024</v>
          </cell>
        </row>
        <row r="7">
          <cell r="I7">
            <v>6</v>
          </cell>
        </row>
        <row r="8">
          <cell r="I8">
            <v>7</v>
          </cell>
        </row>
        <row r="9">
          <cell r="I9">
            <v>8</v>
          </cell>
        </row>
        <row r="10">
          <cell r="I10">
            <v>9</v>
          </cell>
        </row>
        <row r="11">
          <cell r="I11">
            <v>10</v>
          </cell>
        </row>
        <row r="12">
          <cell r="I12">
            <v>11</v>
          </cell>
        </row>
        <row r="13">
          <cell r="I13">
            <v>12</v>
          </cell>
        </row>
        <row r="14">
          <cell r="I14">
            <v>13</v>
          </cell>
        </row>
        <row r="15">
          <cell r="I15">
            <v>14</v>
          </cell>
        </row>
        <row r="16">
          <cell r="I16">
            <v>15</v>
          </cell>
        </row>
        <row r="17">
          <cell r="I17">
            <v>16</v>
          </cell>
        </row>
        <row r="18">
          <cell r="I18">
            <v>17</v>
          </cell>
        </row>
        <row r="19">
          <cell r="I19">
            <v>18</v>
          </cell>
        </row>
        <row r="20">
          <cell r="I20">
            <v>19</v>
          </cell>
        </row>
        <row r="21">
          <cell r="I21">
            <v>20</v>
          </cell>
        </row>
        <row r="22">
          <cell r="I22">
            <v>21</v>
          </cell>
        </row>
        <row r="23">
          <cell r="I23">
            <v>22</v>
          </cell>
        </row>
        <row r="24">
          <cell r="I24">
            <v>23</v>
          </cell>
        </row>
        <row r="25">
          <cell r="I25">
            <v>24</v>
          </cell>
        </row>
        <row r="26">
          <cell r="I26">
            <v>25</v>
          </cell>
        </row>
        <row r="27">
          <cell r="I27">
            <v>26</v>
          </cell>
        </row>
        <row r="28">
          <cell r="I28">
            <v>27</v>
          </cell>
        </row>
        <row r="29">
          <cell r="I29">
            <v>28</v>
          </cell>
        </row>
        <row r="30">
          <cell r="I30">
            <v>29</v>
          </cell>
        </row>
        <row r="31">
          <cell r="I31">
            <v>30</v>
          </cell>
        </row>
        <row r="32">
          <cell r="I32">
            <v>31</v>
          </cell>
        </row>
      </sheetData>
      <sheetData sheetId="8">
        <row r="135">
          <cell r="AC135" t="str">
            <v>Director/a de Reasentamientos</v>
          </cell>
        </row>
        <row r="136">
          <cell r="AC136" t="str">
            <v>Director/a de Reasentamientos ( E )</v>
          </cell>
        </row>
        <row r="137">
          <cell r="AC137" t="str">
            <v>Director/a de Urbanizaciones y Titulación</v>
          </cell>
        </row>
        <row r="138">
          <cell r="AC138" t="str">
            <v>Director/a de Urbanizaciones y Titulación ( E )</v>
          </cell>
        </row>
        <row r="139">
          <cell r="AC139" t="str">
            <v>Director/a de Mejoramiento de Barrios</v>
          </cell>
        </row>
        <row r="140">
          <cell r="AC140" t="str">
            <v>Director/a de Mejoramiento de Barrios ( E )</v>
          </cell>
        </row>
        <row r="141">
          <cell r="AC141" t="str">
            <v>Director/a de Mejoramiento de Vivienda</v>
          </cell>
        </row>
        <row r="142">
          <cell r="AC142" t="str">
            <v>Director/a de Mejoramiento de Vivienda ( E )</v>
          </cell>
        </row>
        <row r="143">
          <cell r="AC143" t="str">
            <v>Director/a de Gestión Corporativa y CID</v>
          </cell>
        </row>
        <row r="144">
          <cell r="AC144" t="str">
            <v>Director/a de Gestión Corporativa y CID ( E )</v>
          </cell>
        </row>
        <row r="145">
          <cell r="AC145" t="str">
            <v>Director/a Jurídico</v>
          </cell>
        </row>
        <row r="146">
          <cell r="AC146" t="str">
            <v>Director/a Jurídico ( E )</v>
          </cell>
        </row>
        <row r="147">
          <cell r="AC147" t="str">
            <v>Subdirector/a Administrativo</v>
          </cell>
        </row>
        <row r="148">
          <cell r="AC148" t="str">
            <v>Subdirector/a Administrativo ( E )</v>
          </cell>
        </row>
        <row r="154">
          <cell r="AC154" t="str">
            <v>Subdirector/a Financiero</v>
          </cell>
        </row>
        <row r="155">
          <cell r="AC155" t="str">
            <v>Subdirector/a Financiero ( E )</v>
          </cell>
        </row>
      </sheetData>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queline 1305"/>
      <sheetName val="Estefanía 1307"/>
      <sheetName val="Raisa Stella 1308"/>
      <sheetName val="Heidy 1309"/>
      <sheetName val="Edna 1310"/>
      <sheetName val="Abogado1 1312"/>
      <sheetName val="Abogado2 1313"/>
      <sheetName val="Blanca Leidy 1314"/>
      <sheetName val="Daniel Rojas 1268"/>
      <sheetName val="AJUSTE META"/>
      <sheetName val="EP 1323"/>
      <sheetName val="listas"/>
      <sheetName val="CODIGOS"/>
    </sheetNames>
    <sheetDataSet>
      <sheetData sheetId="0"/>
      <sheetData sheetId="1"/>
      <sheetData sheetId="2"/>
      <sheetData sheetId="3"/>
      <sheetData sheetId="4"/>
      <sheetData sheetId="5"/>
      <sheetData sheetId="6"/>
      <sheetData sheetId="7"/>
      <sheetData sheetId="8"/>
      <sheetData sheetId="9"/>
      <sheetData sheetId="10"/>
      <sheetData sheetId="11">
        <row r="7">
          <cell r="C7" t="str">
            <v>TIPO DE GASTO</v>
          </cell>
        </row>
        <row r="8">
          <cell r="C8" t="str">
            <v>Para linea nueva: TODOS LOS CAMPOS</v>
          </cell>
        </row>
        <row r="9">
          <cell r="C9" t="str">
            <v>COMPONENTE</v>
          </cell>
        </row>
        <row r="10">
          <cell r="C10" t="str">
            <v>CONCEPTO DE GASTO</v>
          </cell>
        </row>
        <row r="11">
          <cell r="C11" t="str">
            <v>FUENTES DE FINANCIACIÓN</v>
          </cell>
        </row>
        <row r="12">
          <cell r="C12" t="str">
            <v>OBJETO</v>
          </cell>
        </row>
        <row r="13">
          <cell r="C13" t="str">
            <v>VALOR UNITARIO O VALOR MES</v>
          </cell>
        </row>
        <row r="14">
          <cell r="C14" t="str">
            <v>CANTIDAD</v>
          </cell>
        </row>
        <row r="15">
          <cell r="C15" t="str">
            <v>VALOR PROGRAMADO</v>
          </cell>
        </row>
        <row r="16">
          <cell r="C16" t="str">
            <v>TIPO DE CONTRATACIÓN</v>
          </cell>
        </row>
        <row r="17">
          <cell r="C17" t="str">
            <v>MODALIDAD DE CONTRATACIÓN</v>
          </cell>
        </row>
        <row r="18">
          <cell r="C18" t="str">
            <v>FECHA APERTURA APROX. DD/MM/AA</v>
          </cell>
        </row>
        <row r="19">
          <cell r="C19" t="str">
            <v>PLAZO MESES</v>
          </cell>
        </row>
        <row r="20">
          <cell r="C20" t="str">
            <v>01 - eliminar</v>
          </cell>
        </row>
        <row r="21">
          <cell r="C21" t="str">
            <v>02 - crear</v>
          </cell>
        </row>
        <row r="22">
          <cell r="C22" t="str">
            <v>03 - modificar</v>
          </cell>
        </row>
      </sheetData>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TABLA "/>
    </sheetNames>
    <sheetDataSet>
      <sheetData sheetId="0" refreshError="1"/>
      <sheetData sheetId="1">
        <row r="2">
          <cell r="A2" t="str">
            <v>Sueldo básico</v>
          </cell>
          <cell r="D2" t="str">
            <v> TIT </v>
          </cell>
          <cell r="E2" t="str">
            <v>Director/a de Reasentamientos</v>
          </cell>
          <cell r="F2" t="str">
            <v>Subdirector(a) Financiero(a)</v>
          </cell>
        </row>
        <row r="3">
          <cell r="A3" t="str">
            <v>Auxilio de maternidad y paternidad</v>
          </cell>
          <cell r="D3" t="str">
            <v> REAS </v>
          </cell>
          <cell r="E3" t="str">
            <v>Director/a de Reasentamientos ( E )</v>
          </cell>
          <cell r="F3" t="str">
            <v>Subdirector(a) Financiero(a) ( E )</v>
          </cell>
        </row>
        <row r="4">
          <cell r="A4" t="str">
            <v>Auxilio de incapacidad</v>
          </cell>
          <cell r="D4" t="str">
            <v> MB </v>
          </cell>
          <cell r="E4" t="str">
            <v>Director/a de Urbanizaciones y Titulación</v>
          </cell>
        </row>
        <row r="5">
          <cell r="A5" t="str">
            <v>Gastos de representación</v>
          </cell>
          <cell r="D5" t="str">
            <v> FUN </v>
          </cell>
          <cell r="E5" t="str">
            <v>Director/a de Urbanizaciones y Titulación ( E )</v>
          </cell>
        </row>
        <row r="6">
          <cell r="A6" t="str">
            <v>Horas Extras, Dominicales, Festivos, Recargo Nocturno y Trabajo Suplementario P.F</v>
          </cell>
          <cell r="D6" t="str">
            <v> FOR </v>
          </cell>
          <cell r="E6" t="str">
            <v>Director/a de Mejoramiento de Barrios</v>
          </cell>
        </row>
        <row r="7">
          <cell r="A7" t="str">
            <v>Auxilio de transporte P.F</v>
          </cell>
          <cell r="D7" t="str">
            <v> MV </v>
          </cell>
          <cell r="E7" t="str">
            <v>Director/a de Mejoramiento de Barrios ( E )</v>
          </cell>
        </row>
        <row r="8">
          <cell r="A8" t="str">
            <v>Subsidio de alimentación P.F</v>
          </cell>
          <cell r="E8" t="str">
            <v>Director/a de Mejoramiento de Vivienda</v>
          </cell>
        </row>
        <row r="9">
          <cell r="A9" t="str">
            <v>Bonificación por servicios prestados</v>
          </cell>
          <cell r="E9" t="str">
            <v>Director/a de Mejoramiento de Vivienda ( E )</v>
          </cell>
        </row>
        <row r="10">
          <cell r="A10" t="str">
            <v>Prima de servicios</v>
          </cell>
          <cell r="E10" t="str">
            <v>Director/a de Gestión Corporativa y CID</v>
          </cell>
        </row>
        <row r="11">
          <cell r="A11" t="str">
            <v>Prima de navidad P.F</v>
          </cell>
          <cell r="E11" t="str">
            <v>Director/a de Gestión Corporativa y CID ( E )</v>
          </cell>
        </row>
        <row r="12">
          <cell r="A12" t="str">
            <v>Prima de vacaciones P.F</v>
          </cell>
          <cell r="E12" t="str">
            <v>Director/a Jurídico</v>
          </cell>
        </row>
        <row r="13">
          <cell r="A13" t="str">
            <v>Prima de antigüedad P.F</v>
          </cell>
          <cell r="E13" t="str">
            <v>Director/a Jurídico ( E )</v>
          </cell>
        </row>
        <row r="14">
          <cell r="A14" t="str">
            <v>Prima Técnica</v>
          </cell>
          <cell r="E14" t="str">
            <v>Subdirector/a Administrativo</v>
          </cell>
        </row>
        <row r="15">
          <cell r="A15" t="str">
            <v>Aportes a la seguridad social en pensiones públicas P.F</v>
          </cell>
          <cell r="E15" t="str">
            <v>Subdirector/a Administrativo ( E )</v>
          </cell>
        </row>
        <row r="16">
          <cell r="A16" t="str">
            <v>Aportes a la seguridad social en pensiones privadas P.F</v>
          </cell>
          <cell r="E16" t="str">
            <v>Subdirector/a Financiero(a)</v>
          </cell>
        </row>
        <row r="17">
          <cell r="A17" t="str">
            <v>Aportes a la seguridad social en salud privada P.F</v>
          </cell>
          <cell r="E17" t="str">
            <v>Subdirector/a Financiero(a) ( E )</v>
          </cell>
        </row>
        <row r="18">
          <cell r="A18" t="str">
            <v>Aportes de cesantías a fondos públicos P.F</v>
          </cell>
        </row>
        <row r="19">
          <cell r="A19" t="str">
            <v>Aportes de cesantías a fondos privados P.F</v>
          </cell>
        </row>
        <row r="20">
          <cell r="A20" t="str">
            <v>Compensar P.F</v>
          </cell>
        </row>
        <row r="21">
          <cell r="A21" t="str">
            <v>Aportes generales al sistema de riesgos laborales privados P.F</v>
          </cell>
        </row>
        <row r="22">
          <cell r="A22" t="str">
            <v>Aportes al ICBF de funcionarios P.F</v>
          </cell>
        </row>
        <row r="23">
          <cell r="A23" t="str">
            <v>Aportes al SENA de funcionarios P.F</v>
          </cell>
        </row>
        <row r="24">
          <cell r="A24" t="str">
            <v>Indemnización por vacaciones P.F</v>
          </cell>
        </row>
        <row r="25">
          <cell r="A25" t="str">
            <v>Bonificación por recreación P.F</v>
          </cell>
        </row>
        <row r="26">
          <cell r="A26" t="str">
            <v>Reconocimiento por permanencia en el servicio público - Bogotá D.C.</v>
          </cell>
        </row>
        <row r="27">
          <cell r="A27" t="str">
            <v>Prima Secretarial</v>
          </cell>
        </row>
        <row r="28">
          <cell r="A28" t="str">
            <v>Sueldo Trabajadores Oficiales</v>
          </cell>
        </row>
        <row r="29">
          <cell r="A29" t="str">
            <v>Auxilio de transporte T.O</v>
          </cell>
        </row>
        <row r="30">
          <cell r="A30" t="str">
            <v>Subsidio de alimentación T.O</v>
          </cell>
        </row>
        <row r="31">
          <cell r="A31" t="str">
            <v>Prima de navidad T.O</v>
          </cell>
        </row>
        <row r="32">
          <cell r="A32" t="str">
            <v>Prima de vacaciones T.O</v>
          </cell>
        </row>
        <row r="33">
          <cell r="A33" t="str">
            <v>Prima de antigüedad T.O</v>
          </cell>
        </row>
        <row r="34">
          <cell r="A34" t="str">
            <v>Prima Semestral T.O</v>
          </cell>
        </row>
        <row r="35">
          <cell r="A35" t="str">
            <v>Aportes a la seguridad social en pensiones públicas T.O</v>
          </cell>
        </row>
        <row r="36">
          <cell r="A36" t="str">
            <v>Aportes a la seguridad social en salud privada T.O</v>
          </cell>
        </row>
        <row r="37">
          <cell r="A37" t="str">
            <v>Aportes de cesantías a fondos públicos T.O</v>
          </cell>
        </row>
        <row r="38">
          <cell r="A38" t="str">
            <v>Compensar T.O</v>
          </cell>
        </row>
        <row r="39">
          <cell r="A39" t="str">
            <v>Aportes generales al sistema de riesgos laborales privados T.O</v>
          </cell>
        </row>
        <row r="40">
          <cell r="A40" t="str">
            <v>Aportes al ICBF de funcionarios T.O</v>
          </cell>
        </row>
        <row r="41">
          <cell r="A41" t="str">
            <v>Aportes al SENA de funcionarios T.O</v>
          </cell>
        </row>
        <row r="42">
          <cell r="A42" t="str">
            <v>Indemnización por vacaciones T.O</v>
          </cell>
        </row>
        <row r="43">
          <cell r="A43" t="str">
            <v>Bonificación por recreación T.O</v>
          </cell>
        </row>
        <row r="44">
          <cell r="A44" t="str">
            <v>Beneficios convencionales T.O</v>
          </cell>
        </row>
        <row r="45">
          <cell r="A45" t="str">
            <v>Dotación (prendas de vestir y calzado)</v>
          </cell>
        </row>
        <row r="46">
          <cell r="A46" t="str">
            <v>Pasta o pulpa, papel y productos de papel; impresos y artículos relacionados</v>
          </cell>
        </row>
        <row r="47">
          <cell r="A47" t="str">
            <v>Productos de hornos de coque, de refinación de petróleo y combustible</v>
          </cell>
        </row>
        <row r="48">
          <cell r="A48" t="str">
            <v>Otros productos químicos; fibras artificiales (o fibras industriales hechas por el hombre)</v>
          </cell>
        </row>
        <row r="49">
          <cell r="A49" t="str">
            <v>Productos de caucho y plástico</v>
          </cell>
        </row>
        <row r="50">
          <cell r="A50" t="str">
            <v>Muebles; otros bienes transportables n.c.p.</v>
          </cell>
        </row>
        <row r="51">
          <cell r="A51" t="str">
            <v>Maquinaria de oficina, contabilidad e informática</v>
          </cell>
        </row>
        <row r="52">
          <cell r="A52" t="str">
            <v>Servicios de transporte de pasajeros</v>
          </cell>
        </row>
        <row r="53">
          <cell r="A53" t="str">
            <v>Servicios de mensajería</v>
          </cell>
        </row>
        <row r="54">
          <cell r="A54" t="str">
            <v>Servicios de seguros de vehículos automotores</v>
          </cell>
        </row>
        <row r="55">
          <cell r="A55" t="str">
            <v>Servicios de seguros contra incendio, terremoto o sustracción</v>
          </cell>
        </row>
        <row r="56">
          <cell r="A56" t="str">
            <v xml:space="preserve">Servicios de seguros generales de responsabilidad civil </v>
          </cell>
        </row>
        <row r="57">
          <cell r="A57" t="str">
            <v>Servicios de seguro obligatorio de accidentes de tránsito (SOAT)</v>
          </cell>
        </row>
        <row r="58">
          <cell r="A58" t="str">
            <v>Otros servicios de seguros distintos de los seguros de vida n.c.p.</v>
          </cell>
        </row>
        <row r="59">
          <cell r="A59" t="str">
            <v>Servicios de documentación y certificación jurídica</v>
          </cell>
        </row>
        <row r="60">
          <cell r="A60" t="str">
            <v>Servicios de publicidad y el suministro de espacio o tiempo publicitarios</v>
          </cell>
        </row>
        <row r="61">
          <cell r="A61" t="str">
            <v>Otros servicios profesionales y técnicos n.c.p.</v>
          </cell>
        </row>
        <row r="62">
          <cell r="A62" t="str">
            <v>Servicios de telefonía fija</v>
          </cell>
        </row>
        <row r="63">
          <cell r="A63" t="str">
            <v>Servicios de telecomunicaciones móviles</v>
          </cell>
        </row>
        <row r="64">
          <cell r="A64" t="str">
            <v>Servicios de telecomunicaciones a través de internet</v>
          </cell>
        </row>
        <row r="65">
          <cell r="A65" t="str">
            <v>Servicios de protección (guardas de seguridad)</v>
          </cell>
        </row>
        <row r="66">
          <cell r="A66" t="str">
            <v>Servicios de limpieza general</v>
          </cell>
        </row>
        <row r="67">
          <cell r="A67" t="str">
            <v>Servicios de copia y reproducción</v>
          </cell>
        </row>
        <row r="68">
          <cell r="A68" t="str">
            <v>Servicios de mantenimiento y reparación de otra maquinaria y otro equipo</v>
          </cell>
        </row>
        <row r="69">
          <cell r="A69" t="str">
            <v>Servicios de mantenimiento y reparación de ascensores y escaleras mecánicas</v>
          </cell>
        </row>
        <row r="70">
          <cell r="A70" t="str">
            <v>Servicios de reparación de otros bienes</v>
          </cell>
        </row>
        <row r="71">
          <cell r="A71" t="str">
            <v>Energía</v>
          </cell>
        </row>
        <row r="72">
          <cell r="A72" t="str">
            <v>Acueducto y alcantarillado</v>
          </cell>
        </row>
        <row r="73">
          <cell r="A73" t="str">
            <v>Aseo</v>
          </cell>
        </row>
        <row r="74">
          <cell r="A74" t="str">
            <v>Capacitación</v>
          </cell>
        </row>
        <row r="75">
          <cell r="A75" t="str">
            <v>Bienestar e incentivos</v>
          </cell>
        </row>
        <row r="76">
          <cell r="A76" t="str">
            <v>Salud Ocupacional</v>
          </cell>
        </row>
        <row r="77">
          <cell r="A77" t="str">
            <v>Impuesto de vehículos</v>
          </cell>
        </row>
        <row r="78">
          <cell r="A78" t="str">
            <v>Sentencias</v>
          </cell>
        </row>
        <row r="79">
          <cell r="A79" t="str">
            <v>Implementación del Plan Terrazas, como vehículo del contrato social de la Bogotá del siglo XXI, para el mejoramiento y la construcción de vivienda nueva en sitio propio. Bogotá.</v>
          </cell>
        </row>
        <row r="80">
          <cell r="A80" t="str">
            <v>Titulación de predios estrato 1 y 2 y saneamiento de Espacio Público en la Ciudad Bogotá D.C</v>
          </cell>
        </row>
        <row r="81">
          <cell r="A81" t="str">
            <v>Mejoramiento integral de barrios con participación ciudadana Bogotá</v>
          </cell>
        </row>
        <row r="82">
          <cell r="A82" t="str">
            <v>Traslado de hogares localizados en zonas de alto riesgo No mitigable o los ordenados mediante sentencias judiciales o actos administrativos. Bogotá.</v>
          </cell>
        </row>
        <row r="83">
          <cell r="A83" t="str">
            <v>Fortalecimiento del modelo de gestión institucional y modernización de los sistemas de información de la Caja de la Vivienda Popular. Bogotá</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sheetName val="Hoja2"/>
      <sheetName val="Hoja1"/>
      <sheetName val="LISTAS"/>
    </sheetNames>
    <sheetDataSet>
      <sheetData sheetId="0"/>
      <sheetData sheetId="1"/>
      <sheetData sheetId="2">
        <row r="1">
          <cell r="A1" t="str">
            <v>No. DE COMPROMISO</v>
          </cell>
          <cell r="B1" t="str">
            <v>META proyectos DE INVERSIÓN</v>
          </cell>
        </row>
        <row r="2">
          <cell r="A2">
            <v>327</v>
          </cell>
          <cell r="B2" t="str">
            <v>1 - Obtener 2400 títulos predios registrados</v>
          </cell>
        </row>
        <row r="3">
          <cell r="A3">
            <v>576</v>
          </cell>
          <cell r="B3" t="str">
            <v>1 - Obtener 2400 títulos predios registrados</v>
          </cell>
        </row>
        <row r="4">
          <cell r="A4">
            <v>609</v>
          </cell>
          <cell r="B4" t="str">
            <v>1 - Obtener 2400 títulos predios registrados</v>
          </cell>
        </row>
        <row r="5">
          <cell r="A5">
            <v>620</v>
          </cell>
          <cell r="B5" t="str">
            <v>1 - Obtener 2400 títulos predios registrados</v>
          </cell>
        </row>
        <row r="6">
          <cell r="A6">
            <v>624</v>
          </cell>
          <cell r="B6" t="str">
            <v>1 - Obtener 2400 títulos predios registrados</v>
          </cell>
        </row>
        <row r="7">
          <cell r="A7">
            <v>631</v>
          </cell>
          <cell r="B7" t="str">
            <v>1 - Obtener 2400 títulos predios registrados</v>
          </cell>
        </row>
        <row r="8">
          <cell r="A8">
            <v>667</v>
          </cell>
          <cell r="B8" t="str">
            <v>1 - Obtener 2400 títulos predios registrados</v>
          </cell>
        </row>
        <row r="9">
          <cell r="A9">
            <v>668</v>
          </cell>
          <cell r="B9" t="str">
            <v>1 - Obtener 2400 títulos predios registrados</v>
          </cell>
        </row>
        <row r="10">
          <cell r="A10">
            <v>671</v>
          </cell>
          <cell r="B10" t="str">
            <v>1 - Obtener 2400 títulos predios registrados</v>
          </cell>
        </row>
        <row r="11">
          <cell r="A11">
            <v>672</v>
          </cell>
          <cell r="B11" t="str">
            <v>1 - Obtener 2400 títulos predios registrados</v>
          </cell>
        </row>
        <row r="12">
          <cell r="A12">
            <v>673</v>
          </cell>
          <cell r="B12" t="str">
            <v>1 - Obtener 2400 títulos predios registrados</v>
          </cell>
        </row>
        <row r="13">
          <cell r="A13">
            <v>680</v>
          </cell>
          <cell r="B13" t="str">
            <v>1 - Obtener 2400 títulos predios registrados</v>
          </cell>
        </row>
        <row r="14">
          <cell r="A14">
            <v>689</v>
          </cell>
          <cell r="B14" t="str">
            <v>1 - Obtener 2400 títulos predios registrados</v>
          </cell>
        </row>
        <row r="15">
          <cell r="A15">
            <v>693</v>
          </cell>
          <cell r="B15" t="str">
            <v>1 - Obtener 2400 títulos predios registrados</v>
          </cell>
        </row>
        <row r="16">
          <cell r="A16">
            <v>694</v>
          </cell>
          <cell r="B16" t="str">
            <v>1 - Obtener 2400 títulos predios registrados</v>
          </cell>
        </row>
        <row r="17">
          <cell r="A17">
            <v>697</v>
          </cell>
          <cell r="B17" t="str">
            <v>1 - Obtener 2400 títulos predios registrados</v>
          </cell>
        </row>
        <row r="18">
          <cell r="A18">
            <v>698</v>
          </cell>
          <cell r="B18" t="str">
            <v>1 - Obtener 2400 títulos predios registrados</v>
          </cell>
        </row>
        <row r="19">
          <cell r="A19">
            <v>703</v>
          </cell>
          <cell r="B19" t="str">
            <v>1 - Obtener 2400 títulos predios registrados</v>
          </cell>
        </row>
        <row r="20">
          <cell r="A20">
            <v>704</v>
          </cell>
          <cell r="B20" t="str">
            <v>1 - Obtener 2400 títulos predios registrados</v>
          </cell>
        </row>
        <row r="21">
          <cell r="A21">
            <v>706</v>
          </cell>
          <cell r="B21" t="str">
            <v>1 - Obtener 2400 títulos predios registrados</v>
          </cell>
        </row>
        <row r="22">
          <cell r="A22">
            <v>719</v>
          </cell>
          <cell r="B22" t="str">
            <v>1 - Obtener 2400 títulos predios registrados</v>
          </cell>
        </row>
        <row r="23">
          <cell r="A23">
            <v>720</v>
          </cell>
          <cell r="B23" t="str">
            <v>1 - Obtener 2400 títulos predios registrados</v>
          </cell>
        </row>
        <row r="24">
          <cell r="A24">
            <v>727</v>
          </cell>
          <cell r="B24" t="str">
            <v>1 - Obtener 2400 títulos predios registrados</v>
          </cell>
        </row>
        <row r="25">
          <cell r="A25">
            <v>728</v>
          </cell>
          <cell r="B25" t="str">
            <v>1 - Obtener 2400 títulos predios registrados</v>
          </cell>
        </row>
        <row r="26">
          <cell r="A26">
            <v>734</v>
          </cell>
          <cell r="B26" t="str">
            <v>2 - Hacer el Cierre 2 proyectos constructivos de urbanismo para Vivienda VIP</v>
          </cell>
        </row>
        <row r="27">
          <cell r="A27">
            <v>745</v>
          </cell>
          <cell r="B27" t="str">
            <v>1 - Obtener 2400 títulos predios registrados</v>
          </cell>
        </row>
        <row r="28">
          <cell r="A28">
            <v>781</v>
          </cell>
          <cell r="B28" t="str">
            <v>1 - Obtener 2400 títulos predios registrados</v>
          </cell>
        </row>
        <row r="29">
          <cell r="A29">
            <v>788</v>
          </cell>
          <cell r="B29" t="str">
            <v>1 - Obtener 2400 títulos predios registrados</v>
          </cell>
        </row>
        <row r="30">
          <cell r="A30">
            <v>789</v>
          </cell>
          <cell r="B30" t="str">
            <v>1 - Obtener 2400 títulos predios registrados</v>
          </cell>
        </row>
        <row r="31">
          <cell r="A31">
            <v>790</v>
          </cell>
          <cell r="B31" t="str">
            <v>1 - Obtener 2400 títulos predios registrados</v>
          </cell>
        </row>
        <row r="32">
          <cell r="A32">
            <v>791</v>
          </cell>
          <cell r="B32" t="str">
            <v>1 - Obtener 2400 títulos predios registrados</v>
          </cell>
        </row>
        <row r="33">
          <cell r="A33">
            <v>794</v>
          </cell>
          <cell r="B33" t="str">
            <v>1 - Obtener 2400 títulos predios registrados</v>
          </cell>
        </row>
        <row r="34">
          <cell r="A34">
            <v>798</v>
          </cell>
          <cell r="B34" t="str">
            <v>1 - Obtener 2400 títulos predios registrados</v>
          </cell>
        </row>
        <row r="35">
          <cell r="A35">
            <v>802</v>
          </cell>
          <cell r="B35" t="str">
            <v>1 - Obtener 2400 títulos predios registrados</v>
          </cell>
        </row>
        <row r="36">
          <cell r="A36">
            <v>803</v>
          </cell>
          <cell r="B36" t="str">
            <v>1 - Obtener 2400 títulos predios registrados</v>
          </cell>
        </row>
        <row r="37">
          <cell r="A37">
            <v>809</v>
          </cell>
          <cell r="B37" t="str">
            <v>1 - Obtener 2400 títulos predios registrados</v>
          </cell>
        </row>
        <row r="38">
          <cell r="A38">
            <v>810</v>
          </cell>
          <cell r="B38" t="str">
            <v>1 - Obtener 2400 títulos predios registrados</v>
          </cell>
        </row>
        <row r="39">
          <cell r="A39">
            <v>812</v>
          </cell>
          <cell r="B39" t="str">
            <v>1 - Obtener 2400 títulos predios registrados</v>
          </cell>
        </row>
        <row r="40">
          <cell r="A40">
            <v>815</v>
          </cell>
          <cell r="B40" t="str">
            <v>1 - Obtener 2400 títulos predios registrados</v>
          </cell>
        </row>
        <row r="41">
          <cell r="A41">
            <v>817</v>
          </cell>
          <cell r="B41" t="str">
            <v>1 - Obtener 2400 títulos predios registrados</v>
          </cell>
        </row>
        <row r="42">
          <cell r="A42">
            <v>821</v>
          </cell>
          <cell r="B42" t="str">
            <v>1 - Obtener 2400 títulos predios registrados</v>
          </cell>
        </row>
        <row r="43">
          <cell r="A43">
            <v>859</v>
          </cell>
          <cell r="B43" t="str">
            <v>1 - Obtener 2400 títulos predios registrados</v>
          </cell>
        </row>
        <row r="44">
          <cell r="A44">
            <v>866</v>
          </cell>
          <cell r="B44" t="str">
            <v>1 - Obtener 2400 títulos predios registrados</v>
          </cell>
        </row>
        <row r="45">
          <cell r="A45">
            <v>867</v>
          </cell>
          <cell r="B45" t="str">
            <v>1 - Obtener 2400 títulos predios registrados</v>
          </cell>
        </row>
        <row r="46">
          <cell r="A46">
            <v>869</v>
          </cell>
          <cell r="B46" t="str">
            <v>1 - Obtener 2400 títulos predios registrados</v>
          </cell>
        </row>
        <row r="47">
          <cell r="A47">
            <v>877</v>
          </cell>
          <cell r="B47" t="str">
            <v>1 - Obtener 2400 títulos predios registrados</v>
          </cell>
        </row>
        <row r="48">
          <cell r="A48">
            <v>960</v>
          </cell>
          <cell r="B48" t="str">
            <v>1 - Obtener 2400 títulos predios registrados</v>
          </cell>
        </row>
        <row r="49">
          <cell r="A49">
            <v>961</v>
          </cell>
          <cell r="B49" t="str">
            <v>1 - Obtener 2400 títulos predios registrados</v>
          </cell>
        </row>
        <row r="50">
          <cell r="A50">
            <v>980</v>
          </cell>
          <cell r="B50" t="str">
            <v>2 - Hacer el Cierre 2 proyectos constructivos de urbanismo para Vivienda VIP</v>
          </cell>
        </row>
        <row r="51">
          <cell r="A51">
            <v>998</v>
          </cell>
          <cell r="B51" t="str">
            <v>1 - Obtener 2400 títulos predios registrados</v>
          </cell>
        </row>
        <row r="52">
          <cell r="A52">
            <v>1003</v>
          </cell>
          <cell r="B52" t="str">
            <v>2 - Hacer el Cierre 2 proyectos constructivos de urbanismo para Vivienda VIP</v>
          </cell>
        </row>
        <row r="53">
          <cell r="A53">
            <v>1011</v>
          </cell>
          <cell r="B53" t="str">
            <v>1 - Obtener 2400 títulos predios registrados</v>
          </cell>
        </row>
        <row r="54">
          <cell r="A54">
            <v>1027</v>
          </cell>
          <cell r="B54" t="str">
            <v>1 - Obtener 2400 títulos predios registrados</v>
          </cell>
        </row>
        <row r="55">
          <cell r="A55">
            <v>1048</v>
          </cell>
          <cell r="B55" t="str">
            <v>2 - Hacer el Cierre 2 proyectos constructivos de urbanismo para Vivienda VIP</v>
          </cell>
        </row>
        <row r="56">
          <cell r="A56">
            <v>1052</v>
          </cell>
          <cell r="B56" t="str">
            <v>1 - Obtener 2400 títulos predios registrados</v>
          </cell>
        </row>
        <row r="57">
          <cell r="A57">
            <v>1064</v>
          </cell>
          <cell r="B57" t="str">
            <v>1 - Obtener 2400 títulos predios registrados</v>
          </cell>
        </row>
        <row r="58">
          <cell r="A58">
            <v>1082</v>
          </cell>
          <cell r="B58" t="str">
            <v>2 - Hacer el Cierre 2 proyectos constructivos de urbanismo para Vivienda VIP</v>
          </cell>
        </row>
        <row r="59">
          <cell r="A59">
            <v>1090</v>
          </cell>
          <cell r="B59" t="str">
            <v>1 - Obtener 2400 títulos predios registrados</v>
          </cell>
        </row>
        <row r="60">
          <cell r="A60">
            <v>1111</v>
          </cell>
          <cell r="B60" t="str">
            <v>1 - Obtener 2400 títulos predios registrados</v>
          </cell>
        </row>
        <row r="61">
          <cell r="A61">
            <v>1126</v>
          </cell>
          <cell r="B61" t="str">
            <v>1 - Obtener 2400 títulos predios registrados</v>
          </cell>
        </row>
        <row r="62">
          <cell r="A62">
            <v>1127</v>
          </cell>
          <cell r="B62" t="str">
            <v>1 - Obtener 2400 títulos predios registrados</v>
          </cell>
        </row>
      </sheetData>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Yeimy Yolanda Marin Barrero" refreshedDate="45454.496174884262" createdVersion="8" refreshedVersion="8" minRefreshableVersion="3" recordCount="961">
  <cacheSource type="worksheet">
    <worksheetSource ref="A7:AV968" sheet="POAI CONSOLIDADO"/>
  </cacheSource>
  <cacheFields count="48">
    <cacheField name="No. LÍNEA" numFmtId="0">
      <sharedItems containsSemiMixedTypes="0" containsString="0" containsNumber="1" containsInteger="1" minValue="1" maxValue="265"/>
    </cacheField>
    <cacheField name="LÍNEA POAI" numFmtId="0">
      <sharedItems/>
    </cacheField>
    <cacheField name="RUBRO / PROGRAMA FINANCIACIÓN" numFmtId="0">
      <sharedItems/>
    </cacheField>
    <cacheField name="PROYECTO DE INVERSIÓN" numFmtId="0">
      <sharedItems count="5">
        <s v="7684 - Titulación de predios estratos 1 y 2 y saneamiento de espacio público en la ciudad Bogotá D.C."/>
        <s v="7680 - Implementación del Plan Terrazas, como vehículo del contrato social de la Bogotá del siglo XXI, para el mejoramiento y la construcción de vivienda nueva en sitio propio. Bogotá"/>
        <s v="7698 - Traslado de hogares localizados en zonas de Alto Riesgo No mitigable o los ordenados mediante_x000a_sentencias judiciales o actos administrativos. Bogotá"/>
        <s v="7703 - Mejoramiento integral de barrios con participación ciudadana "/>
        <s v="7696 - Fortalecimiento del modelo de gestión institucional y modernización de los sistemas de información de la Caja de la Vivienda Popular"/>
      </sharedItems>
    </cacheField>
    <cacheField name="META PLAN DE DESARROLLO" numFmtId="0">
      <sharedItems count="7">
        <s v="134 - Titular 2400 predios registrados en las 20 localidades."/>
        <s v="129 - Formular e implementar un proyecto piloto que desarrolle un esquema de solución habitacional &quot;Plan Terrazas&quot;"/>
        <s v="125 - Crear una curaduría pública social."/>
        <s v="124 - Crear el Banco Distrital de materiales para la construcción del Plan Terrazas."/>
        <s v="220 - Reasentar 2.150 hogares localizados en zonas de alto riesgo no mitigable mediante las modalidades establecidas en el Decreto 255 de 2013 o la última norma vigente; o los ordenados mediante sentencias judiciales o actos administrativos"/>
        <s v="133 - Realizar mejoramiento integral de barrios con Participación Ciudadana, en 8 territorios priorizados (puede incluir espacios públicos, malla vial, andenes, alamedas a escala barrial o bandas eléctricas) "/>
        <s v="509 - Fortalecer la gestión institucional y el modelo de gestión de la SDHT, CVP y UAESP "/>
      </sharedItems>
    </cacheField>
    <cacheField name="META PROYECTO DE INVERSIÓN" numFmtId="0">
      <sharedItems count="24" longText="1">
        <s v="1. Obtener 2400 títulos de predios registrados"/>
        <s v="3. Entregar 4 zonas de cesión obligatoria"/>
        <s v="2. Hacer el cierre de 2 proyecto constructivo de urbanismo para la Vivienda VIP"/>
        <s v="4. Gestión predial para saneamiento, enajenación onerosa, adquisición e intervención de predios con posible afectación a terceros"/>
        <s v="2. Ejecutar 1250 intervenciones en desarrollo del proyecto piloto del Plan Terrazas para el mejoramiento de vivienda y el apoyo social requerido por la población para mejorar sus condiciones habitacionales con la supervisión e interventoría requerida para este tipo de proyectos."/>
        <s v="5. Implementar 5.000 acciones administrativas técnicas y sociales que generen condiciones para iniciar las intervenciones del proyecto Piloto Plan Terrazas."/>
        <s v="3.  Expedir 1500 actos de reconocimiento de viviendas de interés social en barrios legalizados urbanísticamente, a través de la Curaduría pública social definida en la estructura misional de la CVP."/>
        <s v="4. Implementar el 100% del banco de materiales como un instrumento de soporte técnico y financiero para la ejecución del proyecto piloto del Plan Terrazas que contribuya a mejorar la calidad de los materiales y disminuir los costos de transacción."/>
        <s v="7. Estructuración, apoyo y asesoria técnica para expedición de actos de reconocimiento de la Curaduría Pública Social solicitados por la ciudadanía."/>
        <s v="6. Entregar y firmar acuerdos para la sostenibilidad de 1250 viviendas mejoradas en el marco de &quot;Plan Terrazas&quot;"/>
        <s v="1. Beneficiar 1.223 hogares localizados en zonas de alto riesgo no mitigable o los ordenados mediante sentencias judiciales o actos administrativos, con instrumentos financieros para su reubicación definitiva. "/>
        <s v="2. Asignar 116 instrumentos financieros para la adquisición de predios localizados zonas de alto riesgo no mitigable o los ordenados mediante sentencias judiciales o actos administrativos."/>
        <s v="5. 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
        <s v="6. Beneficiar 497 nuevos hogares que ingresan al programa de relocalización transitoria, localizados en zonas de alto riesgo no mitigable o los ordenados mediante sentencias judiciales o actos administrativos."/>
        <s v="7. Atender el 100% de la demanda efectiva de hogares localizados en zonas de alto riesgo no mitigable o los ordenados mediante sentencias judiciales o actos administrativos, que cumplan los requisitos para permanecer en la modalidad de Relocalización Transitoria. "/>
        <s v="8. Intervenir el 100% de la demanda de actividades de adecuación preliminar, demarcación y señalización de los predios desocupados en desarrollo del proceso de reasentamientos por alto riesgo no mitigables, acorde a la delegación establecida en el Decreto 520 2023 del POT"/>
        <s v="4. Beneficiar 1.755 Hogares con la entrega de viviendas para su reubicación definitiva."/>
        <s v="2. Ejecutar el 100% de la estructuración, formulación y seguimiento del proyecto."/>
        <s v="1. Construir 100.000 m2 de espacio público en los territorios priorizados para realizar el mejoramiento de barrios en las Upz tipo1"/>
        <s v="1. Fortalecer el 100 % de las dimensiones y políticas del desempeño institucional que integran el Modelo Integrado de Planeación y Gestión de la CVP."/>
        <s v="3. Aumentar en 15 puntos la calificación del índice de Transparencia de Bogotá 2018-2019, en particular en los ítems &quot;Divulgación de trámites y servicios al ciudadano&quot;, &quot;Políticas y medidas anticorrupción&quot;, &quot;Control social y participación ciudadana."/>
        <s v="2. Garantizar el 100% de los servicios de apoyo y del desarrollo de los mecanismos institucionales requeridos para el buen funcionamiento de la Entidad."/>
        <s v="5. Renovar y fortalecer el 50% de la infraestructura TIC."/>
        <s v="4. Articular e implementar el 100% el proceso de arquitectura empresarial de TIC, los sistemas de información de los procesos misionales y administrativos, y el sistema de seguridad de la información."/>
      </sharedItems>
    </cacheField>
    <cacheField name="ELEMENTO PEP" numFmtId="0">
      <sharedItems/>
    </cacheField>
    <cacheField name="POSICIÓN PRESUPUESTAL" numFmtId="0">
      <sharedItems count="64">
        <s v="O232020200664112 Servicios de transporte terrestre local regular de pasajeros"/>
        <s v="O232020200883421 Servicios de topografía del suelo"/>
        <s v="O232020200885954 Servicios de preparación de documentos y otros servicios especializados de apoyo a oficina"/>
        <s v="O232020200881211 Servicios de investigación básica en psicología"/>
        <s v="O232020200881219 Servicios de investigación básica en otras ciencias sociales y humanidades"/>
        <s v="O232020200882130 Servicios de documentación y certificación jurídica"/>
        <s v="O232020200883111 Servicios de consultoría en gestión estratégica"/>
        <s v="O232020200883422 Servicios de cartografía"/>
        <s v="O232020200882120 Servicios de asesoramiento y representación jurídica relativos a otros campos del derecho"/>
        <s v="O232020200884520 Servicios de archivos"/>
        <s v="O232020200882199 Otros servicios jurídicos n.c.p."/>
        <s v="O232020200883329 Otros servicios de ingeniería en proyectos n.c.p."/>
        <s v="O231020200501 Aportes generales al sistema de riesgos laborales públicos"/>
        <s v="O232020200994239 Servicios generales de recolección de otros desechos"/>
        <s v="O232020200886320 Servicios de distribución de gas por tuberías (a comisión o por contrato)"/>
        <s v="O232020200886312 Servicios de distribución de electricidad (a comisión o por contrato)"/>
        <s v="O232020200886330 Servicios de distribución de agua por tubería (a comisión o por contrato)"/>
        <s v="O232020200883931 Servicios de consultoría ambiental"/>
        <s v="O232020200883212 Servicios de arquitectura para proyectos de construcciones residenciales"/>
        <s v="O232020200883211 Servicios de asesoría en arquitectura"/>
        <s v="O23201010010109 Otros edificios utilizados como residencia"/>
        <s v="O23202020088363202 Publicaciones de documentos de carácter oficial"/>
        <s v="O232020200771541 Servicios fiduciarios"/>
        <s v="O232020200883121 Servicios de relaciones públicas"/>
        <s v="O2320202005030253270 Instalaciones al aire libre para deportes y esparcimiento"/>
        <s v="O231010200501 Aportes generales al sistema de riesgos laborales públicos"/>
        <s v="O232020200885991 Otros servicios de información"/>
        <s v="O232020200883321 Servicios de ingeniería en proyectos de construcción"/>
        <s v="O232020200881114 Servicios de investigación básica en ingeniería y tecnología"/>
        <s v="O2320202005030253290 Otras obras de ingeniería civil"/>
        <s v="O232020200991123 Servicios de la administración pública relacionados con la vivienda e infraestructura de servicios públicos"/>
        <s v="O232020200883143 Software originales"/>
        <s v="O232020200664119 Otros servicios de transporte terrestre local de pasajeros n.c.p."/>
        <s v="O232020200883990 Otros servicios profesionales, técnicos y empresariales n.c.p."/>
        <s v="O232020200883112 Servicios de consultoría en gestión financiera"/>
        <s v="O232020200883115 Servicios de consultoría en gestión administrativa"/>
        <s v="O232020200884190 Otros servicios de telecomunicaciones"/>
        <s v="O232020200668014 Servicios de gestión documental"/>
        <s v="O232020200882221 Servicios de contabilidad"/>
        <s v="O232020200883213 Servicios de arquitectura para proyectos de construcciones no residenciales"/>
        <s v="O232020200771358 Servicios de seguros de vida colectiva"/>
        <s v="O232020200883113 Servicios de consultoría en administración del recurso humano"/>
        <s v="O232020200883611 Servicios integrales de publicidad"/>
        <s v="O232020200991119 Otros servicios de la administración pública n.c.p."/>
        <s v="O2320201003023211599 Pastas o pulpas de otras fibras n.c.p. para papel"/>
        <s v="O232020200772252 Servicios de arrendamiento de bienes inmuebles no residenciales (vivienda) a comisión o por contrato"/>
        <s v="O232020200883939 Otros servicios de consultoría científica y técnica n.c.p."/>
        <s v="O232020200885250 Servicios de protección (guardas de seguridad)"/>
        <s v="O232020200885951 Servicios de copia y reproducción"/>
        <s v="O232020200885970 Servicios de mantenimiento y cuidado del paisaje"/>
        <s v="O23202020088715999 Servicio de mantenimiento y reparación de otros equipos n.c.p."/>
        <s v="O232020200662284 Comercio al por menor de computadores y programas de informática integrados en establecimientos especializados"/>
        <s v="O232020200773311 Derechos de uso de programas informáticos"/>
        <s v="O232020200883159 Otros servicios de alojamiento y suministro de infraestructura en tecnología de la información (TI)"/>
        <s v="O232020200884222 Servicios de acceso a Internet de banda ancha"/>
        <s v="O232020200885230 Servicios de sistemas de seguridad"/>
        <s v="O23202020088711001 Servicio de mantenimiento y reparación de productos metálicos estructurales y sus partes"/>
        <s v="O232020200887130 Servicios de mantenimiento y reparación de computadores y equipos periféricos"/>
        <s v="O23202020088715203 Servicio de mantenimiento y reparación de aparatos de distribución y control de la energía eléctrica"/>
        <s v="O23202020088715399 Servicios de mantenimiento y reparación de equipos y aparatos de telecomunicaciones n.c.p."/>
        <s v="O232020200883131 Servicios de consultoría en tecnologías de la información (TI)"/>
        <s v="O232020200668011 Servicios postales relacionados con sobres, cartas (nacional e internacional)"/>
        <s v="O2320202005040154129 Servicios generales de construcción de otros edificios no residenciales"/>
        <s v="O2320101004010104 Otros muebles N.C.P."/>
      </sharedItems>
    </cacheField>
    <cacheField name="FONDO DE FINANCIACIÓN" numFmtId="0">
      <sharedItems count="6">
        <s v="1-100-F001  VA-Recursos distrito"/>
        <s v="1-100-I023  VA-Plusvalía"/>
        <s v="3-400-F002  RF-Administrados de libre destinación"/>
        <s v="3-200-F002  RB-Administrados de libre destinación"/>
        <s v="1-601-F001  PAS-Otros distrito"/>
        <s v="1-601-I037 PAS-Crédito"/>
      </sharedItems>
    </cacheField>
    <cacheField name="DESCRIPCIÓN PROGRAMACIÓN (OBJETO CONTRACTUAL)" numFmtId="0">
      <sharedItems longText="1"/>
    </cacheField>
    <cacheField name="MODALIDAD DE SELECCIÓN" numFmtId="0">
      <sharedItems count="10">
        <s v="8. Régimen Esp. Selección comisionista"/>
        <s v="10. No aplica"/>
        <s v="1. Contratación directa"/>
        <s v="9. Adición"/>
        <s v="7. Mínima cuantía"/>
        <s v="6. Selección abreviada de menor cuantía"/>
        <s v="4. Selección abreviada subasta inversa"/>
        <s v="2. Licitación pública"/>
        <s v="3. Concurso de méritos abierto"/>
        <s v="5. Selección abreviada - acuerdo marco"/>
      </sharedItems>
    </cacheField>
    <cacheField name="CLASIFICADOR DE BIENES Y SERVICIOS ONU" numFmtId="0">
      <sharedItems containsMixedTypes="1" containsNumber="1" containsInteger="1" minValue="39121004" maxValue="93141506"/>
    </cacheField>
    <cacheField name="VALOR MENSUAL $" numFmtId="165">
      <sharedItems containsSemiMixedTypes="0" containsString="0" containsNumber="1" minValue="0" maxValue="5986001680.3000002"/>
    </cacheField>
    <cacheField name="PLAZO EJECUCIÓN CONTRATO" numFmtId="0">
      <sharedItems containsBlank="1" containsMixedTypes="1" containsNumber="1" minValue="0" maxValue="29"/>
    </cacheField>
    <cacheField name="VALOR TOTAL PROGRAMADO $" numFmtId="165">
      <sharedItems containsSemiMixedTypes="0" containsString="0" containsNumber="1" containsInteger="1" minValue="0" maxValue="4127901137"/>
    </cacheField>
    <cacheField name="FECHA ESTIMADA DE INICIO DEL PROCESO DE CONTRATACIÓN" numFmtId="0">
      <sharedItems/>
    </cacheField>
    <cacheField name="FECHA ESTIMADA DE PRESENTACIÓN DE OFERTAS" numFmtId="0">
      <sharedItems/>
    </cacheField>
    <cacheField name="FECHA ESTIMADA DEL COMPROMISO DE LOS RECURSOS / SUSCRIPCIÓN DEL CONTRATO (CRP)" numFmtId="0">
      <sharedItems/>
    </cacheField>
    <cacheField name="ÁREA RESPONSABLE DEL PROCESO" numFmtId="0">
      <sharedItems/>
    </cacheField>
    <cacheField name="NOMBRE DEL RESPONSABLE DEL ÁREA / ORDENADOR DEL GASTO" numFmtId="0">
      <sharedItems/>
    </cacheField>
    <cacheField name="CHIP CLASIFICADOR" numFmtId="0">
      <sharedItems/>
    </cacheField>
    <cacheField name="FUT" numFmtId="0">
      <sharedItems/>
    </cacheField>
    <cacheField name="DEPENDECIA" numFmtId="0">
      <sharedItems containsNonDate="0" containsString="0" containsBlank="1"/>
    </cacheField>
    <cacheField name="FECHA DE RADICADO SOLICITUD EN LA OAP" numFmtId="14">
      <sharedItems containsDate="1" containsBlank="1" containsMixedTypes="1" minDate="2024-01-03T00:00:00" maxDate="2024-06-16T00:00:00"/>
    </cacheField>
    <cacheField name="RADICADO No. " numFmtId="1">
      <sharedItems containsBlank="1" containsMixedTypes="1" containsNumber="1" containsInteger="1" minValue="202412000000903" maxValue="202417000050543"/>
    </cacheField>
    <cacheField name="TIPO DE SOLICITUD" numFmtId="0">
      <sharedItems containsBlank="1"/>
    </cacheField>
    <cacheField name="TRASLADO ENTRE LÍNEAS " numFmtId="0">
      <sharedItems containsBlank="1" longText="1"/>
    </cacheField>
    <cacheField name="FECHA DE RESPUESTA DE LA SOLICITUD" numFmtId="0">
      <sharedItems containsDate="1" containsBlank="1" containsMixedTypes="1" minDate="2024-01-03T00:00:00" maxDate="2024-05-30T00:00:00"/>
    </cacheField>
    <cacheField name="No. CONCEPTO DE VIABILIDAD" numFmtId="0">
      <sharedItems containsBlank="1"/>
    </cacheField>
    <cacheField name="FECHA CONCEPTO VIABILIDAD" numFmtId="0">
      <sharedItems containsNonDate="0" containsDate="1" containsString="0" containsBlank="1" minDate="2024-01-03T00:00:00" maxDate="2024-05-30T00:00:00"/>
    </cacheField>
    <cacheField name="VALOR CONCEPTO DE VIABILIDAD $" numFmtId="0">
      <sharedItems containsString="0" containsBlank="1" containsNumber="1" containsInteger="1" minValue="0" maxValue="1892638392"/>
    </cacheField>
    <cacheField name="SALDO SIN VIABILIZAR $_x000a_(Valor Programado - Valor de Concepto de Viabilidad)" numFmtId="170">
      <sharedItems containsSemiMixedTypes="0" containsString="0" containsNumber="1" containsInteger="1" minValue="0" maxValue="4127901137"/>
    </cacheField>
    <cacheField name="Nº  CERTIFICADO DE DISPONIBILIDAD PRESUPUESTAL - CDP" numFmtId="0">
      <sharedItems containsBlank="1" containsMixedTypes="1" containsNumber="1" containsInteger="1" minValue="1" maxValue="853"/>
    </cacheField>
    <cacheField name="FECHA DEL CDP" numFmtId="0">
      <sharedItems containsNonDate="0" containsDate="1" containsString="0" containsBlank="1" minDate="2024-01-04T00:00:00" maxDate="2024-05-30T00:00:00"/>
    </cacheField>
    <cacheField name="VALOR CDP $" numFmtId="0">
      <sharedItems containsString="0" containsBlank="1" containsNumber="1" containsInteger="1" minValue="0" maxValue="1892638392"/>
    </cacheField>
    <cacheField name="SALDO SIN DISPONIBILIDAD PRESUPUESTAL $_x000a_(Valor Concepto de Viabilidad - Valor CDP)" numFmtId="170">
      <sharedItems containsSemiMixedTypes="0" containsString="0" containsNumber="1" containsInteger="1" minValue="0" maxValue="1097735600"/>
    </cacheField>
    <cacheField name="No. CERTIFICADO REGISTRO PRESUPUESTAL - CRP" numFmtId="0">
      <sharedItems containsBlank="1" containsMixedTypes="1" containsNumber="1" containsInteger="1" minValue="1" maxValue="3032"/>
    </cacheField>
    <cacheField name="FECHA DEL CRP" numFmtId="0">
      <sharedItems containsDate="1" containsBlank="1" containsMixedTypes="1" minDate="2024-01-09T00:00:00" maxDate="2024-05-31T00:00:00"/>
    </cacheField>
    <cacheField name="VALOR DEL CRP $" numFmtId="170">
      <sharedItems containsString="0" containsBlank="1" containsNumber="1" containsInteger="1" minValue="380800" maxValue="1892638392"/>
    </cacheField>
    <cacheField name="LIBERACIÓN DISPONIBILIDAD PRESUPUESTAL $ (Valor del CDP - Valor del RP)" numFmtId="170">
      <sharedItems containsSemiMixedTypes="0" containsString="0" containsNumber="1" containsInteger="1" minValue="0" maxValue="0"/>
    </cacheField>
    <cacheField name="GIROS $" numFmtId="170">
      <sharedItems containsString="0" containsBlank="1" containsNumber="1" containsInteger="1" minValue="0" maxValue="1858100862"/>
    </cacheField>
    <cacheField name="FECHA INICIO DE GIROS" numFmtId="170">
      <sharedItems containsBlank="1" containsMixedTypes="1" containsNumber="1" containsInteger="1" minValue="0" maxValue="45310"/>
    </cacheField>
    <cacheField name="POR GIRAR $ (CRP-GIROS)" numFmtId="170">
      <sharedItems containsSemiMixedTypes="0" containsString="0" containsNumber="1" containsInteger="1" minValue="0" maxValue="1550181737"/>
    </cacheField>
    <cacheField name="SALDO SIN COMPROMISO $_x000a_(Valor Programado - Valor del CRP)" numFmtId="170">
      <sharedItems containsSemiMixedTypes="0" containsString="0" containsNumber="1" containsInteger="1" minValue="0" maxValue="4127901137"/>
    </cacheField>
    <cacheField name="TIPO DE GASTO / CONTRATO" numFmtId="0">
      <sharedItems containsBlank="1"/>
    </cacheField>
    <cacheField name="No. DE ACTO ADMINISTRATIVO / FACTURA / CONTRATO" numFmtId="0">
      <sharedItems containsBlank="1" containsMixedTypes="1" containsNumber="1" containsInteger="1" minValue="1" maxValue="1100133430662020"/>
    </cacheField>
    <cacheField name=" TERCERO / PROVEEDOR / CONTRATISTA" numFmtId="0">
      <sharedItems containsBlank="1"/>
    </cacheField>
    <cacheField name="OBSERVACIONES" numFmtId="0">
      <sharedItems containsBlank="1" containsMixedTypes="1" containsNumber="1" containsInteger="1" minValue="210" maxValue="5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1">
  <r>
    <n v="1"/>
    <s v="7684-1"/>
    <s v="O23011601190000007684"/>
    <x v="0"/>
    <x v="0"/>
    <x v="0"/>
    <s v="PM/0208/0103/40010077684"/>
    <x v="0"/>
    <x v="0"/>
    <s v="Prestar el servicio público de transporte terrestre automotor especial para la Caja de la Vivienda Popular"/>
    <x v="0"/>
    <n v="78111800"/>
    <n v="17000000"/>
    <n v="10"/>
    <n v="101990705"/>
    <s v="MARZO"/>
    <s v="MARZO"/>
    <s v="ABRIL"/>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101990705"/>
    <m/>
    <m/>
    <m/>
    <n v="0"/>
    <m/>
    <m/>
    <m/>
    <n v="0"/>
    <m/>
    <m/>
    <n v="0"/>
    <n v="101990705"/>
    <m/>
    <m/>
    <m/>
    <m/>
  </r>
  <r>
    <n v="2"/>
    <s v="7684-2"/>
    <s v="O23011601190000007684"/>
    <x v="0"/>
    <x v="0"/>
    <x v="0"/>
    <s v="PM/0208/0103/40010077684"/>
    <x v="1"/>
    <x v="0"/>
    <s v="Prestar servicios profesionales de carácter técnico para la elaboración de los estudios catastrales y topográficos de los predios o sectores que se prioricen en los proyectos liderados por la Dirección de Urbanizaciones y titulación, acorde con las normas técnicas vigentes."/>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3"/>
    <s v="7684-3"/>
    <s v="O23011601190000007684"/>
    <x v="0"/>
    <x v="0"/>
    <x v="1"/>
    <s v="PM/0208/0103/40010017684"/>
    <x v="1"/>
    <x v="0"/>
    <s v="Prestación de los servicios desde el ámbito de su experticia para realizar los levantamientos topográficos de los proyectos que requiera la CVP"/>
    <x v="2"/>
    <n v="81151604"/>
    <n v="6000000"/>
    <n v="10"/>
    <n v="60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60000000"/>
    <m/>
    <m/>
    <m/>
    <n v="0"/>
    <m/>
    <m/>
    <m/>
    <n v="0"/>
    <m/>
    <m/>
    <n v="0"/>
    <n v="60000000"/>
    <m/>
    <m/>
    <m/>
    <m/>
  </r>
  <r>
    <n v="4"/>
    <s v="7684-4"/>
    <s v="O23011601190000007684"/>
    <x v="0"/>
    <x v="0"/>
    <x v="0"/>
    <s v="PM/0208/0103/40010077684"/>
    <x v="2"/>
    <x v="0"/>
    <s v="Prestar servicios profesionales para apoyar en los aspectos financieros y presupuestales de la Dirección de Urbanizaciones y Titulación, haciendo también las veces de contacto entre la dependencia y las demás oficinas que tienen a cargo el manejo del presupuesto de la CVP"/>
    <x v="2"/>
    <n v="80111605"/>
    <n v="6000000"/>
    <n v="10"/>
    <n v="54333333"/>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17"/>
    <d v="2024-02-23T00:00:00"/>
    <n v="34000000"/>
    <n v="20333333"/>
    <n v="182"/>
    <d v="2024-02-26T00:00:00"/>
    <n v="34000000"/>
    <n v="0"/>
    <n v="627"/>
    <d v="2024-03-11T00:00:00"/>
    <n v="34000000"/>
    <n v="0"/>
    <n v="14166667"/>
    <m/>
    <n v="19833333"/>
    <n v="20333333"/>
    <s v="CONTRATO DE PRESTACION DE SERVICIOS PROFESIONALES"/>
    <n v="127"/>
    <s v="JORGE ALEXANDER ORJUELA VARGAS"/>
    <m/>
  </r>
  <r>
    <n v="5"/>
    <s v="7684-5"/>
    <s v="O23011601190000007684"/>
    <x v="0"/>
    <x v="0"/>
    <x v="0"/>
    <s v="PM/0208/0103/40010077684"/>
    <x v="3"/>
    <x v="0"/>
    <s v="Prestar servicios profesionales para gestionar las actividades sociales en el marco de los programas y/o proyectos de la Dirección de Urbanizaciones y Titulación"/>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6"/>
    <s v="7684-6"/>
    <s v="O23011601190000007684"/>
    <x v="0"/>
    <x v="0"/>
    <x v="0"/>
    <s v="PM/0208/0103/40010077684"/>
    <x v="3"/>
    <x v="0"/>
    <s v="Prestar servicios profesionales especializados para el seguimiento e implementación de las actividades del componente social y comunitario que se requieran en el marco de los programas y/o proyectos de la Dirección de Urbanizaciones y Titulación."/>
    <x v="2"/>
    <n v="80111621"/>
    <n v="6200000"/>
    <n v="10"/>
    <n v="62000000"/>
    <s v="Enero"/>
    <s v="Enero"/>
    <s v="Ener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65"/>
    <d v="2024-03-07T00:00:00"/>
    <n v="26900000"/>
    <n v="35100000"/>
    <n v="398"/>
    <d v="2024-03-08T00:00:00"/>
    <n v="26900000"/>
    <n v="0"/>
    <n v="775"/>
    <d v="2024-03-14T00:00:00"/>
    <n v="26900000"/>
    <n v="0"/>
    <n v="10535833"/>
    <m/>
    <n v="16364167"/>
    <n v="35100000"/>
    <s v="CONTRATO DE PRESTACION DE SERVICIOS PROFESIONALES"/>
    <n v="149"/>
    <s v="MICHEL ANGEL ORTIZ ACEVEDO"/>
    <s v="TIT-018 anulado 183 anulado"/>
  </r>
  <r>
    <n v="7"/>
    <s v="7684-7"/>
    <s v="O23011601190000007684"/>
    <x v="0"/>
    <x v="0"/>
    <x v="0"/>
    <s v="PM/0208/0103/40010077684"/>
    <x v="3"/>
    <x v="0"/>
    <s v="Prestar servicios profesionales relacionados con la gestión, promoción y difusión de los programas y/o proyectos de la Dirección de Urbanizaciones y Titulación"/>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8"/>
    <s v="7684-8"/>
    <s v="O23011601190000007684"/>
    <x v="0"/>
    <x v="0"/>
    <x v="0"/>
    <s v="PM/0208/0103/40010077684"/>
    <x v="4"/>
    <x v="0"/>
    <s v="Prestar servicios profesionales para la realización de las actividades sociales requeridas en la ejecución de los programas y proyectos que se encuentran a cargo de la Dirección de Urbanizaciones y Titulación de conformidad con los procesos y procedimientos vigentes."/>
    <x v="2"/>
    <n v="80111621"/>
    <n v="5200000"/>
    <n v="10"/>
    <n v="24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19"/>
    <d v="2024-02-23T00:00:00"/>
    <n v="24000000"/>
    <n v="0"/>
    <n v="325"/>
    <d v="2024-02-28T00:00:00"/>
    <n v="24000000"/>
    <n v="0"/>
    <n v="565"/>
    <d v="2024-03-08T00:00:00"/>
    <n v="24000000"/>
    <n v="0"/>
    <n v="10600000"/>
    <m/>
    <n v="13400000"/>
    <n v="0"/>
    <s v="CONTRATO DE PRESTACION DE SERVICIOS PROFESIONALES"/>
    <n v="77"/>
    <s v="LADY JOHANNA PANQUEVA ALARCON"/>
    <m/>
  </r>
  <r>
    <n v="9"/>
    <s v="7684-9"/>
    <s v="O23011601190000007684"/>
    <x v="0"/>
    <x v="0"/>
    <x v="0"/>
    <s v="PM/0208/0103/40010077684"/>
    <x v="4"/>
    <x v="0"/>
    <s v="Prestar servicios profesionales dentro del proceso social requerido para el normal desarrollo de las funciones de titulación, urbanizaciones y atención al ciudadano a cargo de la Dirección de Urbanizaciones y Titulación de la entidad."/>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10"/>
    <s v="7684-10"/>
    <s v="O23011601190000007684"/>
    <x v="0"/>
    <x v="0"/>
    <x v="0"/>
    <s v="PM/0208/0103/40010077684"/>
    <x v="4"/>
    <x v="0"/>
    <s v="Prestación de servicios profesionales para adelantar las gestiones sociales y levantamiento de información relativas a los usuarios de los proyectos y/o programas de la Dirección de Urbanizaciones y Titulación"/>
    <x v="2"/>
    <n v="80111621"/>
    <n v="5200000"/>
    <n v="10"/>
    <n v="328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0"/>
    <d v="2024-02-23T00:00:00"/>
    <n v="24000000"/>
    <n v="8800000"/>
    <n v="184"/>
    <d v="2024-02-26T00:00:00"/>
    <n v="24000000"/>
    <n v="0"/>
    <n v="606"/>
    <d v="2024-03-08T00:00:00"/>
    <n v="24000000"/>
    <n v="0"/>
    <n v="10600000"/>
    <m/>
    <n v="13400000"/>
    <n v="8800000"/>
    <s v="CONTRATO DE PRESTACION DE SERVICIOS PROFESIONALES"/>
    <n v="78"/>
    <s v="ELSA MARIELA MEDINA HIGUERA"/>
    <m/>
  </r>
  <r>
    <n v="11"/>
    <s v="7684-11"/>
    <s v="O23011601190000007684"/>
    <x v="0"/>
    <x v="0"/>
    <x v="0"/>
    <s v="PM/0208/0103/40010077684"/>
    <x v="4"/>
    <x v="0"/>
    <s v="Prestar servicios profesionales relacionados con el componente social y comunitario en la ejecución de los procesos de titulación y urbanización a cargo de la Dirección de Urbanizaciones y Titulación."/>
    <x v="2"/>
    <n v="80111621"/>
    <n v="5200000"/>
    <n v="10"/>
    <n v="52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1"/>
    <d v="2024-02-23T00:00:00"/>
    <n v="19200000"/>
    <n v="32800000"/>
    <n v="186"/>
    <d v="2024-02-26T00:00:00"/>
    <n v="19200000"/>
    <n v="0"/>
    <n v="428"/>
    <d v="2024-03-07T00:00:00"/>
    <n v="19200000"/>
    <n v="0"/>
    <n v="8640000"/>
    <m/>
    <n v="10560000"/>
    <n v="32800000"/>
    <s v="CONTRATO DE PRESTACION DE SERVICIOS PROFESIONALES"/>
    <n v="81"/>
    <s v="DENNYS JHOANA AGUDELO RAMIREZ"/>
    <m/>
  </r>
  <r>
    <n v="12"/>
    <s v="7684-12"/>
    <s v="O23011601190000007684"/>
    <x v="0"/>
    <x v="0"/>
    <x v="0"/>
    <s v="PM/0208/0103/40010077684"/>
    <x v="4"/>
    <x v="0"/>
    <s v="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s v="adiciono de linea 43 $3,120,000"/>
    <m/>
    <m/>
    <m/>
    <m/>
    <n v="0"/>
    <m/>
    <m/>
    <m/>
    <n v="0"/>
    <m/>
    <m/>
    <m/>
    <n v="0"/>
    <m/>
    <m/>
    <n v="0"/>
    <n v="0"/>
    <m/>
    <m/>
    <m/>
    <m/>
  </r>
  <r>
    <n v="13"/>
    <s v="7684-13"/>
    <s v="O23011601190000007684"/>
    <x v="0"/>
    <x v="0"/>
    <x v="0"/>
    <s v="PM/0208/0103/40010077684"/>
    <x v="5"/>
    <x v="0"/>
    <s v="Sufragar Gastos de Beneficencia, Registro Títulos por mecanismo de transferencias y gastos de resciliación"/>
    <x v="1"/>
    <s v="No aplica"/>
    <n v="2000000"/>
    <n v="4"/>
    <n v="7000000"/>
    <s v="NO APLICA"/>
    <s v="NO APLICA"/>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3-05T00:00:00"/>
    <n v="202413000028923"/>
    <s v="01 - Viabilización de Línea"/>
    <s v="No aplica"/>
    <d v="2024-03-06T00:00:00"/>
    <s v="TIT-064"/>
    <d v="2024-03-06T00:00:00"/>
    <n v="7000000"/>
    <n v="0"/>
    <n v="394"/>
    <d v="2024-03-06T00:00:00"/>
    <n v="1355400"/>
    <n v="5644600"/>
    <s v="1152; 1153"/>
    <d v="2024-04-02T00:00:00"/>
    <n v="1355400"/>
    <n v="0"/>
    <n v="1355400"/>
    <m/>
    <n v="0"/>
    <n v="5644600"/>
    <s v="RESOLUCIÓN"/>
    <s v="252 ; 253"/>
    <s v="SUPERINTENDENCIA DE NOTARIADO Y REGISTRO / DEPARTAMENTO DE CUNDINAMARCA"/>
    <m/>
  </r>
  <r>
    <n v="14"/>
    <s v="7684-14"/>
    <s v="O23011601190000007684"/>
    <x v="0"/>
    <x v="0"/>
    <x v="0"/>
    <s v="PM/0208/0103/40010077684"/>
    <x v="6"/>
    <x v="0"/>
    <s v="Prestar los servicios profesionales para acompañar el desarrollo y ejecución de las gestiones administrativas, financieras y contractuales requeridas para el  desarrollo de las funciones y competencias asignadas a la Dirección de Urbanizaciones y Titulación."/>
    <x v="2"/>
    <n v="80111605"/>
    <n v="5800000"/>
    <n v="10"/>
    <n v="5336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2"/>
    <d v="2024-02-23T00:00:00"/>
    <n v="23200000"/>
    <n v="30160000"/>
    <n v="316"/>
    <d v="2024-02-28T00:00:00"/>
    <n v="23200000"/>
    <n v="0"/>
    <n v="424"/>
    <d v="2024-03-07T00:00:00"/>
    <n v="23200000"/>
    <n v="0"/>
    <n v="10440000"/>
    <m/>
    <n v="12760000"/>
    <n v="30160000"/>
    <s v="CONTRATO DE PRESTACION DE SERVICIOS PROFESIONALES"/>
    <n v="68"/>
    <s v="WILSON ALBERTO GONZALEZ SALAMANCA"/>
    <m/>
  </r>
  <r>
    <n v="15"/>
    <s v="7684-15"/>
    <s v="O23011601190000007684"/>
    <x v="0"/>
    <x v="0"/>
    <x v="0"/>
    <s v="PM/0208/0103/40010077684"/>
    <x v="6"/>
    <x v="0"/>
    <s v="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16"/>
    <s v="7684-16"/>
    <s v="O23011601190000007684"/>
    <x v="0"/>
    <x v="0"/>
    <x v="0"/>
    <s v="PM/0208/0103/40010077684"/>
    <x v="7"/>
    <x v="0"/>
    <s v="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
    <x v="2"/>
    <n v="80111614"/>
    <n v="8300000"/>
    <n v="10"/>
    <n v="71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3"/>
    <d v="2024-02-23T00:00:00"/>
    <n v="33200000"/>
    <n v="37800000"/>
    <n v="317"/>
    <d v="2024-02-28T00:00:00"/>
    <n v="33200000"/>
    <n v="0"/>
    <n v="403"/>
    <d v="2024-03-04T00:00:00"/>
    <n v="33200000"/>
    <n v="0"/>
    <n v="15770000"/>
    <m/>
    <n v="17430000"/>
    <n v="37800000"/>
    <s v="CONTRATO DE PRESTACION DE SERVICIOS PROFESIONALES"/>
    <n v="65"/>
    <s v="LADY TATIANA PAEZ FONSECA"/>
    <m/>
  </r>
  <r>
    <n v="17"/>
    <s v="7684-17"/>
    <s v="O23011601190000007684"/>
    <x v="0"/>
    <x v="0"/>
    <x v="0"/>
    <s v="PM/0208/0103/40010077684"/>
    <x v="7"/>
    <x v="0"/>
    <s v="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18"/>
    <s v="7684-18"/>
    <s v="O23011601190000007684"/>
    <x v="0"/>
    <x v="0"/>
    <x v="0"/>
    <s v="PM/0208/0103/40010077684"/>
    <x v="8"/>
    <x v="0"/>
    <s v="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19"/>
    <s v="7684-19"/>
    <s v="O23011601190000007684"/>
    <x v="0"/>
    <x v="0"/>
    <x v="0"/>
    <s v="PM/0208/0103/40010077684"/>
    <x v="8"/>
    <x v="0"/>
    <s v="Prestar servicios profesionales especializados a la Dirección de Urbanizaciones y Titulación en la elaboración, gestión e implementación a las acciones relacionadas con los procesos de legalización y/o saneamiento de la tenencia, acorde con las normas vigentes."/>
    <x v="2"/>
    <n v="80111607"/>
    <n v="8300000"/>
    <n v="10"/>
    <n v="2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200000"/>
    <m/>
    <m/>
    <m/>
    <n v="0"/>
    <m/>
    <m/>
    <m/>
    <n v="0"/>
    <m/>
    <m/>
    <n v="0"/>
    <n v="200000"/>
    <m/>
    <m/>
    <m/>
    <m/>
  </r>
  <r>
    <n v="20"/>
    <s v="7684-20"/>
    <s v="O23011601190000007684"/>
    <x v="0"/>
    <x v="0"/>
    <x v="0"/>
    <s v="PM/0208/0103/40010077684"/>
    <x v="9"/>
    <x v="0"/>
    <s v="Prestar servicios de apoyo a la gestión para el manejo, control y distribución de expedientes, correspondencia y del archivo documental, así como de los demás procesos operativos adelantados por la Dirección de Urbanizaciones y Titulación."/>
    <x v="2"/>
    <n v="80111601"/>
    <n v="3500000"/>
    <n v="10"/>
    <n v="2185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Recursos a línea 56"/>
    <d v="2024-02-23T00:00:00"/>
    <s v="TIT-024"/>
    <d v="2024-02-23T00:00:00"/>
    <n v="14000000"/>
    <n v="7850000"/>
    <n v="187"/>
    <d v="2024-02-26T00:00:00"/>
    <n v="14000000"/>
    <n v="0"/>
    <n v="545"/>
    <d v="2024-03-08T00:00:00"/>
    <n v="14000000"/>
    <n v="0"/>
    <n v="5833333"/>
    <m/>
    <n v="8166667"/>
    <n v="7850000"/>
    <s v="CONTRATO DE PRESTACION DE SERVICIOS DE APOYO A LA GESTION"/>
    <n v="117"/>
    <s v="ERICA PAOLA ACEVEDO MURILLO"/>
    <m/>
  </r>
  <r>
    <n v="21"/>
    <s v="7684-21"/>
    <s v="O23011601190000007684"/>
    <x v="0"/>
    <x v="0"/>
    <x v="0"/>
    <s v="PM/0208/0103/40010077684"/>
    <x v="9"/>
    <x v="0"/>
    <s v="Prestar servicios de apoyo a la gestión documental, correspondencia y trámites derivados, como resultado de los procesos adelantados por la Dirección de Urbanizaciones y Titulación."/>
    <x v="2"/>
    <n v="80111601"/>
    <n v="3500000"/>
    <n v="10"/>
    <n v="17085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5"/>
    <d v="2024-02-23T00:00:00"/>
    <n v="14000000"/>
    <n v="3085000"/>
    <n v="188"/>
    <d v="2024-02-26T00:00:00"/>
    <n v="14000000"/>
    <n v="0"/>
    <n v="505"/>
    <d v="2024-03-07T00:00:00"/>
    <n v="14000000"/>
    <n v="0"/>
    <n v="6300000"/>
    <m/>
    <n v="7700000"/>
    <n v="3085000"/>
    <s v="CONTRATO DE PRESTACION DE SERVICIOS DE APOYO A LA GESTION"/>
    <n v="74"/>
    <s v="EDITH  MENDOZA CARDENAS"/>
    <m/>
  </r>
  <r>
    <n v="22"/>
    <s v="7684-22"/>
    <s v="O23011601190000007684"/>
    <x v="0"/>
    <x v="0"/>
    <x v="0"/>
    <s v="PM/0208/0103/40010077684"/>
    <x v="10"/>
    <x v="0"/>
    <s v="Prestar los servicios profesionales en el ámbito jurídico para adelantar las actividades, trámites y gestiones necesarias tendientes a ejecutar los procesos y proyectos de titulación que se encuentra estructurando y ejecutando la Dirección de Urbanizaciones y Titulación."/>
    <x v="2"/>
    <n v="80111607"/>
    <n v="4500000"/>
    <n v="10"/>
    <n v="45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6"/>
    <d v="2024-02-23T00:00:00"/>
    <n v="16000000"/>
    <n v="29000000"/>
    <n v="189"/>
    <d v="2024-02-26T00:00:00"/>
    <n v="16000000"/>
    <n v="0"/>
    <n v="506"/>
    <d v="2024-03-07T00:00:00"/>
    <n v="16000000"/>
    <n v="0"/>
    <n v="7200000"/>
    <m/>
    <n v="8800000"/>
    <n v="29000000"/>
    <s v="CONTRATO DE PRESTACION DE SERVICIOS PROFESIONALES"/>
    <n v="94"/>
    <s v="LAURA ALEJANDRA PARGA HORTA"/>
    <m/>
  </r>
  <r>
    <n v="23"/>
    <s v="7684-23"/>
    <s v="O23011601190000007684"/>
    <x v="0"/>
    <x v="0"/>
    <x v="0"/>
    <s v="PM/0208/0103/40010077684"/>
    <x v="10"/>
    <x v="0"/>
    <s v="Prestar servicios profesionales para brindar soporte jurídico en los trámites de carácter contractual, que sean requeridas por la Dirección de Urbanizaciones y titulación para el cumplimiento de competencias._x000a_"/>
    <x v="2"/>
    <n v="80111607"/>
    <n v="8200000"/>
    <n v="10"/>
    <n v="2905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7"/>
    <d v="2024-02-23T00:00:00"/>
    <n v="22000000"/>
    <n v="7050000"/>
    <n v="190"/>
    <d v="2024-02-26T00:00:00"/>
    <n v="22000000"/>
    <n v="0"/>
    <n v="417"/>
    <d v="2024-03-06T00:00:00"/>
    <n v="22000000"/>
    <n v="0"/>
    <n v="10450000"/>
    <m/>
    <n v="11550000"/>
    <n v="7050000"/>
    <s v="CONTRATO DE PRESTACION DE SERVICIOS PROFESIONALES"/>
    <n v="69"/>
    <s v="LAURA VALENTINA MILLAN CIFUENTES"/>
    <m/>
  </r>
  <r>
    <n v="24"/>
    <s v="7684-24"/>
    <s v="O23011601190000007684"/>
    <x v="0"/>
    <x v="0"/>
    <x v="0"/>
    <s v="PM/0208/0103/40010077684"/>
    <x v="10"/>
    <x v="0"/>
    <s v="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
    <x v="2"/>
    <n v="80111607"/>
    <n v="8000000"/>
    <n v="10"/>
    <n v="80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8"/>
    <d v="2024-02-23T00:00:00"/>
    <n v="32000000"/>
    <n v="48000000"/>
    <n v="191"/>
    <d v="2024-02-26T00:00:00"/>
    <n v="30000000"/>
    <n v="2000000"/>
    <n v="1815"/>
    <d v="2024-04-30T00:00:00"/>
    <n v="30000000"/>
    <n v="0"/>
    <n v="0"/>
    <m/>
    <n v="30000000"/>
    <n v="50000000"/>
    <s v="CONTRATO DE PRESTACION DE SERVICIOS PROFESIONALES"/>
    <n v="400"/>
    <s v="JULIAN FABRIZZIO HUERFANO ARDILA"/>
    <m/>
  </r>
  <r>
    <n v="25"/>
    <s v="7684-25"/>
    <s v="O23011601190000007684"/>
    <x v="0"/>
    <x v="0"/>
    <x v="0"/>
    <s v="PM/0208/0103/40010077684"/>
    <x v="10"/>
    <x v="0"/>
    <s v="Prestar servicios profesionales para gestionar las actividades jurídicas y trámites necesarios en el marco de los proyectos de legalización, adquisición y/o saneamiento de predios ejecutados por la Dirección de Urbanizaciones y Titulación en sus diferentes etapas"/>
    <x v="2"/>
    <n v="80111607"/>
    <n v="4700000"/>
    <n v="10"/>
    <n v="47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29"/>
    <d v="2024-02-23T00:00:00"/>
    <n v="16000000"/>
    <n v="31000000"/>
    <n v="192"/>
    <d v="2024-02-26T00:00:00"/>
    <n v="15750000"/>
    <n v="250000"/>
    <n v="643"/>
    <d v="2024-03-12T00:00:00"/>
    <n v="15750000"/>
    <n v="0"/>
    <n v="7350000"/>
    <m/>
    <n v="8400000"/>
    <n v="31250000"/>
    <s v="CONTRATO DE PRESTACION DE SERVICIOS PROFESIONALES"/>
    <n v="126"/>
    <s v="JOSE NAPOLEON STRUSBERG OROZCO"/>
    <m/>
  </r>
  <r>
    <n v="26"/>
    <s v="7684-26"/>
    <s v="O23011601190000007684"/>
    <x v="0"/>
    <x v="0"/>
    <x v="0"/>
    <s v="PM/0208/0103/40010077684"/>
    <x v="10"/>
    <x v="0"/>
    <s v="Prestar servicios profesionales para apoyar las gestiones y trámites indispensables para efectuar la titulación de predios, de conformidad con las funciones asignadas a la Dirección de Urbanizaciones y Titulación."/>
    <x v="2"/>
    <n v="80111607"/>
    <n v="2100000"/>
    <n v="10"/>
    <n v="21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0"/>
    <d v="2024-02-23T00:00:00"/>
    <n v="14080000"/>
    <n v="6920000"/>
    <n v="193"/>
    <d v="2024-02-26T00:00:00"/>
    <n v="14080000"/>
    <n v="0"/>
    <n v="816"/>
    <d v="2024-03-15T00:00:00"/>
    <n v="14080000"/>
    <n v="0"/>
    <n v="5045333"/>
    <m/>
    <n v="9034667"/>
    <n v="6920000"/>
    <s v="CONTRATO DE PRESTACION DE SERVICIOS PROFESIONALES"/>
    <n v="157"/>
    <s v="OSCAR ALFREDO ACUÑA GAVIRIA"/>
    <m/>
  </r>
  <r>
    <n v="27"/>
    <s v="7684-27"/>
    <s v="O23011601190000007684"/>
    <x v="0"/>
    <x v="0"/>
    <x v="0"/>
    <s v="PM/0208/0103/40010077684"/>
    <x v="11"/>
    <x v="0"/>
    <s v="Prestar servicios profesionales para apoyar técnicamente el proceso de estructuración, ejecución y liquidación de los contratos suscritos en el marco de los proyectos urbanísticos adelantados por la Caja de la Vivienda Popular. "/>
    <x v="2"/>
    <n v="80111614"/>
    <n v="5000000"/>
    <n v="10"/>
    <n v="55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1"/>
    <d v="2024-02-23T00:00:00"/>
    <n v="16000000"/>
    <n v="39000000"/>
    <n v="194"/>
    <d v="2024-02-26T00:00:00"/>
    <n v="16000000"/>
    <n v="0"/>
    <n v="668"/>
    <d v="2024-03-12T00:00:00"/>
    <n v="16000000"/>
    <n v="0"/>
    <n v="6400000"/>
    <m/>
    <n v="9600000"/>
    <n v="39000000"/>
    <s v="CONTRATO DE PRESTACION DE SERVICIOS PROFESIONALES"/>
    <n v="121"/>
    <s v="LUIS EDUARDO GARCIA GONZALEZ"/>
    <m/>
  </r>
  <r>
    <n v="28"/>
    <s v="7684-28"/>
    <s v="O23011601190000007684"/>
    <x v="0"/>
    <x v="0"/>
    <x v="0"/>
    <s v="PM/0208/0103/40010077684"/>
    <x v="12"/>
    <x v="0"/>
    <s v="Realizar el Pago ARL contratistas nivel V"/>
    <x v="1"/>
    <s v="No aplica"/>
    <n v="780000"/>
    <n v="10"/>
    <n v="78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08T00:00:00"/>
    <n v="202413000013633"/>
    <s v="01 - Viabilización de Línea"/>
    <s v="No aplica"/>
    <d v="2024-02-09T00:00:00"/>
    <s v="TIT-010"/>
    <d v="2024-02-09T00:00:00"/>
    <n v="7800000"/>
    <n v="0"/>
    <n v="77"/>
    <d v="2024-02-12T00:00:00"/>
    <n v="3772200"/>
    <n v="4027800"/>
    <s v="1347;1839;2549;261;3031;625"/>
    <d v="2024-02-14T00:00:00"/>
    <n v="3772200"/>
    <n v="0"/>
    <n v="2151600"/>
    <m/>
    <n v="1620600"/>
    <n v="4027800"/>
    <s v="ORDEN DE PRESTACION DE SERVICIOS"/>
    <n v="1"/>
    <s v="POSITIVA COMPAÑIA DE SEGUROS SA"/>
    <m/>
  </r>
  <r>
    <n v="29"/>
    <s v="7684-29"/>
    <s v="O23011601190000007684"/>
    <x v="0"/>
    <x v="0"/>
    <x v="2"/>
    <s v="PM/0208/0103/40010497684"/>
    <x v="13"/>
    <x v="0"/>
    <s v="Pago de servicios públicos del Proyecto de Interés Prioritario Arboleda Santa Teresita - Sector I y II - PROMOAMBIENTAL"/>
    <x v="1"/>
    <s v="No aplica"/>
    <n v="4200000"/>
    <n v="12"/>
    <n v="384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15T00:00:00"/>
    <n v="202413000002243"/>
    <s v="01 - Viabilización de Línea"/>
    <s v="No aplica"/>
    <d v="2024-01-18T00:00:00"/>
    <s v="TIT-001"/>
    <d v="2024-01-18T00:00:00"/>
    <n v="38400000"/>
    <n v="0"/>
    <n v="37"/>
    <d v="2024-01-22T00:00:00"/>
    <n v="719910"/>
    <n v="37680090"/>
    <s v="793 ; 1639 ; 1893"/>
    <d v="2024-03-14T00:00:00"/>
    <n v="719910"/>
    <n v="0"/>
    <n v="369910"/>
    <m/>
    <n v="350000"/>
    <n v="37680090"/>
    <s v="FACTURAS"/>
    <n v="70289103"/>
    <s v="PROMOAMBIENTAL DISTRITO S A S ESP"/>
    <m/>
  </r>
  <r>
    <n v="30"/>
    <s v="7684-30"/>
    <s v="O23011601190000007684"/>
    <x v="0"/>
    <x v="0"/>
    <x v="2"/>
    <s v="PM/0208/0103/40010497684"/>
    <x v="2"/>
    <x v="0"/>
    <s v="Prestar servicios profesionales de apoyo desde el ámbito de su experticia, para adelantar las actuaciones contables y financieras que contribuyan al cumplimiento de las funciones a cargo de la Dirección de Urbanizaciones y Titulación."/>
    <x v="2"/>
    <n v="80111605"/>
    <n v="6400000"/>
    <n v="10"/>
    <n v="59093333"/>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2"/>
    <d v="2024-02-23T00:00:00"/>
    <n v="25600000"/>
    <n v="33493333"/>
    <n v="340"/>
    <d v="2024-02-29T00:00:00"/>
    <n v="25600000"/>
    <n v="0"/>
    <n v="509"/>
    <d v="2024-03-08T00:00:00"/>
    <n v="25600000"/>
    <n v="0"/>
    <n v="11307000"/>
    <m/>
    <n v="14293000"/>
    <n v="33493333"/>
    <s v="CONTRATO DE PRESTACION DE SERVICIOS PROFESIONALES"/>
    <n v="76"/>
    <s v="MARIA NIDIA ELIS SALGADO SUBIETA"/>
    <m/>
  </r>
  <r>
    <n v="31"/>
    <s v="7684-31"/>
    <s v="O23011601190000007684"/>
    <x v="0"/>
    <x v="0"/>
    <x v="2"/>
    <s v="PM/0208/0103/40010497684"/>
    <x v="2"/>
    <x v="0"/>
    <s v="Prestar servicios profesionales especializados en la estructuración, ejecución y supervisión de los proyectos de vivienda nueva adelantados por la Dirección de Urbanizaciones y Titulación."/>
    <x v="2"/>
    <n v="80111605"/>
    <n v="10000000"/>
    <n v="10"/>
    <n v="55000000"/>
    <s v="Enero"/>
    <s v="Enero"/>
    <s v="Ener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66"/>
    <d v="2024-03-07T00:00:00"/>
    <n v="40000000"/>
    <n v="15000000"/>
    <n v="396"/>
    <d v="2024-03-07T00:00:00"/>
    <n v="40000000"/>
    <n v="0"/>
    <n v="1018"/>
    <d v="2024-03-20T00:00:00"/>
    <n v="40000000"/>
    <n v="0"/>
    <n v="13666667"/>
    <m/>
    <n v="26333333"/>
    <n v="15000000"/>
    <s v="CONTRATO DE PRESTACION DE SERVICIOS PROFESIONALES"/>
    <n v="188"/>
    <s v="EVELYN  DONOSO HERRERA"/>
    <s v="TIT-033 anulado 195 anulado"/>
  </r>
  <r>
    <n v="32"/>
    <s v="7684-32"/>
    <s v="O23011601190000007684"/>
    <x v="0"/>
    <x v="0"/>
    <x v="2"/>
    <s v="PM/0208/0103/40010497684"/>
    <x v="14"/>
    <x v="0"/>
    <s v="Pago de servicios públicos del Proyecto de Interés Prioritario Arboleda Santa Teresita - Sector I y II - VANTI"/>
    <x v="1"/>
    <s v="No aplica"/>
    <n v="900000"/>
    <n v="12"/>
    <n v="108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15T00:00:00"/>
    <n v="202413000002243"/>
    <s v="01 - Viabilización de Línea"/>
    <s v="No aplica"/>
    <d v="2024-01-18T00:00:00"/>
    <s v="TIT-002"/>
    <d v="2024-01-18T00:00:00"/>
    <n v="10800000"/>
    <n v="0"/>
    <n v="38"/>
    <d v="2024-01-22T00:00:00"/>
    <n v="390470"/>
    <n v="10409530"/>
    <s v="113;1776;1821;411"/>
    <d v="2024-01-30T00:00:00"/>
    <n v="390470"/>
    <n v="0"/>
    <n v="290470"/>
    <s v="Febrero de 2024"/>
    <n v="100000"/>
    <n v="10409530"/>
    <s v="FACTURAS"/>
    <n v="1593863189"/>
    <s v="VANTI S.A. ESP"/>
    <m/>
  </r>
  <r>
    <n v="33"/>
    <s v="7684-33"/>
    <s v="O23011601190000007684"/>
    <x v="0"/>
    <x v="0"/>
    <x v="2"/>
    <s v="PM/0208/0103/40010497684"/>
    <x v="15"/>
    <x v="0"/>
    <s v="Pago de los servicios públicos relacionados con Servicios de distribución de electricidad del Proyecto de Interés Prioritario Arboleda Santa Teresita - Sector I y II"/>
    <x v="1"/>
    <s v="No aplica"/>
    <n v="1100000"/>
    <n v="12"/>
    <n v="102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15T00:00:00"/>
    <n v="202413000002243"/>
    <s v="01 - Viabilización de Línea"/>
    <s v="No aplica"/>
    <d v="2024-01-18T00:00:00"/>
    <s v="TIT-003"/>
    <d v="2024-01-18T00:00:00"/>
    <n v="10200000"/>
    <n v="0"/>
    <n v="39"/>
    <d v="2024-01-22T00:00:00"/>
    <n v="2665420"/>
    <n v="7534580"/>
    <s v="274; 813; 1638"/>
    <d v="2024-02-15T00:00:00"/>
    <n v="2665420"/>
    <n v="0"/>
    <n v="1465420"/>
    <s v="Febrero de 2024"/>
    <n v="1200000"/>
    <n v="7534580"/>
    <s v="FACTURAS"/>
    <n v="76399198"/>
    <s v="ENEL COLOMBIA SA ESP"/>
    <m/>
  </r>
  <r>
    <n v="34"/>
    <s v="7684-34"/>
    <s v="O23011601190000007684"/>
    <x v="0"/>
    <x v="0"/>
    <x v="2"/>
    <s v="PM/0208/0103/40010497684"/>
    <x v="16"/>
    <x v="0"/>
    <s v="Pago de los servicios públicos relacionados con Servicios de distribución de agua por tubería del Proyecto de Interés Prioritario Arboleda Santa Teresita - Sector I y II._x000a_"/>
    <x v="1"/>
    <s v="No aplica"/>
    <n v="5600000"/>
    <n v="12"/>
    <n v="552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15T00:00:00"/>
    <n v="202413000002243"/>
    <s v="01 - Viabilización de Línea"/>
    <s v="No aplica"/>
    <d v="2024-01-18T00:00:00"/>
    <s v="TIT-004"/>
    <d v="2024-01-18T00:00:00"/>
    <n v="55200000"/>
    <n v="0"/>
    <n v="40"/>
    <d v="2024-01-22T00:00:00"/>
    <n v="4721389"/>
    <n v="50478611"/>
    <s v="299; 303; 1806"/>
    <d v="2024-02-26T00:00:00"/>
    <n v="4721389"/>
    <n v="0"/>
    <n v="3321389"/>
    <s v="Febrero de 2024"/>
    <n v="1400000"/>
    <n v="50478611"/>
    <s v="FACTURAS"/>
    <n v="10291261716"/>
    <s v="EMPRESA DE ACUEDUCTO Y ALCANTARILLADO DE BOGOTA E.S.P."/>
    <m/>
  </r>
  <r>
    <n v="35"/>
    <s v="7684-35"/>
    <s v="O23011601190000007684"/>
    <x v="0"/>
    <x v="0"/>
    <x v="2"/>
    <s v="PM/0208/0103/40010497684"/>
    <x v="17"/>
    <x v="0"/>
    <s v="Prestar servicios profesionales para efectuar la consolidación, seguimiento y control a las actividades relacionadas con proyectos constructivos y de titulación, que se encuentran a cargo de la Dirección de Urbanizaciones y Titulación"/>
    <x v="2"/>
    <n v="80111614"/>
    <n v="8000000"/>
    <n v="10"/>
    <n v="80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80000000"/>
    <m/>
    <m/>
    <m/>
    <n v="0"/>
    <m/>
    <m/>
    <m/>
    <n v="0"/>
    <m/>
    <m/>
    <n v="0"/>
    <n v="80000000"/>
    <m/>
    <m/>
    <m/>
    <m/>
  </r>
  <r>
    <n v="36"/>
    <s v="7684-36"/>
    <s v="O23011601190000007684"/>
    <x v="0"/>
    <x v="0"/>
    <x v="2"/>
    <s v="PM/0208/0103/40010497684"/>
    <x v="18"/>
    <x v="0"/>
    <s v="Prestar servicios profesionales especializados para realizar acompañamiento desde su profesión en la gestión técnica de los proyectos de vivienda nueva que se encuentren en estructuración y en curso, liderados por la Caja de la Vivienda Popular."/>
    <x v="2"/>
    <n v="81101500"/>
    <n v="9600000"/>
    <n v="10"/>
    <n v="928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4"/>
    <d v="2024-02-23T00:00:00"/>
    <n v="38400000"/>
    <n v="54400000"/>
    <n v="196"/>
    <d v="2024-02-26T00:00:00"/>
    <n v="38400000"/>
    <n v="0"/>
    <n v="407"/>
    <d v="2024-03-04T00:00:00"/>
    <n v="38400000"/>
    <n v="0"/>
    <n v="17600000"/>
    <m/>
    <n v="20800000"/>
    <n v="54400000"/>
    <s v="CONTRATO DE PRESTACION DE SERVICIOS PROFESIONALES"/>
    <n v="67"/>
    <s v="ANDREA TATIANA ORTEGON ORTEGON"/>
    <m/>
  </r>
  <r>
    <n v="37"/>
    <s v="7684-37"/>
    <s v="O23011601190000007684"/>
    <x v="0"/>
    <x v="0"/>
    <x v="2"/>
    <s v="PM/0208/0103/40010497684"/>
    <x v="18"/>
    <x v="0"/>
    <s v="Prestar servicios profesionales especializados a la DUT en el seguimiento y apoyo técnico a la estructuración, ejecución, liquidación y entrega de los proyectos de urbanizaciones nuevas realizados por la CVP"/>
    <x v="2"/>
    <n v="81101500"/>
    <n v="9600000"/>
    <n v="10"/>
    <n v="90733333"/>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5"/>
    <d v="2024-02-23T00:00:00"/>
    <n v="33600000"/>
    <n v="57133333"/>
    <n v="342"/>
    <d v="2024-02-29T00:00:00"/>
    <n v="33600000"/>
    <n v="0"/>
    <n v="432"/>
    <d v="2024-03-07T00:00:00"/>
    <n v="33600000"/>
    <n v="0"/>
    <n v="14000000"/>
    <m/>
    <n v="19600000"/>
    <n v="57133333"/>
    <s v="CONTRATO DE PRESTACION DE SERVICIOS PROFESIONALES"/>
    <n v="64"/>
    <s v="EDGAR ANDRES TOQUICA GIRALDO"/>
    <m/>
  </r>
  <r>
    <n v="38"/>
    <s v="7684-38"/>
    <s v="O23011601190000007684"/>
    <x v="0"/>
    <x v="0"/>
    <x v="2"/>
    <s v="PM/0208/0103/40010497684"/>
    <x v="10"/>
    <x v="0"/>
    <s v="Prestación de servicios profesionales desde el ámbito de su experticia, para dar soporte jurídico a las actuaciones y trámites efectuados dentro de los programas y proyectos ejecutados por la Dirección de Urbanizaciones y Titulación."/>
    <x v="2"/>
    <n v="80111607"/>
    <n v="8000000"/>
    <n v="10"/>
    <n v="80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6"/>
    <d v="2024-02-23T00:00:00"/>
    <n v="18400000"/>
    <n v="61600000"/>
    <n v="197"/>
    <d v="2024-02-26T00:00:00"/>
    <n v="18400000"/>
    <n v="0"/>
    <n v="518"/>
    <d v="2024-03-08T00:00:00"/>
    <n v="18400000"/>
    <n v="0"/>
    <n v="8126666"/>
    <m/>
    <n v="10273334"/>
    <n v="61600000"/>
    <s v="CONTRATO DE PRESTACION DE SERVICIOS PROFESIONALES"/>
    <n v="91"/>
    <s v="CAMILO ADOLFO PINILLOS BOHORQUEZ"/>
    <m/>
  </r>
  <r>
    <n v="39"/>
    <s v="7684-39"/>
    <s v="O23011601190000007684"/>
    <x v="0"/>
    <x v="0"/>
    <x v="2"/>
    <s v="PM/0208/0103/40010497684"/>
    <x v="10"/>
    <x v="0"/>
    <s v="Prestar servicios profesionales para apoyar desde el área jurídica los proyectos adelantados por la Dirección de Urbanizaciones y Titulación Predial en el marco de los proyectos constructivos destinados a vivienda nueva"/>
    <x v="2"/>
    <n v="80111607"/>
    <n v="8000000"/>
    <n v="10"/>
    <n v="736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7"/>
    <d v="2024-02-23T00:00:00"/>
    <n v="39000000"/>
    <n v="34600000"/>
    <n v="198"/>
    <d v="2024-02-26T00:00:00"/>
    <n v="32000000"/>
    <n v="7000000"/>
    <n v="425"/>
    <d v="2024-03-07T00:00:00"/>
    <n v="32000000"/>
    <n v="0"/>
    <n v="14399999"/>
    <m/>
    <n v="17600001"/>
    <n v="41600000"/>
    <s v="CONTRATO DE PRESTACION DE SERVICIOS PROFESIONALES"/>
    <n v="73"/>
    <s v="SONIA ESPERANZA AREVALO SILVA"/>
    <m/>
  </r>
  <r>
    <n v="40"/>
    <s v="7684-40"/>
    <s v="O23011601190000007684"/>
    <x v="0"/>
    <x v="0"/>
    <x v="2"/>
    <s v="PM/0208/0103/40010497684"/>
    <x v="10"/>
    <x v="0"/>
    <s v="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
    <x v="2"/>
    <n v="80111607"/>
    <n v="8000000"/>
    <n v="10"/>
    <n v="64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8"/>
    <d v="2024-02-23T00:00:00"/>
    <n v="18666667"/>
    <n v="45333333"/>
    <n v="181"/>
    <d v="2024-02-26T00:00:00"/>
    <n v="10666667"/>
    <n v="8000000"/>
    <n v="1114"/>
    <d v="2024-03-22T00:00:00"/>
    <n v="10666667"/>
    <n v="0"/>
    <n v="8000000"/>
    <m/>
    <n v="2666667"/>
    <n v="53333333"/>
    <s v="CONTRATO DE PRESTACION DE SERVICIOS PROFESIONALES"/>
    <n v="194"/>
    <s v="DIEGO ENRIQUE CORZO AYERBE"/>
    <m/>
  </r>
  <r>
    <n v="41"/>
    <s v="7684-41"/>
    <s v="O23011601190000007684"/>
    <x v="0"/>
    <x v="0"/>
    <x v="3"/>
    <s v="PM/0208/0103/40010077684"/>
    <x v="0"/>
    <x v="0"/>
    <s v="Prestar el servicio público de transporte terrestre automotor especial para la Caja de la Vivienda Popular"/>
    <x v="0"/>
    <n v="78111800"/>
    <n v="17000000"/>
    <n v="10"/>
    <n v="170000000"/>
    <s v="MARZO"/>
    <s v="MARZO"/>
    <s v="ABRIL"/>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170000000"/>
    <m/>
    <m/>
    <m/>
    <n v="0"/>
    <m/>
    <m/>
    <m/>
    <n v="0"/>
    <m/>
    <m/>
    <n v="0"/>
    <n v="170000000"/>
    <m/>
    <m/>
    <m/>
    <m/>
  </r>
  <r>
    <n v="42"/>
    <s v="7684-42"/>
    <s v="O23011601190000007684"/>
    <x v="0"/>
    <x v="0"/>
    <x v="3"/>
    <s v="PM/0208/0103/40010077684"/>
    <x v="2"/>
    <x v="0"/>
    <s v="Prestar servicios profesionales para apoyar en los trámites y actividades de carácter financiero con el fin de dar cumplimiento a las funciones de la Dirección de Urbanizaciones y Titulación de conformidad con los procesos y procedimientos establecidos._x000a_"/>
    <x v="2"/>
    <n v="80111605"/>
    <n v="6000000"/>
    <n v="10"/>
    <n v="5584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39"/>
    <d v="2024-02-23T00:00:00"/>
    <n v="20800000"/>
    <n v="35040000"/>
    <n v="200"/>
    <d v="2024-02-26T00:00:00"/>
    <n v="20800000"/>
    <n v="0"/>
    <n v="426"/>
    <d v="2024-03-07T00:00:00"/>
    <n v="20800000"/>
    <n v="0"/>
    <n v="9360000"/>
    <m/>
    <n v="11440000"/>
    <n v="35040000"/>
    <s v="CONTRATO DE PRESTACION DE SERVICIOS PROFESIONALES"/>
    <n v="75"/>
    <s v="MARIA ALEJANDRA CASTELLANOS GARCIA"/>
    <m/>
  </r>
  <r>
    <n v="43"/>
    <s v="7684-43"/>
    <s v="O23011601190000007684"/>
    <x v="0"/>
    <x v="0"/>
    <x v="3"/>
    <s v="PM/0208/0103/40010077684"/>
    <x v="4"/>
    <x v="0"/>
    <s v="Prestar servicios de apoyo a la gestión a  la Dirección de Urbanizaciones y Titulación en los temas asociados con estudios prediales, catastrales y urbanísticos de los proyectos priorizados por el área."/>
    <x v="2"/>
    <n v="80111621"/>
    <n v="3520000"/>
    <n v="4"/>
    <n v="14080000"/>
    <s v="FEBRERO"/>
    <s v="FEBRERO"/>
    <s v="MARZ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3-01T00:00:00"/>
    <s v="202413000023413 / Anulación y nueva viabilidad 202413000026333"/>
    <s v="01 - Viabilización de Línea"/>
    <s v="No aplica"/>
    <d v="2024-03-05T00:00:00"/>
    <s v="TIT-063"/>
    <d v="2024-03-05T00:00:00"/>
    <n v="14080000"/>
    <n v="0"/>
    <n v="416"/>
    <d v="2024-03-11T00:00:00"/>
    <n v="14080000"/>
    <n v="0"/>
    <n v="937"/>
    <d v="2024-03-18T00:00:00"/>
    <n v="14080000"/>
    <n v="0"/>
    <n v="4928000"/>
    <m/>
    <n v="9152000"/>
    <n v="0"/>
    <s v="CONTRATO DE PRESTACION DE SERVICIOS DE APOYO A LA GESTION"/>
    <n v="182"/>
    <s v="EIMMY HELENA MAHECHA FORERO"/>
    <s v="CDP 201 ANULADO Y VIABILIDAD TIT-040 ANULADA"/>
  </r>
  <r>
    <n v="44"/>
    <s v="7684-44"/>
    <s v="O23011601190000007684"/>
    <x v="0"/>
    <x v="0"/>
    <x v="3"/>
    <s v="PM/0208/0103/40010077684"/>
    <x v="5"/>
    <x v="0"/>
    <s v="Realizar el Pago de gastos notariales, regitro y de beneficencia que resulten de la suscripción de escrituras públicas y/o resoluciones de los diferentes procesos ejecutados por la Dirección de Urbanizaciones y Titulación predial."/>
    <x v="1"/>
    <s v="No aplica"/>
    <n v="750000"/>
    <n v="12"/>
    <n v="79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25T00:00:00"/>
    <n v="202413000005353"/>
    <s v="01 - Viabilización de Línea"/>
    <s v="$70,000,000 de linea  51"/>
    <d v="2024-01-29T00:00:00"/>
    <s v="TIT-008"/>
    <d v="2024-01-29T00:00:00"/>
    <n v="79000000"/>
    <n v="0"/>
    <n v="50"/>
    <d v="2024-01-30T00:00:00"/>
    <n v="49749802"/>
    <n v="29250198"/>
    <s v="785; 789;941;942;1794"/>
    <d v="2024-02-14T00:00:00"/>
    <n v="49749802"/>
    <n v="0"/>
    <n v="49749802"/>
    <s v="Febrero de 2024"/>
    <n v="0"/>
    <n v="29250198"/>
    <s v="RESOLUCIÓN"/>
    <n v="128"/>
    <s v="JAIME ALBERTO RODRIGUEZ CUESTAS_x000a_OSCAR FERNANDO MARTINEZ BUSTAMANTE_x000a_DEPARTAMENTO DE CUNDINAMARCA_x000a_SUPERINTENDENCIA DE NOTARIADO Y REGISTRO"/>
    <m/>
  </r>
  <r>
    <n v="45"/>
    <s v="7684-45"/>
    <s v="O23011601190000007684"/>
    <x v="0"/>
    <x v="0"/>
    <x v="3"/>
    <s v="PM/0208/0103/40010077684"/>
    <x v="6"/>
    <x v="0"/>
    <s v="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46"/>
    <s v="7684-46"/>
    <s v="O23011601190000007684"/>
    <x v="0"/>
    <x v="0"/>
    <x v="3"/>
    <s v="PM/0208/0103/40010077684"/>
    <x v="19"/>
    <x v="0"/>
    <s v="Prestar servicios profesionales especializados de carácter técnico para apoyar el proceso de saneamiento de predios  cabo las modelaciones urbanísticas que determinen el máximo potencial de desarrollo de los inmuebles para la toma de decisiones  de los predios reportados en la base de inventarios de los bienes inmuebles de propiedad de la Caja de la Vivienda Popular."/>
    <x v="2"/>
    <n v="81101500"/>
    <n v="8550000"/>
    <n v="10"/>
    <n v="855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41"/>
    <d v="2024-02-23T00:00:00"/>
    <n v="31600000"/>
    <n v="53900000"/>
    <n v="214"/>
    <d v="2024-02-27T00:00:00"/>
    <n v="31600000"/>
    <n v="0"/>
    <n v="517"/>
    <d v="2024-03-08T00:00:00"/>
    <n v="31600000"/>
    <n v="0"/>
    <n v="13956667"/>
    <m/>
    <n v="17643333"/>
    <n v="53900000"/>
    <s v="CONTRATO DE PRESTACION DE SERVICIOS PROFESIONALES"/>
    <n v="83"/>
    <s v="WILLIAM ANTONIO ZAPATA PAEZ"/>
    <m/>
  </r>
  <r>
    <n v="47"/>
    <s v="7684-47"/>
    <s v="O23011601190000007684"/>
    <x v="0"/>
    <x v="0"/>
    <x v="3"/>
    <s v="PM/0208/0103/40010077684"/>
    <x v="19"/>
    <x v="0"/>
    <s v="Prestar servicios profesionales especializados de carácter técnico para apoyar las actividades tendientes a la elaboración de los informes técnicos de los predios reportados en la base de inventarios de los bienes inmuebles de propiedad de la Caja de la Vivienda Popular, con el fin de determinar aquellos que son objeto de titulación por cesión a título gratuito o enajenación."/>
    <x v="1"/>
    <s v="No aplica"/>
    <n v="0"/>
    <n v="0"/>
    <n v="0"/>
    <s v="NO APLICA"/>
    <s v="NO APLICA"/>
    <s v="NO APLICA"/>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0"/>
    <m/>
    <m/>
    <m/>
    <n v="0"/>
    <m/>
    <m/>
    <m/>
    <n v="0"/>
    <m/>
    <m/>
    <n v="0"/>
    <n v="0"/>
    <m/>
    <m/>
    <m/>
    <m/>
  </r>
  <r>
    <n v="48"/>
    <s v="7684-48"/>
    <s v="O23011601190000007684"/>
    <x v="0"/>
    <x v="0"/>
    <x v="3"/>
    <s v="PM/0208/0103/40010077684"/>
    <x v="10"/>
    <x v="0"/>
    <s v="Prestar servicios profesionales para el desarrollo e implementación de actividades jurídicas relacionadas con gestión y/o saneamiento de activos priorizados por la Dirección de Urbanizaciones y Titulación, acorde con la normatividad vigente."/>
    <x v="2"/>
    <n v="80111607"/>
    <n v="7300000"/>
    <n v="10"/>
    <n v="73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42"/>
    <d v="2024-02-23T00:00:00"/>
    <n v="28000000"/>
    <n v="45000000"/>
    <n v="322"/>
    <d v="2024-02-28T00:00:00"/>
    <n v="28000000"/>
    <n v="0"/>
    <n v="404"/>
    <d v="2024-03-04T00:00:00"/>
    <n v="28000000"/>
    <n v="0"/>
    <n v="13300000"/>
    <m/>
    <n v="14700000"/>
    <n v="45000000"/>
    <s v="CONTRATO DE PRESTACION DE SERVICIOS PROFESIONALES"/>
    <n v="58"/>
    <s v="YENNY PAOLA VARGAS ROBLES"/>
    <m/>
  </r>
  <r>
    <n v="49"/>
    <s v="7684-49"/>
    <s v="O23011601190000007684"/>
    <x v="0"/>
    <x v="0"/>
    <x v="3"/>
    <s v="PM/0208/0103/40010077684"/>
    <x v="10"/>
    <x v="0"/>
    <s v="Prestar servicios profesionales para apoyar desde su profesión las diligencias jurídicas en los trámites que sean requeridos por el desarrollo y cumplimiento de las funciones asignadas a la Dirección de Urbanizaciones y titulación"/>
    <x v="2"/>
    <n v="80111607"/>
    <n v="7300000"/>
    <n v="10"/>
    <n v="73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43"/>
    <d v="2024-02-23T00:00:00"/>
    <n v="29200000"/>
    <n v="43800000"/>
    <n v="318"/>
    <d v="2024-02-28T00:00:00"/>
    <n v="29200000"/>
    <n v="0"/>
    <n v="523"/>
    <d v="2024-03-08T00:00:00"/>
    <n v="29200000"/>
    <n v="0"/>
    <n v="12896667"/>
    <m/>
    <n v="16303333"/>
    <n v="43800000"/>
    <s v="CONTRATO DE PRESTACION DE SERVICIOS PROFESIONALES"/>
    <n v="71"/>
    <s v="NANCY FABIOLA GIL OROZCO"/>
    <m/>
  </r>
  <r>
    <n v="50"/>
    <s v="7684-50"/>
    <s v="O23011601190000007684"/>
    <x v="0"/>
    <x v="0"/>
    <x v="3"/>
    <s v="PM/0208/0103/40010077684"/>
    <x v="10"/>
    <x v="0"/>
    <s v="Prestar servicios profesionales para apoyar jurídicamente en los trámites que sean requeridos para el desarrollo y cumplimiento de las funciones asignadas a la Dirección de Urbanizaciones y Titulación"/>
    <x v="2"/>
    <n v="80111607"/>
    <n v="7300000"/>
    <n v="10"/>
    <n v="73000000"/>
    <s v="Enero"/>
    <s v="Enero"/>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23T00:00:00"/>
    <n v="202413000023413"/>
    <s v="01 - Viabilización de Línea"/>
    <s v="No aplica"/>
    <d v="2024-02-23T00:00:00"/>
    <s v="TIT-044"/>
    <d v="2024-02-23T00:00:00"/>
    <n v="20000000"/>
    <n v="53000000"/>
    <n v="319"/>
    <d v="2024-02-28T00:00:00"/>
    <n v="20000000"/>
    <n v="0"/>
    <n v="714"/>
    <d v="2024-03-13T00:00:00"/>
    <n v="20000000"/>
    <n v="0"/>
    <n v="8000000"/>
    <m/>
    <n v="12000000"/>
    <n v="53000000"/>
    <s v="CONTRATO DE PRESTACION DE SERVICIOS PROFESIONALES"/>
    <n v="146"/>
    <s v="LUZ STELLA CARDENAS LAVERDE"/>
    <m/>
  </r>
  <r>
    <n v="51"/>
    <s v="7684-51"/>
    <s v="O23011601190000007684"/>
    <x v="0"/>
    <x v="0"/>
    <x v="3"/>
    <s v="PM/0208/0103/40010077684"/>
    <x v="20"/>
    <x v="0"/>
    <s v=" Realizar la adquisición de los predios: No. 19 identificado con la matrícula inmobiliaria de mayor extensión  No. 50S-704455, No.18 identificado con la matrícula inmobiliaria de mayor extensión  No. 50S- 704456, para la adquisición de los predios donde se ubican asentamientos humanos ilegales consolidados de los predios sector Pradera de la Esperanza y El Paraiso ubicados en la localidad 19 - Ciudad Bolívar, UPZ 70 Jerusalén."/>
    <x v="1"/>
    <s v="No aplica"/>
    <n v="800000000"/>
    <n v="1"/>
    <n v="730000000"/>
    <s v="JUNIO "/>
    <s v="Julio"/>
    <s v="Septiembre"/>
    <s v="DIRECCIÓN DE URBANIZACIONES Y TITULACIÓN"/>
    <s v="MARIO AUGUSTO PÉREZ RODRÍGUEZ"/>
    <s v="ENTIDADES TERRITORIALES - ADMINISTRACION CENTRAL"/>
    <s v="A.7.7 INVERSIÓN REALIZADA POR LA ENTIDAD TERRITORIAL DESTINADA A LA FINANCIACIÓN DE PROYECTOS DE TITULACIÓN Y LEGALIZACIÓN DE PREDIOS"/>
    <m/>
    <m/>
    <m/>
    <m/>
    <m/>
    <m/>
    <m/>
    <m/>
    <m/>
    <n v="730000000"/>
    <m/>
    <m/>
    <m/>
    <n v="0"/>
    <m/>
    <m/>
    <m/>
    <n v="0"/>
    <m/>
    <m/>
    <n v="0"/>
    <n v="730000000"/>
    <m/>
    <m/>
    <m/>
    <m/>
  </r>
  <r>
    <n v="52"/>
    <s v="7684-52"/>
    <s v="O23011601190000007684"/>
    <x v="0"/>
    <x v="0"/>
    <x v="3"/>
    <s v="PM/0208/0103/40010077684"/>
    <x v="13"/>
    <x v="0"/>
    <s v="Pago de los servicios públicos relacionados con Servicios generales de recolección de otros desechos de bienes inmuebles de la CVP administrados por la Dirección de Urbanizaciones y Titulaciones."/>
    <x v="1"/>
    <s v="No aplica"/>
    <n v="1000000"/>
    <n v="12"/>
    <n v="12000000"/>
    <s v="NO APLICA"/>
    <s v="NO APLICA"/>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15T00:00:00"/>
    <n v="202413000002203"/>
    <s v="01 - Viabilización de Línea"/>
    <s v="Recursos de Linea 29"/>
    <d v="2024-01-18T00:00:00"/>
    <s v="TIT-005"/>
    <d v="2024-01-18T00:00:00"/>
    <n v="12000000"/>
    <n v="0"/>
    <n v="41"/>
    <d v="2024-01-22T00:00:00"/>
    <n v="1184080"/>
    <n v="10815920"/>
    <s v="101; 272; 273;1014"/>
    <d v="2024-01-23T00:00:00"/>
    <n v="1184080"/>
    <n v="0"/>
    <n v="924080"/>
    <s v="Enero de 2024"/>
    <n v="260000"/>
    <n v="10815920"/>
    <s v="FACTURAS"/>
    <n v="122623176"/>
    <s v="PROMOAMBIENTAL DISTRITO S A S ESP"/>
    <m/>
  </r>
  <r>
    <n v="53"/>
    <s v="7684-53"/>
    <s v="O23011601190000007684"/>
    <x v="0"/>
    <x v="0"/>
    <x v="3"/>
    <s v="PM/0208/0103/40010077684"/>
    <x v="15"/>
    <x v="0"/>
    <s v="Pago de los servicios públicos relacionados con Servicios de distribución de electricidad de bienes inmuebles de la CVP administrados por la Dirección de Urbanizaciones y Titulación"/>
    <x v="1"/>
    <s v="No aplica"/>
    <n v="250000"/>
    <n v="12"/>
    <n v="3000000"/>
    <s v="NO APLICA"/>
    <s v="NO APLICA"/>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15T00:00:00"/>
    <n v="202413000002203"/>
    <s v="01 - Viabilización de Línea"/>
    <s v="Recursos de Linea 33"/>
    <d v="2024-01-18T00:00:00"/>
    <s v="TIT-006"/>
    <d v="2024-01-18T00:00:00"/>
    <n v="3000000"/>
    <n v="0"/>
    <n v="42"/>
    <d v="2024-01-22T00:00:00"/>
    <n v="825490"/>
    <n v="2174510"/>
    <s v="850; 1820"/>
    <d v="2024-03-15T00:00:00"/>
    <n v="825490"/>
    <n v="0"/>
    <n v="425490"/>
    <m/>
    <n v="400000"/>
    <n v="2174510"/>
    <s v="FACTURAS"/>
    <n v="45431517"/>
    <s v="ENEL COLOMBIA SA ESP"/>
    <m/>
  </r>
  <r>
    <n v="54"/>
    <s v="7684-54"/>
    <s v="O23011601190000007684"/>
    <x v="0"/>
    <x v="0"/>
    <x v="3"/>
    <s v="PM/0208/0103/40010077684"/>
    <x v="16"/>
    <x v="0"/>
    <s v="Pago de los servicios públicos relacionados con Servicios de distribución de agua por tubería de bienes inmuebles de la CVP administrados por la Dirección de Urbanizaciones y Titulación."/>
    <x v="1"/>
    <s v="No aplica"/>
    <n v="1000000"/>
    <n v="12"/>
    <n v="12000000"/>
    <s v="NO APLICA"/>
    <s v="NO APLICA"/>
    <s v="En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1-15T00:00:00"/>
    <n v="202413000002203"/>
    <s v="01 - Viabilización de Línea"/>
    <s v="Recursos de Linea 34"/>
    <d v="2024-01-18T00:00:00"/>
    <s v="TIT-007"/>
    <d v="2024-01-18T00:00:00"/>
    <n v="12000000"/>
    <n v="0"/>
    <n v="43"/>
    <d v="2024-01-22T00:00:00"/>
    <n v="0"/>
    <n v="12000000"/>
    <m/>
    <m/>
    <m/>
    <n v="0"/>
    <m/>
    <m/>
    <n v="0"/>
    <n v="12000000"/>
    <m/>
    <m/>
    <m/>
    <m/>
  </r>
  <r>
    <n v="55"/>
    <s v="7684-55"/>
    <s v="O23011601190000007684"/>
    <x v="0"/>
    <x v="0"/>
    <x v="2"/>
    <s v="PM/0208/0103/40010497684"/>
    <x v="2"/>
    <x v="0"/>
    <s v="Adición y prórroga al contrato de prestación de servicios profesionales N°.712 de 2023  cuyo objeto es: Prestar servicios profesionales especializados para que apoye en las actividades de coordinación, seguimiento y supervisión en el marco de los programas y proyectos de vivienda nueva que adelanta la DUT ."/>
    <x v="3"/>
    <n v="80111605"/>
    <n v="5000000"/>
    <s v="15 dias"/>
    <n v="5000000"/>
    <s v="NO APLICA"/>
    <s v="NO APLICA"/>
    <s v="Febr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01T00:00:00"/>
    <n v="202413000010193"/>
    <s v="01 - Viabilización de Línea"/>
    <s v="Recursos de línea 31"/>
    <d v="2024-02-01T00:00:00"/>
    <s v="TIT-009"/>
    <d v="2024-02-01T00:00:00"/>
    <n v="5000000"/>
    <n v="0"/>
    <n v="60"/>
    <d v="2024-02-02T00:00:00"/>
    <n v="5000000"/>
    <n v="0"/>
    <n v="155"/>
    <d v="2024-02-02T00:00:00"/>
    <n v="5000000"/>
    <n v="0"/>
    <n v="5000000"/>
    <m/>
    <n v="0"/>
    <n v="0"/>
    <s v="CONTRATO DE PRESTACION DE SERVICIOS PROFESIONALES"/>
    <n v="712"/>
    <s v="EVELYN  DONOSO HERRERA"/>
    <m/>
  </r>
  <r>
    <n v="56"/>
    <s v="7684-56"/>
    <s v="O23011601190000007684"/>
    <x v="0"/>
    <x v="0"/>
    <x v="0"/>
    <s v="PM/0208/0103/40010077684"/>
    <x v="9"/>
    <x v="0"/>
    <s v="Prestar los servicios de apoyo en las actividades y trámites necesarios para el cumplimiento de las funciones de la Dirección de Urbanizaciones y Titulación en el marco de los proyectos y/o programas a su cargo."/>
    <x v="2"/>
    <n v="80111601"/>
    <n v="3450000"/>
    <n v="3"/>
    <n v="10350000"/>
    <s v="NO APLICA"/>
    <s v="NO APLICA"/>
    <s v="Febr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05T00:00:00"/>
    <n v="202413000011203"/>
    <s v="01 - Viabilización de Línea"/>
    <s v="Recursos de línea 20"/>
    <d v="2024-02-06T00:00:00"/>
    <s v="TIT-011"/>
    <d v="2024-02-12T00:00:00"/>
    <n v="10350000"/>
    <n v="0"/>
    <n v="79"/>
    <d v="2024-02-13T00:00:00"/>
    <n v="10350000"/>
    <n v="0"/>
    <n v="282"/>
    <d v="2024-02-16T00:00:00"/>
    <n v="10350000"/>
    <n v="0"/>
    <n v="8165000"/>
    <m/>
    <n v="2185000"/>
    <n v="0"/>
    <s v="CONTRATO DE PRESTACION DE SERVICIOS DE APOYO A LA GESTION"/>
    <n v="13"/>
    <s v="NELLY YAMILE GOMEZ REYES"/>
    <m/>
  </r>
  <r>
    <n v="57"/>
    <s v="7684-57"/>
    <s v="O23011601190000007684"/>
    <x v="0"/>
    <x v="0"/>
    <x v="3"/>
    <s v="PM/0208/0103/40010077684"/>
    <x v="4"/>
    <x v="0"/>
    <s v="Prestación de servicios profesionales a la gestión social de la Dirección de Urbanizaciones y Titulación, apoyando la formulación de estrategias y lineamientos sociales, seguimiento y acompañamiento a las actuaciones de las etapas establecidas en los procesos de dicha Dirección y que le sean asignados de acuerdo con los procedimientos y la normatividad vigente que rige la materia."/>
    <x v="2"/>
    <n v="80111600"/>
    <n v="9000000"/>
    <n v="2"/>
    <n v="18000000"/>
    <s v="NO APLICA"/>
    <s v="NO APLICA"/>
    <s v="Febrero"/>
    <s v="DIRECCIÓN DE URBANIZACIONES Y TITULACIÓN"/>
    <s v="MARIO AUGUSTO PÉREZ RODRÍGUEZ"/>
    <s v="ENTIDADES TERRITORIALES - ADMINISTRACION CENTRAL"/>
    <s v="A.7.7 INVERSIÓN REALIZADA POR LA ENTIDAD TERRITORIAL DESTINADA A LA FINANCIACIÓN DE PROYECTOS DE TITULACIÓN Y LEGALIZACIÓN DE PREDIOS"/>
    <m/>
    <d v="2024-02-05T00:00:00"/>
    <n v="202413000011323"/>
    <s v="01 - Viabilización de Línea"/>
    <s v="Recursos de linea 43"/>
    <d v="2024-02-06T00:00:00"/>
    <s v="TIT-012"/>
    <d v="2024-02-12T00:00:00"/>
    <n v="18000000"/>
    <n v="0"/>
    <n v="80"/>
    <d v="2024-02-13T00:00:00"/>
    <n v="18000000"/>
    <n v="0"/>
    <n v="281"/>
    <d v="2024-02-16T00:00:00"/>
    <n v="18000000"/>
    <n v="0"/>
    <n v="18000000"/>
    <m/>
    <n v="0"/>
    <n v="0"/>
    <s v="CONTRATO DE PRESTACION DE SERVICIOS PROFESIONALES"/>
    <n v="12"/>
    <s v="LAURA MARCELA HERNANDEZ DUARTE"/>
    <m/>
  </r>
  <r>
    <n v="58"/>
    <s v="7684-58"/>
    <s v="O23011601190000007684"/>
    <x v="0"/>
    <x v="0"/>
    <x v="0"/>
    <s v="PM/0208/0103/40010077684"/>
    <x v="1"/>
    <x v="0"/>
    <s v="Ahorro del 10% para la reducción del gasto en contratos de prestación de servicios profesionales y de apoyo a la gestión en cumplimiento del artículo 6 del Decreto 062 de 2024. "/>
    <x v="1"/>
    <s v="No aplica"/>
    <n v="60000000"/>
    <n v="1"/>
    <n v="60000000"/>
    <s v="NO APLICA"/>
    <s v="NO APLICA"/>
    <s v="NO APLICA"/>
    <s v="DIRECCIÓN DE URBANIZACIONES Y TITULACIÓN"/>
    <s v="MARTHA PATRICIA PINZÓN DURÁN"/>
    <s v="ENTIDADES TERRITORIALES - ADMINISTRACION CENTRAL"/>
    <s v="A.7.7 INVERSIÓN REALIZADA POR LA ENTIDAD TERRITORIAL DESTINADA A LA FINANCIACIÓN DE PROYECTOS DE TITULACIÓN Y LEGALIZACIÓN DE PREDIOS"/>
    <m/>
    <d v="2024-02-19T00:00:00"/>
    <n v="202413000021823"/>
    <s v="01 - Viabilización de Línea"/>
    <s v="Recursos de línea 2"/>
    <d v="2024-02-19T00:00:00"/>
    <s v="TIT-013"/>
    <d v="2024-02-19T00:00:00"/>
    <n v="60000000"/>
    <n v="0"/>
    <n v="91"/>
    <d v="2024-02-19T00:00:00"/>
    <n v="0"/>
    <n v="60000000"/>
    <m/>
    <m/>
    <m/>
    <n v="0"/>
    <m/>
    <m/>
    <n v="0"/>
    <n v="60000000"/>
    <m/>
    <m/>
    <m/>
    <m/>
  </r>
  <r>
    <n v="59"/>
    <s v="7684-59"/>
    <s v="O23011601190000007684"/>
    <x v="0"/>
    <x v="0"/>
    <x v="0"/>
    <s v="PM/0208/0103/40010077684"/>
    <x v="4"/>
    <x v="0"/>
    <s v="Ahorro del 10% para la reducción del gasto en contratos de prestación de servicios profesionales y de apoyo a la gestión en cumplimiento del artículo 6 del Decreto 062 de 2024. "/>
    <x v="1"/>
    <s v="No aplica"/>
    <n v="103284738"/>
    <n v="1"/>
    <n v="103284738"/>
    <s v="NO APLICA"/>
    <s v="NO APLICA"/>
    <s v="NO APLICA"/>
    <s v="DIRECCIÓN DE URBANIZACIONES Y TITULACIÓN"/>
    <s v="MARTHA PATRICIA PINZÓN DURÁN"/>
    <s v="ENTIDADES TERRITORIALES - ADMINISTRACION CENTRAL"/>
    <s v="A.7.7 INVERSIÓN REALIZADA POR LA ENTIDAD TERRITORIAL DESTINADA A LA FINANCIACIÓN DE PROYECTOS DE TITULACIÓN Y LEGALIZACIÓN DE PREDIOS"/>
    <m/>
    <d v="2024-02-19T00:00:00"/>
    <n v="202413000021823"/>
    <s v="01 - Viabilización de Línea"/>
    <s v="Recursos de lineas 9, 11 y 12"/>
    <d v="2024-02-19T00:00:00"/>
    <s v="TIT-014"/>
    <d v="2024-02-19T00:00:00"/>
    <n v="103284738"/>
    <n v="0"/>
    <n v="92"/>
    <d v="2024-02-19T00:00:00"/>
    <n v="0"/>
    <n v="103284738"/>
    <m/>
    <m/>
    <m/>
    <n v="0"/>
    <m/>
    <m/>
    <n v="0"/>
    <n v="103284738"/>
    <m/>
    <m/>
    <m/>
    <m/>
  </r>
  <r>
    <n v="60"/>
    <s v="7684-60"/>
    <s v="O23011601190000007684"/>
    <x v="0"/>
    <x v="0"/>
    <x v="3"/>
    <s v="PM/0208/0103/40010077684"/>
    <x v="6"/>
    <x v="0"/>
    <s v="Ahorro del 10% para la reducción del gasto en contratos de prestación de servicios profesionales y de apoyo a la gestión en cumplimiento del artículo 6 del Decreto 062 de 2024. "/>
    <x v="1"/>
    <s v="No aplica"/>
    <n v="50000000"/>
    <n v="1"/>
    <n v="50000000"/>
    <s v="NO APLICA"/>
    <s v="NO APLICA"/>
    <s v="NO APLICA"/>
    <s v="DIRECCIÓN DE URBANIZACIONES Y TITULACIÓN"/>
    <s v="MARTHA PATRICIA PINZÓN DURÁN"/>
    <s v="ENTIDADES TERRITORIALES - ADMINISTRACION CENTRAL"/>
    <s v="A.7.7 INVERSIÓN REALIZADA POR LA ENTIDAD TERRITORIAL DESTINADA A LA FINANCIACIÓN DE PROYECTOS DE TITULACIÓN Y LEGALIZACIÓN DE PREDIOS"/>
    <m/>
    <d v="2024-02-19T00:00:00"/>
    <n v="202413000021823"/>
    <s v="01 - Viabilización de Línea"/>
    <s v="Recursos de línea 45"/>
    <d v="2024-02-19T00:00:00"/>
    <s v="TIT-015"/>
    <d v="2024-02-19T00:00:00"/>
    <n v="50000000"/>
    <n v="0"/>
    <n v="93"/>
    <d v="2024-02-19T00:00:00"/>
    <n v="0"/>
    <n v="50000000"/>
    <m/>
    <m/>
    <m/>
    <n v="0"/>
    <m/>
    <m/>
    <n v="0"/>
    <n v="50000000"/>
    <m/>
    <m/>
    <m/>
    <m/>
  </r>
  <r>
    <n v="61"/>
    <s v="7684-61"/>
    <s v="O23011601190000007684"/>
    <x v="0"/>
    <x v="0"/>
    <x v="3"/>
    <s v="PM/0208/0103/40010077684"/>
    <x v="19"/>
    <x v="0"/>
    <s v="Ahorro del 10% para la reducción del gasto en contratos de prestación de servicios profesionales y de apoyo a la gestión en cumplimiento del artículo 6 del Decreto 062 de 2024. "/>
    <x v="1"/>
    <s v="No aplica"/>
    <n v="85500000"/>
    <n v="1"/>
    <n v="85500000"/>
    <s v="NO APLICA"/>
    <s v="NO APLICA"/>
    <s v="NO APLICA"/>
    <s v="DIRECCIÓN DE URBANIZACIONES Y TITULACIÓN"/>
    <s v="MARTHA PATRICIA PINZÓN DURÁN"/>
    <s v="ENTIDADES TERRITORIALES - ADMINISTRACION CENTRAL"/>
    <s v="A.7.7 INVERSIÓN REALIZADA POR LA ENTIDAD TERRITORIAL DESTINADA A LA FINANCIACIÓN DE PROYECTOS DE TITULACIÓN Y LEGALIZACIÓN DE PREDIOS"/>
    <m/>
    <d v="2024-02-19T00:00:00"/>
    <n v="202413000021823"/>
    <s v="01 - Viabilización de Línea"/>
    <s v="Recursos de línea 47"/>
    <d v="2024-02-19T00:00:00"/>
    <s v="TIT-016"/>
    <d v="2024-02-19T00:00:00"/>
    <n v="85500000"/>
    <n v="0"/>
    <n v="94"/>
    <d v="2024-02-19T00:00:00"/>
    <n v="0"/>
    <n v="85500000"/>
    <m/>
    <m/>
    <m/>
    <n v="0"/>
    <m/>
    <m/>
    <n v="0"/>
    <n v="85500000"/>
    <m/>
    <m/>
    <m/>
    <m/>
  </r>
  <r>
    <n v="62"/>
    <s v="7684-62"/>
    <s v="O23011601190000007684"/>
    <x v="0"/>
    <x v="0"/>
    <x v="0"/>
    <s v="PM/0208/0103/40010077684"/>
    <x v="2"/>
    <x v="0"/>
    <s v="Prestar servicios de apoyo a la gestión para realizar las actividades administrativas necesarias para el desarrollo de las funciones de la Dirección de Urbanizaciones y Titulación"/>
    <x v="2"/>
    <n v="80111605"/>
    <n v="3500000"/>
    <n v="4"/>
    <n v="14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31"/>
    <d v="2024-02-23T00:00:00"/>
    <s v="TIT-045"/>
    <d v="2024-02-23T00:00:00"/>
    <n v="14000000"/>
    <n v="0"/>
    <n v="323"/>
    <d v="2024-02-28T00:00:00"/>
    <n v="14000000"/>
    <n v="0"/>
    <n v="430"/>
    <d v="2024-03-07T00:00:00"/>
    <n v="14000000"/>
    <n v="0"/>
    <n v="6300000"/>
    <m/>
    <n v="7700000"/>
    <n v="0"/>
    <s v="CONTRATO DE PRESTACION DE SERVICIOS DE APOYO A LA GESTION"/>
    <n v="87"/>
    <s v="CARLOS JULIO GARZON CAÑON"/>
    <m/>
  </r>
  <r>
    <n v="63"/>
    <s v="7684-63"/>
    <s v="O23011601190000007684"/>
    <x v="0"/>
    <x v="0"/>
    <x v="2"/>
    <s v="PM/0208/0103/40010497684"/>
    <x v="11"/>
    <x v="0"/>
    <s v="Prestar servicios profesionales a la Dirección de Urbanizaciones y titulación tendientes a fortalecer técnicamente el proceso de formulación,  ejecución y liquidación de los contratos correspondientes a los proyectos urbanísticos adelantados por la Caja de la Vivienda Popular."/>
    <x v="2"/>
    <n v="81101500"/>
    <n v="5500000"/>
    <n v="4"/>
    <n v="22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17"/>
    <d v="2024-02-23T00:00:00"/>
    <s v="TIT-046"/>
    <d v="2024-02-23T00:00:00"/>
    <n v="22000000"/>
    <n v="0"/>
    <n v="320"/>
    <d v="2024-02-28T00:00:00"/>
    <n v="22000000"/>
    <n v="0"/>
    <n v="754"/>
    <d v="2024-03-14T00:00:00"/>
    <n v="22000000"/>
    <n v="0"/>
    <n v="8616667"/>
    <m/>
    <n v="13383333"/>
    <n v="0"/>
    <s v="CONTRATO DE PRESTACION DE SERVICIOS PROFESIONALES"/>
    <n v="156"/>
    <s v="DURLEY MILENA QUINTERO QUINTERO"/>
    <m/>
  </r>
  <r>
    <n v="64"/>
    <s v="7684-64"/>
    <s v="O23011601190000007684"/>
    <x v="0"/>
    <x v="0"/>
    <x v="2"/>
    <s v="PM/0208/0103/40010497684"/>
    <x v="18"/>
    <x v="0"/>
    <s v=" Prestar los servicios requiridos por la Dirección de Urbanizaciones y Titulación para apoyar en el seguimiento y control de las obras que se ejecuten, así como en el desarrollo de las actividades que se requieran para la estructuración."/>
    <x v="2"/>
    <n v="81101500"/>
    <n v="5000000"/>
    <n v="4"/>
    <n v="20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5"/>
    <d v="2024-02-23T00:00:00"/>
    <s v="TIT-047"/>
    <d v="2024-02-23T00:00:00"/>
    <n v="20000000"/>
    <n v="0"/>
    <n v="321"/>
    <d v="2024-02-28T00:00:00"/>
    <n v="20000000"/>
    <n v="0"/>
    <n v="620"/>
    <d v="2024-03-11T00:00:00"/>
    <n v="20000000"/>
    <n v="0"/>
    <n v="8333333"/>
    <m/>
    <n v="11666667"/>
    <n v="0"/>
    <s v="CONTRATO DE PRESTACION DE SERVICIOS PROFESIONALES"/>
    <n v="125"/>
    <s v="KEVIN ARLEY GARCIA PEÑA"/>
    <m/>
  </r>
  <r>
    <n v="65"/>
    <s v="7684-65"/>
    <s v="O23011601190000007684"/>
    <x v="0"/>
    <x v="0"/>
    <x v="2"/>
    <s v="PM/0208/0103/40010497684"/>
    <x v="18"/>
    <x v="0"/>
    <s v="Prestar servicios profesionales para apoyar el cumplimiento de los aspectos tecnicos  asociados al desarrollo de urbanizaciones, asi como en el seguimiento a los programas y/o proyectos de la Dirección de Urbanizaciones y Titulación"/>
    <x v="2"/>
    <n v="81101500"/>
    <n v="7900000"/>
    <n v="4"/>
    <n v="316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5$2,800,000 y linea 7 $28,800,000"/>
    <d v="2024-02-23T00:00:00"/>
    <s v="TIT-048"/>
    <d v="2024-02-23T00:00:00"/>
    <n v="31600000"/>
    <n v="0"/>
    <n v="324"/>
    <d v="2024-02-28T00:00:00"/>
    <n v="31600000"/>
    <n v="0"/>
    <n v="619"/>
    <d v="2024-03-11T00:00:00"/>
    <n v="31600000"/>
    <n v="0"/>
    <n v="13166667"/>
    <m/>
    <n v="18433333"/>
    <n v="0"/>
    <s v="CONTRATO DE PRESTACION DE SERVICIOS PROFESIONALES"/>
    <n v="129"/>
    <s v="YENY ALEXANDRA RODRIGUEZ SOSSA"/>
    <m/>
  </r>
  <r>
    <n v="66"/>
    <s v="7684-66"/>
    <s v="O23011601190000007684"/>
    <x v="0"/>
    <x v="0"/>
    <x v="3"/>
    <s v="PM/0208/0103/40010077684"/>
    <x v="2"/>
    <x v="0"/>
    <s v="Prestar servicios profesionales para apoyar en las actividades de seguimiento y control requeridas por la Dirección de Urbanizaciones y Titulación en los aspectos financieros de los diferentes proyectos que se lideran desde esta Dirección"/>
    <x v="2"/>
    <n v="80111605"/>
    <n v="7200000"/>
    <n v="4"/>
    <n v="288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17"/>
    <d v="2024-02-23T00:00:00"/>
    <s v="TIT-049"/>
    <d v="2024-02-23T00:00:00"/>
    <n v="28800000"/>
    <n v="0"/>
    <n v="217"/>
    <d v="2024-02-27T00:00:00"/>
    <n v="28800000"/>
    <n v="0"/>
    <n v="629"/>
    <d v="2024-03-11T00:00:00"/>
    <n v="28800000"/>
    <n v="0"/>
    <n v="12000000"/>
    <m/>
    <n v="16800000"/>
    <n v="0"/>
    <s v="CONTRATO DE PRESTACION DE SERVICIOS PROFESIONALES"/>
    <n v="130"/>
    <s v="DEISSY PAOLA RODRIGUEZ CUERVO"/>
    <m/>
  </r>
  <r>
    <n v="67"/>
    <s v="7684-67"/>
    <s v="O23011601190000007684"/>
    <x v="0"/>
    <x v="0"/>
    <x v="0"/>
    <s v="PM/0208/0103/40010077684"/>
    <x v="3"/>
    <x v="0"/>
    <s v="Prestar servicios profesionales para apoyar en el desarrollo y seguimiento de la estrategia de gestión social, en el fortalecimiento de la atención al ciudadano y en la atencion oportuna a los requerimientos que sobre estos aspectos se reciban en el marco de los proyectos liderados por la Dirección de Urbanizaciones y Titulación."/>
    <x v="2"/>
    <n v="80111621"/>
    <n v="9800000"/>
    <n v="4"/>
    <n v="392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5"/>
    <d v="2024-02-23T00:00:00"/>
    <s v="TIT-050"/>
    <d v="2024-02-23T00:00:00"/>
    <n v="39200000"/>
    <n v="0"/>
    <n v="220"/>
    <d v="2024-02-27T00:00:00"/>
    <n v="39200000"/>
    <n v="0"/>
    <n v="830"/>
    <d v="2024-03-15T00:00:00"/>
    <n v="39200000"/>
    <n v="0"/>
    <n v="15026667"/>
    <m/>
    <n v="24173333"/>
    <n v="0"/>
    <s v="CONTRATO DE PRESTACION DE SERVICIOS PROFESIONALES"/>
    <n v="160"/>
    <s v="ANGELICA CRISTINA SIERRA SANCHEZ"/>
    <m/>
  </r>
  <r>
    <n v="68"/>
    <s v="7684-68"/>
    <s v="O23011601190000007684"/>
    <x v="0"/>
    <x v="0"/>
    <x v="0"/>
    <s v="PM/0208/0103/40010077684"/>
    <x v="10"/>
    <x v="0"/>
    <s v="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
    <x v="2"/>
    <n v="80111607"/>
    <n v="8000000"/>
    <n v="4"/>
    <n v="32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17$21,400,000 y 19 $10,200,000"/>
    <d v="2024-02-23T00:00:00"/>
    <s v="TIT-051"/>
    <d v="2024-02-23T00:00:00"/>
    <n v="32000000"/>
    <n v="0"/>
    <n v="222"/>
    <d v="2024-02-27T00:00:00"/>
    <n v="32000000"/>
    <n v="0"/>
    <n v="621"/>
    <d v="2024-03-11T00:00:00"/>
    <n v="32000000"/>
    <n v="0"/>
    <n v="13333333"/>
    <m/>
    <n v="18666667"/>
    <n v="0"/>
    <s v="CONTRATO DE PRESTACION DE SERVICIOS PROFESIONALES"/>
    <n v="132"/>
    <s v="JUAN PABLO LUGO BOTELLO"/>
    <m/>
  </r>
  <r>
    <n v="69"/>
    <s v="7684-69"/>
    <s v="O23011601190000007684"/>
    <x v="0"/>
    <x v="0"/>
    <x v="0"/>
    <s v="PM/0208/0103/40010077684"/>
    <x v="2"/>
    <x v="0"/>
    <s v="Prestar servicios profesionales para apoyar en el seguimiento y control de las gestiones administrativas, requeridas para el desarrollo de las funciones y competencias asignadas a la Dirección de Urbanizaciones y Titulación"/>
    <x v="2"/>
    <n v="80111605"/>
    <n v="6500000"/>
    <n v="4"/>
    <n v="26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31 "/>
    <d v="2024-02-23T00:00:00"/>
    <s v="TIT-052"/>
    <d v="2024-02-23T00:00:00"/>
    <n v="26000000"/>
    <n v="0"/>
    <n v="225"/>
    <d v="2024-02-27T00:00:00"/>
    <n v="26000000"/>
    <n v="0"/>
    <n v="831"/>
    <d v="2024-03-15T00:00:00"/>
    <n v="26000000"/>
    <n v="0"/>
    <n v="9966667"/>
    <m/>
    <n v="16033333"/>
    <n v="0"/>
    <s v="CONTRATO DE PRESTACION DE SERVICIOS PROFESIONALES"/>
    <n v="166"/>
    <s v="EDNA MARGARITA VILLAMIZAR LOPEZ"/>
    <m/>
  </r>
  <r>
    <n v="70"/>
    <s v="7684-70"/>
    <s v="O23011601190000007684"/>
    <x v="0"/>
    <x v="0"/>
    <x v="0"/>
    <s v="PM/0208/0103/40010077684"/>
    <x v="6"/>
    <x v="0"/>
    <s v="Prestar servicios profesionales especializados para apoyar en el seguimiento y control a los diferentes proyectos que lidera la Dirección de Urbanizaciones y Titulación."/>
    <x v="2"/>
    <n v="80111605"/>
    <n v="9500000"/>
    <n v="4"/>
    <n v="38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15"/>
    <d v="2024-02-23T00:00:00"/>
    <s v="TIT-067"/>
    <d v="2024-03-07T00:00:00"/>
    <n v="38000000"/>
    <n v="0"/>
    <n v="397"/>
    <d v="2024-03-07T00:00:00"/>
    <n v="38000000"/>
    <n v="0"/>
    <n v="1222"/>
    <d v="2024-04-03T00:00:00"/>
    <n v="38000000"/>
    <n v="0"/>
    <n v="8866667"/>
    <m/>
    <n v="29133333"/>
    <n v="0"/>
    <s v="CONTRATO DE PRESTACION DE SERVICIOS PROFESIONALES"/>
    <n v="266"/>
    <s v="JUAN CARLOS AVILA GONZALEZ"/>
    <s v="TIT-053 anulado 226 anulado"/>
  </r>
  <r>
    <n v="71"/>
    <s v="7684-71"/>
    <s v="O23011601190000007684"/>
    <x v="0"/>
    <x v="0"/>
    <x v="2"/>
    <s v="PM/0208/0103/40010497684"/>
    <x v="8"/>
    <x v="0"/>
    <s v="Prestar servicios profesionales para la representación y Defensa Jurídica de los intereses de la Caja de Vivienda Popular dentro del proceso arbitral convocado por el Consorcio Urbanizadora en contra del Patrimonio Autónomo Fideicomiso Fidubogotá S.A., a cargo de la Dirección de Urbanizaciones y Titulación."/>
    <x v="1"/>
    <s v="No aplica"/>
    <n v="0"/>
    <n v="0"/>
    <n v="0"/>
    <s v="NO APLICA"/>
    <s v="NO APLICA"/>
    <s v="NO APLICA"/>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18 $63,800,000 y 19 $ 26,200,000"/>
    <d v="2024-02-23T00:00:00"/>
    <m/>
    <m/>
    <m/>
    <n v="0"/>
    <m/>
    <m/>
    <m/>
    <n v="0"/>
    <m/>
    <m/>
    <m/>
    <n v="0"/>
    <m/>
    <m/>
    <n v="0"/>
    <n v="0"/>
    <m/>
    <m/>
    <m/>
    <s v="TIT-054 ANULADA / CDP 234 ANULADO"/>
  </r>
  <r>
    <n v="72"/>
    <s v="7684-72"/>
    <s v="O23011601190000007684"/>
    <x v="0"/>
    <x v="0"/>
    <x v="0"/>
    <s v="PM/0208/0103/40010077684"/>
    <x v="6"/>
    <x v="0"/>
    <s v="Prestar servicios profesionales especializados para apoyar en la planeación, ejecución y seguimiento de las actividades asociadas a los programas y/o proyectos de la Dirección de Urbanizaciones y Titulación, así como en lo relacionado con los temas administrativos y financieros"/>
    <x v="2"/>
    <n v="80111605"/>
    <n v="10000000"/>
    <n v="4"/>
    <n v="40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19"/>
    <d v="2024-02-23T00:00:00"/>
    <s v="TIT-055"/>
    <d v="2024-02-23T00:00:00"/>
    <n v="40000000"/>
    <n v="0"/>
    <n v="251"/>
    <d v="2024-02-27T00:00:00"/>
    <n v="40000000"/>
    <n v="0"/>
    <n v="817"/>
    <d v="2024-03-15T00:00:00"/>
    <n v="40000000"/>
    <n v="0"/>
    <n v="15333333"/>
    <m/>
    <n v="24666667"/>
    <n v="0"/>
    <s v="CONTRATO DE PRESTACION DE SERVICIOS PROFESIONALES"/>
    <n v="158"/>
    <s v="MAGDA LILIANA CRUZ JIMENEZ"/>
    <m/>
  </r>
  <r>
    <n v="73"/>
    <s v="7684-73"/>
    <s v="O23011601190000007684"/>
    <x v="0"/>
    <x v="0"/>
    <x v="2"/>
    <s v="PM/0208/0103/40010497684"/>
    <x v="18"/>
    <x v="0"/>
    <s v="Prestar servicios profesionales de carácter técnico para estructurar,  ejecutar y realizar seguimiento de los contratos suscritos en el marco de los proyectos de vivienda adelantados por la Caja de la Vivienda Popular."/>
    <x v="2"/>
    <n v="81101500"/>
    <n v="6000000"/>
    <n v="4"/>
    <n v="24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24"/>
    <d v="2024-02-23T00:00:00"/>
    <s v="TIT-056"/>
    <d v="2024-02-23T00:00:00"/>
    <n v="24000000"/>
    <n v="0"/>
    <n v="361"/>
    <d v="2024-02-29T00:00:00"/>
    <n v="24000000"/>
    <n v="0"/>
    <n v="815"/>
    <d v="2024-03-15T00:00:00"/>
    <n v="24000000"/>
    <n v="0"/>
    <n v="8600000"/>
    <m/>
    <n v="15400000"/>
    <n v="0"/>
    <s v="CONTRATO DE PRESTACION DE SERVICIOS PROFESIONALES"/>
    <n v="151"/>
    <s v="DANIEL ALEJANDRO SILVA ROMERO"/>
    <m/>
  </r>
  <r>
    <n v="74"/>
    <s v="7684-74"/>
    <s v="O23011601190000007684"/>
    <x v="0"/>
    <x v="0"/>
    <x v="2"/>
    <s v="PM/0208/0103/40010497684"/>
    <x v="18"/>
    <x v="0"/>
    <s v="Prestar servicios profesionales especializados de ingenieria para apoyar  en la estructuración, ejecución, evaluación, seguimiento y desarrollo de los proyectos constructivos adelantados por la Caja de la Vivienda Popular"/>
    <x v="2"/>
    <n v="81101500"/>
    <n v="10000000"/>
    <n v="4"/>
    <n v="400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7 $  9,200,000 y 15 $ 20,000,000"/>
    <d v="2024-02-23T00:00:00"/>
    <s v="TIT-057"/>
    <d v="2024-02-23T00:00:00"/>
    <n v="40000000"/>
    <n v="0"/>
    <n v="286"/>
    <d v="2024-02-28T00:00:00"/>
    <n v="40000000"/>
    <n v="0"/>
    <n v="1104"/>
    <d v="2024-03-21T00:00:00"/>
    <n v="40000000"/>
    <n v="0"/>
    <n v="13000000"/>
    <m/>
    <n v="27000000"/>
    <n v="0"/>
    <s v="CONTRATO DE PRESTACION DE SERVICIOS PROFESIONALES"/>
    <n v="214"/>
    <s v="CESAR FRANCISCO PACHON RAMIREZ"/>
    <m/>
  </r>
  <r>
    <n v="75"/>
    <s v="7684-75"/>
    <s v="O23011601190000007684"/>
    <x v="0"/>
    <x v="0"/>
    <x v="0"/>
    <s v="PM/0208/0103/40010077684"/>
    <x v="8"/>
    <x v="0"/>
    <s v="Prestar servicios profesionales para el desarrollo de las actividades jurídicas relacionadas con gestión y/o saneamiento de activos priorizados por la Dirección de Urbanizaciones y Titulación, acorde con la normatividad vigente."/>
    <x v="2"/>
    <n v="80111607"/>
    <n v="4800000"/>
    <n v="4"/>
    <n v="192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3T00:00:00"/>
    <n v="202413000023413"/>
    <s v="01 - Viabilización de Línea"/>
    <s v="Recursos línea 18 "/>
    <d v="2024-02-23T00:00:00"/>
    <s v="TIT-058"/>
    <d v="2024-02-23T00:00:00"/>
    <n v="19200000"/>
    <n v="0"/>
    <n v="288"/>
    <d v="2024-02-28T00:00:00"/>
    <n v="18000000"/>
    <n v="1200000"/>
    <n v="1325"/>
    <d v="2024-04-08T00:00:00"/>
    <n v="18000000"/>
    <n v="0"/>
    <n v="4600000"/>
    <m/>
    <n v="13400000"/>
    <n v="1200000"/>
    <s v="CONTRATO DE PRESTACION DE SERVICIOS PROFESIONALES"/>
    <n v="281"/>
    <s v="ALEXANDRA  GARCIA RODRIGUEZ"/>
    <m/>
  </r>
  <r>
    <n v="76"/>
    <s v="7684-76"/>
    <s v="O23011601190000007684"/>
    <x v="0"/>
    <x v="0"/>
    <x v="0"/>
    <s v="PM/0208/0103/40010077684"/>
    <x v="10"/>
    <x v="0"/>
    <s v="Prestar servicios profesionales a la Dirección de Urbanizaciones y Titulación para el desarrollo,  cumplimiento y gestión de los  procesos relacionados con la legalización, y saneamiento  de los predios priorizados. "/>
    <x v="2"/>
    <n v="80111607"/>
    <n v="5800000"/>
    <n v="4"/>
    <n v="232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9T00:00:00"/>
    <n v="202413000027673"/>
    <s v="01 - Viabilización de Línea"/>
    <s v="Recursos línea 23"/>
    <d v="2024-03-01T00:00:00"/>
    <s v="TIT-059"/>
    <d v="2024-03-01T00:00:00"/>
    <n v="23200000"/>
    <n v="0"/>
    <n v="437"/>
    <d v="2024-03-14T00:00:00"/>
    <n v="23200000"/>
    <n v="0"/>
    <n v="1226"/>
    <d v="2024-04-05T00:00:00"/>
    <n v="23200000"/>
    <n v="0"/>
    <n v="4446667"/>
    <m/>
    <n v="18753333"/>
    <n v="0"/>
    <s v="CONTRATO DE PRESTACION DE SERVICIOS PROFESIONALES"/>
    <n v="268"/>
    <s v="LUIS HERNANDO NEIRA GUERRERO"/>
    <m/>
  </r>
  <r>
    <n v="77"/>
    <s v="7684-77"/>
    <s v="O23011601190000007684"/>
    <x v="0"/>
    <x v="0"/>
    <x v="0"/>
    <s v="PM/0208/0103/40010077684"/>
    <x v="10"/>
    <x v="0"/>
    <s v="Prestar servicios profesionales a la Dirección de Urbanizaciones y titulación necesarios para garantizar el desarrollo de los trámites de tipo jurídico  requeridos para el desarrollo y cumplimiento de las funciones asignadas"/>
    <x v="2"/>
    <n v="80111607"/>
    <n v="6200000"/>
    <n v="4"/>
    <n v="248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9T00:00:00"/>
    <n v="202413000027673"/>
    <s v="01 - Viabilización de Línea"/>
    <s v="Recursos línea 23"/>
    <d v="2024-03-01T00:00:00"/>
    <s v="TIT-060"/>
    <d v="2024-03-01T00:00:00"/>
    <n v="24800000"/>
    <n v="0"/>
    <n v="438"/>
    <d v="2024-03-14T00:00:00"/>
    <n v="24800000"/>
    <n v="0"/>
    <n v="1635"/>
    <d v="2024-04-12T00:00:00"/>
    <n v="24800000"/>
    <n v="0"/>
    <n v="3306667"/>
    <m/>
    <n v="21493333"/>
    <n v="0"/>
    <s v="CONTRATO DE PRESTACION DE SERVICIOS PROFESIONALES"/>
    <n v="327"/>
    <s v="JOSE OSCAR SOCHA PINTO"/>
    <m/>
  </r>
  <r>
    <n v="78"/>
    <s v="7684-78"/>
    <s v="O23011601190000007684"/>
    <x v="0"/>
    <x v="0"/>
    <x v="0"/>
    <s v="PM/0208/0103/40010077684"/>
    <x v="4"/>
    <x v="0"/>
    <s v="Prestar servicios profesionales a la Dirección de Urbanizaciones y Titulación necesarios para la ejecución de los programas y proyectos que tiene a cargo, particulamente en la atención al ciudadano y en la realizacion de actividades enmarcadas dentro del plan de gestión social"/>
    <x v="2"/>
    <n v="80111621"/>
    <n v="4400000"/>
    <n v="4"/>
    <n v="176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9T00:00:00"/>
    <n v="202413000027673"/>
    <s v="01 - Viabilización de Línea"/>
    <s v="Recursos línea 8"/>
    <d v="2024-03-01T00:00:00"/>
    <s v="TIT-061"/>
    <d v="2024-03-01T00:00:00"/>
    <n v="17600000"/>
    <n v="0"/>
    <n v="439"/>
    <d v="2024-03-14T00:00:00"/>
    <n v="17600000"/>
    <n v="0"/>
    <n v="1206"/>
    <d v="2024-04-03T00:00:00"/>
    <n v="17600000"/>
    <n v="0"/>
    <n v="4106667"/>
    <m/>
    <n v="13493333"/>
    <n v="0"/>
    <s v="CONTRATO DE PRESTACION DE SERVICIOS PROFESIONALES"/>
    <n v="261"/>
    <s v="PAOLA NATALIA TREJOS CAICEDO"/>
    <m/>
  </r>
  <r>
    <n v="79"/>
    <s v="7684-79"/>
    <s v="O23011601190000007684"/>
    <x v="0"/>
    <x v="0"/>
    <x v="0"/>
    <s v="PM/0208/0103/40010077684"/>
    <x v="4"/>
    <x v="0"/>
    <s v="Prestar servicios profesionales a la Dirección de Urbanizaciones y Titulación  en el marco del plan de gestión social, apoyando  con la atención de requerimientos, difusión y   promoción de los programas y/o proyectos que se encuentran en ejecución."/>
    <x v="2"/>
    <n v="80111621"/>
    <n v="4800000"/>
    <n v="4"/>
    <n v="19200000"/>
    <s v="FEBRERO"/>
    <s v="FEBRER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2-29T00:00:00"/>
    <n v="202413000027673"/>
    <s v="01 - Viabilización de Línea"/>
    <s v="Recursos línea 10"/>
    <d v="2024-03-01T00:00:00"/>
    <s v="TIT-062"/>
    <d v="2024-03-01T00:00:00"/>
    <n v="19200000"/>
    <n v="0"/>
    <n v="440"/>
    <d v="2024-03-14T00:00:00"/>
    <n v="19200000"/>
    <n v="0"/>
    <n v="1221"/>
    <d v="2024-04-03T00:00:00"/>
    <n v="19200000"/>
    <n v="0"/>
    <n v="4480000"/>
    <m/>
    <n v="14720000"/>
    <n v="0"/>
    <s v="CONTRATO DE PRESTACION DE SERVICIOS PROFESIONALES"/>
    <n v="267"/>
    <s v="JINNA PAOLA SANCHEZ CRISTANCHO"/>
    <m/>
  </r>
  <r>
    <n v="80"/>
    <s v="7684-80"/>
    <s v="O23011601190000007684"/>
    <x v="0"/>
    <x v="0"/>
    <x v="0"/>
    <s v="PM/0208/0103/40010077684"/>
    <x v="21"/>
    <x v="0"/>
    <s v="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
    <x v="4"/>
    <n v="82101504"/>
    <n v="1423526.2"/>
    <n v="10"/>
    <n v="14235262"/>
    <s v="MARZO"/>
    <s v="MARZO"/>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3-06T00:00:00"/>
    <n v="202413000029243"/>
    <s v="01 - Viabilización de Línea"/>
    <s v="Recursos de línea 8 $ 10,400,000 y de línea 12 $3,835,262"/>
    <d v="2024-03-08T00:00:00"/>
    <s v="TIT-068"/>
    <d v="2024-03-08T00:00:00"/>
    <n v="14235262"/>
    <n v="0"/>
    <n v="451"/>
    <d v="2024-03-15T00:00:00"/>
    <n v="0"/>
    <n v="14235262"/>
    <m/>
    <m/>
    <m/>
    <n v="0"/>
    <m/>
    <m/>
    <n v="0"/>
    <n v="14235262"/>
    <m/>
    <m/>
    <m/>
    <m/>
  </r>
  <r>
    <n v="81"/>
    <s v="7684-81"/>
    <s v="O23011601190000007684"/>
    <x v="0"/>
    <x v="0"/>
    <x v="0"/>
    <s v="PM/0208/0103/40010077684"/>
    <x v="9"/>
    <x v="0"/>
    <s v="Prestar servicios de apoyo a la Dirección de Urbanizaciones y Titulación en las actividades administrativas y en los trámites requeridos para el cumplimiento de sus funciones."/>
    <x v="2"/>
    <n v="80111601"/>
    <n v="3300000"/>
    <n v="4"/>
    <n v="13200000"/>
    <s v="NO APLICA"/>
    <s v="NO APLICA"/>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3-13T00:00:00"/>
    <n v="202413000030883"/>
    <s v="01 - Viabilización de Línea"/>
    <s v="Recursos de línea 21"/>
    <d v="2024-03-14T00:00:00"/>
    <s v="TIT-069"/>
    <d v="2024-03-14T00:00:00"/>
    <n v="13200000"/>
    <n v="0"/>
    <n v="452"/>
    <d v="2024-03-15T00:00:00"/>
    <n v="13200000"/>
    <n v="0"/>
    <n v="1327"/>
    <d v="2024-04-08T00:00:00"/>
    <n v="13200000"/>
    <n v="0"/>
    <n v="2530000"/>
    <m/>
    <n v="10670000"/>
    <n v="0"/>
    <s v="CONTRATO DE PRESTACION DE SERVICIOS DE APOYO A LA GESTION"/>
    <n v="291"/>
    <s v="LAURA DANIELA MARTIN RAMIREZ"/>
    <m/>
  </r>
  <r>
    <n v="82"/>
    <s v="7684-82"/>
    <s v="O23011601190000007684"/>
    <x v="0"/>
    <x v="0"/>
    <x v="0"/>
    <s v="PM/0208/0103/40010077684"/>
    <x v="22"/>
    <x v="0"/>
    <s v="Reconocer traslado a Fiduciaria Bogotá por concepto de representación y defensa Jurídica de los intereses del Patrimonio Autónomo – Fideicomiso Fidubogota S.A. y la Caja de Vivienda Popular en calidad de Gerente Fideicomitente dentro del proceso arbitral convocado por el Consorcio Urbanizadora (Contrato 042-2013) en contra del Patrimonio Autónomo Fideicomiso Fidubogotá S.A."/>
    <x v="1"/>
    <s v="No aplica"/>
    <n v="9000000"/>
    <n v="10"/>
    <n v="90000000"/>
    <s v="NO APLICA"/>
    <s v="NO APLICA"/>
    <s v="MARZO"/>
    <s v="DIRECCIÓN DE URBANIZACIONES Y TITULACIÓN"/>
    <s v="PATRICIA PINZÓN DURÁN"/>
    <s v="ENTIDADES TERRITORIALES - ADMINISTRACION CENTRAL"/>
    <s v="A.7.7 INVERSIÓN REALIZADA POR LA ENTIDAD TERRITORIAL DESTINADA A LA FINANCIACIÓN DE PROYECTOS DE TITULACIÓN Y LEGALIZACIÓN DE PREDIOS"/>
    <m/>
    <d v="2024-03-20T00:00:00"/>
    <n v="202413000033263"/>
    <s v="01 - Viabilización de Línea"/>
    <s v="Recursos de línea 71"/>
    <d v="2024-04-12T00:00:00"/>
    <s v="TIT-070"/>
    <d v="2024-04-12T00:00:00"/>
    <n v="90000000"/>
    <n v="0"/>
    <n v="652"/>
    <d v="2024-04-14T00:00:00"/>
    <n v="90000000"/>
    <n v="0"/>
    <n v="1637"/>
    <d v="2024-04-15T00:00:00"/>
    <n v="90000000"/>
    <n v="0"/>
    <n v="90000000"/>
    <m/>
    <n v="0"/>
    <n v="0"/>
    <s v="CONTRATO DE FIDUCIA"/>
    <n v="1"/>
    <s v="FIDUCIARIA BOGOTA S.A."/>
    <m/>
  </r>
  <r>
    <n v="83"/>
    <s v="7684-83"/>
    <s v="O23011601190000007684"/>
    <x v="0"/>
    <x v="0"/>
    <x v="0"/>
    <s v="PM/0208/0103/40010077684"/>
    <x v="9"/>
    <x v="0"/>
    <s v="Adición y prórroga No. 1 al contrato No. 013-2024 que tiene por objeto: Prestar los servicios de apoyo en las actividades y trámites necesarios para el cumplimiento de las funciones de la Dirección de Urbanizaciones y Titulación en el marco de los proyectos y/o programas a su cargo."/>
    <x v="3"/>
    <n v="80111601"/>
    <n v="3500000"/>
    <s v="1 MES Y 11 DÍAS"/>
    <n v="4715000"/>
    <s v="NO APLICA"/>
    <s v="NO APLICA"/>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03T00:00:00"/>
    <n v="202413000042503"/>
    <s v="01 - Viabilización de Línea"/>
    <s v="Recursos de línea 21"/>
    <d v="2024-05-06T00:00:00"/>
    <s v="TIT-071"/>
    <d v="2024-05-06T00:00:00"/>
    <n v="4715000"/>
    <n v="0"/>
    <n v="688"/>
    <d v="2024-05-07T00:00:00"/>
    <n v="4715000"/>
    <n v="0"/>
    <n v="1942"/>
    <d v="2024-05-17T00:00:00"/>
    <n v="4715000"/>
    <n v="0"/>
    <n v="0"/>
    <m/>
    <n v="4715000"/>
    <n v="0"/>
    <s v="CONTRATO DE PRESTACION DE SERVICIOS DE APOYO A LA GESTION"/>
    <n v="13"/>
    <s v="NELLY YAMILE GOMEZ REYES"/>
    <m/>
  </r>
  <r>
    <n v="84"/>
    <s v="7684-84"/>
    <s v="O23011601190000007684"/>
    <x v="0"/>
    <x v="0"/>
    <x v="0"/>
    <s v="PM/0208/0103/40010077684"/>
    <x v="7"/>
    <x v="0"/>
    <s v="Prestar servicios profesionales especializados en generar, analizar y administrar la información de datos espaciales y cartografía que le permitan planificar la depuración de las bases de datos y la georeferenciación de los predios de propiedad de la CVP y los determinados como zonas de cesión de uso público que permitan adelantar englobes, desenglobes, planos catastrales, incluidos en la base de inventarios y los de zonas de cesión."/>
    <x v="2"/>
    <n v="80111614"/>
    <n v="6000000"/>
    <n v="2"/>
    <n v="1200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02T00:00:00"/>
    <n v="202413000042523"/>
    <s v="02 - Creación de Nueva Línea "/>
    <s v="Recursos linea 16"/>
    <d v="2024-05-20T00:00:00"/>
    <s v="TIT-080"/>
    <d v="2024-05-22T00:00:00"/>
    <n v="12000000"/>
    <n v="0"/>
    <n v="842"/>
    <d v="2024-05-23T00:00:00"/>
    <n v="12000000"/>
    <n v="0"/>
    <n v="2763"/>
    <d v="2024-05-28T00:00:00"/>
    <n v="12000000"/>
    <n v="0"/>
    <n v="0"/>
    <m/>
    <n v="12000000"/>
    <n v="0"/>
    <s v="CONTRATO DE PRESTACION DE SERVICIOS PROFESIONALES"/>
    <n v="449"/>
    <s v="ANGELICA MARIA ANDRADE CONDE"/>
    <m/>
  </r>
  <r>
    <n v="85"/>
    <s v="7684-85"/>
    <s v="O23011601190000007684"/>
    <x v="0"/>
    <x v="0"/>
    <x v="2"/>
    <s v="PM/0208/0103/40010497684"/>
    <x v="10"/>
    <x v="0"/>
    <s v="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
    <x v="2"/>
    <n v="80111607"/>
    <n v="8000000"/>
    <n v="2"/>
    <n v="1600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2 - Creación de Nueva Línea "/>
    <s v="Recursos de la línea 40"/>
    <d v="2024-05-20T00:00:00"/>
    <s v="TIT-081"/>
    <d v="2024-05-22T00:00:00"/>
    <n v="16000000"/>
    <n v="0"/>
    <n v="843"/>
    <d v="2024-05-23T00:00:00"/>
    <n v="16000000"/>
    <n v="0"/>
    <n v="3000"/>
    <d v="2024-05-29T00:00:00"/>
    <n v="16000000"/>
    <n v="0"/>
    <n v="0"/>
    <m/>
    <n v="16000000"/>
    <n v="0"/>
    <s v="CONTRATO DE PRESTACION DE SERVICIOS PROFESIONALES"/>
    <n v="455"/>
    <s v="JUAN CAMILO DELGADO FRANCO"/>
    <m/>
  </r>
  <r>
    <n v="86"/>
    <s v="7684-86"/>
    <s v="O23011601190000007684"/>
    <x v="0"/>
    <x v="0"/>
    <x v="0"/>
    <s v="PM/0208/0103/40010077684"/>
    <x v="10"/>
    <x v="0"/>
    <s v="Adición y prórroga al contrato No. 069-2024 que tiene por objeto: Prestar servicios profesionales para brindar soporte jurídico en los trámites de carácter contractual, que sean requeridas por la Dirección de Urbanizaciones y titulación para el cumplimiento de competencias."/>
    <x v="3"/>
    <n v="80111607"/>
    <n v="4950000"/>
    <n v="1"/>
    <n v="495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23"/>
    <d v="2024-05-20T00:00:00"/>
    <s v="TIT-072"/>
    <d v="2024-05-20T00:00:00"/>
    <n v="4950000"/>
    <n v="0"/>
    <n v="789"/>
    <d v="2024-05-22T00:00:00"/>
    <n v="4950000"/>
    <n v="0"/>
    <n v="2980"/>
    <d v="2024-05-29T00:00:00"/>
    <n v="4950000"/>
    <n v="0"/>
    <n v="0"/>
    <m/>
    <n v="4950000"/>
    <n v="0"/>
    <s v="CONTRATO DE PRESTACION DE SERVICIOS PROFESIONALES"/>
    <n v="69"/>
    <s v="LAURA VALENTINA MILLAN CIFUENTES"/>
    <m/>
  </r>
  <r>
    <n v="87"/>
    <s v="7684-87"/>
    <s v="O23011601190000007684"/>
    <x v="0"/>
    <x v="0"/>
    <x v="0"/>
    <s v="PM/0208/0103/40010077684"/>
    <x v="6"/>
    <x v="0"/>
    <s v="Adición y prórroga al contrato No. 068-2024 que tiene por objeto: Prestar los servicios profesionales para acompañar el desarrollo y ejecución de las gestiones administrativas, financieras y contractuales requeridas para el desarrollo de las funciones y competencias asignadas a la Dirección de Urbanizaciones y Titulación"/>
    <x v="3"/>
    <n v="80111605"/>
    <n v="4640000"/>
    <n v="1"/>
    <n v="464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14"/>
    <d v="2024-05-20T00:00:00"/>
    <s v="TIT-073"/>
    <d v="2024-05-20T00:00:00"/>
    <n v="4640000"/>
    <n v="0"/>
    <n v="790"/>
    <d v="2024-05-22T00:00:00"/>
    <n v="4640000"/>
    <n v="0"/>
    <n v="2840"/>
    <d v="2024-05-28T00:00:00"/>
    <n v="4640000"/>
    <n v="0"/>
    <n v="0"/>
    <m/>
    <n v="4640000"/>
    <n v="0"/>
    <s v="CONTRATO DE PRESTACION DE SERVICIOS PROFESIONALES"/>
    <n v="68"/>
    <s v="WILSON ALBERTO GONZALEZ SALAMANCA"/>
    <m/>
  </r>
  <r>
    <n v="88"/>
    <s v="7684-88"/>
    <s v="O23011601190000007684"/>
    <x v="0"/>
    <x v="0"/>
    <x v="3"/>
    <s v="PM/0208/0103/40010077684"/>
    <x v="2"/>
    <x v="0"/>
    <s v="Adición y prórroga al contrato No. 075-2024 que tiene por objeto: Prestar servicios profesionales para apoyar en los trámites y actividades de carácter financiero con el fin de dar cumplimiento a las funciones de la Dirección de Urbanizaciones y Titulación de conformidad con los procesos y procedimientos establecidos."/>
    <x v="3"/>
    <n v="80111605"/>
    <n v="4160000"/>
    <n v="1"/>
    <n v="416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42"/>
    <d v="2024-05-20T00:00:00"/>
    <s v="TIT-074"/>
    <d v="2024-05-20T00:00:00"/>
    <n v="4160000"/>
    <n v="0"/>
    <n v="791"/>
    <d v="2024-05-22T00:00:00"/>
    <n v="4160000"/>
    <n v="0"/>
    <n v="2843"/>
    <d v="2024-05-28T00:00:00"/>
    <n v="4160000"/>
    <n v="0"/>
    <n v="0"/>
    <m/>
    <n v="4160000"/>
    <n v="0"/>
    <s v="CONTRATO DE PRESTACION DE SERVICIOS PROFESIONALES"/>
    <n v="75"/>
    <s v="MARIA ALEJANDRA CASTELLANOS GARCIA"/>
    <m/>
  </r>
  <r>
    <n v="89"/>
    <s v="7684-89"/>
    <s v="O23011601190000007684"/>
    <x v="0"/>
    <x v="0"/>
    <x v="0"/>
    <s v="PM/0208/0103/40010077684"/>
    <x v="9"/>
    <x v="0"/>
    <s v="Adición y prórroga al contrato No. 074-2024 que tiene por objeto: Prestar servicios de apoyo a la gestión documental, correspondencia y trámites derivados, como resultado de los procesos adelantados por la Dirección de Urbanizaciones y Titulación."/>
    <x v="3"/>
    <n v="80111601"/>
    <n v="2800000"/>
    <n v="1"/>
    <n v="280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20"/>
    <d v="2024-05-20T00:00:00"/>
    <s v="TIT-075"/>
    <d v="2024-05-20T00:00:00"/>
    <n v="2800000"/>
    <n v="0"/>
    <n v="792"/>
    <d v="2024-05-22T00:00:00"/>
    <n v="2800000"/>
    <n v="0"/>
    <n v="2772"/>
    <d v="2024-05-28T00:00:00"/>
    <n v="2800000"/>
    <n v="0"/>
    <n v="0"/>
    <m/>
    <n v="2800000"/>
    <n v="0"/>
    <s v="CONTRATO DE PRESTACION DE SERVICIOS DE APOYO A LA GESTION"/>
    <n v="74"/>
    <s v="EDITH  MENDOZA CARDENAS"/>
    <m/>
  </r>
  <r>
    <n v="90"/>
    <s v="7684-90"/>
    <s v="O23011601190000007684"/>
    <x v="0"/>
    <x v="0"/>
    <x v="2"/>
    <s v="PM/0208/0103/40010497684"/>
    <x v="2"/>
    <x v="0"/>
    <s v="Adición y prórroga al contrato No. 076-2024 que tiene por objeto: Prestar servicios profesionales de apoyo desde el ámbito de su experticia, para adelantar las actuaciones contables y financieras que contribuyan al cumplimiento de las funciones a cargo de la Dirección de Urbanizaciones y Titulación."/>
    <x v="3"/>
    <n v="80111605"/>
    <n v="4906667"/>
    <n v="1"/>
    <n v="4906667"/>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30"/>
    <d v="2024-05-20T00:00:00"/>
    <s v="TIT-076"/>
    <d v="2024-05-20T00:00:00"/>
    <n v="4906667"/>
    <n v="0"/>
    <n v="793"/>
    <d v="2024-05-22T00:00:00"/>
    <n v="4906667"/>
    <n v="0"/>
    <n v="2773"/>
    <d v="2024-05-28T00:00:00"/>
    <n v="4906667"/>
    <n v="0"/>
    <n v="0"/>
    <m/>
    <n v="4906667"/>
    <n v="0"/>
    <s v="CONTRATO DE PRESTACION DE SERVICIOS PROFESIONALES"/>
    <n v="76"/>
    <s v="MARIA NIDIA ELIS SALGADO SUBIETA"/>
    <m/>
  </r>
  <r>
    <n v="91"/>
    <s v="7684-91"/>
    <s v="O23011601190000007684"/>
    <x v="0"/>
    <x v="0"/>
    <x v="0"/>
    <s v="PM/0208/0103/40010077684"/>
    <x v="8"/>
    <x v="0"/>
    <s v="Adición y prórroga al contrato No. 281-2024 que tiene por objeto: Prestar servicios profesionales para el desarrollo de las actividades jurídicas relacionadas con gestión y/o saneamiento de activos priorizados por la Dirección de Urbanizaciones y Titulación, acorde con la normatividad vigente."/>
    <x v="3"/>
    <n v="80111607"/>
    <n v="6000000"/>
    <n v="1"/>
    <n v="600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19"/>
    <d v="2024-05-20T00:00:00"/>
    <s v="TIT-077"/>
    <d v="2024-05-20T00:00:00"/>
    <n v="6000000"/>
    <n v="0"/>
    <n v="794"/>
    <d v="2024-05-22T00:00:00"/>
    <n v="4800000"/>
    <n v="1200000"/>
    <n v="2982"/>
    <d v="2024-05-29T00:00:00"/>
    <n v="4800000"/>
    <n v="0"/>
    <n v="0"/>
    <m/>
    <n v="4800000"/>
    <n v="1200000"/>
    <s v="CONTRATO DE PRESTACION DE SERVICIOS PROFESIONALES"/>
    <n v="281"/>
    <s v="ALEXANDRA  GARCIA RODRIGUEZ"/>
    <m/>
  </r>
  <r>
    <n v="92"/>
    <s v="7684-92"/>
    <s v="O23011601190000007684"/>
    <x v="0"/>
    <x v="0"/>
    <x v="0"/>
    <s v="PM/0208/0103/40010077684"/>
    <x v="2"/>
    <x v="0"/>
    <s v="Adición y prórroga al contrato No. 127-2024 que tiene por objeto: Prestar servicios profesionales para apoyar en los aspectos financieros y presupuestales de la Dirección de Urbanizaciones y Titulación, haciendo también las veces de contacto entre la dependencia y las demás oficinas que tienen a cargo el manejo del presupuesto de la CVP."/>
    <x v="3"/>
    <n v="80111605"/>
    <n v="5666667"/>
    <n v="1"/>
    <n v="5666667"/>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4"/>
    <d v="2024-05-20T00:00:00"/>
    <s v="TIT-078"/>
    <d v="2024-05-20T00:00:00"/>
    <n v="5666667"/>
    <n v="0"/>
    <n v="795"/>
    <d v="2024-05-22T00:00:00"/>
    <n v="5666667"/>
    <n v="0"/>
    <n v="2762"/>
    <d v="2024-05-28T00:00:00"/>
    <n v="5666667"/>
    <n v="0"/>
    <n v="0"/>
    <m/>
    <n v="5666667"/>
    <n v="0"/>
    <s v="CONTRATO DE PRESTACION DE SERVICIOS PROFESIONALES"/>
    <n v="127"/>
    <s v="VALERIA  HINCAPIE DUQUE"/>
    <m/>
  </r>
  <r>
    <n v="93"/>
    <s v="7684-93"/>
    <s v="O23011601190000007684"/>
    <x v="0"/>
    <x v="0"/>
    <x v="2"/>
    <s v="PM/0208/0103/40010497684"/>
    <x v="10"/>
    <x v="0"/>
    <s v="Adición y prórroga al contrato No. 073-2024 que tiene por objeto: Prestar servicios profesionales para apoyar desde el área jurídica los proyectos adelantados por la Dirección de Urbanizaciones y Titulación Predial en el marco de los proyectos constructivos destinados a vivienda nueva."/>
    <x v="3"/>
    <n v="80111607"/>
    <n v="6400000"/>
    <n v="1"/>
    <n v="640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17T00:00:00"/>
    <n v="202413000047913"/>
    <s v="01 - Viabilización de Línea"/>
    <s v="Recursos de la línea 39"/>
    <d v="2024-05-20T00:00:00"/>
    <s v="TIT-079"/>
    <d v="2024-05-20T00:00:00"/>
    <n v="6400000"/>
    <n v="0"/>
    <n v="796"/>
    <d v="2024-05-22T00:00:00"/>
    <n v="6400000"/>
    <n v="0"/>
    <n v="2774"/>
    <d v="2024-05-28T00:00:00"/>
    <n v="6400000"/>
    <n v="0"/>
    <n v="0"/>
    <m/>
    <n v="6400000"/>
    <n v="0"/>
    <s v="CONTRATO DE PRESTACION DE SERVICIOS PROFESIONALES"/>
    <n v="73"/>
    <s v="SONIA ESPERANZA AREVALO SILVA"/>
    <m/>
  </r>
  <r>
    <n v="94"/>
    <s v="7684-94"/>
    <s v="O23011601190000007684"/>
    <x v="0"/>
    <x v="0"/>
    <x v="0"/>
    <s v="PM/0208/0103/40010077684"/>
    <x v="23"/>
    <x v="0"/>
    <s v="Contratar los servicios integrales de un operador logístico que lleve a cabo las actividades que requiera la caja de la vivienda popular y que permita divulgar los avances de los diferentes programas misionales de la entidad."/>
    <x v="5"/>
    <s v="81141601; 80141902; 56101600; 52161500 ; 45111700; 90111600"/>
    <n v="2857142.8571428573"/>
    <n v="7"/>
    <n v="2000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20T00:00:00"/>
    <n v="202413000048253"/>
    <s v="02 - Creación de Nueva Línea "/>
    <s v="Recursos de línea 1"/>
    <d v="2024-05-21T00:00:00"/>
    <s v="TIT-082"/>
    <d v="2024-05-22T00:00:00"/>
    <n v="20000000"/>
    <n v="0"/>
    <n v="844"/>
    <d v="2024-05-23T00:00:00"/>
    <n v="0"/>
    <n v="20000000"/>
    <m/>
    <m/>
    <m/>
    <n v="0"/>
    <m/>
    <m/>
    <n v="0"/>
    <n v="20000000"/>
    <m/>
    <m/>
    <m/>
    <m/>
  </r>
  <r>
    <n v="95"/>
    <s v="7684-95"/>
    <s v="O23011601190000007684"/>
    <x v="0"/>
    <x v="0"/>
    <x v="2"/>
    <s v="PM/0208/0103/40010497684"/>
    <x v="18"/>
    <x v="0"/>
    <s v="Adición y prórroga al contrato No. 129-2024 que tiene por objeto: Prestar servicios profesionales para apoyar el cumplimiento de los aspectos técnicos asociados al desarrollo de urbanizaciones, así como en el seguimiento a los programas y/o proyectos de la Dirección de Urbanizaciones y Titulación"/>
    <x v="3"/>
    <n v="81101500"/>
    <n v="5266667"/>
    <n v="1"/>
    <n v="5266667"/>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22T00:00:00"/>
    <n v="202413000049723"/>
    <s v="01 - Viabilización de Línea"/>
    <s v="Recursos de línea 37"/>
    <d v="2024-05-23T00:00:00"/>
    <s v="TIT-083"/>
    <d v="2024-05-23T00:00:00"/>
    <n v="5266667"/>
    <n v="0"/>
    <n v="839"/>
    <d v="2024-05-23T00:00:00"/>
    <n v="5266667"/>
    <n v="0"/>
    <n v="2846"/>
    <d v="2024-05-28T00:00:00"/>
    <n v="5266667"/>
    <n v="0"/>
    <n v="0"/>
    <m/>
    <n v="5266667"/>
    <n v="0"/>
    <s v="CONTRATO DE PRESTACION DE SERVICIOS PROFESIONALES"/>
    <n v="129"/>
    <s v="YENY ALEXANDRA RODRIGUEZ SOSSA"/>
    <m/>
  </r>
  <r>
    <n v="96"/>
    <s v="7684-96"/>
    <s v="O23011601190000007684"/>
    <x v="0"/>
    <x v="0"/>
    <x v="1"/>
    <s v="PM/0208/0103/40010017684"/>
    <x v="24"/>
    <x v="0"/>
    <s v="Adición y prórroga al contrato No. 745-2023 que tiene por objeto: Contratar por el sistema de precios unitarios fijos, sin formula de reajuste las obras para la construcción del Parque Jorge Gaitán Cortés, perteneciente a la urbanización Veraguas - localidad de Puente Aranda."/>
    <x v="3"/>
    <s v="72141300; 72152700; 72153100; 72141100; 49241500; 49221500"/>
    <n v="33847167"/>
    <n v="1"/>
    <n v="33847167"/>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22T00:00:00"/>
    <n v="202413000049723"/>
    <s v="01 - Viabilización de Línea"/>
    <s v="Recursos de línea 1"/>
    <d v="2024-05-23T00:00:00"/>
    <s v="TIT-084"/>
    <d v="2024-05-23T00:00:00"/>
    <n v="33847167"/>
    <n v="0"/>
    <n v="840"/>
    <d v="2024-05-23T00:00:00"/>
    <n v="33466506"/>
    <n v="380661"/>
    <n v="2900"/>
    <d v="2024-05-29T00:00:00"/>
    <n v="33466506"/>
    <n v="0"/>
    <n v="0"/>
    <m/>
    <n v="33466506"/>
    <n v="380661"/>
    <s v="CONTRATO DE OBRA"/>
    <n v="745"/>
    <s v="CONSORCIO ARQING HABITAT"/>
    <m/>
  </r>
  <r>
    <n v="97"/>
    <s v="7684-97"/>
    <s v="O23011601190000007684"/>
    <x v="0"/>
    <x v="0"/>
    <x v="1"/>
    <s v="PM/0208/0103/40010017684"/>
    <x v="24"/>
    <x v="0"/>
    <s v="Adición y prórroga al contrato No. 746-2023 que tiene por objeto: Realizar la interventoría técnica, administrativa, jurídica, social, ambiental y SSTMA al contrato de obra cuyo objeto es &quot;contratar por el sistema de precios unitarios fijos, sin formula de reajuste las obras para la construcción del Parque Jorge Gaitán Cortés, perteneciente a la urbanización Veraguas - localidad de Puente Aranda”."/>
    <x v="3"/>
    <s v="72141300; 72152700; 72153100; 72141100; 49241500; 49221500"/>
    <n v="14162128"/>
    <n v="1"/>
    <n v="14162128"/>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22T00:00:00"/>
    <n v="202413000049723"/>
    <s v="01 - Viabilización de Línea"/>
    <s v="Recursos de línea 1"/>
    <d v="2024-05-23T00:00:00"/>
    <s v="TIT-085"/>
    <d v="2024-05-23T00:00:00"/>
    <n v="14162128"/>
    <n v="0"/>
    <n v="841"/>
    <d v="2024-05-23T00:00:00"/>
    <n v="14000000"/>
    <n v="162128"/>
    <n v="2775"/>
    <d v="2024-05-28T00:00:00"/>
    <n v="14000000"/>
    <n v="0"/>
    <n v="0"/>
    <m/>
    <n v="14000000"/>
    <n v="162128"/>
    <s v="CONTRATO DE INTERVENTORIA"/>
    <n v="746"/>
    <s v="R &amp; M CONSTRUCCIONES E INTERVENTORIAS S A S"/>
    <m/>
  </r>
  <r>
    <n v="98"/>
    <s v="7684-98"/>
    <s v="O23011601190000007684"/>
    <x v="0"/>
    <x v="0"/>
    <x v="2"/>
    <s v="PM/0208/0103/40010497684"/>
    <x v="18"/>
    <x v="0"/>
    <s v="Adición y prórroga al contrato No. 67-2024 que tiene por objeto: Prestar servicios profesionales especializados para realizar acompañamiento desde su profesión en la gestión técnica de los proyectos de vivienda nueva que se encuentren en estructuración y en curso, liderados por la Caja de la Vivienda Popular."/>
    <x v="3"/>
    <n v="81101500"/>
    <n v="3200000"/>
    <n v="1"/>
    <n v="3200000"/>
    <s v="MAYO"/>
    <s v="MAYO"/>
    <s v="MAYO"/>
    <s v="DIRECCIÓN DE URBANIZACIONES Y TITULACIÓN"/>
    <s v="PATRICIA PINZÓN DURÁN"/>
    <s v="ENTIDADES TERRITORIALES - ADMINISTRACION CENTRAL"/>
    <s v="A.7.7 INVERSIÓN REALIZADA POR LA ENTIDAD TERRITORIAL DESTINADA A LA FINANCIACIÓN DE PROYECTOS DE TITULACIÓN Y LEGALIZACIÓN DE PREDIOS"/>
    <m/>
    <d v="2024-05-28T00:00:00"/>
    <n v="202413000051773"/>
    <s v="01 - Viabilización de Línea"/>
    <s v="Recursos de línea 36"/>
    <d v="2024-05-29T00:00:00"/>
    <s v="TIT-086"/>
    <d v="2024-05-29T00:00:00"/>
    <n v="3200000"/>
    <n v="0"/>
    <n v="853"/>
    <d v="2024-05-29T00:00:00"/>
    <n v="3200000"/>
    <n v="0"/>
    <n v="3024"/>
    <d v="2024-05-30T00:00:00"/>
    <n v="3200000"/>
    <n v="0"/>
    <n v="0"/>
    <m/>
    <n v="3200000"/>
    <n v="0"/>
    <s v="CONTRATO DE PRESTACION DE SERVICIOS PROFESIONALES"/>
    <n v="67"/>
    <s v="ANDREA TATIANA ORTEGON ORTEGON"/>
    <m/>
  </r>
  <r>
    <n v="1"/>
    <s v="7680-1"/>
    <s v="O23011601190000007680"/>
    <x v="1"/>
    <x v="1"/>
    <x v="4"/>
    <s v="PM/0208/0106/40010447680"/>
    <x v="25"/>
    <x v="0"/>
    <s v="Pago de cotización al sistema General de Riesgos Laborales de las personas vinculadas a través de un contrato de prestación de servicios con la Caja de la Vivienda Popular que laboran en actividades de alto riesgo, según en el artículo 13 del Decreto 723 de 2013."/>
    <x v="1"/>
    <s v="No aplica   "/>
    <n v="17697333.333333332"/>
    <n v="12"/>
    <n v="212368000"/>
    <s v="NO APLICA"/>
    <s v="NO APLICA"/>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1-18T00:00:00"/>
    <s v="Radicado No.: 202414000003613"/>
    <s v="01 - Viabilización de Línea"/>
    <s v="No aplica"/>
    <d v="2024-01-18T00:00:00"/>
    <s v="DMV-002"/>
    <d v="2024-01-18T00:00:00"/>
    <n v="70000000"/>
    <n v="142368000"/>
    <n v="34"/>
    <d v="2024-01-18T00:00:00"/>
    <n v="28845000"/>
    <n v="41155000"/>
    <s v="87- 163-624-1348-1889-2557"/>
    <d v="2024-01-19T00:00:00"/>
    <n v="28845000"/>
    <n v="0"/>
    <n v="20853300"/>
    <n v="45310"/>
    <n v="7991700"/>
    <n v="183523000"/>
    <s v="ORDEN DE PAGO"/>
    <s v="1-2-3-4-5"/>
    <s v="POSITIVA COMPAÑIA DE SEGUROS SA"/>
    <m/>
  </r>
  <r>
    <n v="2"/>
    <s v="7680-2"/>
    <s v="O23011601190000007680"/>
    <x v="1"/>
    <x v="1"/>
    <x v="4"/>
    <s v="PM/0208/0106/40010447680"/>
    <x v="26"/>
    <x v="0"/>
    <s v="Prestar los servicios de apoyo a la gestión para soportar los procesos administrativos y de gestión documental para la ejecución de los contratos de mejoramiento de vivienda en el desarrollo del Plan Terrazas."/>
    <x v="2"/>
    <n v="80111600"/>
    <n v="4637400"/>
    <n v="7.4"/>
    <n v="2830014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1"/>
    <d v="2024-02-22T00:00:00"/>
    <n v="18549600"/>
    <n v="9750540"/>
    <n v="132"/>
    <d v="2024-02-23T00:00:00"/>
    <n v="18549600"/>
    <n v="0"/>
    <n v="429"/>
    <d v="2024-03-07T00:00:00"/>
    <n v="18549600"/>
    <n v="0"/>
    <n v="8347320"/>
    <m/>
    <n v="10202280"/>
    <n v="9750540"/>
    <s v="CONTRATO DE PRESTACION DE SERVICIOS DE APOYO A LA GESTION"/>
    <s v="086"/>
    <s v="LAURA ALEJANDRA ARBELAEZ CANCELADA"/>
    <m/>
  </r>
  <r>
    <n v="3"/>
    <s v="7680-3"/>
    <s v="O23011601190000007680"/>
    <x v="1"/>
    <x v="1"/>
    <x v="5"/>
    <s v="PM/0208/0106/40010447680"/>
    <x v="26"/>
    <x v="0"/>
    <s v="Prestar los servicios de apoyo a la gestión que soporten los procesos de gestión documental requeridos para la ejecución de los proyectos de mejoramiento de vivienda en desarrollo del Plan Terrazas."/>
    <x v="2"/>
    <n v="80111600"/>
    <n v="3707200"/>
    <n v="9.3000000000000007"/>
    <n v="2228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21"/>
    <d v="2024-02-23T00:00:00"/>
    <n v="14828800"/>
    <n v="7451200"/>
    <n v="144"/>
    <d v="2024-02-26T00:00:00"/>
    <n v="0"/>
    <n v="14828800"/>
    <m/>
    <m/>
    <m/>
    <n v="0"/>
    <m/>
    <m/>
    <n v="0"/>
    <n v="22280000"/>
    <m/>
    <m/>
    <s v="HEYDA LIZETH SANCHEZ"/>
    <m/>
  </r>
  <r>
    <n v="4"/>
    <s v="7680-4"/>
    <s v="O23011601190000007680"/>
    <x v="1"/>
    <x v="1"/>
    <x v="5"/>
    <s v="PM/0208/0106/40010447680"/>
    <x v="26"/>
    <x v="0"/>
    <s v="Prestar los servicios de apoyo a la gestión que soporten los procesos de organización y sistematizacion de la información que genera la Dirección de Mejoramiento de vivienda de la caja de la vivienda popular"/>
    <x v="2"/>
    <n v="80111600"/>
    <n v="4637400"/>
    <n v="7.4"/>
    <n v="3453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3-06T00:00:00"/>
    <n v="202414000029223"/>
    <s v="03 - Modificación de Línea"/>
    <s v="N/A"/>
    <d v="2024-03-07T00:00:00"/>
    <m/>
    <m/>
    <m/>
    <n v="34530000"/>
    <m/>
    <m/>
    <m/>
    <n v="0"/>
    <m/>
    <m/>
    <m/>
    <n v="0"/>
    <m/>
    <m/>
    <n v="0"/>
    <n v="34530000"/>
    <m/>
    <m/>
    <m/>
    <m/>
  </r>
  <r>
    <n v="5"/>
    <s v="7680-5"/>
    <s v="O23011601190000007680"/>
    <x v="1"/>
    <x v="1"/>
    <x v="4"/>
    <s v="PM/0208/0106/40010447680"/>
    <x v="26"/>
    <x v="0"/>
    <s v="Prestar los servicios de apoyo administrativo y gestión documental para la ejecución de los contratos de mejoramiento de vivienda en desarrollo del Plan Terrazas."/>
    <x v="2"/>
    <n v="80111600"/>
    <n v="3453000"/>
    <n v="10"/>
    <n v="17107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7107800"/>
    <m/>
    <m/>
    <m/>
    <n v="0"/>
    <m/>
    <m/>
    <m/>
    <n v="0"/>
    <m/>
    <m/>
    <n v="0"/>
    <n v="17107800"/>
    <m/>
    <m/>
    <m/>
    <m/>
  </r>
  <r>
    <n v="6"/>
    <s v="7680-6"/>
    <s v="O23011601190000007680"/>
    <x v="1"/>
    <x v="1"/>
    <x v="4"/>
    <s v="PM/0208/0106/40010447680"/>
    <x v="10"/>
    <x v="0"/>
    <s v="Prestar los servicios profesionales especializados para acompañar jurídicamente a la Dirección de Mejoramiento de Vivienda en los procesos contractuales y postcontractuales, así como en el seguimiento a la contratación y demás trámites legales propios de la ejecución del Plan Terrazas y los demás proyectos y programas de mejoramiento de vivienda."/>
    <x v="2"/>
    <n v="80111607"/>
    <n v="8711100"/>
    <n v="5.9"/>
    <n v="348444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22"/>
    <d v="2024-02-23T00:00:00"/>
    <n v="34844400"/>
    <n v="0"/>
    <n v="145"/>
    <d v="2024-02-26T00:00:00"/>
    <n v="34844400"/>
    <n v="0"/>
    <n v="838"/>
    <d v="2024-03-15T00:00:00"/>
    <n v="34844400"/>
    <n v="0"/>
    <n v="13357020"/>
    <m/>
    <n v="21487380"/>
    <n v="0"/>
    <s v="CONTRATO DE PRESTACION DE SERVICIOS PROFESIONALES"/>
    <s v="170"/>
    <s v="JULIAN FELIPE BONILLA MORENO"/>
    <m/>
  </r>
  <r>
    <n v="7"/>
    <s v="7680-7"/>
    <s v="O23011601190000007680"/>
    <x v="1"/>
    <x v="1"/>
    <x v="4"/>
    <s v="PM/0208/0106/40010447680"/>
    <x v="10"/>
    <x v="0"/>
    <s v="Prestar los servicios profesionales en las actividades de apoyo a la supervisión y seguimiento desde el componente jurídico de los contratos y/o convenios que se adelanten del programa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8"/>
    <s v="7680-8"/>
    <s v="O23011601190000007680"/>
    <x v="1"/>
    <x v="1"/>
    <x v="4"/>
    <s v="PM/0208/0106/40010447680"/>
    <x v="10"/>
    <x v="0"/>
    <s v="Prestar los servicios profesionales en las actividades de apoyo a la supervisión y seguimiento desde el componente jurídico de los contratos y/o convenios que se adelanten del programa Plan Terrazas"/>
    <x v="2"/>
    <n v="80111607"/>
    <n v="8000000"/>
    <n v="10"/>
    <n v="11174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117400"/>
    <m/>
    <m/>
    <m/>
    <n v="0"/>
    <m/>
    <m/>
    <m/>
    <n v="0"/>
    <m/>
    <m/>
    <n v="0"/>
    <n v="1117400"/>
    <m/>
    <m/>
    <m/>
    <m/>
  </r>
  <r>
    <n v="9"/>
    <s v="7680-9"/>
    <s v="O23011601190000007680"/>
    <x v="1"/>
    <x v="1"/>
    <x v="4"/>
    <s v="PM/0208/0106/40010447680"/>
    <x v="10"/>
    <x v="0"/>
    <s v="Prestar los servicios profesionales en las actividades de apoyo a la supervisión y seguimiento desde el componente jurídico de los contratos y/o convenios que se adelanten del programa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10"/>
    <s v="7680-10"/>
    <s v="O23011601190000007680"/>
    <x v="1"/>
    <x v="1"/>
    <x v="4"/>
    <s v="PM/0208/0106/40010447680"/>
    <x v="10"/>
    <x v="0"/>
    <s v="Prestar los servicios profesionales en las actividades de apoyo a la supervisión y seguimiento desde el componente jurídico de los contratos y/o convenios que se adelanten del programa Plan Terrazas"/>
    <x v="2"/>
    <n v="80111607"/>
    <n v="8000000"/>
    <n v="10"/>
    <n v="50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50000000"/>
    <m/>
    <m/>
    <m/>
    <n v="0"/>
    <m/>
    <m/>
    <m/>
    <n v="0"/>
    <m/>
    <m/>
    <n v="0"/>
    <n v="50000000"/>
    <m/>
    <m/>
    <m/>
    <m/>
  </r>
  <r>
    <n v="11"/>
    <s v="7680-11"/>
    <s v="O23011601190000007680"/>
    <x v="1"/>
    <x v="1"/>
    <x v="4"/>
    <s v="PM/0208/0106/40010447680"/>
    <x v="10"/>
    <x v="0"/>
    <s v="Prestar los servicios profesionales en las actividades de apoyo a la supervisión y seguimiento desde el componente jurídico de los contratos y/o convenios que se adelanten del programa Plan Terrazas"/>
    <x v="2"/>
    <n v="80111607"/>
    <n v="8000000"/>
    <n v="10"/>
    <n v="80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80000000"/>
    <m/>
    <m/>
    <m/>
    <n v="0"/>
    <m/>
    <m/>
    <m/>
    <n v="0"/>
    <m/>
    <m/>
    <n v="0"/>
    <n v="80000000"/>
    <m/>
    <m/>
    <m/>
    <m/>
  </r>
  <r>
    <n v="12"/>
    <s v="7680-12"/>
    <s v="O23011601190000007680"/>
    <x v="1"/>
    <x v="1"/>
    <x v="4"/>
    <s v="PM/0208/0106/40010447680"/>
    <x v="19"/>
    <x v="1"/>
    <s v="Prestar los servicios profesionales en las actividades propias de la Dirección de Mejoramiento de Vivienda, en la coordinación y apoyo a la supervisión de contratos y/o convenios que se desarrollen en las actividades propias de ejecución del programa Plan Terrazas."/>
    <x v="2"/>
    <n v="80111617"/>
    <n v="11000000"/>
    <n v="10"/>
    <n v="110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10000000"/>
    <m/>
    <m/>
    <m/>
    <n v="0"/>
    <m/>
    <m/>
    <m/>
    <n v="0"/>
    <m/>
    <m/>
    <n v="0"/>
    <n v="110000000"/>
    <m/>
    <m/>
    <m/>
    <m/>
  </r>
  <r>
    <n v="13"/>
    <s v="7680-13"/>
    <s v="O23011601190000007680"/>
    <x v="1"/>
    <x v="1"/>
    <x v="4"/>
    <s v="PM/0208/0106/40010447680"/>
    <x v="19"/>
    <x v="1"/>
    <s v="Prestar los servicios profesionales especializados para apoyar tecnicamente y hacer seguimiento a los grupos y frentes de obra de los programas de mejoramiento que le sean asignados en el marco del Plan Terrazas"/>
    <x v="2"/>
    <n v="80111617"/>
    <n v="8711100"/>
    <n v="9.6999999999999993"/>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23"/>
    <d v="2024-02-23T00:00:00"/>
    <n v="34844400"/>
    <n v="50155600"/>
    <n v="146"/>
    <d v="2024-02-26T00:00:00"/>
    <n v="34844400"/>
    <n v="0"/>
    <n v="1013"/>
    <d v="2024-03-20T00:00:00"/>
    <n v="34844400"/>
    <n v="0"/>
    <n v="11905170"/>
    <m/>
    <n v="22939230"/>
    <n v="50155600"/>
    <s v="CONTRATO DE PRESTACION DE SERVICIOS PROFESIONALES"/>
    <s v="190"/>
    <s v="NELSON RENE CASAS SANCHEZ"/>
    <s v="EJECUCIÓN DE OBRAS"/>
  </r>
  <r>
    <n v="14"/>
    <s v="7680-14"/>
    <s v="O23011601190000007680"/>
    <x v="1"/>
    <x v="1"/>
    <x v="4"/>
    <s v="PM/0208/0106/40010447680"/>
    <x v="19"/>
    <x v="1"/>
    <s v="Prestar los servicios profesionales especializados para apoyar las actividades de supervisión de los contratos de interventoría y el  seguimiento técnico a los contratos de obra que se ejecuten en el marco de la ejecución del Plan Terrazas y de los programas de mejoramiento que le sean asignados"/>
    <x v="2"/>
    <n v="80111617"/>
    <n v="10744800"/>
    <n v="7.9"/>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s v="22/02/2024_x000a_06/03/2024"/>
    <s v="202414000023183_x000a_202414000029093"/>
    <s v="01 - Viabilización de Línea"/>
    <s v="N/A"/>
    <s v="23/02/2024_x000a_06/03/2024"/>
    <s v="DMV-073"/>
    <d v="2024-03-08T00:00:00"/>
    <n v="42979200"/>
    <n v="42020800"/>
    <n v="409"/>
    <d v="2024-03-11T00:00:00"/>
    <n v="42979200"/>
    <n v="0"/>
    <n v="658"/>
    <d v="2024-03-12T00:00:00"/>
    <n v="42979200"/>
    <n v="0"/>
    <n v="17191680"/>
    <m/>
    <n v="25787520"/>
    <n v="42020800"/>
    <s v="CONTRATO DE PRESTACION DE SERVICIOS PROFESIONALES"/>
    <s v="082"/>
    <s v="PAOLA ANDREA LEAL LOPEZ"/>
    <s v="CDP 147 (ANULADA), según la solicitud realizadas por la DMV, mediante correo electrónico 06-03-24"/>
  </r>
  <r>
    <n v="15"/>
    <s v="7680-15"/>
    <s v="O23011601190000007680"/>
    <x v="1"/>
    <x v="1"/>
    <x v="4"/>
    <s v="PM/0208/0106/40010447680"/>
    <x v="19"/>
    <x v="1"/>
    <s v="Prestar los servicios profesionales especializados para el seguimiento de los contratos y/o convenios de obra e interventoría de la Dirección de Mejoramiento de Vivienda en el marco del Plan Terrazas."/>
    <x v="2"/>
    <n v="80111617"/>
    <n v="8711100"/>
    <n v="9.6999999999999993"/>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25"/>
    <d v="2024-02-23T00:00:00"/>
    <n v="34844400"/>
    <n v="50155600"/>
    <n v="148"/>
    <d v="2024-02-26T00:00:00"/>
    <n v="34844400"/>
    <n v="0"/>
    <n v="1025"/>
    <d v="2024-03-20T00:00:00"/>
    <n v="34844400"/>
    <n v="0"/>
    <n v="3194070"/>
    <m/>
    <n v="31650330"/>
    <n v="50155600"/>
    <s v="CONTRATO DE PRESTACION DE SERVICIOS PROFESIONALES"/>
    <s v="203"/>
    <s v="CRISTHIAN CAMILO QUIMBAYO REINOSO"/>
    <m/>
  </r>
  <r>
    <n v="16"/>
    <s v="7680-16"/>
    <s v="O23011601190000007680"/>
    <x v="1"/>
    <x v="1"/>
    <x v="4"/>
    <s v="PM/0208/0106/40010447680"/>
    <x v="19"/>
    <x v="1"/>
    <s v="Prestar los servicios profesionales en las actividades propias de la Dirección de Mejoramiento de Vivienda, en el apoyo a la supervisión de contratos y/o convenios que se desarrollen en las actividades propias de ejecución del programa Plan Terrazas."/>
    <x v="2"/>
    <n v="80111617"/>
    <n v="8500000"/>
    <n v="10"/>
    <n v="12181555"/>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2181555"/>
    <m/>
    <m/>
    <m/>
    <n v="0"/>
    <m/>
    <m/>
    <m/>
    <n v="0"/>
    <m/>
    <m/>
    <n v="0"/>
    <n v="12181555"/>
    <m/>
    <m/>
    <m/>
    <m/>
  </r>
  <r>
    <n v="17"/>
    <s v="7680-17"/>
    <s v="O23011601190000007680"/>
    <x v="1"/>
    <x v="1"/>
    <x v="4"/>
    <s v="PM/0208/0106/40010447680"/>
    <x v="19"/>
    <x v="1"/>
    <s v="Prestar los servicios profesionales en las actividades propias de la Dirección de Mejoramiento de Vivienda, en el apoyo a la supervisión de contratos y/o convenios que se desarrollen en las actividades propias de ejecución del programa Plan Terrazas."/>
    <x v="2"/>
    <n v="80111617"/>
    <n v="8500000"/>
    <n v="10"/>
    <n v="60727185"/>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60727185"/>
    <m/>
    <m/>
    <m/>
    <n v="0"/>
    <m/>
    <m/>
    <m/>
    <n v="0"/>
    <m/>
    <m/>
    <n v="0"/>
    <n v="60727185"/>
    <m/>
    <m/>
    <m/>
    <m/>
  </r>
  <r>
    <n v="18"/>
    <s v="7680-18"/>
    <s v="O23011601190000007680"/>
    <x v="1"/>
    <x v="1"/>
    <x v="4"/>
    <s v="PM/0208/0106/40010447680"/>
    <x v="19"/>
    <x v="1"/>
    <s v="Prestar los servicios profesionales en las actividades propias de la Dirección de Mejoramiento de Vivienda, en el apoyo a la supervisión de contratos y/o convenios que se desarrollen en las actividades propias de ejecución del programa Plan Terrazas."/>
    <x v="2"/>
    <n v="80111617"/>
    <n v="8500000"/>
    <n v="10"/>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85000000"/>
    <m/>
    <m/>
    <m/>
    <n v="0"/>
    <m/>
    <m/>
    <m/>
    <n v="0"/>
    <m/>
    <m/>
    <n v="0"/>
    <n v="85000000"/>
    <m/>
    <m/>
    <m/>
    <m/>
  </r>
  <r>
    <n v="19"/>
    <s v="7680-19"/>
    <s v="O23011601190000007680"/>
    <x v="1"/>
    <x v="1"/>
    <x v="4"/>
    <s v="PM/0208/0106/40010447680"/>
    <x v="19"/>
    <x v="1"/>
    <s v="Prestar los servicios profesionales de asistencia técnica al apoyo a la supervisión de los contratos y/o convenios en el marco del Plan Terrazas."/>
    <x v="2"/>
    <n v="80111617"/>
    <n v="4500000"/>
    <n v="10"/>
    <n v="450000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5000000"/>
    <m/>
    <m/>
    <m/>
    <n v="0"/>
    <m/>
    <m/>
    <m/>
    <n v="0"/>
    <m/>
    <m/>
    <n v="0"/>
    <n v="45000000"/>
    <m/>
    <m/>
    <m/>
    <m/>
  </r>
  <r>
    <n v="20"/>
    <s v="7680-20"/>
    <s v="O23011601190000007680"/>
    <x v="1"/>
    <x v="1"/>
    <x v="4"/>
    <s v="PM/0208/0106/40010447680"/>
    <x v="19"/>
    <x v="1"/>
    <s v="Prestar los servicios profesionales de asistencia técnica al apoyo a la supervisión de los contratos y/o convenios en el marco del Plan Terrazas."/>
    <x v="2"/>
    <n v="80111617"/>
    <n v="4500000"/>
    <n v="10"/>
    <n v="45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5000000"/>
    <m/>
    <m/>
    <m/>
    <n v="0"/>
    <m/>
    <m/>
    <m/>
    <n v="0"/>
    <m/>
    <m/>
    <n v="0"/>
    <n v="45000000"/>
    <m/>
    <m/>
    <m/>
    <m/>
  </r>
  <r>
    <n v="21"/>
    <s v="7680-21"/>
    <s v="O23011601190000007680"/>
    <x v="1"/>
    <x v="1"/>
    <x v="4"/>
    <s v="PM/0208/0106/40010447680"/>
    <x v="19"/>
    <x v="1"/>
    <s v="Prestar los servicios profesionales de asistencia técnica al apoyo a la supervisión de los contratos y/o convenios en el marco del Plan Terrazas."/>
    <x v="2"/>
    <n v="80111617"/>
    <n v="4500000"/>
    <n v="10"/>
    <n v="450000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5000000"/>
    <m/>
    <m/>
    <m/>
    <n v="0"/>
    <m/>
    <m/>
    <m/>
    <n v="0"/>
    <m/>
    <m/>
    <n v="0"/>
    <n v="45000000"/>
    <m/>
    <m/>
    <m/>
    <m/>
  </r>
  <r>
    <n v="22"/>
    <s v="7680-22"/>
    <s v="O23011601190000007680"/>
    <x v="1"/>
    <x v="1"/>
    <x v="4"/>
    <s v="PM/0208/0106/40010447680"/>
    <x v="19"/>
    <x v="1"/>
    <s v="Prestar los servicios profesionales de asistencia técnica al apoyo a la supervisión de los contratos y/o convenios en el marco del Plan Terrazas."/>
    <x v="2"/>
    <n v="80111617"/>
    <n v="4500000"/>
    <n v="10"/>
    <n v="45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5000000"/>
    <m/>
    <m/>
    <m/>
    <n v="0"/>
    <m/>
    <m/>
    <m/>
    <n v="0"/>
    <m/>
    <m/>
    <n v="0"/>
    <n v="45000000"/>
    <m/>
    <m/>
    <m/>
    <m/>
  </r>
  <r>
    <n v="23"/>
    <s v="7680-23"/>
    <s v="O23011601190000007680"/>
    <x v="1"/>
    <x v="1"/>
    <x v="4"/>
    <s v="PM/0208/0106/40010447680"/>
    <x v="19"/>
    <x v="1"/>
    <s v="Prestar los servicios profesionales de asistencia técnica al apoyo a la supervisión de los contratos y/o convenios en el marco del Plan Terrazas."/>
    <x v="2"/>
    <n v="80111617"/>
    <n v="4500000"/>
    <n v="10"/>
    <n v="450000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5000000"/>
    <m/>
    <m/>
    <m/>
    <n v="0"/>
    <m/>
    <m/>
    <m/>
    <n v="0"/>
    <m/>
    <m/>
    <n v="0"/>
    <n v="45000000"/>
    <m/>
    <m/>
    <m/>
    <m/>
  </r>
  <r>
    <n v="24"/>
    <s v="7680-24"/>
    <s v="O23011601190000007680"/>
    <x v="1"/>
    <x v="1"/>
    <x v="4"/>
    <s v="PM/0208/0106/40010447680"/>
    <x v="19"/>
    <x v="1"/>
    <s v="Prestar los servicios profesionales de asistencia técnica al apoyo a la supervisión de los contratos y/o convenios en el marco del Plan Terrazas."/>
    <x v="2"/>
    <n v="80111617"/>
    <n v="4500000"/>
    <n v="10"/>
    <n v="45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5000000"/>
    <m/>
    <m/>
    <m/>
    <n v="0"/>
    <m/>
    <m/>
    <m/>
    <n v="0"/>
    <m/>
    <m/>
    <n v="0"/>
    <n v="45000000"/>
    <m/>
    <m/>
    <m/>
    <m/>
  </r>
  <r>
    <n v="25"/>
    <s v="7680-25"/>
    <s v="O23011601190000007680"/>
    <x v="1"/>
    <x v="1"/>
    <x v="4"/>
    <s v="PM/0208/0106/40010447680"/>
    <x v="27"/>
    <x v="0"/>
    <s v="Prestar los servicios profesionales especializados en las actividades propias de la Dirección de Mejoramiento de Vivienda, en el apoyo a la supervisión de contratos y/o convenios desde el componente de ingeniería civil y especialista en estructuras que se desarrollen en las actividades propias de ejecución del programa Plan Terrazas"/>
    <x v="2"/>
    <n v="81101500"/>
    <n v="8711100"/>
    <s v="9.7"/>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26"/>
    <d v="2024-02-23T00:00:00"/>
    <n v="34844400"/>
    <n v="50155600"/>
    <n v="149"/>
    <d v="2024-02-26T00:00:00"/>
    <n v="34844400"/>
    <n v="0"/>
    <n v="934"/>
    <d v="2024-03-18T00:00:00"/>
    <n v="34844400"/>
    <n v="0"/>
    <n v="12195540"/>
    <m/>
    <n v="22648860"/>
    <n v="50155600"/>
    <s v="CONTRATO DE PRESTACION DE SERVICIOS PROFESIONALES"/>
    <s v="181"/>
    <s v="HUMBERTO  BLANCO GONZALEZ"/>
    <s v="EJECUCIÓN DE OBRAS"/>
  </r>
  <r>
    <n v="26"/>
    <s v="7680-26"/>
    <s v="O23011601190000007680"/>
    <x v="1"/>
    <x v="1"/>
    <x v="4"/>
    <s v="PM/0208/0106/40010447680"/>
    <x v="27"/>
    <x v="0"/>
    <s v="Prestar los servicios profesionales en las actividades de apoyo a la supervisión y seguimiento en materia de sistema de gestión, seguridad y salud en el trabajo y medio ambiente en al ejecución de los contratos que se adelanten del programa Plan Terrazas."/>
    <x v="2"/>
    <n v="81101500"/>
    <n v="6935000"/>
    <n v="12"/>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27"/>
    <d v="2024-02-23T00:00:00"/>
    <n v="27740000"/>
    <n v="57260000"/>
    <n v="150"/>
    <d v="2024-02-26T00:00:00"/>
    <n v="27740000"/>
    <n v="0"/>
    <n v="849"/>
    <d v="2024-03-15T00:00:00"/>
    <n v="27740000"/>
    <n v="0"/>
    <n v="9709000"/>
    <m/>
    <n v="18031000"/>
    <n v="57260000"/>
    <s v="CONTRATO DE PRESTACION DE SERVICIOS PROFESIONALES"/>
    <s v="173"/>
    <s v="NANCY STELLA FORERO AVILA"/>
    <m/>
  </r>
  <r>
    <n v="27"/>
    <s v="7680-27"/>
    <s v="O23011601190000007680"/>
    <x v="1"/>
    <x v="1"/>
    <x v="4"/>
    <s v="PM/0208/0106/40010447680"/>
    <x v="27"/>
    <x v="0"/>
    <s v="Prestar los servicios profesionales en las actividades propias de la Dirección de Mejoramiento de Vivienda, en el apoyo a la supervisión de contratos y/o convenios que se desarrollen en las actividades propias de ejecución del programa Plan Terrazas."/>
    <x v="2"/>
    <n v="81101500"/>
    <n v="8500000"/>
    <n v="10"/>
    <n v="612804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61280400"/>
    <m/>
    <m/>
    <m/>
    <n v="0"/>
    <m/>
    <m/>
    <m/>
    <n v="0"/>
    <m/>
    <m/>
    <n v="0"/>
    <n v="61280400"/>
    <m/>
    <m/>
    <m/>
    <m/>
  </r>
  <r>
    <n v="28"/>
    <s v="7680-28"/>
    <s v="O23011601190000007680"/>
    <x v="1"/>
    <x v="1"/>
    <x v="4"/>
    <s v="PM/0208/0106/40010447680"/>
    <x v="27"/>
    <x v="0"/>
    <s v="Prestar los servicios profesionales en las actividades propias de la Dirección de Mejoramiento de Vivienda, en el apoyo a la supervisión de contratos y/o convenios que se desarrollen en las actividades propias de ejecución del programa Plan Terrazas."/>
    <x v="2"/>
    <n v="81101500"/>
    <n v="8500000"/>
    <n v="10"/>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85000000"/>
    <m/>
    <m/>
    <m/>
    <n v="0"/>
    <m/>
    <m/>
    <m/>
    <n v="0"/>
    <m/>
    <m/>
    <n v="0"/>
    <n v="85000000"/>
    <m/>
    <m/>
    <m/>
    <m/>
  </r>
  <r>
    <n v="29"/>
    <s v="7680-29"/>
    <s v="O23011601190000007680"/>
    <x v="1"/>
    <x v="1"/>
    <x v="4"/>
    <s v="PM/0208/0106/40010447680"/>
    <x v="27"/>
    <x v="0"/>
    <s v="Prestar los servicios profesionales en las actividades propias de la Dirección de Mejoramiento de Vivienda, en el apoyo a la supervisión de contratos y/o convenios que se desarrollen en las actividades propias de ejecución del programa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0"/>
    <s v="7680-30"/>
    <s v="O23011601190000007680"/>
    <x v="1"/>
    <x v="1"/>
    <x v="4"/>
    <s v="PM/0208/0106/40010447680"/>
    <x v="27"/>
    <x v="0"/>
    <s v="Prestar los servicios profesionales en las actividades propias de la Dirección de Mejoramiento de Vivienda, en el apoyo a la supervisión de contratos y/o convenios que se desarrollen en las actividades propias de ejecución del programa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1"/>
    <s v="7680-31"/>
    <s v="O23011601190000007680"/>
    <x v="1"/>
    <x v="1"/>
    <x v="4"/>
    <s v="PM/0208/0106/40010447680"/>
    <x v="27"/>
    <x v="0"/>
    <s v="Prestar los servicios profesionales de asistencia técnica al apoyo a la supervisión de los contratos y/o convenios en el marc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2"/>
    <s v="7680-32"/>
    <s v="O23011601190000007680"/>
    <x v="1"/>
    <x v="1"/>
    <x v="4"/>
    <s v="PM/0208/0106/40010447680"/>
    <x v="27"/>
    <x v="0"/>
    <s v="Prestar los servicios profesionales de asistencia técnica al apoyo a la supervisión de los contratos y/o convenios en el marc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3"/>
    <s v="7680-33"/>
    <s v="O23011601190000007680"/>
    <x v="1"/>
    <x v="1"/>
    <x v="4"/>
    <s v="PM/0208/0106/40010447680"/>
    <x v="27"/>
    <x v="0"/>
    <s v="Prestar los servicios profesionales de asistencia técnica al apoyo a la supervisión de los contratos y/o convenios en el marc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4"/>
    <s v="7680-34"/>
    <s v="O23011601190000007680"/>
    <x v="1"/>
    <x v="1"/>
    <x v="4"/>
    <s v="PM/0208/0106/40010447680"/>
    <x v="27"/>
    <x v="0"/>
    <s v="Prestar los servicios profesionales de asistencia técnica al apoyo a la supervisión de los contratos y/o convenios en el marc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5"/>
    <s v="7680-35"/>
    <s v="O23011601190000007680"/>
    <x v="1"/>
    <x v="1"/>
    <x v="4"/>
    <s v="PM/0208/0106/40010447680"/>
    <x v="27"/>
    <x v="0"/>
    <s v="Prestar los servicios profesionales de asistencia técnica al apoyo a la supervisión de los contratos y/o convenios en el marc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6"/>
    <s v="7680-36"/>
    <s v="O23011601190000007680"/>
    <x v="1"/>
    <x v="1"/>
    <x v="4"/>
    <s v="PM/0208/0106/40010447680"/>
    <x v="27"/>
    <x v="0"/>
    <s v="Prestar los servicios profesionales de asistencia técnica al apoyo a la supervisión de los contratos y/o convenios en el marc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37"/>
    <s v="7680-37"/>
    <s v="O23011601190000007680"/>
    <x v="1"/>
    <x v="1"/>
    <x v="4"/>
    <s v="PM/0208/0106/40010447680"/>
    <x v="0"/>
    <x v="0"/>
    <s v="Prestar el servicio público de transporte terrestre automotor especial para la caja de la vivienda popular"/>
    <x v="0"/>
    <n v="78111800"/>
    <n v="50000000"/>
    <n v="10"/>
    <n v="484373457"/>
    <s v="MARZO"/>
    <s v="MARZO"/>
    <s v="ABRIL"/>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84373457"/>
    <m/>
    <m/>
    <m/>
    <n v="0"/>
    <m/>
    <m/>
    <m/>
    <n v="0"/>
    <m/>
    <m/>
    <n v="0"/>
    <n v="484373457"/>
    <m/>
    <m/>
    <m/>
    <m/>
  </r>
  <r>
    <n v="38"/>
    <s v="7680-38"/>
    <s v="O23011601190000007680"/>
    <x v="1"/>
    <x v="2"/>
    <x v="6"/>
    <s v="PM/0208/0105/40010447680"/>
    <x v="26"/>
    <x v="0"/>
    <s v="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
    <x v="2"/>
    <n v="80111600"/>
    <n v="5000000"/>
    <n v="10"/>
    <n v="50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50000000"/>
    <m/>
    <m/>
    <m/>
    <n v="0"/>
    <m/>
    <m/>
    <m/>
    <n v="0"/>
    <m/>
    <m/>
    <n v="0"/>
    <n v="50000000"/>
    <m/>
    <m/>
    <m/>
    <m/>
  </r>
  <r>
    <n v="39"/>
    <s v="7680-39"/>
    <s v="O23011601190000007680"/>
    <x v="1"/>
    <x v="2"/>
    <x v="6"/>
    <s v="PM/0208/0105/40010447680"/>
    <x v="10"/>
    <x v="0"/>
    <s v="Prestar los servicios profesionales especializados a la Dirección de Mejoramiento de Vivienda para realizar la revisión y evaluación de los proyectos postulados a la expedición de los actos de reconocimiento y/o licenciamiento a través de la Curaduría Pública Social desde el componente jurídico, de igual forma apoyar el proceso de Asistencia Técnica, de conformidad con sus competencias, en el marco del Plan Terrazas."/>
    <x v="2"/>
    <n v="80111607"/>
    <n v="8711100"/>
    <n v="9.6999999999999993"/>
    <n v="570000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28"/>
    <d v="2024-02-23T00:00:00"/>
    <n v="34844400"/>
    <n v="22155600"/>
    <n v="151"/>
    <d v="2024-02-26T00:00:00"/>
    <n v="34844400"/>
    <n v="0"/>
    <n v="1021"/>
    <d v="2024-03-20T00:00:00"/>
    <n v="34844400"/>
    <n v="0"/>
    <n v="11905170"/>
    <m/>
    <n v="22939230"/>
    <n v="22155600"/>
    <s v="CONTRATO DE PRESTACION DE SERVICIOS PROFESIONALES"/>
    <n v="201"/>
    <s v="CARLOS EDUARDO ROMERO RANGEL"/>
    <m/>
  </r>
  <r>
    <n v="40"/>
    <s v="7680-40"/>
    <s v="O23011601190000007680"/>
    <x v="1"/>
    <x v="2"/>
    <x v="6"/>
    <s v="PM/0208/0105/40010447680"/>
    <x v="10"/>
    <x v="0"/>
    <s v="Prestar los servicios profesionales para la proyección y trámite de respuesta a las consultas, requerimientos y peticiones que le sean asignados por la Dirección de Mejoramiento de Vivienda."/>
    <x v="2"/>
    <n v="80111607"/>
    <n v="5929900"/>
    <n v="12"/>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s v="202414000023183_x000a_202414000031853"/>
    <s v="01 - Viabilización de Línea"/>
    <s v="N/A"/>
    <d v="2024-02-23T00:00:00"/>
    <s v="DMV-124"/>
    <d v="2024-03-18T00:00:00"/>
    <n v="20754650"/>
    <n v="64245350"/>
    <n v="619"/>
    <d v="2024-04-08T00:00:00"/>
    <n v="20754650"/>
    <n v="0"/>
    <n v="1754"/>
    <d v="2024-04-17T00:00:00"/>
    <n v="20754650"/>
    <n v="0"/>
    <n v="2371960"/>
    <m/>
    <n v="18382690"/>
    <n v="64245350"/>
    <s v="CONTRATO DE PRESTACION DE SERVICIOS PROFESIONALES"/>
    <n v="368"/>
    <s v="ANA MARCELA SILVA PENAGOS"/>
    <s v="DMV-029 (ANULADA) - CDP 152 (ANULADA), según la solicitud realizadas por la DMV, mediante correo electrónico 06-03-24_x000a_"/>
  </r>
  <r>
    <n v="41"/>
    <s v="7680-41"/>
    <s v="O23011601190000007680"/>
    <x v="1"/>
    <x v="2"/>
    <x v="6"/>
    <s v="PM/0208/0105/40010447680"/>
    <x v="10"/>
    <x v="0"/>
    <s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
    <x v="2"/>
    <n v="80111607"/>
    <n v="8500000"/>
    <n v="10"/>
    <n v="4429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429000"/>
    <m/>
    <m/>
    <m/>
    <n v="0"/>
    <m/>
    <m/>
    <m/>
    <n v="0"/>
    <m/>
    <m/>
    <n v="0"/>
    <n v="4429000"/>
    <m/>
    <m/>
    <m/>
    <m/>
  </r>
  <r>
    <n v="42"/>
    <s v="7680-42"/>
    <s v="O23011601190000007680"/>
    <x v="1"/>
    <x v="2"/>
    <x v="6"/>
    <s v="PM/0208/0105/40010447680"/>
    <x v="10"/>
    <x v="0"/>
    <s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
    <x v="2"/>
    <n v="80111607"/>
    <n v="8500000"/>
    <n v="10"/>
    <n v="85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85000000"/>
    <m/>
    <m/>
    <m/>
    <n v="0"/>
    <m/>
    <m/>
    <m/>
    <n v="0"/>
    <m/>
    <m/>
    <n v="0"/>
    <n v="85000000"/>
    <m/>
    <m/>
    <m/>
    <m/>
  </r>
  <r>
    <n v="43"/>
    <s v="7680-43"/>
    <s v="O23011601190000007680"/>
    <x v="1"/>
    <x v="2"/>
    <x v="6"/>
    <s v="PM/0208/0105/40010447680"/>
    <x v="10"/>
    <x v="0"/>
    <s v="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
    <x v="2"/>
    <n v="80111607"/>
    <n v="8500000"/>
    <n v="10"/>
    <n v="554432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55443200"/>
    <m/>
    <m/>
    <m/>
    <n v="0"/>
    <m/>
    <m/>
    <m/>
    <n v="0"/>
    <m/>
    <m/>
    <n v="0"/>
    <n v="55443200"/>
    <m/>
    <m/>
    <m/>
    <m/>
  </r>
  <r>
    <n v="44"/>
    <s v="7680-44"/>
    <s v="O23011601190000007680"/>
    <x v="1"/>
    <x v="2"/>
    <x v="6"/>
    <s v="PM/0208/0105/40010447680"/>
    <x v="19"/>
    <x v="0"/>
    <s v="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
    <x v="2"/>
    <n v="80111617"/>
    <n v="7767000"/>
    <n v="10.9"/>
    <n v="850000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2"/>
    <d v="2024-02-22T00:00:00"/>
    <n v="31068000"/>
    <n v="53932000"/>
    <n v="133"/>
    <d v="2024-02-23T00:00:00"/>
    <n v="31068000"/>
    <n v="0"/>
    <n v="1122"/>
    <d v="2024-03-26T00:00:00"/>
    <n v="31068000"/>
    <n v="0"/>
    <n v="7767000"/>
    <m/>
    <n v="23301000"/>
    <n v="53932000"/>
    <s v="CONTRATO DE PRESTACION DE SERVICIOS PROFESIONALES"/>
    <n v="228"/>
    <s v="ANGELICA VANESSA MONSALVE PEDRAZA"/>
    <s v="CURADURÍA"/>
  </r>
  <r>
    <n v="45"/>
    <s v="7680-45"/>
    <s v="O23011601190000007680"/>
    <x v="1"/>
    <x v="2"/>
    <x v="6"/>
    <s v="PM/0208/0105/40010447680"/>
    <x v="19"/>
    <x v="0"/>
    <s v="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
    <x v="2"/>
    <n v="80111617"/>
    <n v="6935000"/>
    <n v="12"/>
    <n v="85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3"/>
    <d v="2024-02-22T00:00:00"/>
    <n v="27740000"/>
    <n v="57260000"/>
    <n v="134"/>
    <d v="2024-02-23T00:00:00"/>
    <n v="27740000"/>
    <n v="0"/>
    <n v="397"/>
    <d v="2024-03-04T00:00:00"/>
    <n v="27740000"/>
    <n v="0"/>
    <n v="12945333"/>
    <m/>
    <n v="14794667"/>
    <n v="57260000"/>
    <s v="CONTRATO DE PRESTACION DE SERVICIOS PROFESIONALES"/>
    <n v="52"/>
    <s v="JENNY FERNANDA VELANDIA CASTRO"/>
    <s v="CURADURÍA"/>
  </r>
  <r>
    <n v="46"/>
    <s v="7680-46"/>
    <s v="O23011601190000007680"/>
    <x v="1"/>
    <x v="2"/>
    <x v="6"/>
    <s v="PM/0208/0105/40010447680"/>
    <x v="19"/>
    <x v="0"/>
    <s v="Prestar los servicios profesionales especializados para realizar la revisión, la evaluación, la aprobación y seguimiento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
    <x v="2"/>
    <n v="80111617"/>
    <n v="8711100"/>
    <n v="9.6999999999999993"/>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0"/>
    <d v="2024-02-23T00:00:00"/>
    <n v="34844400"/>
    <n v="50155600"/>
    <n v="153"/>
    <d v="2024-02-26T00:00:00"/>
    <n v="34844400"/>
    <n v="0"/>
    <n v="1012"/>
    <d v="2024-03-19T00:00:00"/>
    <n v="34844400"/>
    <n v="0"/>
    <n v="11905170"/>
    <m/>
    <n v="22939230"/>
    <n v="50155600"/>
    <s v="CONTRATO DE PRESTACION DE SERVICIOS PROFESIONALES"/>
    <n v="192"/>
    <s v="JOHN ALEXANDER CORREDOR FONSECA"/>
    <s v="CURADURÍA"/>
  </r>
  <r>
    <n v="47"/>
    <s v="7680-47"/>
    <s v="O23011601190000007680"/>
    <x v="1"/>
    <x v="2"/>
    <x v="6"/>
    <s v="PM/0208/0105/40010447680"/>
    <x v="19"/>
    <x v="0"/>
    <s v="Prestar los servicios profesionales para realizar la revisión, la evaluación y la aprobación de los proyectos postulados a la expedición de los actos de reconocimiento y/o licenciamiento a través de la Curaduría Pública Social desde el componente arquitectónico, como tambien gestionar la documentación correspondiente de los proyectos postulados a la expedición de los actos de reconocimiento y/o licenciamiento a través de la Curaduría Pública Social, mediante los instrumentos normativos vigentes."/>
    <x v="2"/>
    <n v="80111617"/>
    <n v="5506800"/>
    <n v="12"/>
    <n v="85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1"/>
    <d v="2024-02-23T00:00:00"/>
    <n v="22027200"/>
    <n v="62972800"/>
    <n v="375"/>
    <d v="2024-03-04T00:00:00"/>
    <n v="22027200"/>
    <n v="0"/>
    <n v="1030"/>
    <d v="2024-03-21T00:00:00"/>
    <n v="22027200"/>
    <n v="0"/>
    <n v="7342400"/>
    <m/>
    <n v="14684800"/>
    <n v="62972800"/>
    <s v="CONTRATO DE PRESTACION DE SERVICIOS PROFESIONALES"/>
    <n v="206"/>
    <s v="LAURA KAMILA PARADA SANCHEZ"/>
    <s v="CURADURÍA"/>
  </r>
  <r>
    <n v="48"/>
    <s v="7680-48"/>
    <s v="O23011601190000007680"/>
    <x v="1"/>
    <x v="2"/>
    <x v="6"/>
    <s v="PM/0208/0105/40010447680"/>
    <x v="19"/>
    <x v="0"/>
    <s v="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
    <x v="2"/>
    <n v="80111617"/>
    <n v="7767000"/>
    <n v="10.9"/>
    <n v="77233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4"/>
    <d v="2024-02-22T00:00:00"/>
    <n v="31068000"/>
    <n v="46165000"/>
    <n v="135"/>
    <d v="2024-02-23T00:00:00"/>
    <n v="31068000"/>
    <n v="0"/>
    <n v="387"/>
    <d v="2024-03-01T00:00:00"/>
    <n v="31068000"/>
    <n v="0"/>
    <n v="14757300"/>
    <m/>
    <n v="16310700"/>
    <n v="46165000"/>
    <s v="CONTRATO DE PRESTACION DE SERVICIOS PROFESIONALES"/>
    <n v="37"/>
    <s v="SANTIAGO  ARDILA NEIRA"/>
    <s v="CURADURÍA"/>
  </r>
  <r>
    <n v="49"/>
    <s v="7680-49"/>
    <s v="O23011601190000007680"/>
    <x v="1"/>
    <x v="2"/>
    <x v="6"/>
    <s v="PM/0208/0105/40010447680"/>
    <x v="27"/>
    <x v="0"/>
    <s v="Prestar los servicios profesionales especializado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asimismo apoyar en la viabilidad técnica en el trámite de reconocimiento ante la Curaduría Pública Social, y la ejecución de actividades para el desarrollo del proceso de Asistencia Técnica en el marco del Plan Terrazas."/>
    <x v="2"/>
    <n v="81101500"/>
    <n v="8711100"/>
    <n v="12"/>
    <n v="110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2"/>
    <d v="2024-02-23T00:00:00"/>
    <n v="34844400"/>
    <n v="75155600"/>
    <n v="154"/>
    <d v="2024-02-26T00:00:00"/>
    <n v="34844400"/>
    <n v="0"/>
    <n v="1133"/>
    <d v="2024-03-27T00:00:00"/>
    <n v="34844400"/>
    <n v="0"/>
    <n v="8711100"/>
    <m/>
    <n v="26133300"/>
    <n v="75155600"/>
    <s v="CONTRATO DE PRESTACION DE SERVICIOS PROFESIONALES"/>
    <n v="239"/>
    <s v="SEBASTIAN  RENGIFO VELASQUEZ"/>
    <s v="CURADURÍA"/>
  </r>
  <r>
    <n v="50"/>
    <s v="7680-50"/>
    <s v="O23011601190000007680"/>
    <x v="1"/>
    <x v="2"/>
    <x v="6"/>
    <s v="PM/0208/0105/40010447680"/>
    <x v="27"/>
    <x v="0"/>
    <s v="Prestar los servicios profesionales especializado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asimismo apoyar en la viabilidad técnica en el trámite de reconocimiento ante la Curaduría Pública Social, y la ejecución de actividades para el desarrollo del proceso de Asistencia Técnica en el marco del Plan Terrazas."/>
    <x v="2"/>
    <n v="81101500"/>
    <n v="8711100"/>
    <n v="9.6999999999999993"/>
    <n v="85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3"/>
    <d v="2024-02-23T00:00:00"/>
    <n v="34844400"/>
    <n v="50155600"/>
    <n v="155"/>
    <d v="2024-02-26T00:00:00"/>
    <n v="34844400"/>
    <n v="0"/>
    <n v="1020"/>
    <d v="2024-03-20T00:00:00"/>
    <n v="34844400"/>
    <n v="0"/>
    <n v="8130360"/>
    <m/>
    <n v="26714040"/>
    <n v="50155600"/>
    <s v="CONTRATO DE PRESTACION DE SERVICIOS PROFESIONALES"/>
    <n v="200"/>
    <s v="ANGELA PATRICIA HERNANDEZ NARANJO"/>
    <s v="CURADURÍA"/>
  </r>
  <r>
    <n v="51"/>
    <s v="7680-51"/>
    <s v="O23011601190000007680"/>
    <x v="1"/>
    <x v="2"/>
    <x v="6"/>
    <s v="PM/0208/0105/40010447680"/>
    <x v="27"/>
    <x v="0"/>
    <s v="Prestar los servicios profesionale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desarrollo del proceso de Asistencia Técnica en el marco del Plan Terrazas."/>
    <x v="2"/>
    <n v="81101500"/>
    <n v="5506800"/>
    <n v="12"/>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4"/>
    <d v="2024-02-23T00:00:00"/>
    <n v="22027200"/>
    <n v="62972800"/>
    <n v="229"/>
    <d v="2024-02-27T00:00:00"/>
    <n v="22027200"/>
    <n v="0"/>
    <n v="1101"/>
    <d v="2024-03-21T00:00:00"/>
    <n v="22027200"/>
    <n v="0"/>
    <n v="5323240"/>
    <m/>
    <n v="16703960"/>
    <n v="62972800"/>
    <s v="CONTRATO DE PRESTACION DE SERVICIOS PROFESIONALES"/>
    <n v="217"/>
    <s v="LEIDY VANESSA MARTINEZ MONROY"/>
    <s v="CURADURÍA"/>
  </r>
  <r>
    <n v="52"/>
    <s v="7680-52"/>
    <s v="O23011601190000007680"/>
    <x v="1"/>
    <x v="2"/>
    <x v="6"/>
    <s v="PM/0208/0105/40010447680"/>
    <x v="27"/>
    <x v="0"/>
    <s v="Prestar los servicios profesionales para realizar la revisión, la evaluación y la aprobación de los insumos de los proyectos postulados a la expedición de los actos de reconocimiento y/o licenciamiento a través de la Curaduría Pública Social, desde el componente de ingeniería de conformidad con los requerimientos estructurales y sismo resistentes establecidos por la normatividad vigente, desarrollo del proceso de Asistencia Técnica en el marco del Plan Terrazas."/>
    <x v="2"/>
    <n v="81101500"/>
    <n v="5506800"/>
    <n v="12"/>
    <n v="8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5"/>
    <d v="2024-02-23T00:00:00"/>
    <n v="22027200"/>
    <n v="62972800"/>
    <n v="156"/>
    <d v="2024-02-26T00:00:00"/>
    <n v="22027200"/>
    <n v="0"/>
    <n v="2753"/>
    <d v="2024-05-28T00:00:00"/>
    <n v="22027200"/>
    <n v="0"/>
    <n v="0"/>
    <m/>
    <n v="22027200"/>
    <n v="62972800"/>
    <m/>
    <n v="445"/>
    <s v="CAMILO EUGENIO ROMERO MARQUEZ"/>
    <s v="CURADURÍA"/>
  </r>
  <r>
    <n v="53"/>
    <s v="7680-53"/>
    <s v="O23011601190000007680"/>
    <x v="1"/>
    <x v="2"/>
    <x v="6"/>
    <s v="PM/0208/0105/40010447680"/>
    <x v="28"/>
    <x v="0"/>
    <s v="Prestar los servicios profesionales en el análisis, desarrollo e implementación de software que se requieran en el sistema de información misional que soporta los procesos misionales, en el marco de la implementación del Plan Terrazas."/>
    <x v="2"/>
    <n v="80111600"/>
    <n v="6500000"/>
    <n v="10"/>
    <n v="6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65000000"/>
    <m/>
    <m/>
    <m/>
    <n v="0"/>
    <m/>
    <m/>
    <m/>
    <n v="0"/>
    <m/>
    <m/>
    <n v="0"/>
    <n v="65000000"/>
    <m/>
    <m/>
    <m/>
    <m/>
  </r>
  <r>
    <n v="54"/>
    <s v="7680-54"/>
    <s v="O23011601190000007680"/>
    <x v="1"/>
    <x v="2"/>
    <x v="6"/>
    <s v="PM/0208/0105/40010447680"/>
    <x v="28"/>
    <x v="0"/>
    <s v="Prestar los servicios profesionales en el análisis, desarrollo e implementación de software que se requieran en el sistema de información misional que soporta los procesos misionales, en el marco de la implementación del Plan Terrazas."/>
    <x v="2"/>
    <n v="80111600"/>
    <n v="6500000"/>
    <n v="10"/>
    <n v="6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65000000"/>
    <m/>
    <m/>
    <m/>
    <n v="0"/>
    <m/>
    <m/>
    <m/>
    <n v="0"/>
    <m/>
    <m/>
    <n v="0"/>
    <n v="65000000"/>
    <m/>
    <m/>
    <m/>
    <m/>
  </r>
  <r>
    <n v="55"/>
    <s v="7680-55"/>
    <s v="O23011601190000007680"/>
    <x v="1"/>
    <x v="2"/>
    <x v="6"/>
    <s v="PM/0208/0105/40010447680"/>
    <x v="28"/>
    <x v="0"/>
    <s v="Prestar los servicios profesionales en el análisis, desarrollo e implementación de software que se requieran en el sistema de información misional que soporta los procesos misionales, en el marco de la implementación del Plan Terrazas."/>
    <x v="2"/>
    <n v="80111600"/>
    <n v="6500000"/>
    <n v="10"/>
    <n v="6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65000000"/>
    <m/>
    <m/>
    <m/>
    <n v="0"/>
    <m/>
    <m/>
    <m/>
    <n v="0"/>
    <m/>
    <m/>
    <n v="0"/>
    <n v="65000000"/>
    <m/>
    <m/>
    <m/>
    <m/>
  </r>
  <r>
    <n v="56"/>
    <s v="7680-56"/>
    <s v="O23011601190000007680"/>
    <x v="1"/>
    <x v="2"/>
    <x v="6"/>
    <s v="PM/0208/0105/40010447680"/>
    <x v="4"/>
    <x v="0"/>
    <s v="Prestar los servicios profesionales en el seguimiento y control de los proyectos de vivienda de interés social, radicados ante la Curaduría Pública Social, para la expedición de los actos de reconocimiento y/o licenciamiento en el marco del proyecto de mejoramiento progresivo - Plan Terrazas."/>
    <x v="2"/>
    <n v="93141500"/>
    <n v="5506800"/>
    <n v="6.2"/>
    <n v="345300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6"/>
    <d v="2024-02-23T00:00:00"/>
    <n v="22027200"/>
    <n v="12502800"/>
    <n v="157"/>
    <d v="2024-02-26T00:00:00"/>
    <n v="22027200"/>
    <n v="0"/>
    <n v="820"/>
    <d v="2024-03-15T00:00:00"/>
    <n v="22027200"/>
    <n v="0"/>
    <n v="8443760"/>
    <m/>
    <n v="13583440"/>
    <n v="12502800"/>
    <s v="CONTRATO DE PRESTACION DE SERVICIOS PROFESIONALES"/>
    <n v="165"/>
    <s v="JULIANA ALEJANDRA MARTHEYN NUÑEZ"/>
    <s v="CURADURÍA"/>
  </r>
  <r>
    <n v="57"/>
    <s v="7680-57"/>
    <s v="O23011601190000007680"/>
    <x v="1"/>
    <x v="3"/>
    <x v="7"/>
    <s v="PM/0208/0106/40010447680"/>
    <x v="29"/>
    <x v="1"/>
    <s v="Implementación del  banco de materiales como un instrumento de soporte técnico y financiero para la ejecución del proyecto piloto del Plan Terrazas -  FIDUCIA"/>
    <x v="1"/>
    <s v="No aplica"/>
    <n v="1062000000"/>
    <n v="1"/>
    <n v="1062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062000000"/>
    <m/>
    <m/>
    <m/>
    <n v="0"/>
    <m/>
    <m/>
    <m/>
    <n v="0"/>
    <m/>
    <m/>
    <n v="0"/>
    <n v="1062000000"/>
    <m/>
    <m/>
    <m/>
    <m/>
  </r>
  <r>
    <n v="58"/>
    <s v="7680-58"/>
    <s v="O23011601190000007680"/>
    <x v="1"/>
    <x v="1"/>
    <x v="8"/>
    <s v="PM/0208/0106/40010447680"/>
    <x v="10"/>
    <x v="0"/>
    <s v="Prestar servicios profesionales especializados de apoyo jurídico y estratégico a la Dirección General de la Caja de la Vivienda Popular, en el marco del plan de acción y prioridades misionales de la Dirección de Mejoramiento de Vivienda."/>
    <x v="2"/>
    <n v="80111607"/>
    <n v="14310000"/>
    <n v="4"/>
    <n v="5724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s v="22/02/2024_x000a_06/03/2024"/>
    <s v="202414000023183_x000a_202414000029093"/>
    <s v="03 - Modificación de Línea"/>
    <s v="N/A"/>
    <s v="23/02/2024_x000a_06/03/2024"/>
    <s v="DMV-075"/>
    <d v="2024-03-08T00:00:00"/>
    <n v="57120000"/>
    <n v="120000"/>
    <n v="411"/>
    <d v="2024-03-11T00:00:00"/>
    <n v="57120000"/>
    <n v="0"/>
    <n v="720"/>
    <d v="2024-03-13T00:00:00"/>
    <n v="57120000"/>
    <n v="0"/>
    <n v="22372000"/>
    <m/>
    <n v="34748000"/>
    <n v="120000"/>
    <s v="CONTRATO DE PRESTACION DE SERVICIOS PROFESIONALES"/>
    <n v="154"/>
    <s v="CRISTHIAN OMAR LIZCANO ORTIZ"/>
    <s v="CDP 158 (ANULADA), según la solicitud realizadas por la DMV, mediante correo electrónico 06-03-24"/>
  </r>
  <r>
    <n v="59"/>
    <s v="7680-59"/>
    <s v="O23011601190000007680"/>
    <x v="1"/>
    <x v="3"/>
    <x v="7"/>
    <s v="PM/0208/0106/40010447680"/>
    <x v="19"/>
    <x v="0"/>
    <s v="Prestar los servicios profesionales especializados para gestionar, planear y ejecutar procesos tecnicos dentro del modelo de autogestión,  en el desarrollo de la ejecución del Plan Terrazas y los demás proyectos de la Dirección de Mejoramiento de Vivienda, de conformidad con el marco normativo y los instrumentos técnicos vigentes"/>
    <x v="2"/>
    <n v="80111617"/>
    <n v="8711100"/>
    <n v="5.9"/>
    <n v="51712266"/>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8"/>
    <d v="2024-02-23T00:00:00"/>
    <n v="34844400"/>
    <n v="16867866"/>
    <n v="159"/>
    <d v="2024-02-26T00:00:00"/>
    <n v="34844400"/>
    <n v="0"/>
    <n v="1335"/>
    <d v="2024-04-08T00:00:00"/>
    <n v="34844400"/>
    <n v="0"/>
    <n v="5517030"/>
    <m/>
    <n v="29327370"/>
    <n v="16867866"/>
    <s v="CONTRATO DE PRESTACION DE SERVICIOS PROFESIONALES"/>
    <n v="296"/>
    <s v="RAMIRO ANDRES PARRA QUIROS"/>
    <s v="BANCO DE MATERIALES"/>
  </r>
  <r>
    <n v="60"/>
    <s v="7680-60"/>
    <s v="O23011601190000007680"/>
    <x v="1"/>
    <x v="3"/>
    <x v="7"/>
    <s v="PM/0208/0106/40010447680"/>
    <x v="19"/>
    <x v="0"/>
    <s v="Prestar los servicios profesionales para proyectar, gestionar y elaborar el modelo de autogestion de construccion de viviendas, por parte de los beneficiarios, seleccionados en el marco de la ejecucion del programa Plan Terrazas y los programas de mejoramiento de Vivienda"/>
    <x v="2"/>
    <n v="80111617"/>
    <n v="5447634"/>
    <n v="10"/>
    <n v="54476334"/>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54476334"/>
    <m/>
    <m/>
    <m/>
    <n v="0"/>
    <m/>
    <m/>
    <m/>
    <n v="0"/>
    <m/>
    <m/>
    <n v="0"/>
    <n v="54476334"/>
    <m/>
    <m/>
    <m/>
    <m/>
  </r>
  <r>
    <n v="61"/>
    <s v="7680-61"/>
    <s v="O23011601190000007680"/>
    <x v="1"/>
    <x v="3"/>
    <x v="7"/>
    <s v="PM/0208/0106/40010447680"/>
    <x v="2"/>
    <x v="0"/>
    <s v="Prestar los servicios profesionales para proyectar, gestionar, coordinar y elaborar el modelo de autogestion de construccion de viviendas, por parte de los beneficiarios, seleccionados en el marco de la ejecucion del programa Plan Terrazas y los programas de mejoramiento de Vivienda"/>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62"/>
    <s v="7680-62"/>
    <s v="O23011601190000007680"/>
    <x v="1"/>
    <x v="3"/>
    <x v="7"/>
    <s v="PM/0208/0106/40010447680"/>
    <x v="2"/>
    <x v="0"/>
    <s v="Prestar los servicios profesionales para apoyar las actividades administrativas que se deriven de la proyección del modelo de autogestion de construccion de viviendas, por parte de los beneficiarios, seleccionados en el marco de la ejecucion del programa Plan Terrazas y los programas de mejoramiento de Vivienda"/>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63"/>
    <s v="7680-63"/>
    <s v="O23011601190000007680"/>
    <x v="1"/>
    <x v="1"/>
    <x v="5"/>
    <s v="PM/0208/0106/40010447680"/>
    <x v="26"/>
    <x v="0"/>
    <s v="Prestar los servicios de apoyo a la gestión en el trámite de los requerimientos y respuestas a derechos de petición y seguimiento al sistema de gestión documental ORFEO en el marco de la ejecución de los proyectos del Plan Terrazas"/>
    <x v="2"/>
    <n v="80111600"/>
    <n v="3353000"/>
    <n v="10"/>
    <n v="155385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05T00:00:00"/>
    <s v="202414000012213_x000a_202414000016893 ( viabilizacion)_x000a_"/>
    <s v="03 - Modificación de Línea"/>
    <s v="N/A"/>
    <d v="2024-02-12T00:00:00"/>
    <s v="DMV-006"/>
    <d v="2024-02-12T00:00:00"/>
    <n v="15538500"/>
    <n v="0"/>
    <n v="78"/>
    <d v="2024-02-13T00:00:00"/>
    <n v="15538500"/>
    <n v="0"/>
    <n v="280"/>
    <d v="2024-02-16T00:00:00"/>
    <n v="15538500"/>
    <n v="0"/>
    <n v="7826800"/>
    <m/>
    <n v="7711700"/>
    <n v="0"/>
    <s v="CONTRATO DE PRESTACION DE SERVICIOS DE APOYO A LA GESTION"/>
    <n v="9"/>
    <s v="LIZETH OFELIA VARGAS GARCIA"/>
    <m/>
  </r>
  <r>
    <n v="64"/>
    <s v="7680-64"/>
    <s v="O23011601190000007680"/>
    <x v="1"/>
    <x v="1"/>
    <x v="5"/>
    <s v="PM/0208/0106/40010447680"/>
    <x v="26"/>
    <x v="0"/>
    <s v="Prestar los servicios de apoyo a la gestión que soporten los procesos administrativos relacionados con el manejo documental requeridos para la ejecución de los proyectos de mejoramiento de vivienda en desarrollo del Plan Terrazas."/>
    <x v="2"/>
    <n v="80111600"/>
    <n v="3353000"/>
    <n v="10"/>
    <n v="3353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07T00:00:00"/>
    <n v="202414000012243"/>
    <s v="01 - Viabilización de Línea"/>
    <s v="N/A"/>
    <d v="2024-02-07T00:00:00"/>
    <s v="DMV-004"/>
    <d v="2024-02-07T00:00:00"/>
    <n v="15088000"/>
    <n v="18442000"/>
    <n v="71"/>
    <d v="2024-02-09T00:00:00"/>
    <n v="15078100"/>
    <n v="9900"/>
    <n v="269"/>
    <d v="2024-02-15T00:00:00"/>
    <n v="15078100"/>
    <n v="0"/>
    <n v="8747600"/>
    <m/>
    <n v="6330500"/>
    <n v="18451900"/>
    <s v="CONTRATO DE PRESTACION DE SERVICIOS DE APOYO A LA GESTION"/>
    <n v="6"/>
    <s v="MARIA ANGELICA SANCHEZ GONZALEZ"/>
    <m/>
  </r>
  <r>
    <n v="65"/>
    <s v="7680-65"/>
    <s v="O23011601190000007680"/>
    <x v="1"/>
    <x v="1"/>
    <x v="5"/>
    <s v="PM/0208/0106/40010447680"/>
    <x v="26"/>
    <x v="0"/>
    <s v="Prestar los servicios de apoyo a la gestión que soporten los procesos administrativos relacionados con el manejo documental requeridos para la ejecución de los proyectos de mejoramiento de vivienda en desarrollo del Plan Terrazas."/>
    <x v="2"/>
    <n v="80111600"/>
    <n v="3926500"/>
    <n v="8.5"/>
    <n v="3353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39"/>
    <d v="2024-02-23T00:00:00"/>
    <n v="15706000"/>
    <n v="17824000"/>
    <n v="160"/>
    <d v="2024-02-26T00:00:00"/>
    <n v="15706000"/>
    <n v="0"/>
    <n v="423"/>
    <d v="2024-03-07T00:00:00"/>
    <n v="15706000"/>
    <n v="0"/>
    <n v="7067700"/>
    <m/>
    <n v="8638300"/>
    <n v="17824000"/>
    <s v="CONTRATO DE PRESTACION DE SERVICIOS PROFESIONALES"/>
    <n v="63"/>
    <s v="JULIO ANDRES RODRIGUEZ ROJAS"/>
    <m/>
  </r>
  <r>
    <n v="66"/>
    <s v="7680-66"/>
    <s v="O23011601190000007680"/>
    <x v="1"/>
    <x v="1"/>
    <x v="5"/>
    <s v="PM/0208/0106/40010447680"/>
    <x v="10"/>
    <x v="0"/>
    <s v="Prestar servicios profesionales especializados en la asesoría, asistencia, acompañamiento, seguimiento, coordinación y diseño del componente jurídico de los programas y proyectos de la Dirección de Mejoramiento de vivienda de la Caja de Vivienda Popular en el marco del Plan Terrazas"/>
    <x v="2"/>
    <n v="80111607"/>
    <n v="14400000"/>
    <n v="5.5"/>
    <n v="6608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0"/>
    <d v="2024-02-23T00:00:00"/>
    <n v="57600000"/>
    <n v="8480000"/>
    <n v="161"/>
    <d v="2024-02-26T00:00:00"/>
    <n v="57600000"/>
    <n v="0"/>
    <n v="377"/>
    <d v="2024-03-01T00:00:00"/>
    <n v="57600000"/>
    <n v="0"/>
    <n v="27360000"/>
    <m/>
    <n v="30240000"/>
    <n v="8480000"/>
    <s v="CONTRATO DE PRESTACION DE SERVICIOS PROFESIONALES"/>
    <n v="29"/>
    <s v="JULIAN ALBERTO VASQUEZ GRAJALES"/>
    <m/>
  </r>
  <r>
    <n v="67"/>
    <s v="7680-67"/>
    <s v="O23011601190000007680"/>
    <x v="1"/>
    <x v="1"/>
    <x v="5"/>
    <s v="PM/0208/0106/40010447680"/>
    <x v="9"/>
    <x v="0"/>
    <s v="Prestar los servicios de apoyo a la gestión en las actividades relacionadas con el manejo documental, de acuerdo con los parámetros definidos para la ejecución de los programas de mejoramiento de vivienda en el marco del Plan Terrazas."/>
    <x v="2"/>
    <n v="80111600"/>
    <n v="2908600"/>
    <n v="8.1999999999999993"/>
    <n v="24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1"/>
    <d v="2024-02-23T00:00:00"/>
    <n v="11634400"/>
    <n v="12365600"/>
    <n v="162"/>
    <d v="2024-02-26T00:00:00"/>
    <n v="11634400"/>
    <n v="0"/>
    <n v="1136"/>
    <d v="2024-03-27T00:00:00"/>
    <n v="11634400"/>
    <n v="0"/>
    <n v="2908600"/>
    <m/>
    <n v="8725800"/>
    <n v="12365600"/>
    <s v="CONTRATO DE PRESTACION DE SERVICIOS DE APOYO A LA GESTION"/>
    <n v="242"/>
    <s v="ALBERTO  QUINTERO PARIAS"/>
    <m/>
  </r>
  <r>
    <n v="68"/>
    <s v="7680-68"/>
    <s v="O23011601190000007680"/>
    <x v="1"/>
    <x v="1"/>
    <x v="5"/>
    <s v="PM/0208/0106/40010447680"/>
    <x v="9"/>
    <x v="0"/>
    <s v="Prestar los servicios de apoyo a la gestión en las actividades relacionadas con el manejo documental, de acuerdo con los parámetros definidos para la ejecución de los programas de mejoramiento de vivienda en el marco del Plan Terrazas."/>
    <x v="2"/>
    <n v="80111600"/>
    <n v="2400000"/>
    <n v="10"/>
    <n v="669145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6691450"/>
    <m/>
    <m/>
    <m/>
    <n v="0"/>
    <m/>
    <m/>
    <m/>
    <n v="0"/>
    <m/>
    <m/>
    <n v="0"/>
    <n v="6691450"/>
    <m/>
    <m/>
    <m/>
    <m/>
  </r>
  <r>
    <n v="69"/>
    <s v="7680-69"/>
    <s v="O23011601190000007680"/>
    <x v="1"/>
    <x v="1"/>
    <x v="5"/>
    <s v="PM/0208/0106/40010447680"/>
    <x v="9"/>
    <x v="0"/>
    <s v="Prestar los servicios de apoyo a la gestión en las actividades relacionadas con el manejo documental, de acuerdo con los parámetros definidos para la ejecución de los programas de mejoramiento de vivienda en el marco del Plan Terrazas."/>
    <x v="2"/>
    <n v="80111600"/>
    <n v="2400000"/>
    <n v="10"/>
    <n v="47262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726200"/>
    <m/>
    <m/>
    <m/>
    <n v="0"/>
    <m/>
    <m/>
    <m/>
    <n v="0"/>
    <m/>
    <m/>
    <n v="0"/>
    <n v="4726200"/>
    <m/>
    <m/>
    <m/>
    <m/>
  </r>
  <r>
    <n v="70"/>
    <s v="7680-70"/>
    <s v="O23011601190000007680"/>
    <x v="1"/>
    <x v="1"/>
    <x v="5"/>
    <s v="PM/0208/0106/40010447680"/>
    <x v="9"/>
    <x v="0"/>
    <s v="Prestar los servicios de apoyo a la gestión en las actividades relacionadas con el manejo documental, de acuerdo con los parámetros definidos para la ejecución de los programas de mejoramiento de vivienda en el marco del Plan Terrazas."/>
    <x v="2"/>
    <n v="80111600"/>
    <n v="2400000"/>
    <n v="10"/>
    <n v="47262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4726200"/>
    <m/>
    <m/>
    <m/>
    <n v="0"/>
    <m/>
    <m/>
    <m/>
    <n v="0"/>
    <m/>
    <m/>
    <n v="0"/>
    <n v="4726200"/>
    <m/>
    <m/>
    <m/>
    <m/>
  </r>
  <r>
    <n v="71"/>
    <s v="7680-71"/>
    <s v="O23011601190000007680"/>
    <x v="1"/>
    <x v="1"/>
    <x v="5"/>
    <s v="PM/0208/0106/40010447680"/>
    <x v="9"/>
    <x v="0"/>
    <s v="Prestar los servicios de apoyo a la gestión en las actividades relacionadas con el manejo documental, de acuerdo con los parámetros definidos para la ejecución de los programas de mejoramiento de vivienda en el marco del Plan Terrazas."/>
    <x v="2"/>
    <n v="80111600"/>
    <n v="2400000"/>
    <n v="10"/>
    <n v="24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n v="202414000037723"/>
    <s v="N/A"/>
    <s v="N/A"/>
    <s v="N/A"/>
    <s v="DMV-127"/>
    <d v="2024-04-10T00:00:00"/>
    <n v="7200000"/>
    <n v="16800000"/>
    <n v="653"/>
    <d v="2024-04-15T00:00:00"/>
    <n v="7200000"/>
    <n v="0"/>
    <n v="1769"/>
    <d v="2024-04-18T00:00:00"/>
    <n v="7200000"/>
    <n v="0"/>
    <n v="0"/>
    <m/>
    <n v="7200000"/>
    <n v="16800000"/>
    <s v="CONTRATO DE PRESTACION DE SERVICIOS PROFESIONALES"/>
    <n v="377"/>
    <s v="JULIAN ALEJANDRO MENDEZ PAEZ"/>
    <m/>
  </r>
  <r>
    <n v="72"/>
    <s v="7680-72"/>
    <s v="O23011601190000007680"/>
    <x v="1"/>
    <x v="1"/>
    <x v="5"/>
    <s v="PM/0208/0106/40010447680"/>
    <x v="9"/>
    <x v="0"/>
    <s v="Prestar los servicios de apoyo a la gestión en las actividades relacionadas con el manejo documental, de acuerdo con los parámetros definidos para la ejecución de los programas de mejoramiento de vivienda en el marco del Plan Terrazas."/>
    <x v="2"/>
    <n v="80111600"/>
    <n v="2400000"/>
    <n v="10"/>
    <n v="24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24000000"/>
    <m/>
    <m/>
    <m/>
    <n v="0"/>
    <m/>
    <m/>
    <m/>
    <n v="0"/>
    <m/>
    <m/>
    <n v="0"/>
    <n v="24000000"/>
    <m/>
    <m/>
    <m/>
    <m/>
  </r>
  <r>
    <n v="73"/>
    <s v="7680-73"/>
    <s v="O23011601190000007680"/>
    <x v="1"/>
    <x v="1"/>
    <x v="5"/>
    <s v="PM/0208/0106/40010447680"/>
    <x v="4"/>
    <x v="0"/>
    <s v="Prestar los servicios profesionales para la atención y respuesta a los requerimientos presentados por los usuarios relacionados con los programas de la Dirección de Mejoramiento de Vivienda, en el marco del Plan Terrazas"/>
    <x v="2"/>
    <n v="80111600"/>
    <n v="4900000"/>
    <n v="10"/>
    <n v="1995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9950000"/>
    <m/>
    <m/>
    <m/>
    <n v="0"/>
    <m/>
    <m/>
    <m/>
    <n v="0"/>
    <m/>
    <m/>
    <n v="0"/>
    <n v="19950000"/>
    <m/>
    <m/>
    <m/>
    <m/>
  </r>
  <r>
    <n v="74"/>
    <s v="7680-74"/>
    <s v="O23011601190000007680"/>
    <x v="1"/>
    <x v="1"/>
    <x v="5"/>
    <s v="PM/0208/0106/40010447680"/>
    <x v="30"/>
    <x v="0"/>
    <s v="Apoyo económico a los hogares en proceso de relocalización transitoria por ejecución de obras del plan terrazas"/>
    <x v="1"/>
    <s v="No aplica"/>
    <n v="1555900000"/>
    <n v="1"/>
    <n v="400000000"/>
    <s v="Enero"/>
    <s v="Enero"/>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1-12T00:00:00"/>
    <s v="Radicado No.: 202414000001973"/>
    <s v="01 - Viabilización de Línea"/>
    <s v="No aplica"/>
    <d v="2024-01-15T00:00:00"/>
    <s v="DMV-001"/>
    <d v="2024-01-15T00:00:00"/>
    <n v="400000000"/>
    <n v="0"/>
    <n v="23"/>
    <d v="2024-01-15T00:00:00"/>
    <n v="395500000"/>
    <n v="4500000"/>
    <s v="MULTIPLES REGISTROS"/>
    <d v="2024-01-17T00:00:00"/>
    <n v="395500000"/>
    <n v="0"/>
    <n v="385550000"/>
    <n v="45307"/>
    <n v="9950000"/>
    <n v="4500000"/>
    <s v="RESOLUCIÓN"/>
    <s v="18-19-67-179-180-272-360"/>
    <m/>
    <m/>
  </r>
  <r>
    <n v="75"/>
    <s v="7680-75"/>
    <s v="O23011601190000007680"/>
    <x v="1"/>
    <x v="1"/>
    <x v="5"/>
    <s v="PM/0208/0106/40010447680"/>
    <x v="2"/>
    <x v="0"/>
    <s v="Prestar los servicios profesionales especializados dirigidos a asesorar y apoyar a la Dirección de Mejoramiento de Vivienda en la evaluación, rediseño y reestructuración del esquema económico, financiero y fiduciario del Plan Terrazas, el diseño financiero de los nuevos programas de mejoramiento de la Dirección de Vivienda y en las actividades que se realicen para convertir a la Caja de la Vivienda Popular en Operador Urbano de acuerdo con los lineamientos del POT y sus decretos reglamentarios"/>
    <x v="2"/>
    <n v="80111600"/>
    <n v="13388900"/>
    <n v="8.1999999999999993"/>
    <n v="535556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2"/>
    <d v="2024-02-23T00:00:00"/>
    <n v="53555600"/>
    <n v="0"/>
    <n v="163"/>
    <d v="2024-02-26T00:00:00"/>
    <n v="53555600"/>
    <n v="0"/>
    <n v="609"/>
    <d v="2024-03-08T00:00:00"/>
    <n v="53555600"/>
    <n v="0"/>
    <n v="23653806"/>
    <m/>
    <n v="29901794"/>
    <n v="0"/>
    <s v="CONTRATO DE PRESTACION DE SERVICIOS PROFESIONALES"/>
    <n v="61"/>
    <s v="PAULA ANDREA BASTO MONROY"/>
    <m/>
  </r>
  <r>
    <n v="76"/>
    <s v="7680-76"/>
    <s v="O23011601190000007680"/>
    <x v="1"/>
    <x v="1"/>
    <x v="5"/>
    <s v="PM/0208/0106/40010447680"/>
    <x v="2"/>
    <x v="0"/>
    <s v="Prestar los servicios profesionales especializados para hacer seguimiento a los recursos financieros depositados en la Fiducia del Plan Terrazas y prestar acompañamiento al avance financiero en la ejecución e implementación del Banco de Materiales y de los contratos que se realicen en el marco de la ejecución del Plan Terrazas y de los programas de mejoramiento que le sean asignados."/>
    <x v="2"/>
    <n v="80111600"/>
    <n v="9709200"/>
    <n v="6.4"/>
    <n v="38836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3"/>
    <d v="2024-02-23T00:00:00"/>
    <n v="38836800"/>
    <n v="0"/>
    <n v="164"/>
    <d v="2024-02-26T00:00:00"/>
    <n v="38836800"/>
    <n v="0"/>
    <n v="814"/>
    <d v="2024-03-15T00:00:00"/>
    <n v="38836800"/>
    <n v="0"/>
    <n v="14887440"/>
    <m/>
    <n v="23949360"/>
    <n v="0"/>
    <s v="CONTRATO DE PRESTACION DE SERVICIOS PROFESIONALES"/>
    <n v="141"/>
    <s v="WILLIAM FERNANDO CASTAÑEDA PEREZ"/>
    <m/>
  </r>
  <r>
    <n v="77"/>
    <s v="7680-77"/>
    <s v="O23011601190000007680"/>
    <x v="1"/>
    <x v="1"/>
    <x v="5"/>
    <s v="PM/0208/0106/40010447680"/>
    <x v="2"/>
    <x v="0"/>
    <s v="Prestar los servicios profesionales especializados para apoyar los procesos organizacionales requeridos para la ejecución de los planes y proyectos relacionados con los componentes de planeación y presupuesto enmarcados en el Plan Terrazas."/>
    <x v="2"/>
    <n v="80111600"/>
    <n v="8711100"/>
    <n v="4.3"/>
    <n v="34844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5"/>
    <d v="2024-02-22T00:00:00"/>
    <n v="34844400"/>
    <n v="0"/>
    <n v="136"/>
    <d v="2024-02-23T00:00:00"/>
    <n v="34844400"/>
    <n v="0"/>
    <n v="379"/>
    <d v="2024-03-01T00:00:00"/>
    <n v="34844400"/>
    <n v="0"/>
    <n v="17422200"/>
    <m/>
    <n v="17422200"/>
    <n v="0"/>
    <s v="CONTRATO DE PRESTACION DE SERVICIOS PROFESIONALES"/>
    <n v="32"/>
    <s v="ANGELICA MARIA GUERRERO GONZALEZ"/>
    <m/>
  </r>
  <r>
    <n v="78"/>
    <s v="7680-78"/>
    <s v="O23011601190000007680"/>
    <x v="1"/>
    <x v="1"/>
    <x v="5"/>
    <s v="PM/0208/0106/40010447680"/>
    <x v="2"/>
    <x v="0"/>
    <s v="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79"/>
    <s v="7680-79"/>
    <s v="O23011601190000007680"/>
    <x v="1"/>
    <x v="1"/>
    <x v="5"/>
    <s v="PM/0208/0106/40010447680"/>
    <x v="2"/>
    <x v="0"/>
    <s v="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80"/>
    <s v="7680-80"/>
    <s v="O23011601190000007680"/>
    <x v="1"/>
    <x v="1"/>
    <x v="5"/>
    <s v="PM/0208/0106/40010447680"/>
    <x v="2"/>
    <x v="0"/>
    <s v="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81"/>
    <s v="7680-81"/>
    <s v="O23011601190000007680"/>
    <x v="1"/>
    <x v="1"/>
    <x v="5"/>
    <s v="PM/0208/0106/40010447680"/>
    <x v="2"/>
    <x v="0"/>
    <s v="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82"/>
    <s v="7680-82"/>
    <s v="O23011601190000007680"/>
    <x v="1"/>
    <x v="1"/>
    <x v="5"/>
    <s v="PM/0208/0106/40010447680"/>
    <x v="2"/>
    <x v="0"/>
    <s v="Prestar los servicios profesionales para apoyar las acciones y actividades orientadas a la planificación del manejo documental generado en el desarrollo de los proyectos ejecutados en el marco del Plan Terrazas y articularlo a los procesos, procedimientos y lineamientos establecidos sobre la materia y las actividades administrativas propias de la Dirección"/>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83"/>
    <s v="7680-83"/>
    <s v="O23011601190000007680"/>
    <x v="1"/>
    <x v="1"/>
    <x v="5"/>
    <s v="PM/0208/0106/40010447680"/>
    <x v="2"/>
    <x v="0"/>
    <s v="Prestar los servicios profesionales que soporten los procesos administrativos relacionados con el manejo documental requeridos para la ejecución de los proyectos de mejoramiento de vivienda en desarrollo del Plan Terrazas."/>
    <x v="2"/>
    <n v="80111600"/>
    <n v="4000000"/>
    <n v="10"/>
    <n v="18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07T00:00:00"/>
    <n v="202414000012243"/>
    <s v="01 - Viabilización de Línea"/>
    <s v="N/A"/>
    <d v="2024-02-07T00:00:00"/>
    <s v="DMV-005"/>
    <d v="2024-02-07T00:00:00"/>
    <n v="18000000"/>
    <n v="0"/>
    <n v="72"/>
    <d v="2024-02-09T00:00:00"/>
    <n v="18000000"/>
    <n v="0"/>
    <n v="284"/>
    <d v="2024-02-16T00:00:00"/>
    <n v="18000000"/>
    <n v="0"/>
    <n v="9333333"/>
    <n v="45307"/>
    <n v="8666667"/>
    <n v="0"/>
    <s v="CONTRATO DE PRESTACION DE SERVICIOS PROFESIONALES"/>
    <n v="11"/>
    <s v="YULY ALEXANDRA AGUIRRE CASTRILLON"/>
    <m/>
  </r>
  <r>
    <n v="84"/>
    <s v="7680-84"/>
    <s v="O23011601190000007680"/>
    <x v="1"/>
    <x v="1"/>
    <x v="5"/>
    <s v="PM/0208/0106/40010447680"/>
    <x v="2"/>
    <x v="0"/>
    <s v="Prestar los servicios profesionales que soporten los procesos administrativos relacionados con el manejo documental requeridos para la ejecución de los proyectos de mejoramiento de vivienda en desarroll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85"/>
    <s v="7680-85"/>
    <s v="O23011601190000007680"/>
    <x v="1"/>
    <x v="1"/>
    <x v="5"/>
    <s v="PM/0208/0106/40010447680"/>
    <x v="2"/>
    <x v="0"/>
    <s v="Prestar los servicios profesionales que soporten los procesos administrativos y contractuales requeridos para la ejecución de los proyectos de mejoramiento de vivienda en desarrollo del Plan Terrazas."/>
    <x v="1"/>
    <s v="No aplica"/>
    <n v="0"/>
    <n v="0"/>
    <n v="0"/>
    <s v="NO APLICA"/>
    <s v="NO APLICA"/>
    <s v="NO APLICA"/>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0"/>
    <m/>
    <m/>
    <m/>
    <n v="0"/>
    <m/>
    <m/>
    <m/>
    <n v="0"/>
    <m/>
    <m/>
    <n v="0"/>
    <n v="0"/>
    <m/>
    <m/>
    <m/>
    <m/>
  </r>
  <r>
    <n v="86"/>
    <s v="7680-86"/>
    <s v="O23011601190000007680"/>
    <x v="1"/>
    <x v="1"/>
    <x v="9"/>
    <s v="PM/0208/0106/40010447680"/>
    <x v="4"/>
    <x v="0"/>
    <s v="Prestar servicios profesionales especializados para liderar la estrategia de gestión social y participación ciudadana de los componentes, programas y proyectos que ejecute la Dirección de Mejoramiento de Vivienda, en concordancia con los instrumentos del Plan de Gestión Social y el Manual de gestión social de CVP"/>
    <x v="2"/>
    <n v="93141500"/>
    <n v="8711100"/>
    <n v="12"/>
    <n v="1012889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4"/>
    <d v="2024-02-23T00:00:00"/>
    <n v="34844400"/>
    <n v="66444500"/>
    <n v="166"/>
    <d v="2024-02-26T00:00:00"/>
    <n v="34844400"/>
    <n v="0"/>
    <n v="519"/>
    <d v="2024-03-08T00:00:00"/>
    <n v="34844400"/>
    <n v="0"/>
    <n v="15389610"/>
    <m/>
    <n v="19454790"/>
    <n v="66444500"/>
    <s v="CONTRATO DE PRESTACION DE SERVICIOS PROFESIONALES"/>
    <n v="79"/>
    <s v="CHRISTIAN DAVID OSORIO PIZA"/>
    <s v="GESTIÓN SOCIAL"/>
  </r>
  <r>
    <n v="87"/>
    <s v="7680-87"/>
    <s v="O23011601190000007680"/>
    <x v="1"/>
    <x v="1"/>
    <x v="9"/>
    <s v="PM/0208/0106/40010447680"/>
    <x v="4"/>
    <x v="0"/>
    <s v="Prestar los servicios técnicos para realizar las actividades requeridas en el proceso de implementación del Plan de Gestión Social en el marco del Plan Terrazas, de conformidad con las modalidades de intervención para los programas de mejoramiento de vivienda"/>
    <x v="2"/>
    <n v="80111600"/>
    <n v="3707200"/>
    <n v="12"/>
    <n v="50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5"/>
    <d v="2024-02-23T00:00:00"/>
    <n v="14828800"/>
    <n v="35171200"/>
    <n v="167"/>
    <d v="2024-02-26T00:00:00"/>
    <n v="14828800"/>
    <n v="0"/>
    <n v="1103"/>
    <d v="2024-03-21T00:00:00"/>
    <n v="14828800"/>
    <n v="0"/>
    <n v="3707200"/>
    <m/>
    <n v="11121600"/>
    <n v="35171200"/>
    <s v="CONTRATO DE PRESTACION DE SERVICIOS DE APOYO A LA GESTION"/>
    <n v="210"/>
    <s v="FABIAN DANILO MORALES CASADIEGO"/>
    <s v="GESTIÓN SOCIAL"/>
  </r>
  <r>
    <n v="88"/>
    <s v="7680-88"/>
    <s v="O23011601190000007680"/>
    <x v="1"/>
    <x v="1"/>
    <x v="9"/>
    <s v="PM/0208/0106/40010447680"/>
    <x v="4"/>
    <x v="0"/>
    <s v="Prestar los servicios técnicos para realizar las actividades requeridas en el proceso de implementación del Plan de Gestión Social en el marco del Plan Terrazas, de conformidad con las modalidades de intervención para los programas de mejoramiento de vivienda"/>
    <x v="2"/>
    <n v="80111600"/>
    <n v="3707200"/>
    <n v="12"/>
    <n v="50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6"/>
    <d v="2024-02-23T00:00:00"/>
    <n v="14828800"/>
    <n v="35171200"/>
    <n v="169"/>
    <d v="2024-02-26T00:00:00"/>
    <n v="14828800"/>
    <n v="0"/>
    <n v="1118"/>
    <d v="2024-03-26T00:00:00"/>
    <n v="14828800"/>
    <n v="0"/>
    <n v="3583627"/>
    <m/>
    <n v="11245173"/>
    <n v="35171200"/>
    <s v="CONTRATO DE PRESTACION DE SERVICIOS DE APOYO A LA GESTION"/>
    <n v="226"/>
    <s v="MARTHA JEANNETH AMAYA TORRES"/>
    <s v="GESTIÓN SOCIAL"/>
  </r>
  <r>
    <n v="89"/>
    <s v="7680-89"/>
    <s v="O23011601190000007680"/>
    <x v="1"/>
    <x v="1"/>
    <x v="9"/>
    <s v="PM/0208/0106/40010447680"/>
    <x v="4"/>
    <x v="0"/>
    <s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on Social Caja de la Vivienda Popular"/>
    <x v="2"/>
    <n v="93141500"/>
    <n v="5929900"/>
    <n v="8.4"/>
    <n v="50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7"/>
    <d v="2024-02-23T00:00:00"/>
    <n v="23719600"/>
    <n v="26280400"/>
    <n v="171"/>
    <d v="2024-02-26T00:00:00"/>
    <n v="23719600"/>
    <n v="0"/>
    <n v="936"/>
    <d v="2024-03-18T00:00:00"/>
    <n v="23719600"/>
    <n v="0"/>
    <n v="8301860"/>
    <m/>
    <n v="15417740"/>
    <n v="26280400"/>
    <s v="CONTRATO DE PRESTACION DE SERVICIOS PROFESIONALES"/>
    <n v="185"/>
    <s v="ADRIANA MARCELA BARBOSA CUBILLOS"/>
    <s v="GESTIÓN SOCIAL"/>
  </r>
  <r>
    <n v="90"/>
    <s v="7680-90"/>
    <s v="O23011601190000007680"/>
    <x v="1"/>
    <x v="1"/>
    <x v="9"/>
    <s v="PM/0208/0106/40010447680"/>
    <x v="4"/>
    <x v="0"/>
    <s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on Social Caja de la Vivienda Popular"/>
    <x v="2"/>
    <n v="93141500"/>
    <n v="5929900"/>
    <n v="8.4"/>
    <n v="50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8"/>
    <d v="2024-02-23T00:00:00"/>
    <n v="23719600"/>
    <n v="26280400"/>
    <n v="173"/>
    <d v="2024-02-26T00:00:00"/>
    <n v="23719600"/>
    <n v="0"/>
    <n v="1008"/>
    <d v="2024-03-19T00:00:00"/>
    <n v="23719600"/>
    <n v="0"/>
    <n v="8104197"/>
    <m/>
    <n v="15615403"/>
    <n v="26280400"/>
    <s v="CONTRATO DE PRESTACION DE SERVICIOS PROFESIONALES"/>
    <n v="191"/>
    <s v="IVONN MAYERLLY AMAYA CARDOZO"/>
    <s v="GESTIÓN SOCIAL"/>
  </r>
  <r>
    <n v="91"/>
    <s v="7680-91"/>
    <s v="O23011601190000007680"/>
    <x v="1"/>
    <x v="1"/>
    <x v="9"/>
    <s v="PM/0208/0106/40010447680"/>
    <x v="4"/>
    <x v="0"/>
    <s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anual de Gestion Social Caja de la Vivienda Popular"/>
    <x v="2"/>
    <n v="93141500"/>
    <n v="5929900"/>
    <n v="8.4"/>
    <n v="50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49"/>
    <d v="2024-02-23T00:00:00"/>
    <n v="23719600"/>
    <n v="26280400"/>
    <n v="175"/>
    <d v="2024-02-26T00:00:00"/>
    <n v="23719600"/>
    <n v="0"/>
    <n v="735"/>
    <d v="2024-03-13T00:00:00"/>
    <n v="23719600"/>
    <n v="0"/>
    <n v="9487840"/>
    <m/>
    <n v="14231760"/>
    <n v="26280400"/>
    <s v="CONTRATO DE PRESTACION DE SERVICIOS PROFESIONALES"/>
    <n v="142"/>
    <s v="MONICA MERCEDES ALFONSO CRUZ"/>
    <s v="GESTIÓN SOCIAL"/>
  </r>
  <r>
    <n v="92"/>
    <s v="7680-92"/>
    <s v="O23011601190000007680"/>
    <x v="1"/>
    <x v="1"/>
    <x v="9"/>
    <s v="PM/0208/0106/40010447680"/>
    <x v="4"/>
    <x v="0"/>
    <s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x v="2"/>
    <n v="93141500"/>
    <n v="5000000"/>
    <n v="10"/>
    <n v="41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07T00:00:00"/>
    <n v="202414000029633"/>
    <s v="01 - Viabilización de Línea"/>
    <s v="N/A"/>
    <d v="2024-03-08T00:00:00"/>
    <s v="DMV-072"/>
    <d v="2024-03-08T00:00:00"/>
    <n v="36000000"/>
    <n v="5000000"/>
    <n v="400"/>
    <d v="2024-03-08T00:00:00"/>
    <n v="36000000"/>
    <n v="0"/>
    <n v="642"/>
    <d v="2024-03-12T00:00:00"/>
    <n v="36000000"/>
    <n v="0"/>
    <n v="14700000"/>
    <m/>
    <n v="21300000"/>
    <n v="5000000"/>
    <s v="CONTRATO DE PRESTACION DE SERVICIOS PROFESIONALES"/>
    <n v="131"/>
    <s v="LIGIA EUGENIA PARDO TOQUICA"/>
    <m/>
  </r>
  <r>
    <n v="93"/>
    <s v="7680-93"/>
    <s v="O23011601190000007680"/>
    <x v="1"/>
    <x v="1"/>
    <x v="9"/>
    <s v="PM/0208/0106/40010447680"/>
    <x v="4"/>
    <x v="0"/>
    <s v="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x v="2"/>
    <n v="93141500"/>
    <n v="5000000"/>
    <n v="10"/>
    <n v="50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50000000"/>
    <m/>
    <m/>
    <m/>
    <n v="0"/>
    <m/>
    <m/>
    <m/>
    <n v="0"/>
    <m/>
    <m/>
    <n v="0"/>
    <n v="50000000"/>
    <m/>
    <m/>
    <m/>
    <m/>
  </r>
  <r>
    <n v="94"/>
    <s v="7680-94"/>
    <s v="O23011601190000007680"/>
    <x v="1"/>
    <x v="1"/>
    <x v="9"/>
    <s v="PM/0208/0106/40010447680"/>
    <x v="23"/>
    <x v="0"/>
    <s v="Contratar los servicios integrales de un operador logístico que lleve a cabo las actividades que requiera la Caja de la Vivienda Popular y que permita divulgar los avances de los diferentes programas misionales de la entidad."/>
    <x v="5"/>
    <n v="81141601"/>
    <n v="12000000"/>
    <n v="10"/>
    <n v="120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4T00:00:00"/>
    <n v="202414000050913"/>
    <s v="01 - Viabilización de Línea"/>
    <s v="N/A"/>
    <d v="2024-05-24T00:00:00"/>
    <s v="DMV-150"/>
    <d v="2024-05-24T00:00:00"/>
    <n v="100000000"/>
    <n v="20000000"/>
    <n v="847"/>
    <d v="2024-05-24T00:00:00"/>
    <n v="0"/>
    <n v="100000000"/>
    <m/>
    <m/>
    <m/>
    <n v="0"/>
    <m/>
    <m/>
    <n v="0"/>
    <n v="120000000"/>
    <m/>
    <m/>
    <m/>
    <m/>
  </r>
  <r>
    <n v="95"/>
    <s v="7680-95"/>
    <s v="O23011601190000007680"/>
    <x v="1"/>
    <x v="1"/>
    <x v="8"/>
    <s v="PM/0208/0106/40010447680"/>
    <x v="19"/>
    <x v="1"/>
    <s v="Prestar servicios especializados para la evaluación y revisión de los distintos componentes, programas y proyectos a cargo de la Dirección de Mejoramiento de la Caja de Vivienda Popular, haciendo enfasis en los esquema de operación y financiación de los mismos."/>
    <x v="2"/>
    <n v="80111617"/>
    <n v="12025300"/>
    <n v="9.14"/>
    <n v="521786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50"/>
    <d v="2024-02-23T00:00:00"/>
    <n v="48101200"/>
    <n v="4077400"/>
    <n v="176"/>
    <d v="2024-02-26T00:00:00"/>
    <n v="48101200"/>
    <n v="0"/>
    <n v="1107"/>
    <d v="2024-03-21T00:00:00"/>
    <n v="48101200"/>
    <n v="0"/>
    <n v="16033733"/>
    <m/>
    <n v="32067467"/>
    <n v="4077400"/>
    <s v="CONTRATO DE PRESTACION DE SERVICIOS PROFESIONALES"/>
    <n v="209"/>
    <s v="LUIS ALFONSO OJEDA MEDINA"/>
    <s v="MEJORAMIENTO DE VIVIENDA"/>
  </r>
  <r>
    <n v="96"/>
    <s v="7680-96"/>
    <s v="O23011601190000007680"/>
    <x v="1"/>
    <x v="1"/>
    <x v="8"/>
    <s v="PM/0208/0106/40010447680"/>
    <x v="19"/>
    <x v="1"/>
    <s v="Prestar los servicios profesionales en el componente de fachadas del Plan Terrazas y de los distintos programas y proyectos a cargo de la Dirección de Mejoramiento  de Vivienda de la Caja de Vivienda Popular."/>
    <x v="2"/>
    <n v="80111617"/>
    <n v="9709200"/>
    <n v="8.18"/>
    <n v="79510143"/>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s v="202414000023183_x000a_202414000030683"/>
    <s v="03 - Modificación de Línea"/>
    <s v="N/A"/>
    <s v="23/02/2024_x000a_14/03/24"/>
    <s v="DMV-076"/>
    <d v="2024-03-14T00:00:00"/>
    <n v="38836800"/>
    <n v="40673343"/>
    <n v="443"/>
    <d v="2024-03-14T00:00:00"/>
    <n v="38836800"/>
    <n v="0"/>
    <n v="1022"/>
    <d v="2024-03-20T00:00:00"/>
    <n v="38836800"/>
    <n v="0"/>
    <n v="13269240"/>
    <m/>
    <n v="25567560"/>
    <n v="40673343"/>
    <s v="CONTRATO DE PRESTACION DE SERVICIOS PROFESIONALES"/>
    <n v="198"/>
    <s v="DANIELA  IBAÑEZ ANGARITA"/>
    <s v="DMV-051 Anulada y CDP 230 anuladop por solicitud de la DMV, mediante correo electrónico 13-03-24"/>
  </r>
  <r>
    <n v="97"/>
    <s v="7680-97"/>
    <s v="O23011601190000007680"/>
    <x v="1"/>
    <x v="1"/>
    <x v="8"/>
    <s v="PM/0208/0106/40010447680"/>
    <x v="19"/>
    <x v="1"/>
    <s v="Prestar servicios profesionales especializados a la Dirección de Mejoramiento de vivienda para el seguimiento tecnico de las actividades que se ejecuten en el marco del programa del Plan Terrazas"/>
    <x v="2"/>
    <n v="80111617"/>
    <n v="13388900"/>
    <n v="5.93"/>
    <n v="79510143"/>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s v="22/02/2024_x000a_06/03/2024"/>
    <s v="202414000023183_x000a_202414000029093_x000a_202414000030683"/>
    <s v="03 - Modificación de Línea"/>
    <s v="N/A"/>
    <s v="23/02/2024_x000a_06/03/2024_x000a_14/03/2024"/>
    <s v="DMV-077"/>
    <d v="2024-03-14T00:00:00"/>
    <n v="53555600"/>
    <n v="25954543"/>
    <n v="444"/>
    <d v="2024-03-14T00:00:00"/>
    <n v="53555600"/>
    <n v="0"/>
    <n v="851"/>
    <d v="2024-03-18T00:00:00"/>
    <n v="53555600"/>
    <n v="0"/>
    <n v="19190757"/>
    <m/>
    <n v="34364843"/>
    <n v="25954543"/>
    <s v="CONTRATO DE PRESTACION DE SERVICIOS PROFESIONALES"/>
    <n v="180"/>
    <s v="DIANA CAROLINA GOMEZ ALVAREZ"/>
    <s v="CDP 231 (ANULADA), según la solicitud realizadas por la DMV, mediante correo electrónico 06-03-24_x000a_Vabilidad DMV-074 y CDP 410 (ANULADA), según la solicitud realizadas por la DMV, mediante correo electrónico 13-03-24"/>
  </r>
  <r>
    <n v="98"/>
    <s v="7680-98"/>
    <s v="O23011601190000007680"/>
    <x v="1"/>
    <x v="1"/>
    <x v="8"/>
    <s v="PM/0208/0106/40010447680"/>
    <x v="19"/>
    <x v="1"/>
    <s v="Prestar los servicios profesionales especializados para diseñar e implementar la estrategia de gestión de suelo en el marco de las competencias de la Dirección de Mejoramiento de Vivienda."/>
    <x v="2"/>
    <n v="80111617"/>
    <n v="10744800"/>
    <n v="7.3"/>
    <n v="51510143"/>
    <s v="ABRIL "/>
    <s v="ABRIL "/>
    <s v="ABRIL "/>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s v="202414000023183_x000a_202414000039283"/>
    <s v="01 - Viabilización de Línea"/>
    <s v="N/A"/>
    <s v="23/02/2024_x000a_17/04/24"/>
    <s v="DMV-130"/>
    <d v="2024-04-17T00:00:00"/>
    <n v="30000000"/>
    <n v="21510143"/>
    <n v="662"/>
    <d v="2024-04-17T00:00:00"/>
    <n v="30000000"/>
    <n v="0"/>
    <n v="1784"/>
    <d v="2024-04-19T00:00:00"/>
    <n v="30000000"/>
    <n v="0"/>
    <n v="2250000"/>
    <m/>
    <n v="27750000"/>
    <n v="21510143"/>
    <s v="CONTRATO DE PRESTACION DE SERVICIOS PROFESIONALES"/>
    <n v="386"/>
    <s v="HERNAN  VENEGAS AVELLANEDA"/>
    <s v="CDP 232 (ANULADA)_x000a_DMV-053 ANULADA_x000a_"/>
  </r>
  <r>
    <n v="99"/>
    <s v="7680-99"/>
    <s v="O23011601190000007680"/>
    <x v="1"/>
    <x v="1"/>
    <x v="8"/>
    <s v="PM/0208/0106/40010447680"/>
    <x v="19"/>
    <x v="1"/>
    <s v="Prestar los servicios profesionales en la elaboración de insumos del componente técnico para la estructuración de proyectos potenciales en mejoramiento de vivienda progresiva en el marco del Plan terrazas  y demás programas de mejoramiento de vivienda."/>
    <x v="2"/>
    <n v="80111617"/>
    <n v="4945200"/>
    <n v="12"/>
    <n v="40635043"/>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54"/>
    <d v="2024-02-23T00:00:00"/>
    <n v="19780800"/>
    <n v="20854243"/>
    <n v="233"/>
    <d v="2024-02-27T00:00:00"/>
    <n v="19780800"/>
    <n v="0"/>
    <n v="400"/>
    <d v="2024-03-04T00:00:00"/>
    <n v="19780800"/>
    <n v="0"/>
    <n v="7747480"/>
    <m/>
    <n v="12033320"/>
    <n v="20854243"/>
    <s v="CONTRATO DE PRESTACION DE SERVICIOS PROFESIONALES"/>
    <n v="55"/>
    <s v="BRAYAN DAVID MONTOYA CASAS"/>
    <s v="PREFACTIBILIDAD"/>
  </r>
  <r>
    <n v="100"/>
    <s v="7680-100"/>
    <s v="O23011601190000007680"/>
    <x v="1"/>
    <x v="1"/>
    <x v="8"/>
    <s v="PM/0208/0106/40010447680"/>
    <x v="19"/>
    <x v="1"/>
    <s v="Prestar los servicios profesionales en la estructuración o seguimiento de proyectos que adelante la Dirección de mejoramiento de vivienda en el marco del plan Terrazas"/>
    <x v="2"/>
    <n v="80111617"/>
    <n v="5929900"/>
    <n v="4"/>
    <n v="237196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55"/>
    <d v="2024-02-23T00:00:00"/>
    <n v="23719600"/>
    <n v="0"/>
    <n v="235"/>
    <d v="2024-02-27T00:00:00"/>
    <n v="23719600"/>
    <n v="0"/>
    <n v="631"/>
    <d v="2024-03-12T00:00:00"/>
    <n v="23719600"/>
    <n v="0"/>
    <n v="9487840"/>
    <m/>
    <n v="14231760"/>
    <n v="0"/>
    <s v="CONTRATO DE PRESTACION DE SERVICIOS PROFESIONALES"/>
    <n v="138"/>
    <s v="MARIA CAMILA MEJIA CARDOZO"/>
    <s v="ESTRUCTURACIÓN DE PROYECTOS"/>
  </r>
  <r>
    <n v="101"/>
    <s v="7680-101"/>
    <s v="O23011601190000007680"/>
    <x v="1"/>
    <x v="1"/>
    <x v="8"/>
    <s v="PM/0208/0106/40010447680"/>
    <x v="19"/>
    <x v="1"/>
    <s v="Prestar los servicios profesionales en la estructuración o seguimiento de proyectos que adelante la Dirección de mejoramiento de vivienda en el marco del plan Terrazas"/>
    <x v="2"/>
    <n v="80111617"/>
    <n v="5929900"/>
    <n v="4"/>
    <n v="47087186"/>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56"/>
    <d v="2024-02-23T00:00:00"/>
    <n v="23719600"/>
    <n v="23367586"/>
    <n v="236"/>
    <d v="2024-02-27T00:00:00"/>
    <n v="23719600"/>
    <n v="0"/>
    <n v="399"/>
    <d v="2024-03-04T00:00:00"/>
    <n v="23719600"/>
    <n v="0"/>
    <n v="11069147"/>
    <m/>
    <n v="12650453"/>
    <n v="23367586"/>
    <s v="CONTRATO DE PRESTACION DE SERVICIOS PROFESIONALES"/>
    <n v="54"/>
    <s v="DANIELA  SIABATO JARA"/>
    <s v="ESTRUCTURACIÓN DE PROYECTOS"/>
  </r>
  <r>
    <n v="102"/>
    <s v="7680-102"/>
    <s v="O23011601190000007680"/>
    <x v="1"/>
    <x v="1"/>
    <x v="8"/>
    <s v="PM/0208/0106/40010447680"/>
    <x v="19"/>
    <x v="1"/>
    <s v="Prestar los servicios profesionales en la estructuración o seguimiento de proyectos que adelante la Dirección de mejoramiento de vivienda en el marco del plan Terrazas"/>
    <x v="2"/>
    <n v="80111617"/>
    <n v="5929900"/>
    <n v="12"/>
    <n v="49860642"/>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57"/>
    <d v="2024-02-23T00:00:00"/>
    <n v="23719600"/>
    <n v="26141042"/>
    <n v="237"/>
    <d v="2024-02-27T00:00:00"/>
    <n v="23719600"/>
    <n v="0"/>
    <n v="395"/>
    <d v="2024-03-04T00:00:00"/>
    <n v="23719600"/>
    <n v="0"/>
    <n v="11069147"/>
    <m/>
    <n v="12650453"/>
    <n v="26141042"/>
    <s v="CONTRATO DE PRESTACION DE SERVICIOS PROFESIONALES"/>
    <n v="34"/>
    <s v="SCHERLA ESTEFANIA CORDOVA ZAMBRANO"/>
    <s v="ESTRUCTURACIÓN DE PROYECTOS"/>
  </r>
  <r>
    <n v="103"/>
    <s v="7680-103"/>
    <s v="O23011601190000007680"/>
    <x v="1"/>
    <x v="1"/>
    <x v="8"/>
    <s v="PM/0208/0106/40010447680"/>
    <x v="27"/>
    <x v="0"/>
    <s v="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
    <x v="2"/>
    <n v="81101500"/>
    <n v="8711100"/>
    <n v="9.1"/>
    <n v="485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6"/>
    <d v="2024-02-22T00:00:00"/>
    <n v="34844400"/>
    <n v="13655600"/>
    <n v="137"/>
    <d v="2024-02-23T00:00:00"/>
    <n v="34844400"/>
    <n v="0"/>
    <n v="1028"/>
    <d v="2024-03-21T00:00:00"/>
    <n v="34844400"/>
    <n v="0"/>
    <n v="11614800"/>
    <m/>
    <n v="23229600"/>
    <n v="13655600"/>
    <s v="CONTRATO DE PRESTACION DE SERVICIOS PROFESIONALES"/>
    <n v="193"/>
    <s v="MARIA INES REYES SUAREZ"/>
    <s v="ESTRUCTURACIÓN DE PROYECTOS"/>
  </r>
  <r>
    <n v="104"/>
    <s v="7680-104"/>
    <s v="O23011601190000007680"/>
    <x v="1"/>
    <x v="1"/>
    <x v="8"/>
    <s v="PM/0208/0106/40010447680"/>
    <x v="27"/>
    <x v="0"/>
    <s v="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
    <x v="2"/>
    <n v="81101500"/>
    <n v="8711100"/>
    <n v="9.1"/>
    <n v="41452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7"/>
    <d v="2024-02-22T00:00:00"/>
    <n v="34844400"/>
    <n v="6608000"/>
    <n v="138"/>
    <d v="2024-02-23T00:00:00"/>
    <n v="34844400"/>
    <n v="0"/>
    <n v="718"/>
    <d v="2024-03-13T00:00:00"/>
    <n v="34844400"/>
    <n v="0"/>
    <n v="13647390"/>
    <m/>
    <n v="21197010"/>
    <n v="6608000"/>
    <s v="CONTRATO DE PRESTACION DE SERVICIOS PROFESIONALES"/>
    <n v="139"/>
    <s v="CAMILO ESTEBAN MOLINA ESPINOSA"/>
    <s v="ESTRUCTURACIÓN DE PROYECTOS"/>
  </r>
  <r>
    <n v="105"/>
    <s v="7680-105"/>
    <s v="O23011601190000007680"/>
    <x v="1"/>
    <x v="1"/>
    <x v="8"/>
    <s v="PM/0208/0106/40010447680"/>
    <x v="27"/>
    <x v="0"/>
    <s v="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
    <x v="2"/>
    <n v="81101500"/>
    <n v="8711100"/>
    <n v="9.1"/>
    <n v="41452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8"/>
    <d v="2024-02-22T00:00:00"/>
    <n v="34844400"/>
    <n v="6608000"/>
    <n v="139"/>
    <d v="2024-02-23T00:00:00"/>
    <n v="34844400"/>
    <n v="0"/>
    <n v="525"/>
    <d v="2024-03-08T00:00:00"/>
    <n v="34844400"/>
    <n v="0"/>
    <n v="15389610"/>
    <m/>
    <n v="19454790"/>
    <n v="6608000"/>
    <s v="CONTRATO DE PRESTACION DE SERVICIOS PROFESIONALES"/>
    <n v="89"/>
    <s v="MARTIN AUGUSTO LOPEZ JAIME"/>
    <s v="ESTRUCTURACIÓN DE PROYECTOS"/>
  </r>
  <r>
    <n v="106"/>
    <s v="7680-106"/>
    <s v="O23011601190000007680"/>
    <x v="1"/>
    <x v="1"/>
    <x v="8"/>
    <s v="PM/0208/0106/40010447680"/>
    <x v="27"/>
    <x v="0"/>
    <s v="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
    <x v="2"/>
    <n v="81101500"/>
    <n v="8711100"/>
    <n v="9.1"/>
    <n v="712889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19"/>
    <d v="2024-02-22T00:00:00"/>
    <n v="34844400"/>
    <n v="36444500"/>
    <n v="140"/>
    <d v="2024-02-23T00:00:00"/>
    <n v="34844400"/>
    <n v="0"/>
    <n v="511"/>
    <d v="2024-03-08T00:00:00"/>
    <n v="34844400"/>
    <n v="0"/>
    <n v="15389610"/>
    <m/>
    <n v="19454790"/>
    <n v="36444500"/>
    <s v="CONTRATO DE PRESTACION DE SERVICIOS PROFESIONALES"/>
    <n v="80"/>
    <s v="EDGAR ANDRES PASTRAN CHAUX"/>
    <s v="ESTRUCTURACIÓN DE PROYECTOS"/>
  </r>
  <r>
    <n v="107"/>
    <s v="7680-107"/>
    <s v="O23011601190000007680"/>
    <x v="1"/>
    <x v="1"/>
    <x v="8"/>
    <s v="PM/0208/0106/40010447680"/>
    <x v="27"/>
    <x v="0"/>
    <s v="Prestar los servicios profesionales especializados, en el marco de la Norma Sismo Resistente NSR-10 para las viviendas que defina la Dirección de Mejoramiento de Vivienda brindando soporte técnico en el marco del plan terazas"/>
    <x v="2"/>
    <n v="81101500"/>
    <n v="8711100"/>
    <n v="9.1"/>
    <n v="80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1T00:00:00"/>
    <n v="202414000022963"/>
    <s v="01 - Viabilización de Línea"/>
    <s v="N/A"/>
    <d v="2024-02-22T00:00:00"/>
    <s v="DMV-020"/>
    <d v="2024-02-22T00:00:00"/>
    <n v="34844400"/>
    <n v="45155600"/>
    <n v="141"/>
    <d v="2024-02-23T00:00:00"/>
    <n v="30488850"/>
    <n v="4355550"/>
    <n v="1318"/>
    <d v="2024-04-08T00:00:00"/>
    <n v="30488850"/>
    <n v="0"/>
    <n v="6678510"/>
    <m/>
    <n v="23810340"/>
    <n v="49511150"/>
    <s v="CONTRATO DE PRESTACION DE SERVICIOS PROFESIONALES"/>
    <n v="292"/>
    <s v="GIOVANNI  QUIROGA BERMUDEZ"/>
    <s v="ESTRUCTURACIÓN DE PROYECTOS"/>
  </r>
  <r>
    <n v="108"/>
    <s v="7680-108"/>
    <s v="O23011601190000007680"/>
    <x v="1"/>
    <x v="1"/>
    <x v="8"/>
    <s v="PM/0208/0106/40010447680"/>
    <x v="27"/>
    <x v="0"/>
    <s v="Prestar los servicios profesionales especializados para apoyar el diseño o seguimiento en obra  de los diseños estructurales y evaluación patológica, aplicando el manual de  evaluación y reforzamiento sísmico para reducción de vulnerabilidad en las viviendas  dentro del marco de la norma sismorresistente NSR-10 e incluidas en el programa_x000a_ plan terrazas y demás programas asociados a la Dirección de Mejoramiento de_x000a_ vivienda"/>
    <x v="2"/>
    <n v="81101500"/>
    <n v="12025300"/>
    <n v="6.6"/>
    <n v="485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58"/>
    <d v="2024-02-23T00:00:00"/>
    <n v="48101200"/>
    <n v="398800"/>
    <n v="651"/>
    <d v="2024-04-12T00:00:00"/>
    <n v="36075900"/>
    <n v="12025300"/>
    <n v="1766"/>
    <d v="2024-04-18T00:00:00"/>
    <n v="36075900"/>
    <n v="0"/>
    <n v="3607590"/>
    <m/>
    <n v="32468310"/>
    <n v="12424100"/>
    <s v="CONTRATO DE PRESTACION DE SERVICIOS PROFESIONALES"/>
    <n v="381"/>
    <s v="DIEGO ALVEIRO NARVAEZ SANCHEZ"/>
    <s v="ESTRUCTURACIÓN DE PROYECTOS"/>
  </r>
  <r>
    <n v="109"/>
    <s v="7680-109"/>
    <s v="O23011601190000007680"/>
    <x v="1"/>
    <x v="1"/>
    <x v="8"/>
    <s v="PM/0208/0106/40010447680"/>
    <x v="27"/>
    <x v="0"/>
    <s v="Prestar los servicios profesionales en la elaboración y administración de bases de datos e información y definir los procesos y procedimientos para el desarrollo de los proyectos de la dirección de mejoramiento de vivienda. "/>
    <x v="2"/>
    <n v="81101500"/>
    <n v="5506800"/>
    <n v="12"/>
    <n v="744932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59"/>
    <d v="2024-02-23T00:00:00"/>
    <n v="22027200"/>
    <n v="52466000"/>
    <n v="238"/>
    <d v="2024-02-27T00:00:00"/>
    <n v="22027200"/>
    <n v="0"/>
    <n v="398"/>
    <d v="2024-03-04T00:00:00"/>
    <n v="22027200"/>
    <n v="0"/>
    <n v="10279360"/>
    <m/>
    <n v="11747840"/>
    <n v="52466000"/>
    <s v="CONTRATO DE PRESTACION DE SERVICIOS PROFESIONALES"/>
    <n v="53"/>
    <s v="DANIEL FELIPE GOMEZ PARRA"/>
    <m/>
  </r>
  <r>
    <n v="110"/>
    <s v="7680-110"/>
    <s v="O23011601190000007680"/>
    <x v="1"/>
    <x v="1"/>
    <x v="8"/>
    <s v="PM/0208/0106/40010447680"/>
    <x v="27"/>
    <x v="0"/>
    <s v="Prestar los servicios profesionales especializados para realizar la presupuestación y análisis de mercado de cada uno de los insumos que componen las diferentes modalidades de intervención de los proyectos del programa plan terrazas en el desarrollo de la misionalidad de la Dirección de Mejoramiento de Vivienda."/>
    <x v="2"/>
    <n v="81101500"/>
    <n v="8711100"/>
    <n v="9.1"/>
    <n v="8000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22T00:00:00"/>
    <n v="202414000023183"/>
    <s v="01 - Viabilización de Línea"/>
    <s v="N/A"/>
    <d v="2024-02-23T00:00:00"/>
    <s v="DMV-060"/>
    <d v="2024-02-23T00:00:00"/>
    <n v="34844400"/>
    <n v="45155600"/>
    <n v="239"/>
    <d v="2024-02-27T00:00:00"/>
    <n v="34844400"/>
    <n v="0"/>
    <n v="935"/>
    <d v="2024-03-18T00:00:00"/>
    <n v="34844400"/>
    <n v="0"/>
    <n v="12195540"/>
    <m/>
    <n v="22648860"/>
    <n v="45155600"/>
    <s v="CONTRATO DE PRESTACION DE SERVICIOS PROFESIONALES"/>
    <n v="179"/>
    <s v="REINALDO  GALINDO HERNANDEZ"/>
    <m/>
  </r>
  <r>
    <n v="111"/>
    <s v="7680-111"/>
    <s v="O23011601190000007680"/>
    <x v="1"/>
    <x v="1"/>
    <x v="8"/>
    <s v="PM/0208/0106/40010447680"/>
    <x v="4"/>
    <x v="0"/>
    <s v="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
    <x v="2"/>
    <n v="93141500"/>
    <n v="5000000"/>
    <n v="10"/>
    <n v="11452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1452400"/>
    <m/>
    <m/>
    <m/>
    <n v="0"/>
    <m/>
    <m/>
    <m/>
    <n v="0"/>
    <m/>
    <m/>
    <n v="0"/>
    <n v="11452400"/>
    <m/>
    <m/>
    <m/>
    <m/>
  </r>
  <r>
    <n v="112"/>
    <s v="7680-112"/>
    <s v="O23011601190000007680"/>
    <x v="1"/>
    <x v="1"/>
    <x v="8"/>
    <s v="PM/0208/0106/40010447680"/>
    <x v="4"/>
    <x v="0"/>
    <s v="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
    <x v="2"/>
    <n v="93141500"/>
    <n v="5000000"/>
    <n v="10"/>
    <n v="11452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1452400"/>
    <m/>
    <m/>
    <m/>
    <n v="0"/>
    <m/>
    <m/>
    <m/>
    <n v="0"/>
    <m/>
    <m/>
    <n v="0"/>
    <n v="11452400"/>
    <m/>
    <m/>
    <m/>
    <m/>
  </r>
  <r>
    <n v="113"/>
    <s v="7680-113"/>
    <s v="O23011601190000007680"/>
    <x v="1"/>
    <x v="1"/>
    <x v="8"/>
    <s v="PM/0208/0106/40010447680"/>
    <x v="4"/>
    <x v="0"/>
    <s v="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
    <x v="2"/>
    <n v="93141500"/>
    <n v="5000000"/>
    <n v="10"/>
    <n v="11452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11452400"/>
    <m/>
    <m/>
    <m/>
    <n v="0"/>
    <m/>
    <m/>
    <m/>
    <n v="0"/>
    <m/>
    <m/>
    <n v="0"/>
    <n v="11452400"/>
    <m/>
    <m/>
    <m/>
    <m/>
  </r>
  <r>
    <n v="114"/>
    <s v="7680-114"/>
    <s v="O23011601190000007680"/>
    <x v="1"/>
    <x v="1"/>
    <x v="8"/>
    <s v="PM/0208/0106/40010447680"/>
    <x v="4"/>
    <x v="0"/>
    <s v="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
    <x v="2"/>
    <n v="93141500"/>
    <n v="5000000"/>
    <n v="10"/>
    <n v="307262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30726200"/>
    <m/>
    <m/>
    <m/>
    <n v="0"/>
    <m/>
    <m/>
    <m/>
    <n v="0"/>
    <m/>
    <m/>
    <n v="0"/>
    <n v="30726200"/>
    <m/>
    <m/>
    <m/>
    <m/>
  </r>
  <r>
    <n v="115"/>
    <s v="7680-115"/>
    <s v="O23011601190000007680"/>
    <x v="1"/>
    <x v="1"/>
    <x v="8"/>
    <s v="PM/0208/0106/40010447680"/>
    <x v="31"/>
    <x v="0"/>
    <s v="Renovar el licenciamiento del software autodesk última versión, para uso de la Caja de la Vivienda Popular"/>
    <x v="6"/>
    <n v="43232100"/>
    <n v="60000000"/>
    <n v="12"/>
    <n v="720000000"/>
    <s v="NOVIEMBRE"/>
    <s v="NOVIEMBRE"/>
    <s v="NOVIEMBRE"/>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m/>
    <m/>
    <m/>
    <m/>
    <m/>
    <m/>
    <m/>
    <m/>
    <n v="720000000"/>
    <m/>
    <m/>
    <m/>
    <n v="0"/>
    <m/>
    <m/>
    <m/>
    <n v="0"/>
    <m/>
    <m/>
    <n v="0"/>
    <n v="720000000"/>
    <m/>
    <m/>
    <m/>
    <m/>
  </r>
  <r>
    <n v="116"/>
    <s v="7680-116"/>
    <s v="O23011601190000007680"/>
    <x v="1"/>
    <x v="1"/>
    <x v="4"/>
    <s v="PM/0208/0106/40010447680"/>
    <x v="22"/>
    <x v="0"/>
    <s v="Comisión Financiera FIDUCIA"/>
    <x v="1"/>
    <s v="No aplica"/>
    <n v="15626543"/>
    <n v="1"/>
    <n v="15626543"/>
    <s v="NO APLICA"/>
    <s v="NO APLICA"/>
    <s v="En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1-15T00:00:00"/>
    <s v="Radicado No.: 202414000002253"/>
    <s v="02 - Creación de Nueva Línea "/>
    <s v="Recursos de línea 37"/>
    <d v="2024-01-19T00:00:00"/>
    <s v="DMV-003"/>
    <d v="2024-01-19T00:00:00"/>
    <n v="15626543"/>
    <n v="0"/>
    <n v="44"/>
    <d v="2024-01-22T00:00:00"/>
    <n v="15626543"/>
    <n v="0"/>
    <n v="107"/>
    <d v="2024-01-25T00:00:00"/>
    <n v="15626543"/>
    <n v="0"/>
    <n v="15626543"/>
    <m/>
    <n v="0"/>
    <n v="0"/>
    <s v="CONTRATO DE FIDUCIA"/>
    <n v="1"/>
    <s v="PATRIMONIOS AUTONOMOS FIDUCIARIA BANCOLOMBIA S A SOCIEDAD FIDUCIARIA"/>
    <m/>
  </r>
  <r>
    <n v="117"/>
    <s v="7680-117"/>
    <s v="O23011601190000007680"/>
    <x v="1"/>
    <x v="1"/>
    <x v="5"/>
    <s v="PM/0208/0106/40010447680"/>
    <x v="2"/>
    <x v="0"/>
    <s v="Ahorro del 10% para la reducción del gasto en contratos de prestación de servicios profesionales y de apoyo a la gestión en cumplimiento del artículo 6 del Decreto 062 de 2024"/>
    <x v="1"/>
    <s v="No aplica"/>
    <n v="440000000"/>
    <n v="1"/>
    <n v="440000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 202414000021553"/>
    <s v="02 - Creación de Nueva Línea "/>
    <s v=" de  las lineas 7680-78 $ 70.000.000 7680-79 $ 70.000.000 7680-80 $ 70.000.000 7680-81 $ 70.000.000 7680-82 $ 70.000.000 7680-84 $ 40.000.000 7680-85 $ 50.000.000"/>
    <d v="2024-02-19T00:00:00"/>
    <s v="DMV-007"/>
    <d v="2024-01-19T00:00:00"/>
    <n v="440000000"/>
    <n v="0"/>
    <n v="103"/>
    <d v="2024-02-19T00:00:00"/>
    <n v="0"/>
    <n v="440000000"/>
    <m/>
    <m/>
    <m/>
    <n v="0"/>
    <m/>
    <m/>
    <n v="0"/>
    <n v="440000000"/>
    <m/>
    <m/>
    <m/>
    <m/>
  </r>
  <r>
    <n v="118"/>
    <s v="7680-118"/>
    <s v="O23011601190000007680"/>
    <x v="1"/>
    <x v="1"/>
    <x v="4"/>
    <s v="PM/0208/0106/40010447680"/>
    <x v="27"/>
    <x v="0"/>
    <s v="Ahorro del 10% para la reducción del gasto en contratos de prestación de servicios profesionales y de apoyo a la gestión en cumplimiento del artículo 6 del Decreto 062 de 2024"/>
    <x v="1"/>
    <s v="No aplica"/>
    <n v="440000000"/>
    <n v="1"/>
    <n v="440000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 202414000021553"/>
    <s v="02 - Creación de Nueva Línea "/>
    <s v="7680-29 $ 85.000.000 7680-30 $ 85.000.000 7680-31 $ 45.000.000 7680-32 $ 45.000.000 7680-33 $ 45.000.000 7680-34 $ 45.000.000 7680-35 $ 45.000.000 7680-36 $ 45.000.000"/>
    <d v="2024-02-19T00:00:00"/>
    <s v="DMV-008"/>
    <d v="2024-01-19T00:00:00"/>
    <n v="440000000"/>
    <n v="0"/>
    <n v="104"/>
    <d v="2024-02-19T00:00:00"/>
    <n v="0"/>
    <n v="440000000"/>
    <m/>
    <m/>
    <m/>
    <n v="0"/>
    <m/>
    <m/>
    <n v="0"/>
    <n v="440000000"/>
    <m/>
    <m/>
    <m/>
    <m/>
  </r>
  <r>
    <n v="119"/>
    <s v="7680-119"/>
    <s v="O23011601190000007680"/>
    <x v="1"/>
    <x v="3"/>
    <x v="7"/>
    <s v="PM/0208/0106/40010447680"/>
    <x v="2"/>
    <x v="0"/>
    <s v="Ahorro del 10% para la reducción del gasto en contratos de prestación de servicios profesionales y de apoyo a la gestión en cumplimiento del artículo 6 del Decreto 062 de 2024"/>
    <x v="1"/>
    <s v="No aplica"/>
    <n v="190000000"/>
    <n v="1"/>
    <n v="190000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 202414000021553"/>
    <s v="02 - Creación de Nueva Línea "/>
    <s v="7680-61 $ 110.000.000 7680-62 $ 80.000.000"/>
    <d v="2024-02-19T00:00:00"/>
    <s v="DMV-009"/>
    <d v="2024-01-19T00:00:00"/>
    <n v="190000000"/>
    <n v="0"/>
    <n v="105"/>
    <d v="2024-02-19T00:00:00"/>
    <n v="0"/>
    <n v="190000000"/>
    <m/>
    <m/>
    <m/>
    <n v="0"/>
    <m/>
    <m/>
    <n v="0"/>
    <n v="190000000"/>
    <m/>
    <m/>
    <m/>
    <m/>
  </r>
  <r>
    <n v="120"/>
    <s v="7680-120"/>
    <s v="O23011601190000007680"/>
    <x v="1"/>
    <x v="1"/>
    <x v="5"/>
    <s v="PM/0208/0106/40010447680"/>
    <x v="2"/>
    <x v="0"/>
    <s v="Ahorro del 10% para la reducción del gasto en contratos de prestación de servicios profesionales y de apoyo a la gestión en cumplimiento del artículo 6 del Decreto 062 de 2024"/>
    <x v="1"/>
    <s v="No aplica"/>
    <n v="32391420"/>
    <n v="1"/>
    <n v="3239142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 202414000021553"/>
    <s v="02 - Creación de Nueva Línea "/>
    <s v="7680-77 $ 32.391.420"/>
    <d v="2024-02-19T00:00:00"/>
    <s v="DMV-010"/>
    <d v="2024-01-19T00:00:00"/>
    <n v="32391420"/>
    <n v="0"/>
    <n v="106"/>
    <d v="2024-02-19T00:00:00"/>
    <n v="0"/>
    <n v="32391420"/>
    <m/>
    <m/>
    <m/>
    <n v="0"/>
    <m/>
    <m/>
    <n v="0"/>
    <n v="32391420"/>
    <m/>
    <m/>
    <m/>
    <m/>
  </r>
  <r>
    <n v="121"/>
    <s v="7680-121"/>
    <s v="O23011601190000007680"/>
    <x v="1"/>
    <x v="1"/>
    <x v="8"/>
    <s v="PM/0208/0106/40010447680"/>
    <x v="19"/>
    <x v="1"/>
    <s v="Prestar los servicios profesionales especializados en la estructuración de proyectos de mejoramiento en los territorios definidos en el marco del Plan Terrazas y los programas de mejoramiento de Vivienda"/>
    <x v="2"/>
    <n v="80111617"/>
    <n v="8711100"/>
    <n v="4"/>
    <n v="34844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1"/>
    <d v="2024-02-23T00:00:00"/>
    <n v="34844400"/>
    <n v="0"/>
    <n v="240"/>
    <d v="2024-02-27T00:00:00"/>
    <n v="34844400"/>
    <n v="0"/>
    <n v="630"/>
    <d v="2024-03-12T00:00:00"/>
    <n v="34844400"/>
    <n v="0"/>
    <n v="5517030"/>
    <m/>
    <n v="29327370"/>
    <n v="0"/>
    <s v="CONTRATO DE PRESTACION DE SERVICIOS PROFESIONALES"/>
    <n v="137"/>
    <s v="WILLIAM  MOLANO RODRIGUEZ"/>
    <m/>
  </r>
  <r>
    <n v="122"/>
    <s v="7680-122"/>
    <s v="O23011601190000007680"/>
    <x v="1"/>
    <x v="1"/>
    <x v="8"/>
    <s v="PM/0208/0106/40010447680"/>
    <x v="19"/>
    <x v="1"/>
    <s v="Prestar los servicios profesionales en la estructuración o seguimiento de proyectos que adelante la Dirección de mejoramiento de vivienda en el marco del plan Terrazas"/>
    <x v="2"/>
    <n v="80111617"/>
    <n v="5929900"/>
    <n v="4"/>
    <n v="237196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2"/>
    <d v="2024-02-23T00:00:00"/>
    <n v="23719600"/>
    <n v="0"/>
    <n v="241"/>
    <d v="2024-02-27T00:00:00"/>
    <n v="17789700"/>
    <n v="5929900"/>
    <n v="1805"/>
    <d v="2024-04-24T00:00:00"/>
    <n v="17789700"/>
    <n v="0"/>
    <n v="0"/>
    <m/>
    <n v="17789700"/>
    <n v="5929900"/>
    <s v="CONTRATO DE PRESTACION DE SERVICIOS PROFESIONALES"/>
    <n v="398"/>
    <s v="NELSON RAUL RAMOS LEAL"/>
    <m/>
  </r>
  <r>
    <n v="123"/>
    <s v="7680-123"/>
    <s v="O23011601190000007680"/>
    <x v="1"/>
    <x v="1"/>
    <x v="8"/>
    <s v="PM/0208/0106/40010447680"/>
    <x v="19"/>
    <x v="1"/>
    <s v="Prestar los servicios profesionales en la estructuración o seguimiento de proyectos que adelante la Dirección de mejoramiento de vivienda en el marco del plan Terrazas"/>
    <x v="2"/>
    <n v="80111617"/>
    <n v="5929900"/>
    <n v="4"/>
    <n v="237196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3"/>
    <d v="2024-02-23T00:00:00"/>
    <n v="23719600"/>
    <n v="0"/>
    <n v="242"/>
    <d v="2024-02-27T00:00:00"/>
    <n v="23719600"/>
    <n v="0"/>
    <s v="427"/>
    <d v="2024-03-07T00:00:00"/>
    <n v="23719600"/>
    <n v="0"/>
    <n v="8499523"/>
    <m/>
    <n v="15220077"/>
    <n v="0"/>
    <s v="CONTRATO DE PRESTACION DE SERVICIOS PROFESIONALES"/>
    <n v="48"/>
    <s v="HONNY STEVEN LANDINEZ LEON"/>
    <s v="ESTRUCTURACIÓN DE PROYECTOS"/>
  </r>
  <r>
    <n v="124"/>
    <s v="7680-124"/>
    <s v="O23011601190000007680"/>
    <x v="1"/>
    <x v="1"/>
    <x v="8"/>
    <s v="PM/0208/0106/40010447680"/>
    <x v="10"/>
    <x v="0"/>
    <s v="Prestar servicios profesionales para el trámite de los derechos de petición, PQRS y tutelas así como brindar apoyo jurídico en los temas propios de la Dirección de Mejoramiento de Vivienda en el marco del Plan terrazas"/>
    <x v="2"/>
    <n v="80111607"/>
    <n v="6935000"/>
    <n v="4"/>
    <n v="2774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4"/>
    <d v="2024-02-23T00:00:00"/>
    <n v="27740000"/>
    <n v="0"/>
    <n v="243"/>
    <d v="2024-02-27T00:00:00"/>
    <n v="27740000"/>
    <n v="0"/>
    <n v="402"/>
    <d v="2024-03-04T00:00:00"/>
    <n v="27740000"/>
    <n v="0"/>
    <n v="12945333"/>
    <m/>
    <n v="14794667"/>
    <n v="0"/>
    <s v="CONTRATO DE PRESTACION DE SERVICIOS PROFESIONALES"/>
    <n v="49"/>
    <s v="LESDY MARIA GIRALDO CASTAÑEDA"/>
    <m/>
  </r>
  <r>
    <n v="125"/>
    <s v="7680-125"/>
    <s v="O23011601190000007680"/>
    <x v="1"/>
    <x v="1"/>
    <x v="8"/>
    <s v="PM/0208/0106/40010447680"/>
    <x v="10"/>
    <x v="0"/>
    <s v="Prestar los servicios profesionales para acompañar jurídicamente a la Dirección de Mejoramiento de Vivienda en la gestión, seguimiento o revisión de las solicitudes que realicen los organos de control sobre la ejecución del Plan Terrazas y los demás programas de mejoramiento de vivienda."/>
    <x v="2"/>
    <n v="80111607"/>
    <n v="6935000"/>
    <n v="4"/>
    <n v="27740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5"/>
    <d v="2024-02-23T00:00:00"/>
    <n v="27740000"/>
    <n v="0"/>
    <n v="244"/>
    <d v="2024-02-27T00:00:00"/>
    <n v="27740000"/>
    <n v="0"/>
    <n v="951"/>
    <d v="2024-03-19T00:00:00"/>
    <n v="27740000"/>
    <n v="0"/>
    <n v="9477833"/>
    <m/>
    <n v="18262167"/>
    <n v="0"/>
    <s v="CONTRATO DE PRESTACION DE SERVICIOS PROFESIONALES"/>
    <n v="186"/>
    <s v="OSCAR GIOVANNY BALAGUERA MORA"/>
    <m/>
  </r>
  <r>
    <n v="126"/>
    <s v="7680-126"/>
    <s v="O23011601190000007680"/>
    <x v="1"/>
    <x v="1"/>
    <x v="8"/>
    <s v="PM/0208/0106/40010447680"/>
    <x v="10"/>
    <x v="0"/>
    <s v="Prestar servicios profesionales especializados para dirigir y coordinar la formulación, ejecución y seguimiento a los programas y proyectos de mejoramiento de vivienda cargo de la Dirección de Mejoramiento de Vivienda de la Caja de la Vivienda Popular de la Alcaldía de Bogotá."/>
    <x v="2"/>
    <n v="80111607"/>
    <n v="12025300"/>
    <n v="4"/>
    <n v="481012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6"/>
    <d v="2024-02-23T00:00:00"/>
    <n v="48101200"/>
    <n v="0"/>
    <n v="245"/>
    <d v="2024-02-27T00:00:00"/>
    <n v="48101200"/>
    <n v="0"/>
    <n v="386"/>
    <d v="2024-03-01T00:00:00"/>
    <n v="48101200"/>
    <n v="0"/>
    <n v="24050600"/>
    <m/>
    <n v="24050600"/>
    <n v="0"/>
    <s v="CONTRATO DE PRESTACION DE SERVICIOS DE APOYO A LA GESTION"/>
    <n v="38"/>
    <s v="YIRA ALEXANDRA MORANTE GOMEZ"/>
    <m/>
  </r>
  <r>
    <n v="127"/>
    <s v="7680-127"/>
    <s v="O23011601190000007680"/>
    <x v="1"/>
    <x v="1"/>
    <x v="8"/>
    <s v="PM/0208/0106/40010447680"/>
    <x v="10"/>
    <x v="0"/>
    <s v="Prestar servicios profesionales para realizar la gestión precontractual, seguimiento jurídico y actuaciones contractuales de los procesos que se realicen en el marco del Plan Terrazas y de los programas de mejoramiento que le sean asignados."/>
    <x v="2"/>
    <n v="80111607"/>
    <n v="7767000"/>
    <n v="4"/>
    <n v="310680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7"/>
    <d v="2024-02-23T00:00:00"/>
    <n v="31068000"/>
    <n v="0"/>
    <n v="246"/>
    <d v="2024-02-27T00:00:00"/>
    <n v="31068000"/>
    <n v="0"/>
    <n v="408"/>
    <d v="2024-03-04T00:00:00"/>
    <n v="31068000"/>
    <n v="0"/>
    <n v="14757300"/>
    <m/>
    <n v="16310700"/>
    <n v="0"/>
    <s v="CONTRATO DE PRESTACION DE SERVICIOS PROFESIONALES"/>
    <n v="62"/>
    <s v="SANDRA STELLA SANCHEZ SANDOVAL"/>
    <m/>
  </r>
  <r>
    <n v="128"/>
    <s v="7680-128"/>
    <s v="O23011601190000007680"/>
    <x v="1"/>
    <x v="1"/>
    <x v="5"/>
    <s v="PM/0208/0106/40010447680"/>
    <x v="2"/>
    <x v="0"/>
    <s v="Prestar los servicios profesionales especializados realizando seguimiento, control y monitoreo del Sistema Integrado de Gestión del proceso de Mejoramiento de Vivienda en el marco del Plan Terrazas."/>
    <x v="2"/>
    <n v="80111600"/>
    <n v="8711100"/>
    <n v="4"/>
    <n v="348444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8"/>
    <d v="2024-02-23T00:00:00"/>
    <n v="34844400"/>
    <n v="0"/>
    <n v="247"/>
    <d v="2024-02-27T00:00:00"/>
    <n v="34844400"/>
    <n v="0"/>
    <n v="1033"/>
    <d v="2024-03-21T00:00:00"/>
    <n v="34844400"/>
    <n v="0"/>
    <n v="8711100"/>
    <m/>
    <n v="26133300"/>
    <n v="0"/>
    <s v="CONTRATO DE PRESTACION DE SERVICIOS PROFESIONALES"/>
    <n v="213"/>
    <s v="GLADYS  BOJACA BUCHE"/>
    <m/>
  </r>
  <r>
    <n v="129"/>
    <s v="7680-129"/>
    <s v="O23011601190000007680"/>
    <x v="1"/>
    <x v="1"/>
    <x v="8"/>
    <s v="PM/0208/0106/40010447680"/>
    <x v="19"/>
    <x v="1"/>
    <s v="Prestar los servicios profesionales en la estructuración o seguimiento de proyectos que adelante la Dirección de mejoramiento de vivienda en el marco del plan Terrazas"/>
    <x v="2"/>
    <n v="80111617"/>
    <n v="5929900"/>
    <n v="4"/>
    <n v="237196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69"/>
    <d v="2024-02-23T00:00:00"/>
    <n v="23719600"/>
    <n v="0"/>
    <n v="248"/>
    <d v="2024-02-27T00:00:00"/>
    <n v="23719600"/>
    <n v="0"/>
    <n v="337"/>
    <d v="2024-02-29T00:00:00"/>
    <n v="23719600"/>
    <n v="0"/>
    <n v="11859800"/>
    <m/>
    <n v="11859800"/>
    <n v="0"/>
    <s v="CONTRATO DE PRESTACION DE SERVICIOS DE APOYO A LA GESTION"/>
    <n v="30"/>
    <s v="CRISTIAN FABIAN RAMIREZ MARROQUIN"/>
    <s v="ESTRUCTURACIÓN DE PROYECTOS"/>
  </r>
  <r>
    <n v="130"/>
    <s v="7680-130"/>
    <s v="O23011601190000007680"/>
    <x v="1"/>
    <x v="1"/>
    <x v="5"/>
    <s v="PM/0208/0106/40010447680"/>
    <x v="2"/>
    <x v="0"/>
    <s v="Prestar los servicios profesionales en el proceso de trámite y seguimiento a la ruta de información generada en desarrollo de los proyectos estructurados en el marco del Plan Terrazas y los programas de Mejoramiento de Vivienda."/>
    <x v="2"/>
    <n v="80111600"/>
    <n v="5506800"/>
    <n v="4"/>
    <n v="220272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70"/>
    <d v="2024-02-23T00:00:00"/>
    <n v="22027200"/>
    <n v="0"/>
    <n v="249"/>
    <d v="2024-02-27T00:00:00"/>
    <n v="22027200"/>
    <n v="0"/>
    <n v="734"/>
    <d v="2024-03-13T00:00:00"/>
    <n v="22027200"/>
    <n v="0"/>
    <n v="8810880"/>
    <m/>
    <n v="13216320"/>
    <n v="0"/>
    <s v="CONTRATO DE PRESTACION DE SERVICIOS PROFESIONALES"/>
    <n v="140"/>
    <s v="JENNY PAOLA RAMIREZ GALVIZ"/>
    <m/>
  </r>
  <r>
    <n v="131"/>
    <s v="7680-131"/>
    <s v="O23011601190000007680"/>
    <x v="1"/>
    <x v="1"/>
    <x v="8"/>
    <s v="PM/0208/0106/40010447680"/>
    <x v="27"/>
    <x v="0"/>
    <s v="Prestar los servicios profesionales para apoyar el análisis espacial y cartográfico de los predios priorizados en las diferentes etapas del proceso de la prefactibilidad dentro del marco del Plan Terrazas  y demás programas de mejoramiento de vivienda de conformidad con los requisitos técnicos establecidos en la estrategia territorial."/>
    <x v="2"/>
    <n v="80111614"/>
    <n v="5929900"/>
    <n v="4"/>
    <n v="23719600"/>
    <s v="FEBRERO"/>
    <s v="FEBRERO"/>
    <s v="Febrer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2-19T00:00:00"/>
    <s v="202414000021873_x000a_202414000023183"/>
    <s v="02 - Creación de Nueva Línea "/>
    <m/>
    <d v="2024-02-23T00:00:00"/>
    <s v="DMV-071"/>
    <d v="2024-02-23T00:00:00"/>
    <n v="23719600"/>
    <n v="0"/>
    <n v="250"/>
    <d v="2024-02-27T00:00:00"/>
    <n v="23719600"/>
    <n v="0"/>
    <n v="1147"/>
    <d v="2024-04-02T00:00:00"/>
    <n v="23719600"/>
    <n v="0"/>
    <n v="5534573"/>
    <m/>
    <n v="18185027"/>
    <n v="0"/>
    <s v="CONTRATO DE PRESTACION DE SERVICIOS PROFESIONALES"/>
    <n v="241"/>
    <s v="KAREN JIMENA SOLANO FERNANDEZ"/>
    <m/>
  </r>
  <r>
    <n v="132"/>
    <s v="7680-132"/>
    <s v="O23011601190000007680"/>
    <x v="1"/>
    <x v="1"/>
    <x v="4"/>
    <s v="PM/0208/0106/40010447680"/>
    <x v="10"/>
    <x v="0"/>
    <s v="Prestar servicios especializados a la Dirección de Mejoramiento de vivienda para el seguimiento jurídico de los contratos que se ejecuten en el marco del programa del Plan Terrazas"/>
    <x v="2"/>
    <n v="80111607"/>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8 $28,000,000"/>
    <d v="2024-02-13T00:00:00"/>
    <s v="DMV-078"/>
    <d v="2024-03-18T00:00:00"/>
    <n v="28000000"/>
    <n v="0"/>
    <n v="486"/>
    <d v="2024-03-20T00:00:00"/>
    <n v="28000000"/>
    <n v="0"/>
    <n v="1774"/>
    <d v="2024-04-18T00:00:00"/>
    <n v="28000000"/>
    <n v="0"/>
    <n v="2400000"/>
    <m/>
    <n v="25600000"/>
    <n v="0"/>
    <s v="CONTRATO DE PRESTACION DE SERVICIOS PROFESIONALES"/>
    <n v="374"/>
    <s v="JONATHAN ARMANDO HERNANDEZ BARCENAS"/>
    <s v="ALEJANDRO HURTADO"/>
  </r>
  <r>
    <n v="133"/>
    <s v="7680-133"/>
    <s v="O23011601190000007680"/>
    <x v="1"/>
    <x v="1"/>
    <x v="4"/>
    <s v="PM/0208/0106/40010447680"/>
    <x v="10"/>
    <x v="0"/>
    <s v="Prestar servicios especializados a la Dirección de Mejoramiento de vivienda para el seguimiento jurídico de los contratos que se ejecuten en el marco del programa del Plan Terrazas"/>
    <x v="2"/>
    <n v="80111607"/>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9 $28,000,000"/>
    <d v="2024-02-13T00:00:00"/>
    <s v="DMV-079"/>
    <d v="2024-03-18T00:00:00"/>
    <n v="28000000"/>
    <n v="0"/>
    <n v="487"/>
    <d v="2024-03-20T00:00:00"/>
    <n v="28000000"/>
    <n v="0"/>
    <n v="1308"/>
    <d v="2024-04-08T00:00:00"/>
    <n v="28000000"/>
    <n v="0"/>
    <n v="5866667"/>
    <m/>
    <n v="22133333"/>
    <n v="0"/>
    <s v="CONTRATO DE PRESTACION DE SERVICIOS PROFESIONALES"/>
    <n v="283"/>
    <s v="CIRO ANDRES CASTRO SALGADO"/>
    <s v="CIRO CASTRO"/>
  </r>
  <r>
    <n v="134"/>
    <s v="7680-134"/>
    <s v="O23011601190000007680"/>
    <x v="1"/>
    <x v="1"/>
    <x v="4"/>
    <s v="PM/0208/0106/40010447680"/>
    <x v="10"/>
    <x v="0"/>
    <s v="Prestar servicios especializados a la Dirección de Mejoramiento de vivienda para el seguimiento jurídico de los contratos que se ejecuten en el marco del programa del Plan Terrazas"/>
    <x v="2"/>
    <n v="80111607"/>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9 $28,000,000"/>
    <d v="2024-02-13T00:00:00"/>
    <s v="DMV-080"/>
    <d v="2024-03-18T00:00:00"/>
    <n v="28000000"/>
    <n v="0"/>
    <n v="488"/>
    <d v="2024-03-20T00:00:00"/>
    <n v="28000000"/>
    <n v="0"/>
    <n v="1306"/>
    <d v="2024-04-08T00:00:00"/>
    <n v="28000000"/>
    <n v="0"/>
    <n v="5866667"/>
    <m/>
    <n v="22133333"/>
    <n v="0"/>
    <s v="CONTRATO DE PRESTACION DE SERVICIOS PROFESIONALES"/>
    <n v="286"/>
    <s v="JUAN DIEGO BOTERO CURE"/>
    <s v="JUAN DIEGO BOTERO CURE"/>
  </r>
  <r>
    <n v="135"/>
    <s v="7680-135"/>
    <s v="O23011601190000007680"/>
    <x v="1"/>
    <x v="1"/>
    <x v="4"/>
    <s v="PM/0208/0106/40010447680"/>
    <x v="10"/>
    <x v="0"/>
    <s v="Prestar servicios especializados a la Dirección de Mejoramiento de vivienda para el seguimiento jurídico de los contratos que se ejecuten en el marco del programa del Plan Terrazas"/>
    <x v="2"/>
    <n v="80111607"/>
    <n v="10000000"/>
    <n v="3"/>
    <n v="30000000"/>
    <s v="ABRIL "/>
    <s v="ABRIL "/>
    <s v="ABRIL "/>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s v="12/03/2024_x000a_02-04-24"/>
    <s v="202414000030683_x000a_202414000036723"/>
    <s v="02 - Creación de Nueva Línea "/>
    <s v="Línea 8 $4,000,000_x000a_Línea 9 $24,000,000_x000a_Linea 10 $2.000.000"/>
    <d v="2024-02-13T00:00:00"/>
    <m/>
    <m/>
    <m/>
    <n v="30000000"/>
    <m/>
    <m/>
    <m/>
    <n v="0"/>
    <m/>
    <m/>
    <m/>
    <n v="0"/>
    <m/>
    <m/>
    <n v="0"/>
    <n v="30000000"/>
    <m/>
    <m/>
    <m/>
    <s v="DMV-081 anulada Y  489 ANULADO"/>
  </r>
  <r>
    <n v="136"/>
    <s v="7680-136"/>
    <s v="O23011601190000007680"/>
    <x v="1"/>
    <x v="1"/>
    <x v="4"/>
    <s v="PM/0208/0106/40010447680"/>
    <x v="10"/>
    <x v="0"/>
    <s v="Prestar servicios especializados a la Dirección de Mejoramiento de vivienda para el seguimiento jurídico de los contratos que se ejecuten en el marco del programa del Plan Terrazas"/>
    <x v="2"/>
    <n v="80111607"/>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0 $28,000,000"/>
    <d v="2024-02-13T00:00:00"/>
    <s v="DMV-082"/>
    <d v="2024-03-18T00:00:00"/>
    <n v="28000000"/>
    <n v="0"/>
    <n v="490"/>
    <d v="2024-03-20T00:00:00"/>
    <n v="28000000"/>
    <n v="0"/>
    <n v="1355"/>
    <d v="2024-04-10T00:00:00"/>
    <n v="28000000"/>
    <n v="0"/>
    <n v="4266667"/>
    <m/>
    <n v="23733333"/>
    <n v="0"/>
    <s v="CONTRATO DE PRESTACION DE SERVICIOS PROFESIONALES"/>
    <n v="305"/>
    <s v="YEIMY NATHALIA ARIZA BUITRAGO"/>
    <s v="YEIMY NATHALIA ARIZA BUITRAGO"/>
  </r>
  <r>
    <n v="137"/>
    <s v="7680-137"/>
    <s v="O23011601190000007680"/>
    <x v="1"/>
    <x v="1"/>
    <x v="8"/>
    <s v="PM/0208/0106/40010447680"/>
    <x v="10"/>
    <x v="0"/>
    <s v="Prestar servicios profesionales a la Dirección de Mejoramiento de vivienda para brindar apoyo jurídico a las actividades y procesos desarrolladas en el marco del programa del Plan Terrazas"/>
    <x v="2"/>
    <n v="80111607"/>
    <n v="6500000"/>
    <n v="3.5"/>
    <n v="2275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41 $22,750,000"/>
    <d v="2024-02-13T00:00:00"/>
    <s v="DMV-084"/>
    <d v="2024-03-18T00:00:00"/>
    <n v="22750000"/>
    <n v="0"/>
    <n v="491"/>
    <d v="2024-03-20T00:00:00"/>
    <n v="22750000"/>
    <n v="0"/>
    <n v="1307"/>
    <d v="2024-04-08T00:00:00"/>
    <n v="22750000"/>
    <n v="0"/>
    <n v="4766667"/>
    <m/>
    <n v="17983333"/>
    <n v="0"/>
    <s v="CONTRATO DE PRESTACION DE SERVICIOS PROFESIONALES"/>
    <n v="282"/>
    <s v="JOSE VICENTE GUERRERO RAMIREZ"/>
    <s v="JOSÉ VICENTE GUERRERO"/>
  </r>
  <r>
    <n v="138"/>
    <s v="7680-138"/>
    <s v="O23011601190000007680"/>
    <x v="1"/>
    <x v="1"/>
    <x v="8"/>
    <s v="PM/0208/0106/40010447680"/>
    <x v="10"/>
    <x v="0"/>
    <s v="Prestar servicios profesionales a la Dirección de Mejoramiento de vivienda para brindar apoyo jurídico a las actividades y procesos desarrolladas en el marco del programa del Plan Terrazas"/>
    <x v="2"/>
    <n v="80111607"/>
    <n v="8553000"/>
    <n v="3.5"/>
    <n v="299355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s v="12/03/2024_x000a_21-03-2024_x000a_02-04-24"/>
    <s v="202414000030683_x000a_202414000033543_x000a_202414000034013"/>
    <s v="02 - Creación de Nueva Línea "/>
    <s v="Línea 41 $19,273,800_x000a_DE LA LINEA 8 $10,661,700"/>
    <s v="13/02/2024_x000a_21/03/2024"/>
    <s v="DMV-125"/>
    <d v="2024-04-03T00:00:00"/>
    <n v="29935500"/>
    <n v="0"/>
    <n v="620"/>
    <d v="2024-04-08T00:00:00"/>
    <n v="29935500"/>
    <n v="0"/>
    <n v="1749"/>
    <d v="2024-04-17T00:00:00"/>
    <n v="29935500"/>
    <n v="0"/>
    <n v="3991400"/>
    <m/>
    <n v="25944100"/>
    <n v="0"/>
    <s v="CONTRATO DE PRESTACION DE SERVICIOS PROFESIONALES"/>
    <n v="350"/>
    <s v="IVAN RODOLFO OROZCO MONTERO"/>
    <s v="DMV-085 (ANULADA)"/>
  </r>
  <r>
    <n v="139"/>
    <s v="7680-139"/>
    <s v="O23011601190000007680"/>
    <x v="1"/>
    <x v="1"/>
    <x v="8"/>
    <s v="PM/0208/0106/40010447680"/>
    <x v="10"/>
    <x v="0"/>
    <s v="Prestar servicios profesionales a la Dirección de Mejoramiento de vivienda para brindar apoyo jurídico a las actividades y procesos desarrolladas en el marco del programa del Plan Terrazas"/>
    <x v="2"/>
    <n v="80111607"/>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41 $19,273,800"/>
    <d v="2024-02-13T00:00:00"/>
    <s v="DMV-086"/>
    <d v="2024-03-18T00:00:00"/>
    <n v="19273800"/>
    <n v="0"/>
    <n v="492"/>
    <d v="2024-03-20T00:00:00"/>
    <n v="0"/>
    <n v="19273800"/>
    <m/>
    <m/>
    <m/>
    <n v="0"/>
    <m/>
    <m/>
    <n v="0"/>
    <n v="19273800"/>
    <m/>
    <m/>
    <m/>
    <s v="JOSE NELSON JIMENEZ PORRAS  NUEVO  "/>
  </r>
  <r>
    <n v="140"/>
    <s v="7680-140"/>
    <s v="O23011601190000007680"/>
    <x v="1"/>
    <x v="1"/>
    <x v="8"/>
    <s v="PM/0208/0106/40010447680"/>
    <x v="10"/>
    <x v="0"/>
    <s v="Prestar servicios profesionales a la Dirección de Mejoramiento de vivienda para brindar apoyo jurídico a las actividades y procesos desarrolladas en el marco del programa del Plan Terrazas"/>
    <x v="2"/>
    <n v="80111607"/>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41 $19,273,800"/>
    <d v="2024-02-13T00:00:00"/>
    <s v="DMV-087"/>
    <d v="2024-03-18T00:00:00"/>
    <n v="19273800"/>
    <n v="0"/>
    <n v="493"/>
    <d v="2024-03-20T00:00:00"/>
    <n v="19273800"/>
    <n v="0"/>
    <n v="1320"/>
    <d v="2024-04-08T00:00:00"/>
    <n v="19273800"/>
    <n v="0"/>
    <n v="4038320"/>
    <m/>
    <n v="15235480"/>
    <n v="0"/>
    <s v="CONTRATO DE PRESTACION DE SERVICIOS PROFESIONALES"/>
    <n v="288"/>
    <s v="OLGA LUCIA ESPITIA GARZON"/>
    <s v="OLGA LUCIA ESPITIA GARZON"/>
  </r>
  <r>
    <n v="141"/>
    <s v="7680-141"/>
    <s v="O23011601190000007680"/>
    <x v="1"/>
    <x v="1"/>
    <x v="8"/>
    <s v="PM/0208/0106/40010447680"/>
    <x v="4"/>
    <x v="0"/>
    <s v="Prestar servicios profesionales a la Dirección de Mejoramiento de vivienda para brindar acompañamiento social a las actividades y procesos desarrollados en el marco del programa del Plan Terrazas"/>
    <x v="2"/>
    <n v="9314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11 $19,273,800"/>
    <d v="2024-02-13T00:00:00"/>
    <s v="DMV-088"/>
    <d v="2024-03-18T00:00:00"/>
    <n v="19273800"/>
    <n v="0"/>
    <n v="494"/>
    <d v="2024-03-20T00:00:00"/>
    <n v="19273800"/>
    <n v="0"/>
    <n v="1633"/>
    <d v="2024-04-12T00:00:00"/>
    <n v="19273800"/>
    <n v="0"/>
    <n v="2936960"/>
    <m/>
    <n v="16336840"/>
    <n v="0"/>
    <s v="CONTRATO DE PRESTACION DE SERVICIOS PROFESIONALES"/>
    <n v="326"/>
    <s v="SERGIO ALEJANDRO CASTAÑEDA CAMACHO"/>
    <s v="SERGIO ALEJANDRO CASTAÑEDA CAMACHO - NUEVO"/>
  </r>
  <r>
    <n v="142"/>
    <s v="7680-142"/>
    <s v="O23011601190000007680"/>
    <x v="1"/>
    <x v="1"/>
    <x v="8"/>
    <s v="PM/0208/0106/40010447680"/>
    <x v="4"/>
    <x v="0"/>
    <s v="Prestar servicios profesionales a la Dirección de Mejoramiento de vivienda para brindar acompañamiento social a las actividades y procesos desarrollados en el marco del programa del Plan Terrazas"/>
    <x v="2"/>
    <n v="9314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11 $19,273,800"/>
    <d v="2024-02-13T00:00:00"/>
    <s v="DMV-089"/>
    <d v="2024-03-18T00:00:00"/>
    <n v="19273800"/>
    <n v="0"/>
    <n v="495"/>
    <d v="2024-03-20T00:00:00"/>
    <n v="0"/>
    <n v="19273800"/>
    <m/>
    <m/>
    <m/>
    <n v="0"/>
    <m/>
    <m/>
    <n v="0"/>
    <n v="19273800"/>
    <m/>
    <m/>
    <m/>
    <s v="VICENTE ANDRÉS TODARO MONTES "/>
  </r>
  <r>
    <n v="143"/>
    <s v="7680-143"/>
    <s v="O23011601190000007680"/>
    <x v="1"/>
    <x v="1"/>
    <x v="8"/>
    <s v="PM/0208/0106/40010447680"/>
    <x v="4"/>
    <x v="0"/>
    <s v="Prestar servicios profesionales a la Dirección de Mejoramiento de vivienda para brindar acompañamiento social a las actividades y procesos desarrollados en el marco del programa del Plan Terrazas"/>
    <x v="2"/>
    <n v="9314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12 $19,273,800"/>
    <d v="2024-02-13T00:00:00"/>
    <s v="DMV-090"/>
    <d v="2024-03-18T00:00:00"/>
    <n v="19273800"/>
    <n v="0"/>
    <n v="496"/>
    <d v="2024-03-20T00:00:00"/>
    <n v="19273800"/>
    <n v="0"/>
    <n v="1631"/>
    <d v="2024-04-12T00:00:00"/>
    <n v="19273800"/>
    <n v="0"/>
    <n v="2936960"/>
    <m/>
    <n v="16336840"/>
    <n v="0"/>
    <s v="CONTRATO DE PRESTACION DE SERVICIOS PROFESIONALES"/>
    <n v="320"/>
    <s v="MIGUEL LEONARDO MANRIQUE CAMARGO"/>
    <s v="MIGUEL LEONARDO MANRIQUE- NUEVO"/>
  </r>
  <r>
    <n v="144"/>
    <s v="7680-144"/>
    <s v="O23011601190000007680"/>
    <x v="1"/>
    <x v="1"/>
    <x v="8"/>
    <s v="PM/0208/0106/40010447680"/>
    <x v="4"/>
    <x v="0"/>
    <s v="Prestar servicios profesionales a la Dirección de Mejoramiento de vivienda para brindar acompañamiento social a las actividades y procesos desarrollados en el marco del programa del Plan Terrazas"/>
    <x v="2"/>
    <n v="9314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12 $19,273,800"/>
    <d v="2024-02-13T00:00:00"/>
    <s v="DMV-091"/>
    <d v="2024-03-18T00:00:00"/>
    <n v="19273800"/>
    <n v="0"/>
    <n v="497"/>
    <d v="2024-03-20T00:00:00"/>
    <n v="19273800"/>
    <n v="0"/>
    <n v="1334"/>
    <d v="2024-04-08T00:00:00"/>
    <n v="19273800"/>
    <n v="0"/>
    <n v="3854760"/>
    <m/>
    <n v="15419040"/>
    <n v="0"/>
    <s v="CONTRATO DE PRESTACION DE SERVICIOS PROFESIONALES"/>
    <n v="298"/>
    <s v="HECTOR JULIO CASTAÑEDA PULIDO"/>
    <s v="HECTOR JULIO CASTAÑEDA"/>
  </r>
  <r>
    <n v="145"/>
    <s v="7680-145"/>
    <s v="O23011601190000007680"/>
    <x v="1"/>
    <x v="1"/>
    <x v="8"/>
    <s v="PM/0208/0106/40010447680"/>
    <x v="4"/>
    <x v="0"/>
    <s v="Prestar servicios profesionales a la Dirección de Mejoramiento de vivienda para brindar acompañamiento social a las actividades y procesos desarrollados en el marco del programa del Plan Terrazas"/>
    <x v="2"/>
    <n v="9314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13 $19,273,800"/>
    <d v="2024-02-13T00:00:00"/>
    <s v="DMV-092"/>
    <d v="2024-03-18T00:00:00"/>
    <n v="19273800"/>
    <n v="0"/>
    <n v="498"/>
    <d v="2024-03-20T00:00:00"/>
    <n v="19273800"/>
    <n v="0"/>
    <n v="1330"/>
    <d v="2024-04-08T00:00:00"/>
    <n v="19273800"/>
    <n v="0"/>
    <n v="4038320"/>
    <m/>
    <n v="15235480"/>
    <n v="0"/>
    <s v="CONTRATO DE PRESTACION DE SERVICIOS PROFESIONALES"/>
    <n v="300"/>
    <s v="JOHANA ALEXANDRA HERRERA SANCHEZ"/>
    <s v="JOHANA ALEXANDRA HERRERA SANCHEZ"/>
  </r>
  <r>
    <n v="146"/>
    <s v="7680-146"/>
    <s v="O23011601190000007680"/>
    <x v="1"/>
    <x v="1"/>
    <x v="8"/>
    <s v="PM/0208/0106/40010447680"/>
    <x v="4"/>
    <x v="0"/>
    <s v="Prestar servicios profesionales a la Dirección de Mejoramiento de vivienda para brindar acompañamiento social a las actividades y procesos desarrollados en el marco del programa del Plan Terrazas"/>
    <x v="2"/>
    <n v="9314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13 $19,273,800"/>
    <d v="2024-02-13T00:00:00"/>
    <s v="DMV-093"/>
    <d v="2024-03-18T00:00:00"/>
    <n v="19273800"/>
    <n v="0"/>
    <n v="499"/>
    <d v="2024-03-20T00:00:00"/>
    <n v="0"/>
    <n v="19273800"/>
    <m/>
    <m/>
    <m/>
    <n v="0"/>
    <m/>
    <m/>
    <n v="0"/>
    <n v="19273800"/>
    <m/>
    <m/>
    <m/>
    <s v="MARÍA JOSÉ LUQUE GARCÍA"/>
  </r>
  <r>
    <n v="147"/>
    <s v="7680-147"/>
    <s v="O23011601190000007680"/>
    <x v="1"/>
    <x v="1"/>
    <x v="8"/>
    <s v="PM/0208/0106/40010447680"/>
    <x v="4"/>
    <x v="0"/>
    <s v="Prestar servicios profesionales a la Dirección de Mejoramiento de vivienda para brindar acompañamiento social a las actividades y procesos desarrollados en el marco del programa del Plan Terrazas"/>
    <x v="2"/>
    <n v="9314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14 $19,273,800"/>
    <d v="2024-02-13T00:00:00"/>
    <s v="DMV-094"/>
    <d v="2024-03-18T00:00:00"/>
    <n v="19273800"/>
    <n v="0"/>
    <n v="500"/>
    <d v="2024-03-20T00:00:00"/>
    <n v="19273800"/>
    <n v="0"/>
    <n v="1331"/>
    <d v="2024-04-08T00:00:00"/>
    <n v="19273800"/>
    <n v="0"/>
    <n v="4038320"/>
    <m/>
    <n v="15235480"/>
    <n v="0"/>
    <s v="CONTRATO DE PRESTACION DE SERVICIOS PROFESIONALES"/>
    <n v="294"/>
    <s v="MARITZA  SANCHEZ OCHOA"/>
    <s v="MARITZA SANCHEZ"/>
  </r>
  <r>
    <n v="148"/>
    <s v="7680-148"/>
    <s v="O23011601190000007680"/>
    <x v="1"/>
    <x v="1"/>
    <x v="4"/>
    <s v="PM/0208/0106/40010447680"/>
    <x v="19"/>
    <x v="1"/>
    <s v="Prestar servicios profesionales a la Dirección de Mejoramiento de vivienda para brindar apoyo tecnico como arquitecto para la ejecución de las actividades y procesos desarrollados en el marco del programa del Plan Terrazas"/>
    <x v="2"/>
    <n v="80111617"/>
    <n v="6935090"/>
    <n v="3.5"/>
    <n v="24272815"/>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6 $24,272,815"/>
    <d v="2024-02-13T00:00:00"/>
    <s v="DMV-095"/>
    <d v="2024-03-18T00:00:00"/>
    <n v="24272815"/>
    <n v="0"/>
    <n v="501"/>
    <d v="2024-03-20T00:00:00"/>
    <n v="24272815"/>
    <n v="0"/>
    <n v="1767"/>
    <d v="2024-04-18T00:00:00"/>
    <n v="24272815"/>
    <n v="0"/>
    <n v="2080527"/>
    <m/>
    <n v="22192288"/>
    <n v="0"/>
    <s v="CONTRATO DE PRESTACION DE SERVICIOS PROFESIONALES"/>
    <n v="378"/>
    <s v="ADALIA  SERRANO RODRIGUEZ"/>
    <s v="ADALIA SERRANO RODRIGUEZ"/>
  </r>
  <r>
    <n v="149"/>
    <s v="7680-149"/>
    <s v="O23011601190000007680"/>
    <x v="1"/>
    <x v="1"/>
    <x v="4"/>
    <s v="PM/0208/0106/40010447680"/>
    <x v="19"/>
    <x v="1"/>
    <s v="Prestar servicios profesionales a la Dirección de Mejoramiento de vivienda para brindar apoyo tecnico como arquitecto para la ejecución de las actividades y procesos desarrollados en el marco del programa del Plan Terrazas"/>
    <x v="2"/>
    <n v="80111617"/>
    <n v="6935090"/>
    <n v="3.5"/>
    <n v="24272815"/>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6 $24,272,815"/>
    <d v="2024-02-13T00:00:00"/>
    <s v="DMV-096"/>
    <d v="2024-03-18T00:00:00"/>
    <n v="24272815"/>
    <n v="0"/>
    <n v="502"/>
    <d v="2024-03-20T00:00:00"/>
    <n v="0"/>
    <n v="24272815"/>
    <m/>
    <m/>
    <m/>
    <n v="0"/>
    <m/>
    <m/>
    <n v="0"/>
    <n v="24272815"/>
    <m/>
    <m/>
    <m/>
    <s v="ALBERTO RODRIGUEZ GOMEZ -  NUEVO"/>
  </r>
  <r>
    <n v="150"/>
    <s v="7680-150"/>
    <s v="O23011601190000007680"/>
    <x v="1"/>
    <x v="1"/>
    <x v="4"/>
    <s v="PM/0208/0106/40010447680"/>
    <x v="19"/>
    <x v="1"/>
    <s v="Prestar servicios profesionales a la Dirección de Mejoramiento de vivienda para brindar apoyo tecnico como arquitecto para la ejecución de las actividades y procesos desarrollados en el marco del programa del Plan Terrazas"/>
    <x v="2"/>
    <n v="80111617"/>
    <n v="6935090"/>
    <n v="3.5"/>
    <n v="24272815"/>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6 $24,272,815"/>
    <d v="2024-02-13T00:00:00"/>
    <s v="DMV-097"/>
    <d v="2024-03-18T00:00:00"/>
    <n v="24272815"/>
    <n v="0"/>
    <n v="503"/>
    <d v="2024-03-20T00:00:00"/>
    <n v="24272815"/>
    <n v="0"/>
    <n v="1656"/>
    <d v="2024-04-15T00:00:00"/>
    <n v="24272815"/>
    <n v="0"/>
    <n v="2774036"/>
    <m/>
    <n v="21498779"/>
    <n v="0"/>
    <s v="CONTRATO DE PRESTACION DE SERVICIOS PROFESIONALES"/>
    <n v="339"/>
    <s v="ANGELICA DEL PILAR BUITRAGO REDONDO"/>
    <s v="ANGÉLICA DEL PILAR BUITRAGO "/>
  </r>
  <r>
    <n v="151"/>
    <s v="7680-151"/>
    <s v="O23011601190000007680"/>
    <x v="1"/>
    <x v="1"/>
    <x v="4"/>
    <s v="PM/0208/0106/40010447680"/>
    <x v="19"/>
    <x v="1"/>
    <s v="Prestar servicios profesionales a la Dirección de Mejoramiento de vivienda para brindar apoyo tecnico como arquitecto para la ejecución de las actividades y procesos desarrollados en el marco del programa del Plan Terrazas"/>
    <x v="2"/>
    <n v="80111617"/>
    <n v="6935090"/>
    <n v="3.5"/>
    <n v="24272815"/>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7 $24,272,815"/>
    <d v="2024-02-13T00:00:00"/>
    <s v="DMV-098"/>
    <d v="2024-03-18T00:00:00"/>
    <n v="24272815"/>
    <n v="0"/>
    <n v="504"/>
    <d v="2024-03-20T00:00:00"/>
    <n v="24272815"/>
    <n v="0"/>
    <n v="1753"/>
    <d v="2024-04-17T00:00:00"/>
    <n v="24272815"/>
    <n v="0"/>
    <n v="2774036"/>
    <m/>
    <n v="21498779"/>
    <n v="0"/>
    <s v="CONTRATO DE PRESTACION DE SERVICIOS PROFESIONALES"/>
    <n v="360"/>
    <s v="CARLOS ANDRES LEMUS ACEVEDO"/>
    <s v="CARLOS LEMUS"/>
  </r>
  <r>
    <n v="152"/>
    <s v="7680-152"/>
    <s v="O23011601190000007680"/>
    <x v="1"/>
    <x v="1"/>
    <x v="8"/>
    <s v="PM/0208/0106/40010447680"/>
    <x v="19"/>
    <x v="1"/>
    <s v="Prestar servicios profesionales a la Dirección de Mejoramiento de vivienda para brindar apoyo tecnico en el área de arquitectura de las actividades propias de la ejecución del programa Plan Terrazas"/>
    <x v="2"/>
    <n v="80111617"/>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95 $19,273,800"/>
    <d v="2024-02-13T00:00:00"/>
    <s v="DMV-099"/>
    <d v="2024-03-18T00:00:00"/>
    <n v="19273800"/>
    <n v="0"/>
    <n v="505"/>
    <d v="2024-03-20T00:00:00"/>
    <n v="0"/>
    <n v="19273800"/>
    <m/>
    <m/>
    <m/>
    <n v="0"/>
    <m/>
    <m/>
    <n v="0"/>
    <n v="19273800"/>
    <m/>
    <m/>
    <m/>
    <s v="HERNÁN VENEGAS"/>
  </r>
  <r>
    <n v="153"/>
    <s v="7680-153"/>
    <s v="O23011601190000007680"/>
    <x v="1"/>
    <x v="1"/>
    <x v="8"/>
    <s v="PM/0208/0106/40010447680"/>
    <x v="19"/>
    <x v="1"/>
    <s v="Prestar servicios profesionales a la Dirección de Mejoramiento de vivienda para brindar apoyo tecnico en el área de arquitectura de las actividades propias de la ejecución del programa Plan Terrazas"/>
    <x v="2"/>
    <n v="80111617"/>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95 $19,273,800"/>
    <d v="2024-02-13T00:00:00"/>
    <s v="DMV-100"/>
    <d v="2024-03-18T00:00:00"/>
    <n v="19273800"/>
    <n v="0"/>
    <n v="506"/>
    <d v="2024-03-20T00:00:00"/>
    <n v="19273800"/>
    <n v="0"/>
    <n v="1312"/>
    <d v="2024-04-08T00:00:00"/>
    <n v="19273800"/>
    <n v="0"/>
    <n v="4038320"/>
    <m/>
    <n v="15235480"/>
    <n v="0"/>
    <s v="CONTRATO DE PRESTACION DE SERVICIOS PROFESIONALES"/>
    <n v="284"/>
    <s v="KARINA ANDREA DIAZ LORA"/>
    <s v="KARINA ANDREA DÍAZ LORA - NUEVO"/>
  </r>
  <r>
    <n v="154"/>
    <s v="7680-154"/>
    <s v="O23011601190000007680"/>
    <x v="1"/>
    <x v="1"/>
    <x v="8"/>
    <s v="PM/0208/0106/40010447680"/>
    <x v="19"/>
    <x v="1"/>
    <s v="Prestar servicios profesionales a la Dirección de Mejoramiento de vivienda para brindar apoyo tecnico en el área de arquitectura de las actividades propias de la ejecución del programa Plan Terrazas"/>
    <x v="2"/>
    <n v="80111617"/>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95 $19,273,800"/>
    <d v="2024-02-13T00:00:00"/>
    <s v="DMV-101"/>
    <d v="2024-03-18T00:00:00"/>
    <n v="19273800"/>
    <n v="0"/>
    <n v="507"/>
    <d v="2024-03-20T00:00:00"/>
    <n v="19273800"/>
    <n v="0"/>
    <n v="1326"/>
    <d v="2024-04-08T00:00:00"/>
    <n v="19273800"/>
    <n v="0"/>
    <n v="4038320"/>
    <m/>
    <n v="15235480"/>
    <n v="0"/>
    <s v="CONTRATO DE PRESTACION DE SERVICIOS PROFESIONALES"/>
    <n v="285"/>
    <s v="LIZETH PAOLA ZAMORA ESPITIA"/>
    <s v="LIZETH PAOLA ZAMORA"/>
  </r>
  <r>
    <n v="155"/>
    <s v="7680-155"/>
    <s v="O23011601190000007680"/>
    <x v="1"/>
    <x v="1"/>
    <x v="5"/>
    <s v="PM/0208/0106/40010447680"/>
    <x v="2"/>
    <x v="0"/>
    <s v="Prestar servicios profesionales como comunicador para la producción de información de campo que sirva de base para la divulgación de politicas, programas y proyectos de la Caja de la vivienda popular y del plan terrazas "/>
    <x v="2"/>
    <n v="801116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75 $19,273,800_x000a_"/>
    <d v="2024-02-13T00:00:00"/>
    <s v="DMV-102"/>
    <d v="2024-03-18T00:00:00"/>
    <n v="19273800"/>
    <n v="0"/>
    <n v="484"/>
    <d v="2024-03-19T00:00:00"/>
    <n v="19273800"/>
    <n v="0"/>
    <n v="1135"/>
    <d v="2024-03-27T00:00:00"/>
    <n v="19273800"/>
    <n v="0"/>
    <n v="6400000"/>
    <m/>
    <n v="12873800"/>
    <n v="0"/>
    <s v="CONTRATO DE PRESTACION DE SERVICIOS PROFESIONALES"/>
    <n v="238"/>
    <s v="PAOLA ANDREA MENDEZ COTRINO"/>
    <s v="PAOLA ANDREA MENDEZ COTRINO"/>
  </r>
  <r>
    <n v="156"/>
    <s v="7680-156"/>
    <s v="O23011601190000007680"/>
    <x v="1"/>
    <x v="1"/>
    <x v="5"/>
    <s v="PM/0208/0106/40010447680"/>
    <x v="2"/>
    <x v="0"/>
    <s v="Prestar servicios profesionales como comunicador para la producción de información de campo que sirva de base para la divulgación de politicas, programas y proyectos de la Caja de la vivienda popular y del plan terrazas "/>
    <x v="2"/>
    <n v="801116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76 $19,273,800"/>
    <d v="2024-02-13T00:00:00"/>
    <s v="DMV-103"/>
    <d v="2024-03-18T00:00:00"/>
    <n v="19273800"/>
    <n v="0"/>
    <n v="485"/>
    <d v="2024-03-19T00:00:00"/>
    <n v="19273800"/>
    <n v="0"/>
    <n v="1132"/>
    <d v="2024-03-27T00:00:00"/>
    <n v="19273800"/>
    <n v="0"/>
    <n v="5000000"/>
    <m/>
    <n v="14273800"/>
    <n v="0"/>
    <s v="CONTRATO DE PRESTACION DE SERVICIOS PROFESIONALES"/>
    <n v="244"/>
    <s v="EDWIN ALBERTO DIAZ BAEZ"/>
    <s v="ALBERTO DÍAZ"/>
  </r>
  <r>
    <n v="157"/>
    <s v="7680-157"/>
    <s v="O23011601190000007680"/>
    <x v="1"/>
    <x v="1"/>
    <x v="5"/>
    <s v="PM/0208/0106/40010447680"/>
    <x v="2"/>
    <x v="0"/>
    <s v="Prestar servicios profesionales especializados para el seguimiento de los aspectos economicos y_x000a_financieros del Plan Terrazas"/>
    <x v="2"/>
    <n v="80111600"/>
    <n v="8300000"/>
    <n v="3.5"/>
    <n v="24900000"/>
    <s v="ABRIL "/>
    <s v="ABRIL "/>
    <s v="ABRIL "/>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s v="12/03/2024_x000a_08/04/24"/>
    <s v="202414000030683_x000a_202414000036713_x000a_202414000037723"/>
    <s v="02 - Creación de Nueva Línea "/>
    <s v="Línea 73 $29,050,000"/>
    <d v="2024-02-13T00:00:00"/>
    <s v="DMV-128"/>
    <d v="2024-04-10T00:00:00"/>
    <n v="24900000"/>
    <n v="0"/>
    <n v="654"/>
    <d v="2024-04-15T00:00:00"/>
    <n v="24900000"/>
    <n v="0"/>
    <n v="1775"/>
    <d v="2024-04-18T00:00:00"/>
    <n v="24900000"/>
    <n v="0"/>
    <n v="3596667"/>
    <m/>
    <n v="21303333"/>
    <n v="0"/>
    <s v="CONTRATO DE PRESTACION DE SERVICIOS PROFESIONALES"/>
    <n v="369"/>
    <s v="MARTHA PATRICIA TOVAR GONZALEZ"/>
    <s v="CDP 508-anulada según correo electronico 08-04-24"/>
  </r>
  <r>
    <n v="158"/>
    <s v="7680-158"/>
    <s v="O23011601190000007680"/>
    <x v="1"/>
    <x v="1"/>
    <x v="5"/>
    <s v="PM/0208/0106/40010447680"/>
    <x v="2"/>
    <x v="0"/>
    <s v="Prestar servicios profesionales para el seguimiento financiero de la actividades y procesos propios de la ejecución del Plan Terrazas de la Dirección de Mejoramiento de Vivienda"/>
    <x v="2"/>
    <n v="80111600"/>
    <n v="4945300"/>
    <n v="3.5"/>
    <n v="1730855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68 $17,308,550"/>
    <d v="2024-02-13T00:00:00"/>
    <s v="DMV-105"/>
    <d v="2024-03-18T00:00:00"/>
    <n v="17308550"/>
    <n v="0"/>
    <n v="509"/>
    <d v="2024-03-20T00:00:00"/>
    <n v="17308550"/>
    <n v="0"/>
    <n v="1808"/>
    <d v="2024-04-25T00:00:00"/>
    <n v="17308550"/>
    <n v="0"/>
    <n v="0"/>
    <m/>
    <n v="17308550"/>
    <n v="0"/>
    <s v="CONTRATO DE PRESTACION DE SERVICIOS PROFESIONALES"/>
    <n v="397"/>
    <s v="DANIEL OCTAVIO CASTILLO CABEZA"/>
    <s v="DANIEL OCTAVIO CASTILLO -  NUEVO"/>
  </r>
  <r>
    <n v="159"/>
    <s v="7680-159"/>
    <s v="O23011601190000007680"/>
    <x v="1"/>
    <x v="1"/>
    <x v="5"/>
    <s v="PM/0208/0106/40010447680"/>
    <x v="2"/>
    <x v="0"/>
    <s v="Prestar servicios profesionales para el seguimiento financiero de la actividades y procesos propios de la ejecución del Plan Terrazas de la Dirección de Mejoramiento de Vivienda"/>
    <x v="2"/>
    <n v="801116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83 $19,273,800"/>
    <d v="2024-02-13T00:00:00"/>
    <s v="DMV-106"/>
    <d v="2024-03-18T00:00:00"/>
    <n v="19273800"/>
    <n v="0"/>
    <n v="510"/>
    <d v="2024-03-20T00:00:00"/>
    <n v="19273800"/>
    <n v="0"/>
    <n v="1647"/>
    <d v="2024-04-15T00:00:00"/>
    <n v="19273800"/>
    <n v="0"/>
    <n v="2753400"/>
    <m/>
    <n v="16520400"/>
    <n v="0"/>
    <s v="CONTRATO DE PRESTACION DE SERVICIOS PROFESIONALES"/>
    <n v="332"/>
    <s v="JAIR ARMANDO MORA DIAZ"/>
    <s v="JAIR ARMANDO MORA DÍAZ - NUEVO"/>
  </r>
  <r>
    <n v="160"/>
    <s v="7680-160"/>
    <s v="O23011601190000007680"/>
    <x v="1"/>
    <x v="1"/>
    <x v="5"/>
    <s v="PM/0208/0106/40010447680"/>
    <x v="2"/>
    <x v="0"/>
    <s v="Prestar servicios profesionales para el seguimiento financiero de la actividades y procesos propios de la ejecución del Plan Terrazas de la Dirección de Mejoramiento de Vivienda"/>
    <x v="2"/>
    <n v="801116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69 $19,273,800"/>
    <d v="2024-02-13T00:00:00"/>
    <s v="DMV-107"/>
    <d v="2024-03-18T00:00:00"/>
    <n v="19273800"/>
    <n v="0"/>
    <n v="514"/>
    <d v="2024-03-20T00:00:00"/>
    <n v="19273800"/>
    <n v="0"/>
    <n v="1747"/>
    <d v="2024-04-17T00:00:00"/>
    <n v="19273800"/>
    <n v="0"/>
    <n v="2202720"/>
    <m/>
    <n v="17071080"/>
    <n v="0"/>
    <s v="CONTRATO DE PRESTACION DE SERVICIOS PROFESIONALES"/>
    <n v="352"/>
    <s v="JHOAN ARLEY OBANDO GUTIERREZ"/>
    <s v="JHOAN OBANDO - NUEVO"/>
  </r>
  <r>
    <n v="161"/>
    <s v="7680-161"/>
    <s v="O23011601190000007680"/>
    <x v="1"/>
    <x v="1"/>
    <x v="5"/>
    <s v="PM/0208/0106/40010447680"/>
    <x v="2"/>
    <x v="0"/>
    <s v="Prestar servicios profesionales para el seguimiento financiero de la actividades y procesos propios de la ejecución del Plan Terrazas de la Dirección de Mejoramiento de Vivienda"/>
    <x v="2"/>
    <n v="801116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70 $19,273,800"/>
    <d v="2024-02-13T00:00:00"/>
    <s v="DMV-108"/>
    <d v="2024-03-18T00:00:00"/>
    <n v="19273800"/>
    <n v="0"/>
    <n v="515"/>
    <d v="2024-03-20T00:00:00"/>
    <n v="19273800"/>
    <n v="0"/>
    <n v="1773"/>
    <d v="2024-04-18T00:00:00"/>
    <n v="19273800"/>
    <n v="0"/>
    <n v="1652040"/>
    <m/>
    <n v="17621760"/>
    <n v="0"/>
    <s v="CONTRATO DE PRESTACION DE SERVICIOS PROFESIONALES"/>
    <n v="370"/>
    <s v="LUIS ALBERTO RODRIGUEZ PUERTO"/>
    <s v="LUIS ALBERTO RODRIGUEZ PUERTO - NUEVO"/>
  </r>
  <r>
    <n v="162"/>
    <s v="7680-162"/>
    <s v="O23011601190000007680"/>
    <x v="1"/>
    <x v="1"/>
    <x v="8"/>
    <s v="PM/0208/0106/40010447680"/>
    <x v="27"/>
    <x v="0"/>
    <s v="Prestar servicios profesionales especializados para el seguimiento tecnico del Plan Terrazas de la Dirección de Mejoramiento de Vivienda"/>
    <x v="2"/>
    <n v="81101500"/>
    <n v="10000000"/>
    <n v="3.5"/>
    <n v="35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s v="12/03/2024_x000a_02-02-24"/>
    <s v="202414000030683_x000a_202414000033543_x000a_202414000034013"/>
    <s v="02 - Creación de Nueva Línea "/>
    <s v="Línea 108 $31,500,000_x000a_Linea 103 $3.500.000"/>
    <s v="13/02/2024_x000a_21/03/2024"/>
    <s v="DMV-126"/>
    <d v="2024-04-03T00:00:00"/>
    <n v="35000000"/>
    <n v="0"/>
    <n v="621"/>
    <d v="2024-04-08T00:00:00"/>
    <n v="35000000"/>
    <n v="0"/>
    <n v="1752"/>
    <d v="2024-04-17T00:00:00"/>
    <n v="35000000"/>
    <n v="0"/>
    <n v="4000000"/>
    <m/>
    <n v="31000000"/>
    <n v="0"/>
    <s v="CONTRATO DE PRESTACION DE SERVICIOS PROFESIONALES"/>
    <n v="359"/>
    <s v="CARLOS ANDRES CORDOBA PAEZ"/>
    <s v="DMV-109 (ANULADA)"/>
  </r>
  <r>
    <n v="163"/>
    <s v="7680-163"/>
    <s v="O23011601190000007680"/>
    <x v="1"/>
    <x v="1"/>
    <x v="8"/>
    <s v="PM/0208/0106/40010447680"/>
    <x v="27"/>
    <x v="0"/>
    <s v="Prestar servicios profesionales especializados a la Dirección de Mejoramiento de vivienda para brindar apoyo tecnico en el área de ingeniería en las actividades propias de la ejecución del programa Plan Terrazas"/>
    <x v="2"/>
    <n v="81101500"/>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03 $28,000,000"/>
    <d v="2024-02-13T00:00:00"/>
    <s v="DMV-110"/>
    <d v="2024-03-18T00:00:00"/>
    <n v="28000000"/>
    <n v="0"/>
    <n v="518"/>
    <d v="2024-03-20T00:00:00"/>
    <n v="28000000"/>
    <n v="0"/>
    <n v="1863"/>
    <d v="2024-05-10T00:00:00"/>
    <n v="28000000"/>
    <n v="0"/>
    <n v="0"/>
    <m/>
    <n v="28000000"/>
    <n v="0"/>
    <s v="CONTRATO DE PRESTACION DE SERVICIOS PROFESIONALES"/>
    <n v="421"/>
    <s v="LAURA MARCELA HUERTAS GUERRA"/>
    <m/>
  </r>
  <r>
    <n v="164"/>
    <s v="7680-164"/>
    <s v="O23011601190000007680"/>
    <x v="1"/>
    <x v="1"/>
    <x v="8"/>
    <s v="PM/0208/0106/40010447680"/>
    <x v="27"/>
    <x v="0"/>
    <s v="Prestar servicios profesionales de ingeniería para el seguimiento tecnico de la actividades y procesos propios de la ejecución del Plan Terrazas de la  Dirección de Mejoramiento de vivienda"/>
    <x v="2"/>
    <n v="8110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04 $19,273,800"/>
    <d v="2024-02-13T00:00:00"/>
    <s v="DMV-111"/>
    <d v="2024-03-18T00:00:00"/>
    <n v="19273800"/>
    <n v="0"/>
    <n v="519"/>
    <d v="2024-03-20T00:00:00"/>
    <n v="19273800"/>
    <n v="0"/>
    <n v="1305"/>
    <d v="2024-04-08T00:00:00"/>
    <n v="19273800"/>
    <n v="0"/>
    <n v="4038320"/>
    <m/>
    <n v="15235480"/>
    <n v="0"/>
    <s v="CONTRATO DE PRESTACION DE SERVICIOS PROFESIONALES"/>
    <n v="287"/>
    <s v="JONATHAN FABRICIO ORTIZ REYES"/>
    <m/>
  </r>
  <r>
    <n v="165"/>
    <s v="7680-165"/>
    <s v="O23011601190000007680"/>
    <x v="1"/>
    <x v="1"/>
    <x v="8"/>
    <s v="PM/0208/0106/40010447680"/>
    <x v="27"/>
    <x v="0"/>
    <s v="Prestar servicios profesionales de ingeniería para el seguimiento tecnico de la actividades y procesos propios de la ejecución del Plan Terrazas de la  Dirección de Mejoramiento de vivienda"/>
    <x v="2"/>
    <n v="8110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04 $19,273,800"/>
    <d v="2024-02-13T00:00:00"/>
    <s v="DMV-112"/>
    <d v="2024-03-18T00:00:00"/>
    <n v="19273800"/>
    <n v="0"/>
    <n v="520"/>
    <d v="2024-03-20T00:00:00"/>
    <n v="19273800"/>
    <n v="0"/>
    <n v="1353"/>
    <d v="2024-04-10T00:00:00"/>
    <n v="19273800"/>
    <n v="0"/>
    <n v="2936960"/>
    <m/>
    <n v="16336840"/>
    <n v="0"/>
    <s v="CONTRATO DE PRESTACION DE SERVICIOS PROFESIONALES"/>
    <n v="302"/>
    <s v="MONICA CECILIA PISSO PAJOY"/>
    <m/>
  </r>
  <r>
    <n v="166"/>
    <s v="7680-166"/>
    <s v="O23011601190000007680"/>
    <x v="1"/>
    <x v="1"/>
    <x v="8"/>
    <s v="PM/0208/0106/40010447680"/>
    <x v="27"/>
    <x v="0"/>
    <s v="Prestar servicios profesionales de ingeniería para el seguimiento tecnico de la actividades y procesos propios de la ejecución del Plan Terrazas de la  Dirección de Mejoramiento de vivienda"/>
    <x v="2"/>
    <n v="8110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05 $19,273,800"/>
    <d v="2024-02-13T00:00:00"/>
    <s v="DMV-113"/>
    <d v="2024-03-18T00:00:00"/>
    <n v="19273800"/>
    <n v="0"/>
    <n v="521"/>
    <d v="2024-03-20T00:00:00"/>
    <n v="19273800"/>
    <n v="0"/>
    <n v="1333"/>
    <d v="2024-04-08T00:00:00"/>
    <n v="19273800"/>
    <n v="0"/>
    <n v="4038320"/>
    <m/>
    <n v="15235480"/>
    <n v="0"/>
    <s v="CONTRATO DE PRESTACION DE SERVICIOS PROFESIONALES"/>
    <n v="295"/>
    <s v="YAKSON  LONDOÑO LONDOÑO"/>
    <m/>
  </r>
  <r>
    <n v="167"/>
    <s v="7680-167"/>
    <s v="O23011601190000007680"/>
    <x v="1"/>
    <x v="1"/>
    <x v="8"/>
    <s v="PM/0208/0106/40010447680"/>
    <x v="27"/>
    <x v="0"/>
    <s v="Prestar servicios profesionales de ingeniería para el seguimiento tecnico de la actividades y procesos propios de la ejecución del Plan Terrazas de la  Dirección de Mejoramiento de vivienda"/>
    <x v="2"/>
    <n v="81101500"/>
    <n v="5506800"/>
    <n v="3.5"/>
    <n v="192738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105 $19,273,800"/>
    <d v="2024-02-13T00:00:00"/>
    <s v="DMV-114"/>
    <d v="2024-03-18T00:00:00"/>
    <n v="19273800"/>
    <n v="0"/>
    <n v="522"/>
    <d v="2024-03-20T00:00:00"/>
    <n v="19273800"/>
    <n v="0"/>
    <n v="1770"/>
    <d v="2024-04-18T00:00:00"/>
    <n v="19273800"/>
    <n v="0"/>
    <n v="1652040"/>
    <m/>
    <n v="17621760"/>
    <n v="0"/>
    <s v="CONTRATO DE PRESTACION DE SERVICIOS PROFESIONALES"/>
    <n v="379"/>
    <s v="YENI PAOLA CASTILLO BARRERO"/>
    <m/>
  </r>
  <r>
    <n v="168"/>
    <s v="7680-168"/>
    <s v="O23011601190000007680"/>
    <x v="1"/>
    <x v="1"/>
    <x v="5"/>
    <s v="PM/0208/0106/40010447680"/>
    <x v="26"/>
    <x v="0"/>
    <s v="Prestar servicios de apoyo a la gestión a la Dirección de Mejoramiento de vivienda  para la gestión administrativa de los procesos y actividades propios de la ejecución del Plan Terrazas"/>
    <x v="2"/>
    <n v="80111600"/>
    <n v="3500000"/>
    <n v="3.5"/>
    <n v="1225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3 $12,250,000"/>
    <d v="2024-02-13T00:00:00"/>
    <s v="DMV-115"/>
    <d v="2024-03-18T00:00:00"/>
    <n v="12250000"/>
    <n v="0"/>
    <m/>
    <m/>
    <m/>
    <n v="12250000"/>
    <m/>
    <m/>
    <m/>
    <n v="0"/>
    <m/>
    <m/>
    <n v="0"/>
    <n v="12250000"/>
    <m/>
    <m/>
    <m/>
    <m/>
  </r>
  <r>
    <n v="169"/>
    <s v="7680-169"/>
    <s v="O23011601190000007680"/>
    <x v="1"/>
    <x v="1"/>
    <x v="5"/>
    <s v="PM/0208/0106/40010447680"/>
    <x v="26"/>
    <x v="0"/>
    <s v="Prestar servicios de apoyo a la gestión a la Dirección de Mejoramiento de vivienda  para la gestión administrativa y documental de los procesos y actividades propios de la ejecución del Plan Terrazas"/>
    <x v="2"/>
    <n v="80111600"/>
    <n v="4637417"/>
    <n v="3.5"/>
    <n v="1623096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63 $16,230,960"/>
    <d v="2024-02-13T00:00:00"/>
    <s v="DMV-116"/>
    <d v="2024-03-18T00:00:00"/>
    <n v="16230960"/>
    <n v="0"/>
    <n v="457"/>
    <d v="2024-03-18T00:00:00"/>
    <n v="16230960"/>
    <n v="0"/>
    <n v="1120"/>
    <d v="2024-03-26T00:00:00"/>
    <n v="16230960"/>
    <n v="0"/>
    <n v="4637417"/>
    <m/>
    <n v="11593543"/>
    <n v="0"/>
    <s v="CONTRATO DE PRESTACION DE SERVICIOS DE APOYO A LA GESTION"/>
    <n v="225"/>
    <s v="DANIELA  PEREZ GOMEZ"/>
    <m/>
  </r>
  <r>
    <n v="170"/>
    <s v="7680-170"/>
    <s v="O23011601190000007680"/>
    <x v="1"/>
    <x v="1"/>
    <x v="8"/>
    <s v="PM/0208/0106/40010447680"/>
    <x v="10"/>
    <x v="0"/>
    <s v="Prestar servicios profesionales desde el ámbito jurídico  que contriuyan a que  la Caja de Vivienda Popular  realice actividades de gestión predial en el rol de Operador Urbano en  Bogotá D.C.   y en especial en ámbitos donde se incluyan programas y proyectos de la Dirección de Mejoramiento de Vivienda"/>
    <x v="2"/>
    <n v="80111607"/>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39 $28,000,000"/>
    <d v="2024-02-13T00:00:00"/>
    <s v="DMV-117"/>
    <d v="2024-03-18T00:00:00"/>
    <n v="28000000"/>
    <n v="0"/>
    <n v="523"/>
    <d v="2024-03-20T00:00:00"/>
    <n v="28000000"/>
    <n v="0"/>
    <n v="1231"/>
    <d v="2024-04-05T00:00:00"/>
    <n v="28000000"/>
    <n v="0"/>
    <n v="6133333"/>
    <m/>
    <n v="21866667"/>
    <n v="0"/>
    <s v="CONTRATO DE PRESTACION DE SERVICIOS PROFESIONALES"/>
    <n v="272"/>
    <s v="YENNY PAOLA NUÑEZ GOMEZ"/>
    <m/>
  </r>
  <r>
    <n v="171"/>
    <s v="7680-171"/>
    <s v="O23011601190000007680"/>
    <x v="1"/>
    <x v="1"/>
    <x v="5"/>
    <s v="PM/0208/0106/40010447680"/>
    <x v="2"/>
    <x v="0"/>
    <s v="Prestar servicios profesionales especializados para apoyar en la estructuración de los requisitos y condiciones para que la Caja de Vivienda Popular ejerza como Operador Urbano en  Bogotá D.C.  y en especial en ámbitos donde se incluyan programas y proyectos de la Dirección de Mejoramiento de Vivienda"/>
    <x v="2"/>
    <n v="80111600"/>
    <n v="14300000"/>
    <n v="3.5"/>
    <n v="5005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74 $50,050,000"/>
    <d v="2024-02-13T00:00:00"/>
    <s v="DMV-118"/>
    <d v="2024-03-18T00:00:00"/>
    <n v="50050000"/>
    <n v="0"/>
    <n v="511"/>
    <d v="2024-03-20T00:00:00"/>
    <n v="50050000"/>
    <n v="0"/>
    <n v="1227"/>
    <d v="2024-04-05T00:00:00"/>
    <n v="50050000"/>
    <n v="0"/>
    <n v="10963333"/>
    <m/>
    <n v="39086667"/>
    <n v="0"/>
    <s v="CONTRATO DE PRESTACION DE SERVICIOS PROFESIONALES"/>
    <n v="271"/>
    <s v="DIANA MARCELA CORREA ACERO"/>
    <m/>
  </r>
  <r>
    <n v="172"/>
    <s v="7680-172"/>
    <s v="O23011601190000007680"/>
    <x v="1"/>
    <x v="1"/>
    <x v="5"/>
    <s v="PM/0208/0106/40010447680"/>
    <x v="2"/>
    <x v="0"/>
    <s v="Prestar de servicios profesionales especializados para apoyar en a estructuración financiera y elaboración de modelos financieros para los proyectos identificados por la Dirección de Mejormaiento de Vivienda y la Caja de Vivienda Popular en donde se decida actuar como Operador Urbano"/>
    <x v="2"/>
    <n v="80111600"/>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74 $28,000,000"/>
    <d v="2024-02-13T00:00:00"/>
    <s v="DMV-119"/>
    <d v="2024-03-18T00:00:00"/>
    <n v="28000000"/>
    <n v="0"/>
    <n v="524"/>
    <d v="2024-03-20T00:00:00"/>
    <n v="28000000"/>
    <n v="0"/>
    <n v="1484"/>
    <d v="2024-04-11T00:00:00"/>
    <n v="28000000"/>
    <n v="0"/>
    <n v="4266667"/>
    <m/>
    <n v="23733333"/>
    <n v="0"/>
    <s v="CONTRATO DE PRESTACION DE SERVICIOS PROFESIONALES"/>
    <n v="311"/>
    <s v="JEYSON LEONARDO CUBAQUE SARMIENTO"/>
    <m/>
  </r>
  <r>
    <n v="173"/>
    <s v="7680-173"/>
    <s v="O23011601190000007680"/>
    <x v="1"/>
    <x v="1"/>
    <x v="5"/>
    <s v="PM/0208/0106/40010447680"/>
    <x v="2"/>
    <x v="0"/>
    <s v="Prestar de servicios profesionales especializados para apoyar en a estructuración financiera y elaboración de modelos financieros para los proyectos identificados por la Dirección de Mejormaiento de Vivienda y la Caja de Vivienda Popular en donde se decida actuar como Operador Urbano"/>
    <x v="2"/>
    <n v="80111600"/>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74 $28,000,000"/>
    <d v="2024-02-13T00:00:00"/>
    <s v="DMV-120"/>
    <d v="2024-03-18T00:00:00"/>
    <n v="28000000"/>
    <n v="0"/>
    <n v="525"/>
    <d v="2024-03-20T00:00:00"/>
    <n v="0"/>
    <n v="28000000"/>
    <m/>
    <m/>
    <m/>
    <n v="0"/>
    <m/>
    <m/>
    <n v="0"/>
    <n v="28000000"/>
    <m/>
    <m/>
    <m/>
    <m/>
  </r>
  <r>
    <n v="174"/>
    <s v="7680-174"/>
    <s v="O23011601190000007680"/>
    <x v="1"/>
    <x v="1"/>
    <x v="8"/>
    <s v="PM/0208/0106/40010447680"/>
    <x v="19"/>
    <x v="1"/>
    <s v="Prestar servicios profesionales para apoyar a la Dirección de Mejoramiento de Vivienda y a la Caja de la Vivienda Popular en la elaboración de documentos y en el análisis de la norma urbanística, diseño urbano, cabidas arquitectónicas y modelos de negocio y en ámbitos donde se incluyan programas y proyectos de la Dirección de Mejoramiento de Vivienda"/>
    <x v="2"/>
    <n v="80111617"/>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98 $28,000,000"/>
    <d v="2024-02-13T00:00:00"/>
    <s v="DMV-121"/>
    <d v="2024-03-18T00:00:00"/>
    <n v="28000000"/>
    <n v="0"/>
    <n v="526"/>
    <d v="2024-03-20T00:00:00"/>
    <n v="28000000"/>
    <n v="0"/>
    <n v="1755"/>
    <d v="2024-04-17T00:00:00"/>
    <n v="28000000"/>
    <n v="0"/>
    <n v="3200000"/>
    <m/>
    <n v="24800000"/>
    <n v="0"/>
    <s v="CONTRATO DE PRESTACION DE SERVICIOS PROFESIONALES"/>
    <n v="363"/>
    <s v="MIGUEL ANGEL CARDENAS PALACIOS"/>
    <m/>
  </r>
  <r>
    <n v="175"/>
    <s v="7680-175"/>
    <s v="O23011601190000007680"/>
    <x v="1"/>
    <x v="1"/>
    <x v="8"/>
    <s v="PM/0208/0106/40010447680"/>
    <x v="19"/>
    <x v="1"/>
    <s v="Prestar servicios profesionales especializados  que sirvan de  apoyo en la elaboración de los documentos y análisis de norma urbanística  y en las modelaciones de capacidad predial y en ámbitos donde se incluyan programas y proyectos de la Dirección de Mejoramiento de Vivienda"/>
    <x v="2"/>
    <n v="80111617"/>
    <n v="8000000"/>
    <n v="3.5"/>
    <n v="28000000"/>
    <s v="MARZO"/>
    <s v="MARZO"/>
    <s v="MARZ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3-12T00:00:00"/>
    <n v="202414000030683"/>
    <s v="02 - Creación de Nueva Línea "/>
    <s v="Línea 99 $28,000,000"/>
    <d v="2024-02-13T00:00:00"/>
    <s v="DMV-122"/>
    <d v="2024-03-18T00:00:00"/>
    <n v="28000000"/>
    <n v="0"/>
    <n v="527"/>
    <d v="2024-03-20T00:00:00"/>
    <n v="0"/>
    <n v="28000000"/>
    <m/>
    <m/>
    <m/>
    <n v="0"/>
    <m/>
    <m/>
    <n v="0"/>
    <n v="28000000"/>
    <m/>
    <m/>
    <m/>
    <m/>
  </r>
  <r>
    <n v="176"/>
    <s v="7680-176"/>
    <s v="O23011601190000007680"/>
    <x v="1"/>
    <x v="1"/>
    <x v="5"/>
    <s v="PM/0208/0106/40010447680"/>
    <x v="30"/>
    <x v="0"/>
    <s v="Apoyo económico a los hogares en proceso de relocalización transitoria por ejecución de obras del plan terrazas"/>
    <x v="1"/>
    <s v="No aplica"/>
    <n v="1049850000"/>
    <n v="1"/>
    <n v="1049850000"/>
    <s v="ABRIL "/>
    <s v="ABRIL "/>
    <s v="ABRIL "/>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4-08T00:00:00"/>
    <s v="202414000036713_x000a_202414000037723"/>
    <s v="02 - Creación de Nueva Línea "/>
    <s v="Línea 74 $1.049.850.000"/>
    <d v="2024-04-10T00:00:00"/>
    <s v="DMV-129"/>
    <d v="2024-04-10T00:00:00"/>
    <n v="1049850000"/>
    <n v="0"/>
    <n v="655"/>
    <d v="2024-04-15T00:00:00"/>
    <n v="384454514"/>
    <n v="665395486"/>
    <s v="MULTIPLES REGISTROS"/>
    <d v="2024-05-24T00:00:00"/>
    <n v="384454514"/>
    <n v="0"/>
    <n v="213850000"/>
    <m/>
    <n v="170604514"/>
    <n v="665395486"/>
    <s v="RESOLUCIÓN"/>
    <s v="MULTIPLES RESOLUCIONES"/>
    <s v="MULTIPLES TERCEROS"/>
    <m/>
  </r>
  <r>
    <n v="177"/>
    <s v="7680-177"/>
    <s v="O23011601190000007680"/>
    <x v="1"/>
    <x v="1"/>
    <x v="8"/>
    <s v="PM/0208/0106/40010447680"/>
    <x v="19"/>
    <x v="1"/>
    <s v="Adición y prorroga al  contrato No.055-2024 cuyo objeto es: Prestar los servicios profesionales en la elaboración de insumos del componente técnico para la estructuración de proyectos potenciales en mejoramiento de vivienda progresiva en el marco del Plan terrazas  y demás programas de mejoramiento de vivienda."/>
    <x v="3"/>
    <n v="80111617"/>
    <n v="4945200"/>
    <n v="1"/>
    <n v="49452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m/>
    <d v="2024-05-20T00:00:00"/>
    <s v="DMV-131"/>
    <d v="2024-05-20T00:00:00"/>
    <n v="4945200"/>
    <n v="0"/>
    <n v="799"/>
    <d v="2024-05-22T00:00:00"/>
    <n v="2637440"/>
    <n v="2307760"/>
    <n v="2758"/>
    <d v="2024-05-28T00:00:00"/>
    <n v="2637440"/>
    <n v="0"/>
    <m/>
    <m/>
    <n v="2637440"/>
    <n v="2307760"/>
    <s v="CONTRATO DE PRESTACION DE SERVICIOS PROFESIONALES"/>
    <n v="55"/>
    <s v="BRAYAN DAVID MONTOYA CASAS"/>
    <m/>
  </r>
  <r>
    <n v="178"/>
    <s v="7680-178"/>
    <s v="O23011601190000007680"/>
    <x v="1"/>
    <x v="1"/>
    <x v="9"/>
    <s v="PM/0208/0106/40010447680"/>
    <x v="4"/>
    <x v="0"/>
    <s v="Adición y prorrogora al contrato No. 079-2024 cuyo objeto es: Prestar servicios profesionales especializados para liderar la estrategia de gestión social y participación ciudadana de los componentes, programas y proyectos que ejecute la Dirección de Mejoramiento de Vivienda, en concordancia con los instrumentos del Plan de Gestión Social y el Manual de gestión social de CVP"/>
    <x v="3"/>
    <n v="93141500"/>
    <n v="8711100"/>
    <n v="1"/>
    <n v="87111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m/>
    <d v="2024-05-20T00:00:00"/>
    <s v="DMV-132"/>
    <d v="2024-05-20T00:00:00"/>
    <n v="8711100"/>
    <n v="0"/>
    <n v="800"/>
    <d v="2024-05-22T00:00:00"/>
    <n v="6678510"/>
    <n v="2032590"/>
    <n v="2903"/>
    <d v="2024-05-29T00:00:00"/>
    <n v="6678510"/>
    <n v="0"/>
    <m/>
    <m/>
    <n v="6678510"/>
    <n v="2032590"/>
    <s v="CONTRATO DE PRESTACION DE SERVICIOS PROFESIONALES"/>
    <n v="79"/>
    <s v="CHRISTIAN DAVID OSORIO PIZA"/>
    <s v="GESTIÓN SOCIAL"/>
  </r>
  <r>
    <n v="179"/>
    <s v="7680-179"/>
    <s v="O23011601190000007680"/>
    <x v="1"/>
    <x v="1"/>
    <x v="8"/>
    <s v="PM/0208/0106/40010447680"/>
    <x v="19"/>
    <x v="1"/>
    <s v="Adición y prorroga al contrato No. 030-2024 cuyo objeto es: Prestar los servicios profesionales en la estructuración o seguimiento de proyectos que adelante la Dirección de mejoramiento de vivienda en el marco del plan Terrazas"/>
    <x v="3"/>
    <n v="80111617"/>
    <n v="5929900"/>
    <n v="1"/>
    <n v="59299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de Línea 99"/>
    <d v="2024-05-20T00:00:00"/>
    <s v="DMV-133"/>
    <d v="2024-05-20T00:00:00"/>
    <n v="5929900"/>
    <n v="0"/>
    <n v="801"/>
    <d v="2024-05-22T00:00:00"/>
    <n v="5929900"/>
    <n v="0"/>
    <n v="2906"/>
    <d v="2024-05-29T00:00:00"/>
    <n v="5929900"/>
    <n v="0"/>
    <m/>
    <m/>
    <n v="5929900"/>
    <n v="0"/>
    <s v="CONTRATO DE PRESTACION DE SERVICIOS PROFESIONALES"/>
    <n v="30"/>
    <s v="CRISTIAN FABIAN RAMIREZ MARROQUIN"/>
    <m/>
  </r>
  <r>
    <n v="180"/>
    <s v="7680-180"/>
    <s v="O23011601190000007680"/>
    <x v="1"/>
    <x v="1"/>
    <x v="8"/>
    <s v="PM/0208/0106/40010447680"/>
    <x v="27"/>
    <x v="0"/>
    <s v="Adición y prorroga al contrato No. 053- 2024 cuyo objeto es: Prestar los servicios profesionales en la elaboración y administración de bases de datos e información y definir los procesos y procedimientos para el desarrollo de los proyectos de la dirección de mejoramiento de vivienda. "/>
    <x v="3"/>
    <n v="81101500"/>
    <n v="5506800"/>
    <n v="1"/>
    <n v="55068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5,506,800 de la linea 109"/>
    <d v="2024-05-20T00:00:00"/>
    <s v="DMV-134"/>
    <d v="2024-05-20T00:00:00"/>
    <n v="5506800"/>
    <n v="0"/>
    <n v="802"/>
    <d v="2024-05-22T00:00:00"/>
    <n v="4772560"/>
    <n v="734240"/>
    <n v="2904"/>
    <d v="2024-05-29T00:00:00"/>
    <n v="4772560"/>
    <n v="0"/>
    <m/>
    <m/>
    <n v="4772560"/>
    <n v="734240"/>
    <s v="CONTRATO DE PRESTACION DE SERVICIOS PROFESIONALES"/>
    <n v="53"/>
    <s v="DANIEL FELIPE GOMEZ PARRA"/>
    <m/>
  </r>
  <r>
    <n v="181"/>
    <s v="7680-181"/>
    <s v="O23011601190000007680"/>
    <x v="1"/>
    <x v="1"/>
    <x v="8"/>
    <s v="PM/0208/0106/40010447680"/>
    <x v="19"/>
    <x v="1"/>
    <s v="Adición y prorroga al contrato No.054-2024 cuyo objeto es: Prestar los servicios profesionales en la estructuración o seguimiento de proyectos que adelante la Dirección de mejoramiento de vivienda en el marco del plan Terrazas"/>
    <x v="3"/>
    <n v="80111617"/>
    <n v="5929900"/>
    <n v="1"/>
    <n v="59299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5,929,900 de la linea 101"/>
    <d v="2024-05-20T00:00:00"/>
    <s v="DMV-135"/>
    <d v="2024-05-20T00:00:00"/>
    <n v="5929900"/>
    <n v="0"/>
    <n v="803"/>
    <d v="2024-05-22T00:00:00"/>
    <n v="5139247"/>
    <n v="790653"/>
    <n v="2905"/>
    <d v="2024-05-29T00:00:00"/>
    <n v="5139247"/>
    <n v="0"/>
    <m/>
    <m/>
    <n v="5139247"/>
    <n v="790653"/>
    <s v="CONTRATO DE PRESTACION DE SERVICIOS PROFESIONALES"/>
    <n v="54"/>
    <s v="DANIELA  SIABATO JARA"/>
    <m/>
  </r>
  <r>
    <n v="182"/>
    <s v="7680-182"/>
    <s v="O23011601190000007680"/>
    <x v="1"/>
    <x v="1"/>
    <x v="8"/>
    <s v="PM/0208/0106/40010447680"/>
    <x v="27"/>
    <x v="0"/>
    <s v="Adición y prorroga al contrato No. 080-2024 cuyo objeto es: Prestar los servicios profesionales especializados, en el marco de la Norma Sismo Resistente NSR-10 para las viviendas que defina la Dirección de Mejoramiento de Vivienda brindando soporte técnico en cada una de las etapas requeridas para la ejecución en el marco del plan terrazas"/>
    <x v="3"/>
    <n v="81101500"/>
    <n v="8711100"/>
    <n v="1"/>
    <n v="87111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 $8,711,100 de la linea 106"/>
    <d v="2024-05-20T00:00:00"/>
    <s v="DMV-136"/>
    <d v="2024-05-20T00:00:00"/>
    <n v="8711100"/>
    <n v="0"/>
    <n v="804"/>
    <d v="2024-05-22T00:00:00"/>
    <n v="6678510"/>
    <n v="2032590"/>
    <n v="2907"/>
    <d v="2024-05-29T00:00:00"/>
    <n v="6678510"/>
    <n v="0"/>
    <m/>
    <m/>
    <n v="6678510"/>
    <n v="2032590"/>
    <s v="CONTRATO DE PRESTACION DE SERVICIOS PROFESIONALES"/>
    <n v="80"/>
    <s v="EDGAR ANDRES PASTRAN CHAUX"/>
    <s v="ESTRUCTURACIÓN DE PROYECTOS"/>
  </r>
  <r>
    <n v="183"/>
    <s v="7680-183"/>
    <s v="O23011601190000007680"/>
    <x v="1"/>
    <x v="1"/>
    <x v="4"/>
    <s v="PM/0208/0106/40010447680"/>
    <x v="26"/>
    <x v="0"/>
    <s v="Adición y prorroga al contrato No. 086-2024 cuyo objeto es: Prestar los servicios de apoyo a la gestión para soportar los procesos administrativos y de gestión documental para la ejecución de los contratos de mejoramiento de vivienda en el desarrollo del Plan Terrazas."/>
    <x v="3"/>
    <n v="80111600"/>
    <n v="4637400"/>
    <n v="1"/>
    <n v="46374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4,637,400 de la linea 2"/>
    <d v="2024-05-20T00:00:00"/>
    <s v="DMV-137"/>
    <d v="2024-05-20T00:00:00"/>
    <n v="4637400"/>
    <n v="0"/>
    <n v="805"/>
    <d v="2024-05-22T00:00:00"/>
    <n v="3709920"/>
    <n v="927480"/>
    <n v="2841"/>
    <d v="2024-05-28T00:00:00"/>
    <n v="3709920"/>
    <n v="0"/>
    <m/>
    <m/>
    <n v="3709920"/>
    <n v="927480"/>
    <s v="CONTRATO DE PRESTACION DE SERVICIOS DE APOYO A LA GESTION"/>
    <n v="86"/>
    <s v="LAURA ALEJANDRA ARBELAEZ CANCELADA"/>
    <m/>
  </r>
  <r>
    <n v="184"/>
    <s v="7680-184"/>
    <s v="O23011601190000007680"/>
    <x v="1"/>
    <x v="1"/>
    <x v="8"/>
    <s v="PM/0208/0106/40010447680"/>
    <x v="10"/>
    <x v="0"/>
    <s v="Adición y prorroga al contrato No. 049-2024 cuyo objeto es. Prestar servicios profesionales para el trámite de los derechos de petición, PQRS y tutelas así como brindar apoyo jurídico en los temas propios de la Dirección de Mejoramiento de Vivienda en el marco del Plan terrazas"/>
    <x v="3"/>
    <n v="80111607"/>
    <n v="6935000"/>
    <n v="1"/>
    <n v="6935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de la linea 6 "/>
    <d v="2024-05-20T00:00:00"/>
    <s v="DMV-138"/>
    <d v="2024-05-20T00:00:00"/>
    <n v="6935000"/>
    <n v="0"/>
    <n v="806"/>
    <d v="2024-05-22T00:00:00"/>
    <n v="6010333"/>
    <n v="924667"/>
    <n v="2908"/>
    <d v="2024-05-29T00:00:00"/>
    <n v="6010333"/>
    <n v="0"/>
    <m/>
    <m/>
    <n v="6010333"/>
    <n v="924667"/>
    <s v="CONTRATO DE PRESTACION DE SERVICIOS PROFESIONALES"/>
    <n v="49"/>
    <s v="LESDY MARIA GIRALDO CASTAÑEDA"/>
    <m/>
  </r>
  <r>
    <n v="185"/>
    <s v="7680-185"/>
    <s v="O23011601190000007680"/>
    <x v="1"/>
    <x v="1"/>
    <x v="5"/>
    <s v="PM/0208/0106/40010447680"/>
    <x v="26"/>
    <x v="0"/>
    <s v="Adición y porrogra al contrato No. 009-2024 cuyo objeto es: Prestar los servicios de apoyo a la gestión en el trámite de los requerimientos y respuestas a derechos de petición y seguimiento al sistema de gestión documental ORFEO en el marco de la ejecución de los proyectos del Plan Terrazas"/>
    <x v="3"/>
    <n v="80111600"/>
    <n v="3353000"/>
    <n v="1"/>
    <n v="3353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m/>
    <d v="2024-05-20T00:00:00"/>
    <s v="DMV-139"/>
    <d v="2024-05-20T00:00:00"/>
    <n v="3353000"/>
    <n v="0"/>
    <n v="807"/>
    <d v="2024-05-22T00:00:00"/>
    <n v="2647300"/>
    <n v="705700"/>
    <n v="2901"/>
    <d v="2024-05-29T00:00:00"/>
    <n v="2647300"/>
    <n v="0"/>
    <m/>
    <m/>
    <n v="2647300"/>
    <n v="705700"/>
    <s v="CONTRATO DE PRESTACION DE SERVICIOS PROFESIONALES"/>
    <n v="9"/>
    <s v="LIZETH OFELIA VARGAS GARCIA"/>
    <m/>
  </r>
  <r>
    <n v="186"/>
    <s v="7680-186"/>
    <s v="O23011601190000007680"/>
    <x v="1"/>
    <x v="1"/>
    <x v="5"/>
    <s v="PM/0208/0106/40010447680"/>
    <x v="2"/>
    <x v="0"/>
    <s v="Adición y prorroga al contrato No. 061-2024 cuyo objeto del contrato es: Prestar los servicios profesionales especializados dirigidos a asesorar y apoyar a la Dirección de Mejoramiento de Vivienda en la evaluación, rediseño y reestructuración del esquema económico, financiero y fiduciario del Plan Terrazas, el diseño financiero de los nuevos programas de mejoramiento de la Dirección de Vivienda y en las actividades que se realicen para convertir a la Caja de la Vivienda Popular en Operador Urbano de acuerdo con los lineamientos del POT y sus decretos reglamentarios"/>
    <x v="3"/>
    <n v="80111600"/>
    <n v="13388900"/>
    <n v="1"/>
    <n v="133889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2,326,200 de la linea 75 . $4.862.200 de la linea 76,  $2.764.180 de la linea 77,  $2.726.200 de la linea 83  1, $710.120 de la linea 157"/>
    <d v="2024-05-20T00:00:00"/>
    <s v="DMV-140"/>
    <d v="2024-05-20T00:00:00"/>
    <n v="13388900"/>
    <n v="0"/>
    <n v="808"/>
    <d v="2024-05-22T00:00:00"/>
    <n v="10264823"/>
    <n v="3124077"/>
    <n v="2844"/>
    <d v="2024-05-28T00:00:00"/>
    <n v="10264823"/>
    <n v="0"/>
    <m/>
    <m/>
    <n v="10264823"/>
    <n v="3124077"/>
    <s v="CONTRATO DE PRESTACION DE SERVICIOS PROFESIONALES"/>
    <n v="61"/>
    <s v="PAULA ANDREA BASTO MONROY"/>
    <m/>
  </r>
  <r>
    <n v="187"/>
    <s v="7680-187"/>
    <s v="O23011601190000007680"/>
    <x v="1"/>
    <x v="1"/>
    <x v="8"/>
    <s v="PM/0208/0106/40010447680"/>
    <x v="10"/>
    <x v="0"/>
    <s v="Adición y prorroga al contrato No. 062-2024 cuyo objeto es: Prestar servicios profesionales para realizar la gestión precontractual, seguimiento jurídico y actuaciones contractuales de los procesos que se realicen en el marco del Plan Terrazas y de los programas de mejoramiento que le sean asignados."/>
    <x v="3"/>
    <n v="80111607"/>
    <n v="7767000"/>
    <n v="1"/>
    <n v="7767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de la linea 6 $7,767,000"/>
    <d v="2024-05-20T00:00:00"/>
    <s v="DMV-141"/>
    <d v="2024-05-20T00:00:00"/>
    <n v="7767000"/>
    <n v="0"/>
    <n v="809"/>
    <d v="2024-05-22T00:00:00"/>
    <n v="6990300"/>
    <n v="776700"/>
    <n v="2842"/>
    <d v="2024-05-28T00:00:00"/>
    <n v="6990300"/>
    <n v="0"/>
    <m/>
    <m/>
    <n v="6990300"/>
    <n v="776700"/>
    <s v="CONTRATO DE PRESTACION DE SERVICIOS PROFESIONALES"/>
    <n v="62"/>
    <s v="SANDRA STELLA SANCHEZ SANDOVAL"/>
    <m/>
  </r>
  <r>
    <n v="188"/>
    <s v="7680-188"/>
    <s v="O23011601190000007680"/>
    <x v="1"/>
    <x v="2"/>
    <x v="6"/>
    <s v="PM/0208/0105/40010447680"/>
    <x v="19"/>
    <x v="0"/>
    <s v="Adición y prorroga al contrato No 037-2024 cuyo objeto es: Prestar los servicios profesionales para realizar la revisión, la evaluación y la aprobación de los proyectos postulados a la expedición de los actos de reconocimiento y/o licenciamiento a través de la Curaduría Pública Social desde el componente arquitectónico, mediante los instrumentos normativos vigentes; asimismo apoyar en la viabilidad técnica en el trámite de reconocimiento ante la Curaduría Pública Social, y la ejecución de actividades para el desarrollo del proceso de Asistencia Técnica en el marco del Plan Terrazas."/>
    <x v="3"/>
    <n v="80111617"/>
    <n v="7767000"/>
    <n v="1"/>
    <n v="7767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7,767,000 de la linea 48"/>
    <d v="2024-05-20T00:00:00"/>
    <s v="DMV-142"/>
    <d v="2024-05-20T00:00:00"/>
    <n v="7767000"/>
    <n v="0"/>
    <n v="810"/>
    <d v="2024-05-22T00:00:00"/>
    <n v="6990300"/>
    <n v="776700"/>
    <n v="2755"/>
    <d v="2024-05-28T00:00:00"/>
    <n v="6990300"/>
    <n v="0"/>
    <m/>
    <m/>
    <n v="6990300"/>
    <n v="776700"/>
    <s v="CONTRATO DE PRESTACION DE SERVICIOS PROFESIONALES"/>
    <n v="37"/>
    <s v="SANTIAGO  ARDILA NEIRA"/>
    <s v="CURADURÍA"/>
  </r>
  <r>
    <n v="189"/>
    <s v="7680-189"/>
    <s v="O23011601190000007680"/>
    <x v="1"/>
    <x v="1"/>
    <x v="8"/>
    <s v="PM/0208/0106/40010447680"/>
    <x v="19"/>
    <x v="1"/>
    <s v="Adición y prorroga al contrato No. 034-2024 cuyo obejto es: Prestar los servicios profesionales en la estructuración o seguimiento de proyectos que adelante la Dirección de mejoramiento de vivienda en el marco del plan Terrazas"/>
    <x v="3"/>
    <n v="80111617"/>
    <n v="5929900"/>
    <n v="1"/>
    <n v="59299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5,929,900 de la linea 102"/>
    <d v="2024-05-20T00:00:00"/>
    <s v="DMV-143"/>
    <d v="2024-05-20T00:00:00"/>
    <n v="5929900"/>
    <n v="0"/>
    <n v="811"/>
    <d v="2024-05-22T00:00:00"/>
    <n v="5139247"/>
    <n v="790653"/>
    <n v="2759"/>
    <d v="2024-05-28T00:00:00"/>
    <n v="5139247"/>
    <n v="0"/>
    <m/>
    <m/>
    <n v="5139247"/>
    <n v="790653"/>
    <s v="CONTRATO DE PRESTACION DE SERVICIOS PROFESIONALES"/>
    <n v="34"/>
    <s v="SCHERLA ESTEFANIA CORDOVA ZAMBRANO"/>
    <s v="ESTRUCTURACIÓN DE PROYECTOS"/>
  </r>
  <r>
    <n v="190"/>
    <s v="7680-190"/>
    <s v="O23011601190000007680"/>
    <x v="1"/>
    <x v="1"/>
    <x v="8"/>
    <s v="PM/0208/0106/40010447680"/>
    <x v="10"/>
    <x v="0"/>
    <s v="Adición y prorroga al contrato No. 038-2024 cuyo objeto es: Prestar servicios profesionales especializados para dirigir y coordinar la formulación, ejecución y seguimiento a los programas y proyectos de mejoramiento de vivienda cargo de la Dirección de Mejoramiento de Vivienda de la Caja de la Vivienda Popular de la Alcaldía de Bogotá."/>
    <x v="3"/>
    <n v="80111607"/>
    <n v="12025300"/>
    <n v="1"/>
    <n v="120253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2,713,600 de la linea 6, $4.158.800 de la linea 7, $5.152.900 de la linea 8"/>
    <d v="2024-05-20T00:00:00"/>
    <s v="DMV-144"/>
    <d v="2024-05-20T00:00:00"/>
    <n v="12025300"/>
    <n v="0"/>
    <n v="812"/>
    <d v="2024-05-22T00:00:00"/>
    <n v="12025300"/>
    <n v="0"/>
    <n v="2983"/>
    <d v="2024-05-29T00:00:00"/>
    <n v="12025300"/>
    <n v="0"/>
    <m/>
    <m/>
    <n v="12025300"/>
    <n v="0"/>
    <s v="CONTRATO DE PRESTACION DE SERVICIOS PROFESIONALES"/>
    <n v="38"/>
    <s v="CAMILO ERNESTO QUIROGA MORA"/>
    <m/>
  </r>
  <r>
    <n v="191"/>
    <s v="7680-191"/>
    <s v="O23011601190000007680"/>
    <x v="1"/>
    <x v="1"/>
    <x v="5"/>
    <s v="PM/0208/0106/40010447680"/>
    <x v="2"/>
    <x v="0"/>
    <s v="Adición y prorroga al contrato No. 011--2024 cuyo objeto es: Prestar los servicios profesionales que soporten los procesos administrativos relacionados con el manejo documental requeridos para la ejecución de los proyectos de mejoramiento de vivienda en desarrollo del Plan Terrazas."/>
    <x v="3"/>
    <n v="80111600"/>
    <n v="4000000"/>
    <s v="26 dias"/>
    <n v="343988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de la linea 157 por valor de $3.439.880"/>
    <d v="2024-05-20T00:00:00"/>
    <s v="DMV-145"/>
    <d v="2024-05-20T00:00:00"/>
    <n v="3439880"/>
    <n v="0"/>
    <n v="813"/>
    <d v="2024-05-22T00:00:00"/>
    <n v="2800000"/>
    <n v="639880"/>
    <n v="2981"/>
    <d v="2024-05-29T00:00:00"/>
    <n v="2800000"/>
    <n v="0"/>
    <m/>
    <m/>
    <n v="2800000"/>
    <n v="639880"/>
    <s v="CONTRATO DE PRESTACION DE SERVICIOS PROFESIONALES"/>
    <n v="11"/>
    <s v="YULY ALEXANDRA AGUIRRE CASTRILLON"/>
    <m/>
  </r>
  <r>
    <n v="192"/>
    <s v="7680-192"/>
    <s v="O23011601190000007680"/>
    <x v="1"/>
    <x v="1"/>
    <x v="5"/>
    <s v="PM/0208/0106/40010447680"/>
    <x v="10"/>
    <x v="0"/>
    <s v="Adición y prorroga al contrato No. 029-2024 cuyo objeto es: Prestar servicios profesionales especializados en la asesoría, asistencia, acompañamiento, seguimiento, coordinación y diseño del componente jurídico de los programas y proyectos de la Dirección de Mejoramiento de vivienda de la Caja de Vivienda Popular en el marco del Plan Terrazas"/>
    <x v="3"/>
    <n v="80111607"/>
    <n v="14400000"/>
    <s v="29 dias "/>
    <n v="13920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13.920.000 de la linea 66"/>
    <d v="2024-05-20T00:00:00"/>
    <s v="DMV-146"/>
    <d v="2024-05-20T00:00:00"/>
    <n v="13920000"/>
    <n v="0"/>
    <n v="814"/>
    <d v="2024-05-22T00:00:00"/>
    <n v="13920000"/>
    <n v="0"/>
    <n v="2757"/>
    <d v="2024-05-28T00:00:00"/>
    <n v="13920000"/>
    <n v="0"/>
    <m/>
    <m/>
    <n v="13920000"/>
    <n v="0"/>
    <s v="CONTRATO DE PRESTACION DE SERVICIOS PROFESIONALES"/>
    <n v="29"/>
    <s v="JULIAN ALBERTO VASQUEZ GRAJALES"/>
    <m/>
  </r>
  <r>
    <n v="193"/>
    <s v="7680-193"/>
    <s v="O23011601190000007680"/>
    <x v="1"/>
    <x v="1"/>
    <x v="9"/>
    <s v="PM/0208/0106/40010447680"/>
    <x v="4"/>
    <x v="0"/>
    <s v="Adición y prorroga al contrato No. 131-2024, cuyo objeto es: 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
    <x v="3"/>
    <n v="93141500"/>
    <n v="9000000"/>
    <n v="1"/>
    <n v="9000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17T00:00:00"/>
    <n v="202414000048073"/>
    <s v="02 - Creación de Nueva Línea "/>
    <s v="9.000.000 de la linea 92"/>
    <d v="2024-05-20T00:00:00"/>
    <s v="DMV-147"/>
    <d v="2024-05-20T00:00:00"/>
    <n v="9000000"/>
    <n v="0"/>
    <n v="815"/>
    <d v="2024-05-22T00:00:00"/>
    <n v="6000000"/>
    <n v="3000000"/>
    <n v="2984"/>
    <d v="2024-05-29T00:00:00"/>
    <n v="6000000"/>
    <n v="0"/>
    <m/>
    <m/>
    <n v="6000000"/>
    <n v="3000000"/>
    <s v="CONTRATO DE PRESTACION DE SERVICIOS PROFESIONALES"/>
    <n v="131"/>
    <s v="LIGIA EUGENIA PARDO TOQUICA"/>
    <m/>
  </r>
  <r>
    <n v="194"/>
    <s v="7680-194"/>
    <s v="O23011601190000007680"/>
    <x v="1"/>
    <x v="2"/>
    <x v="6"/>
    <s v="PM/0208/0105/40010447680"/>
    <x v="10"/>
    <x v="0"/>
    <s v="Prestar servicios profesionales para realizar actividades relacionadas con el curso  procedimientos administrativos sancionatorios y soporte contractual en proyectos de inversión a cargo la dirección de mejoramiento de vivienda de la caja de vivienda popular"/>
    <x v="2"/>
    <n v="80111607"/>
    <n v="12025000"/>
    <n v="2"/>
    <n v="240500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20T00:00:00"/>
    <n v="202414000048493"/>
    <s v="02 - Creación de Nueva Línea "/>
    <s v="DE LA LINEA 43"/>
    <d v="2024-05-22T00:00:00"/>
    <s v="DMV-148"/>
    <d v="2024-05-22T00:00:00"/>
    <n v="24050000"/>
    <n v="0"/>
    <n v="831"/>
    <d v="2024-05-23T00:00:00"/>
    <n v="20000000"/>
    <n v="4050000"/>
    <n v="2839"/>
    <d v="2024-05-28T00:00:00"/>
    <n v="20000000"/>
    <n v="0"/>
    <m/>
    <m/>
    <n v="20000000"/>
    <n v="4050000"/>
    <s v="CONTRATO DE PRESTACION DE SERVICIOS PROFESIONALES"/>
    <n v="450"/>
    <s v="GUILLERMO ANDRES ALCALA RONDON"/>
    <m/>
  </r>
  <r>
    <n v="195"/>
    <s v="7680-195"/>
    <s v="O23011601190000007680"/>
    <x v="1"/>
    <x v="1"/>
    <x v="5"/>
    <s v="PM/0208/0106/40010447680"/>
    <x v="2"/>
    <x v="0"/>
    <s v="Adición y prorroga al contrato No. 238-2024 cuyo obejto es: Prestar servicios profesionales como comunicador para la producción de información de campo que sirva de base para la divulgación de politicas, programas y proyectos de la Caja de la vivienda popular y del plan terrazas "/>
    <x v="3"/>
    <n v="80111600"/>
    <n v="5506800"/>
    <n v="1"/>
    <n v="55068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LA ADQUISICIÓN Y/O CONSTRUCCIÓN DE VIVIENDA"/>
    <m/>
    <d v="2024-05-21T00:00:00"/>
    <n v="202414000048623"/>
    <s v="02 - Creación de Nueva Línea "/>
    <s v="DE LA LINEA 43"/>
    <d v="2024-05-22T00:00:00"/>
    <s v="DMV-149"/>
    <d v="2024-05-22T00:00:00"/>
    <n v="5506800"/>
    <n v="0"/>
    <n v="832"/>
    <d v="2024-05-23T00:00:00"/>
    <n v="5506800"/>
    <n v="0"/>
    <n v="2770"/>
    <d v="2024-05-28T00:00:00"/>
    <n v="5506800"/>
    <n v="0"/>
    <m/>
    <m/>
    <n v="5506800"/>
    <n v="0"/>
    <s v="CONTRATO DE PRESTACION DE SERVICIOS PROFESIONALES"/>
    <n v="238"/>
    <s v="PAOLA ANDREA MENDEZ COTRINO"/>
    <m/>
  </r>
  <r>
    <n v="196"/>
    <s v="7680-196"/>
    <s v="O23011601190000007680"/>
    <x v="1"/>
    <x v="1"/>
    <x v="5"/>
    <s v="PM/0208/0106/40010447680"/>
    <x v="2"/>
    <x v="0"/>
    <s v="Prestar los servicios profesionales especializados realizando seguimiento, control y monitoreo del Sistema Integrado de Gestión del proceso de Mejoramiento de Vivienda en el marco del Plan Terrazas."/>
    <x v="2"/>
    <n v="80111600"/>
    <n v="8711100"/>
    <n v="2"/>
    <n v="17422200"/>
    <s v="JUNIO"/>
    <s v="JUNIO"/>
    <s v="JUNIO"/>
    <s v="DIRECCIÓN DE MEJORAMIENTO DE VIVIENDA"/>
    <s v="NELSON YOVANI JIMÉNEZ GONZÁLEZ"/>
    <s v="IMPLEMENTACIÓN DEL PLAN TERRAZAS, COMO VEHÍCULO DEL CONTRATO SOCIAL DE LA BOGOTÁ DEL SIGLO XXI, PARA EL MEJORAMIENTO Y LA CONSTRUCCIÓN DE VIVIENDA NUE"/>
    <s v="INVERSIÓN REALIZADA POR LA ENTIDAD TERRITORIAL EN EL  DESARROLLO DE PLANES Y PROYECTOS QUE FACILITAN EL MEJORAMIENTO DE VIVIENDA Y SANEAMIENTO BÁSICO"/>
    <m/>
    <d v="2024-05-27T00:00:00"/>
    <s v="CORREO ELECTRONICO"/>
    <s v="02 - Creación de Nueva Línea "/>
    <s v="DE LA LINEA 5 POR 17.422.200"/>
    <d v="2024-05-27T00:00:00"/>
    <s v="DMV-151"/>
    <d v="2024-05-27T00:00:00"/>
    <n v="17422200"/>
    <n v="0"/>
    <n v="852"/>
    <d v="2024-05-28T00:00:00"/>
    <n v="17422200"/>
    <n v="0"/>
    <n v="3020"/>
    <d v="2024-05-30T00:00:00"/>
    <n v="17422200"/>
    <n v="0"/>
    <n v="0"/>
    <m/>
    <n v="17422200"/>
    <n v="0"/>
    <s v="CONTRATO DE PRESTACION DE SERVICIOS PROFESIONALES"/>
    <n v="454"/>
    <s v="ANDRES FELIPE SUAREZ DURANGO"/>
    <m/>
  </r>
  <r>
    <n v="1"/>
    <s v="7698-1"/>
    <s v="O23011602290000007698"/>
    <x v="2"/>
    <x v="4"/>
    <x v="10"/>
    <s v="PM/0208/0102/40010317698"/>
    <x v="30"/>
    <x v="1"/>
    <s v="Instrumentos financieros para reubicación definitiva de hogares localizados en zonas de alto riesgo no mitigable o los ordenados mediante sentencias judiciales o actos administrativos."/>
    <x v="1"/>
    <s v="No aplica"/>
    <n v="218214250"/>
    <n v="12"/>
    <n v="900000000"/>
    <s v="NO APLICA"/>
    <s v="NO APLICA"/>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15T00:00:00"/>
    <n v="202412000038573"/>
    <s v="01 - Viabilización de Línea"/>
    <s v="NO APLICA"/>
    <d v="2024-04-15T00:00:00"/>
    <s v="REAS-153"/>
    <d v="2024-04-15T00:00:00"/>
    <n v="900000000"/>
    <n v="0"/>
    <n v="657"/>
    <d v="2024-04-16T00:00:00"/>
    <n v="891944580"/>
    <n v="8055420"/>
    <s v="MULTIPLES REG"/>
    <s v="MULTIPLES FECHAS"/>
    <n v="891944580"/>
    <n v="0"/>
    <n v="379367750"/>
    <m/>
    <n v="512576830"/>
    <n v="8055420"/>
    <s v="RESOLUCIÓN"/>
    <s v="MULTIPLES RESOLUCIONES"/>
    <s v="MULTIPLES TERCEROS"/>
    <m/>
  </r>
  <r>
    <n v="2"/>
    <s v="7698-2"/>
    <s v="O23011602290000007698"/>
    <x v="2"/>
    <x v="4"/>
    <x v="10"/>
    <s v="PM/0208/0102/40010317698"/>
    <x v="30"/>
    <x v="0"/>
    <s v="Instrumentos financieros para reubicación definitiva de hogares localizados en zonas de alto riesgo no mitigable o los ordenados mediante sentencias judiciales o actos administrativ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3"/>
    <s v="7698-3"/>
    <s v="O23011602290000007698"/>
    <x v="2"/>
    <x v="4"/>
    <x v="11"/>
    <s v="PM/0208/0102/40010317698"/>
    <x v="30"/>
    <x v="0"/>
    <s v="Instrumentos financieros para la adquisición de predios localizados zonas de alto riesgo no mitigable o los ordenados mediante sentencias judiciales o actos administrativos."/>
    <x v="1"/>
    <s v="No aplica"/>
    <n v="45625000"/>
    <n v="12"/>
    <n v="394746000"/>
    <s v="NO APLICA"/>
    <s v="NO APLICA"/>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07T00:00:00"/>
    <n v="202412000043443"/>
    <s v="01 - Viabilización de Línea"/>
    <s v="NO APLICA"/>
    <d v="2024-05-08T00:00:00"/>
    <s v="REAS-157"/>
    <d v="2024-05-08T00:00:00"/>
    <n v="189569450"/>
    <n v="205176550"/>
    <n v="693"/>
    <d v="2024-05-08T00:00:00"/>
    <n v="189569450"/>
    <n v="0"/>
    <s v="MULTIPLES REG"/>
    <s v="MULTIPLES FECHAS"/>
    <n v="189569450"/>
    <n v="0"/>
    <n v="0"/>
    <m/>
    <n v="189569450"/>
    <n v="205176550"/>
    <s v="RESOLUCIÓN"/>
    <s v="MULTIPLES RESOLUCIONES"/>
    <s v="MULTIPLES TERCEROS"/>
    <m/>
  </r>
  <r>
    <n v="4"/>
    <s v="7698-4"/>
    <s v="O23011602290000007698"/>
    <x v="2"/>
    <x v="4"/>
    <x v="12"/>
    <s v="PM/0208/0102/40010317698"/>
    <x v="30"/>
    <x v="0"/>
    <s v="Instrumentos financieros para relocalización transito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5"/>
    <s v="7698-5"/>
    <s v="O23011602290000007698"/>
    <x v="2"/>
    <x v="4"/>
    <x v="12"/>
    <s v="PM/0208/0102/40010317698"/>
    <x v="5"/>
    <x v="0"/>
    <s v="Realizar gestiones documentacion, legalización, gestiones notariales y  certificación juridica en la adjudicación de las viviendas para entrega de los predios a los beneficiarios objeto del programa de reasentamientos. (197 hogares meta 1 y 5 predios meta 2 con tramites realizados)"/>
    <x v="1"/>
    <s v="No aplica"/>
    <n v="19700000"/>
    <n v="12"/>
    <n v="3640000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36400000"/>
    <m/>
    <m/>
    <m/>
    <n v="0"/>
    <m/>
    <m/>
    <m/>
    <n v="0"/>
    <m/>
    <m/>
    <n v="0"/>
    <n v="36400000"/>
    <m/>
    <m/>
    <m/>
    <m/>
  </r>
  <r>
    <n v="6"/>
    <s v="7698-6"/>
    <s v="O23011602290000007698"/>
    <x v="2"/>
    <x v="4"/>
    <x v="12"/>
    <s v="PM/0208/0102/40010317698"/>
    <x v="32"/>
    <x v="0"/>
    <s v="Prestar el servicio público de transporte terrestre automotor especial para la caja de la vivienda popular"/>
    <x v="0"/>
    <n v="78111800"/>
    <n v="8760000"/>
    <n v="12"/>
    <n v="105120000"/>
    <s v="MARZO"/>
    <s v="MARZO"/>
    <s v="ABRIL"/>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05120000"/>
    <m/>
    <m/>
    <m/>
    <n v="0"/>
    <m/>
    <m/>
    <m/>
    <n v="0"/>
    <m/>
    <m/>
    <n v="0"/>
    <n v="105120000"/>
    <m/>
    <m/>
    <m/>
    <m/>
  </r>
  <r>
    <n v="7"/>
    <s v="7698-7"/>
    <s v="O23011602290000007698"/>
    <x v="2"/>
    <x v="4"/>
    <x v="13"/>
    <s v="PM/0208/0102/40010337698"/>
    <x v="30"/>
    <x v="0"/>
    <s v="Instrumentos financieros para relocalización transitoria."/>
    <x v="1"/>
    <s v="No aplica"/>
    <n v="69642000"/>
    <n v="12"/>
    <n v="76245000"/>
    <s v="NO APLICA"/>
    <s v="NO APLICA"/>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76245000"/>
    <m/>
    <m/>
    <m/>
    <n v="0"/>
    <m/>
    <m/>
    <m/>
    <n v="0"/>
    <m/>
    <m/>
    <n v="0"/>
    <n v="76245000"/>
    <m/>
    <m/>
    <m/>
    <m/>
  </r>
  <r>
    <n v="8"/>
    <s v="7698-8"/>
    <s v="O23011602290000007698"/>
    <x v="2"/>
    <x v="4"/>
    <x v="14"/>
    <s v="PM/0208/0102/40010337698"/>
    <x v="30"/>
    <x v="2"/>
    <s v="Instrumentos financieros para relocalización transitoria."/>
    <x v="1"/>
    <s v="No aplica"/>
    <n v="506230917"/>
    <n v="12"/>
    <n v="4074771000"/>
    <s v="NO APLICA"/>
    <s v="NO APLICA"/>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4074771000"/>
    <m/>
    <m/>
    <m/>
    <n v="0"/>
    <m/>
    <m/>
    <m/>
    <n v="0"/>
    <m/>
    <m/>
    <n v="0"/>
    <n v="4074771000"/>
    <m/>
    <m/>
    <m/>
    <m/>
  </r>
  <r>
    <n v="9"/>
    <s v="7698-9"/>
    <s v="O23011602290000007698"/>
    <x v="2"/>
    <x v="4"/>
    <x v="14"/>
    <s v="PM/0208/0102/40010337698"/>
    <x v="30"/>
    <x v="0"/>
    <s v="Instrumentos financieros para relocalización transito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10"/>
    <s v="7698-10"/>
    <s v="O23011602290000007698"/>
    <x v="2"/>
    <x v="4"/>
    <x v="15"/>
    <s v="PM/0208/0102/40010317698"/>
    <x v="2"/>
    <x v="0"/>
    <s v="Prestación de servicios de apoyo  técnico y asistencial a la gestión en la Dirección de Reasentamientos de la Caja de Vivienda Popular en temas de Gestión Documental con especial enfasis en el saneamiento predial."/>
    <x v="2"/>
    <n v="80161504"/>
    <n v="2000000"/>
    <n v="6"/>
    <n v="92727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9272700"/>
    <m/>
    <m/>
    <m/>
    <n v="0"/>
    <m/>
    <m/>
    <m/>
    <n v="0"/>
    <m/>
    <m/>
    <n v="0"/>
    <n v="9272700"/>
    <m/>
    <m/>
    <m/>
    <m/>
  </r>
  <r>
    <n v="11"/>
    <s v="7698-11"/>
    <s v="O23011602290000007698"/>
    <x v="2"/>
    <x v="4"/>
    <x v="15"/>
    <s v="PM/0208/0102/40010317698"/>
    <x v="18"/>
    <x v="0"/>
    <s v="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
    <x v="2"/>
    <n v="81101508"/>
    <n v="8554000"/>
    <n v="10"/>
    <n v="4307716"/>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4307716"/>
    <m/>
    <m/>
    <m/>
    <n v="0"/>
    <m/>
    <m/>
    <m/>
    <n v="0"/>
    <m/>
    <m/>
    <n v="0"/>
    <n v="4307716"/>
    <m/>
    <m/>
    <m/>
    <m/>
  </r>
  <r>
    <n v="12"/>
    <s v="7698-12"/>
    <s v="O23011602290000007698"/>
    <x v="2"/>
    <x v="4"/>
    <x v="15"/>
    <s v="PM/0208/0102/40010317698"/>
    <x v="33"/>
    <x v="0"/>
    <s v="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
    <x v="2"/>
    <n v="80131803"/>
    <n v="7484000"/>
    <n v="10"/>
    <n v="44040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44040000"/>
    <m/>
    <m/>
    <m/>
    <n v="0"/>
    <m/>
    <m/>
    <m/>
    <n v="0"/>
    <m/>
    <m/>
    <n v="0"/>
    <n v="44040000"/>
    <m/>
    <m/>
    <m/>
    <m/>
  </r>
  <r>
    <n v="13"/>
    <s v="7698-13"/>
    <s v="O23011602290000007698"/>
    <x v="2"/>
    <x v="4"/>
    <x v="15"/>
    <s v="PM/0208/0102/40010317698"/>
    <x v="10"/>
    <x v="0"/>
    <s v="Prestación de servicios de apoyo profesional, técnico y asistencial a la gestión en la Dirección de Reasentamientos de la Caja de Vivienda Popular en temas Jurídicos con especial enfasis en sanemiento predial y demolicione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14"/>
    <s v="7698-14"/>
    <s v="O23011602290000007698"/>
    <x v="2"/>
    <x v="4"/>
    <x v="15"/>
    <s v="PM/0208/0102/40010317698"/>
    <x v="11"/>
    <x v="0"/>
    <s v="Contratación de actividades de adecuación preliminar, demarcación y señalización de los predios desocupados en desarrollo del proceso de reasentamientos por alto riesgo no mitigables, acorde a la delegación establecida en el Decreto 520 2023 del POT"/>
    <x v="7"/>
    <s v="72141500;80101500;72102900;22102000"/>
    <n v="250684667"/>
    <n v="3"/>
    <n v="752054000"/>
    <s v="MAYO"/>
    <s v="JUNIO"/>
    <s v="JULI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752054000"/>
    <m/>
    <m/>
    <m/>
    <n v="0"/>
    <m/>
    <m/>
    <m/>
    <n v="0"/>
    <m/>
    <m/>
    <n v="0"/>
    <n v="752054000"/>
    <m/>
    <m/>
    <m/>
    <m/>
  </r>
  <r>
    <n v="15"/>
    <s v="7698-15"/>
    <s v="O23011602290000007698"/>
    <x v="2"/>
    <x v="4"/>
    <x v="16"/>
    <s v="PM/0208/0102/40010317698"/>
    <x v="2"/>
    <x v="0"/>
    <s v="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
    <x v="2"/>
    <n v="80161504"/>
    <n v="8232400"/>
    <n v="9"/>
    <n v="62590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2590000"/>
    <m/>
    <m/>
    <m/>
    <n v="0"/>
    <m/>
    <m/>
    <m/>
    <n v="0"/>
    <m/>
    <m/>
    <n v="0"/>
    <n v="62590000"/>
    <m/>
    <m/>
    <m/>
    <m/>
  </r>
  <r>
    <n v="16"/>
    <s v="7698-16"/>
    <s v="O23011602290000007698"/>
    <x v="2"/>
    <x v="4"/>
    <x v="16"/>
    <s v="PM/0208/0102/40010317698"/>
    <x v="4"/>
    <x v="0"/>
    <s v="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17"/>
    <s v="7698-17"/>
    <s v="O23011602290000007698"/>
    <x v="2"/>
    <x v="4"/>
    <x v="16"/>
    <s v="PM/0208/0102/40010317698"/>
    <x v="4"/>
    <x v="0"/>
    <s v="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18"/>
    <s v="7698-18"/>
    <s v="O23011602290000007698"/>
    <x v="2"/>
    <x v="4"/>
    <x v="16"/>
    <s v="PM/0208/0102/40010317698"/>
    <x v="4"/>
    <x v="0"/>
    <s v="Prestación de servicios profesionales para la ejecución, seguimiento y acompañamiento de actividades de gestión social de la Direccion de Reasentamientos en las diferentes etapas del programa de reasentamiento para los procesos y/o expedientes que le sean asignad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19"/>
    <s v="7698-19"/>
    <s v="O23011602290000007698"/>
    <x v="2"/>
    <x v="4"/>
    <x v="16"/>
    <s v="PM/0208/0102/40010317698"/>
    <x v="34"/>
    <x v="0"/>
    <s v="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
    <x v="2"/>
    <n v="84111700"/>
    <n v="10500000"/>
    <n v="10"/>
    <n v="2643151"/>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643151"/>
    <m/>
    <m/>
    <m/>
    <n v="0"/>
    <m/>
    <m/>
    <m/>
    <n v="0"/>
    <m/>
    <m/>
    <n v="0"/>
    <n v="2643151"/>
    <m/>
    <m/>
    <m/>
    <m/>
  </r>
  <r>
    <n v="20"/>
    <s v="7698-20"/>
    <s v="O23011602290000007698"/>
    <x v="2"/>
    <x v="4"/>
    <x v="16"/>
    <s v="PM/0208/0102/40010317698"/>
    <x v="18"/>
    <x v="0"/>
    <s v="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
    <x v="2"/>
    <n v="81101508"/>
    <n v="9409400"/>
    <n v="9"/>
    <n v="85540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85540000"/>
    <m/>
    <m/>
    <m/>
    <n v="0"/>
    <m/>
    <m/>
    <m/>
    <n v="0"/>
    <m/>
    <m/>
    <n v="0"/>
    <n v="85540000"/>
    <m/>
    <m/>
    <m/>
    <m/>
  </r>
  <r>
    <n v="21"/>
    <s v="7698-21"/>
    <s v="O23011602290000007698"/>
    <x v="2"/>
    <x v="4"/>
    <x v="16"/>
    <s v="PM/0208/0102/40010317698"/>
    <x v="10"/>
    <x v="0"/>
    <s v="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22"/>
    <s v="7698-22"/>
    <s v="O23011602290000007698"/>
    <x v="2"/>
    <x v="4"/>
    <x v="16"/>
    <s v="PM/0208/0102/40010317698"/>
    <x v="10"/>
    <x v="0"/>
    <s v="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23"/>
    <s v="7698-23"/>
    <s v="O23011602290000007698"/>
    <x v="2"/>
    <x v="4"/>
    <x v="12"/>
    <s v="PM/0208/0102/40010317698"/>
    <x v="2"/>
    <x v="0"/>
    <s v="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
    <x v="2"/>
    <n v="80161504"/>
    <n v="2000000"/>
    <n v="9"/>
    <n v="3203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3203000"/>
    <m/>
    <m/>
    <m/>
    <n v="0"/>
    <m/>
    <m/>
    <m/>
    <n v="0"/>
    <m/>
    <m/>
    <n v="0"/>
    <n v="3203000"/>
    <m/>
    <m/>
    <m/>
    <m/>
  </r>
  <r>
    <n v="24"/>
    <s v="7698-24"/>
    <s v="O23011602290000007698"/>
    <x v="2"/>
    <x v="4"/>
    <x v="12"/>
    <s v="PM/0208/0102/40010317698"/>
    <x v="2"/>
    <x v="0"/>
    <s v="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
    <x v="2"/>
    <n v="80161504"/>
    <n v="2822600"/>
    <n v="9"/>
    <n v="6139752"/>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139752"/>
    <m/>
    <m/>
    <m/>
    <n v="0"/>
    <m/>
    <m/>
    <m/>
    <n v="0"/>
    <m/>
    <m/>
    <n v="0"/>
    <n v="6139752"/>
    <m/>
    <m/>
    <m/>
    <m/>
  </r>
  <r>
    <n v="25"/>
    <s v="7698-25"/>
    <s v="O23011602290000007698"/>
    <x v="2"/>
    <x v="4"/>
    <x v="12"/>
    <s v="PM/0208/0102/40010317698"/>
    <x v="2"/>
    <x v="0"/>
    <s v="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
    <x v="2"/>
    <n v="80161504"/>
    <n v="2822600"/>
    <n v="9"/>
    <n v="74362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743620"/>
    <m/>
    <m/>
    <m/>
    <n v="0"/>
    <m/>
    <m/>
    <m/>
    <n v="0"/>
    <m/>
    <m/>
    <n v="0"/>
    <n v="743620"/>
    <m/>
    <m/>
    <m/>
    <m/>
  </r>
  <r>
    <n v="26"/>
    <s v="7698-26"/>
    <s v="O23011602290000007698"/>
    <x v="2"/>
    <x v="4"/>
    <x v="12"/>
    <s v="PM/0208/0102/40010317698"/>
    <x v="4"/>
    <x v="0"/>
    <s v="Prestación de servicios profesionales a la gestión social de la Dirección de Reasentamientos, en la gestión de los cierres administrativos de los expedientes que le sean asignados de acuerdo con los procedimientos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27"/>
    <s v="7698-27"/>
    <s v="O23011602290000007698"/>
    <x v="2"/>
    <x v="4"/>
    <x v="12"/>
    <s v="PM/0208/0102/40010317698"/>
    <x v="4"/>
    <x v="0"/>
    <s v="Prestación de servicios profesionales a la gestión  social de la Direccion de Reasentamientos,  en la gestión de las etapas d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28"/>
    <s v="7698-28"/>
    <s v="O23011602290000007698"/>
    <x v="2"/>
    <x v="4"/>
    <x v="12"/>
    <s v="PM/0208/0102/40010317698"/>
    <x v="4"/>
    <x v="0"/>
    <s v="Prestación de servicios profesionales a la gestión social de la Dirección de Reasentamientos, en la gestión de los cierres administrativos de los expedientes que le sean asignados de acuerdo con los procedimientos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29"/>
    <s v="7698-29"/>
    <s v="O23011602290000007698"/>
    <x v="2"/>
    <x v="4"/>
    <x v="12"/>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30"/>
    <s v="7698-30"/>
    <s v="O23011602290000007698"/>
    <x v="2"/>
    <x v="4"/>
    <x v="12"/>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31"/>
    <s v="7698-31"/>
    <s v="O23011602290000007698"/>
    <x v="2"/>
    <x v="4"/>
    <x v="12"/>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32"/>
    <s v="7698-32"/>
    <s v="O23011602290000007698"/>
    <x v="2"/>
    <x v="4"/>
    <x v="12"/>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33"/>
    <s v="7698-33"/>
    <s v="O23011602290000007698"/>
    <x v="2"/>
    <x v="4"/>
    <x v="12"/>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2"/>
    <n v="93141506"/>
    <n v="5751900"/>
    <n v="9"/>
    <n v="2656289"/>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656289"/>
    <m/>
    <m/>
    <m/>
    <n v="0"/>
    <m/>
    <m/>
    <m/>
    <n v="0"/>
    <m/>
    <m/>
    <n v="0"/>
    <n v="2656289"/>
    <m/>
    <m/>
    <m/>
    <m/>
  </r>
  <r>
    <n v="34"/>
    <s v="7698-34"/>
    <s v="O23011602290000007698"/>
    <x v="2"/>
    <x v="4"/>
    <x v="12"/>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2"/>
    <n v="93141506"/>
    <n v="5751900"/>
    <n v="9"/>
    <n v="101686"/>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01686"/>
    <m/>
    <m/>
    <m/>
    <n v="0"/>
    <m/>
    <m/>
    <m/>
    <n v="0"/>
    <m/>
    <m/>
    <n v="0"/>
    <n v="101686"/>
    <m/>
    <m/>
    <m/>
    <m/>
  </r>
  <r>
    <n v="35"/>
    <s v="7698-35"/>
    <s v="O23011602290000007698"/>
    <x v="2"/>
    <x v="4"/>
    <x v="12"/>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2"/>
    <n v="93141506"/>
    <n v="5751900"/>
    <n v="9"/>
    <n v="11446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1446500"/>
    <m/>
    <m/>
    <m/>
    <n v="0"/>
    <m/>
    <m/>
    <m/>
    <n v="0"/>
    <m/>
    <m/>
    <n v="0"/>
    <n v="11446500"/>
    <m/>
    <m/>
    <m/>
    <m/>
  </r>
  <r>
    <n v="36"/>
    <s v="7698-36"/>
    <s v="O23011602290000007698"/>
    <x v="2"/>
    <x v="4"/>
    <x v="12"/>
    <s v="PM/0208/0102/40010317698"/>
    <x v="4"/>
    <x v="0"/>
    <s v="Prestación de servicios profesionales a la gestión social de la Dirección de Reasentamientos, en la gestión de los cierres administrativos de los expedientes que le sean asignados  de acuerdo con  los procedimientos y la normatividad vigente que rige la materia."/>
    <x v="2"/>
    <n v="93141506"/>
    <n v="6469100"/>
    <n v="9"/>
    <n v="21488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1488500"/>
    <m/>
    <m/>
    <m/>
    <n v="0"/>
    <m/>
    <m/>
    <m/>
    <n v="0"/>
    <m/>
    <m/>
    <n v="0"/>
    <n v="21488500"/>
    <m/>
    <m/>
    <m/>
    <m/>
  </r>
  <r>
    <n v="37"/>
    <s v="7698-37"/>
    <s v="O23011602290000007698"/>
    <x v="2"/>
    <x v="4"/>
    <x v="12"/>
    <s v="PM/0208/0102/40010317698"/>
    <x v="4"/>
    <x v="0"/>
    <s v="Prestación de servicios profesionales a la gestión social de la Dirección de Reasentamientos, en la gestión de los cierres administrativos de los expedientes que le sean asignados  de acuerdo con  los procedimientos y la normatividad vigente que rige la materia."/>
    <x v="2"/>
    <n v="93141506"/>
    <n v="6600000"/>
    <n v="9"/>
    <n v="51000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1000000"/>
    <m/>
    <m/>
    <m/>
    <n v="0"/>
    <m/>
    <m/>
    <m/>
    <n v="0"/>
    <m/>
    <m/>
    <n v="0"/>
    <n v="51000000"/>
    <m/>
    <m/>
    <m/>
    <m/>
  </r>
  <r>
    <n v="38"/>
    <s v="7698-38"/>
    <s v="O23011602290000007698"/>
    <x v="2"/>
    <x v="4"/>
    <x v="12"/>
    <s v="PM/0208/0102/40010317698"/>
    <x v="4"/>
    <x v="0"/>
    <s v="Prestación de servicios profesionale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
    <x v="2"/>
    <n v="93141506"/>
    <n v="7056500"/>
    <n v="9"/>
    <n v="545275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4527500"/>
    <m/>
    <m/>
    <m/>
    <n v="0"/>
    <m/>
    <m/>
    <m/>
    <n v="0"/>
    <m/>
    <m/>
    <n v="0"/>
    <n v="54527500"/>
    <m/>
    <m/>
    <m/>
    <m/>
  </r>
  <r>
    <n v="39"/>
    <s v="7698-39"/>
    <s v="O23011602290000007698"/>
    <x v="2"/>
    <x v="4"/>
    <x v="12"/>
    <s v="PM/0208/0102/40010317698"/>
    <x v="4"/>
    <x v="0"/>
    <s v="Prestación de servicios profesionales a la gestión social de la Dirección de Reasentamientos, en la gestión de los cierres administrativos de los expedientes que le sean asignados  de acuerdo con  los procedimientos y la normatividad vigente que rige la materia."/>
    <x v="2"/>
    <n v="93141506"/>
    <n v="7056500"/>
    <n v="9"/>
    <n v="545275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4527500"/>
    <m/>
    <m/>
    <m/>
    <n v="0"/>
    <m/>
    <m/>
    <m/>
    <n v="0"/>
    <m/>
    <m/>
    <n v="0"/>
    <n v="54527500"/>
    <m/>
    <m/>
    <m/>
    <m/>
  </r>
  <r>
    <n v="40"/>
    <s v="7698-40"/>
    <s v="O23011602290000007698"/>
    <x v="2"/>
    <x v="4"/>
    <x v="12"/>
    <s v="PM/0208/0102/40010317698"/>
    <x v="10"/>
    <x v="0"/>
    <s v="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1"/>
    <s v="7698-41"/>
    <s v="O23011602290000007698"/>
    <x v="2"/>
    <x v="4"/>
    <x v="12"/>
    <s v="PM/0208/0102/40010317698"/>
    <x v="10"/>
    <x v="0"/>
    <s v="Prestación de servicios profesionales de abogado a la Dirección de Reasentamientos para la depuración predial de los expedientes que le sean asignados dentro del proceso de reasentamiento de acuerdo con los procedimientos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2"/>
    <s v="7698-42"/>
    <s v="O23011602290000007698"/>
    <x v="2"/>
    <x v="4"/>
    <x v="12"/>
    <s v="PM/0208/0102/40010317698"/>
    <x v="10"/>
    <x v="0"/>
    <s v="Prestar servicios profesionales a la gestión técnica de la Dirección de Reasentamientos, para la ejecucion de todas las etapas del programa de relocalizacion transitoria establecidas en el proceso y los procedimientos adoptados en la CVP y la normatividad vigente que rige la materia, de los expedientes que le sean asignad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3"/>
    <s v="7698-43"/>
    <s v="O23011602290000007698"/>
    <x v="2"/>
    <x v="4"/>
    <x v="12"/>
    <s v="PM/0208/0102/40010317698"/>
    <x v="10"/>
    <x v="0"/>
    <s v="Prestar servicios profesionales a la gestión técnica de la Dirección de Reasentamientos, para la ejecucion de todas las etapas del programa de relocalizacion transitoria establecidas en el proceso y los procedimientos adoptados en la CVP y la normatividad vigente que rige la materia, de los expedientes que le sean asignad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4"/>
    <s v="7698-44"/>
    <s v="O23011602290000007698"/>
    <x v="2"/>
    <x v="4"/>
    <x v="12"/>
    <s v="PM/0208/0102/40010317698"/>
    <x v="10"/>
    <x v="0"/>
    <s v="Prestación de servicios profesionales de abogado a la Dirección de Reasentamientos para la depuración predial de los expedientes que le sean asignados dentro del proceso de reasentamiento de acuerdo con  los procedimientos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5"/>
    <s v="7698-45"/>
    <s v="O23011602290000007698"/>
    <x v="2"/>
    <x v="4"/>
    <x v="12"/>
    <s v="PM/0208/0102/40010317698"/>
    <x v="10"/>
    <x v="0"/>
    <s v="Prestación de servicios profesionales de abogado a la Dirección de Reasentamientos para la depuración predial de los expedientes que le sean asignados dentro del proceso de reasentamiento de acuerdo con los procedimientos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6"/>
    <s v="7698-46"/>
    <s v="O23011602290000007698"/>
    <x v="2"/>
    <x v="4"/>
    <x v="12"/>
    <s v="PM/0208/0102/40010317698"/>
    <x v="10"/>
    <x v="0"/>
    <s v="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7"/>
    <s v="7698-47"/>
    <s v="O23011602290000007698"/>
    <x v="2"/>
    <x v="4"/>
    <x v="12"/>
    <s v="PM/0208/0102/40010317698"/>
    <x v="10"/>
    <x v="0"/>
    <s v="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8"/>
    <s v="7698-48"/>
    <s v="O23011602290000007698"/>
    <x v="2"/>
    <x v="4"/>
    <x v="12"/>
    <s v="PM/0208/0102/40010317698"/>
    <x v="10"/>
    <x v="0"/>
    <s v="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49"/>
    <s v="7698-49"/>
    <s v="O23011602290000007698"/>
    <x v="2"/>
    <x v="4"/>
    <x v="12"/>
    <s v="PM/0208/0102/40010317698"/>
    <x v="10"/>
    <x v="0"/>
    <s v="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
    <x v="2"/>
    <n v="80121703"/>
    <n v="8232400"/>
    <n v="9"/>
    <n v="8988586"/>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8988586"/>
    <m/>
    <m/>
    <m/>
    <n v="0"/>
    <m/>
    <m/>
    <m/>
    <n v="0"/>
    <m/>
    <m/>
    <n v="0"/>
    <n v="8988586"/>
    <m/>
    <m/>
    <m/>
    <m/>
  </r>
  <r>
    <n v="50"/>
    <s v="7698-50"/>
    <s v="O23011602290000007698"/>
    <x v="2"/>
    <x v="4"/>
    <x v="12"/>
    <s v="PM/0208/0102/40010317698"/>
    <x v="10"/>
    <x v="0"/>
    <s v="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_x000a_"/>
    <x v="2"/>
    <n v="80121703"/>
    <n v="8232400"/>
    <n v="9"/>
    <n v="17660306"/>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7660306"/>
    <m/>
    <m/>
    <m/>
    <n v="0"/>
    <m/>
    <m/>
    <m/>
    <n v="0"/>
    <m/>
    <m/>
    <n v="0"/>
    <n v="17660306"/>
    <m/>
    <m/>
    <m/>
    <m/>
  </r>
  <r>
    <n v="51"/>
    <s v="7698-51"/>
    <s v="O23011602290000007698"/>
    <x v="2"/>
    <x v="4"/>
    <x v="12"/>
    <s v="PM/0208/0102/40010317698"/>
    <x v="10"/>
    <x v="0"/>
    <s v="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
    <x v="2"/>
    <n v="80121703"/>
    <n v="8250000"/>
    <n v="9"/>
    <n v="64500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4500000"/>
    <m/>
    <m/>
    <m/>
    <n v="0"/>
    <m/>
    <m/>
    <m/>
    <n v="0"/>
    <m/>
    <m/>
    <n v="0"/>
    <n v="64500000"/>
    <m/>
    <m/>
    <m/>
    <m/>
  </r>
  <r>
    <n v="52"/>
    <s v="7698-52"/>
    <s v="O23011602290000007698"/>
    <x v="2"/>
    <x v="4"/>
    <x v="12"/>
    <s v="PM/0208/0102/40010317698"/>
    <x v="10"/>
    <x v="0"/>
    <s v="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
    <x v="2"/>
    <n v="80121703"/>
    <n v="9409400"/>
    <n v="9"/>
    <n v="66208717"/>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s v="Para línea 99"/>
    <m/>
    <m/>
    <m/>
    <m/>
    <n v="66208717"/>
    <m/>
    <m/>
    <m/>
    <n v="0"/>
    <m/>
    <m/>
    <m/>
    <n v="0"/>
    <m/>
    <m/>
    <n v="0"/>
    <n v="66208717"/>
    <m/>
    <m/>
    <m/>
    <m/>
  </r>
  <r>
    <n v="53"/>
    <s v="7698-53"/>
    <s v="O23011602290000007698"/>
    <x v="2"/>
    <x v="4"/>
    <x v="12"/>
    <s v="PM/0208/0102/40010317698"/>
    <x v="10"/>
    <x v="0"/>
    <s v="Prestación de servicios profesionales de abogado a la Dirección de Reasentamientos para la depuración predial de los expedientes que le sean asignados dentro del proceso de reasentamiento de acuerdo con los procedimientos y la normatividad vigente que rige la materia."/>
    <x v="2"/>
    <n v="80121703"/>
    <n v="10600000"/>
    <n v="10"/>
    <n v="6389693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3896930"/>
    <m/>
    <m/>
    <m/>
    <n v="0"/>
    <m/>
    <m/>
    <m/>
    <n v="0"/>
    <m/>
    <m/>
    <n v="0"/>
    <n v="63896930"/>
    <m/>
    <m/>
    <m/>
    <m/>
  </r>
  <r>
    <n v="54"/>
    <s v="7698-54"/>
    <s v="O23011602290000007698"/>
    <x v="2"/>
    <x v="4"/>
    <x v="12"/>
    <s v="PM/0208/0102/40010317698"/>
    <x v="34"/>
    <x v="0"/>
    <s v="Prestar servicios profesionales  a la Dirección de Reasentamientos en el área financiera, para realizar el  seguimiento y control a la ejecución de los recursos presupuestales del programa de relocalizacion transitoria de acuerdo con  las etapas establecidas en el proceso de Reasentamiento, atendiendo lo establecido en el proceso y los procedimientos adoptados en la CVP y la normatividad vigente que rige la materia."/>
    <x v="2"/>
    <n v="84111700"/>
    <n v="3881900"/>
    <n v="9"/>
    <n v="10994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099400"/>
    <m/>
    <m/>
    <m/>
    <n v="0"/>
    <m/>
    <m/>
    <m/>
    <n v="0"/>
    <m/>
    <m/>
    <n v="0"/>
    <n v="1099400"/>
    <m/>
    <m/>
    <m/>
    <m/>
  </r>
  <r>
    <n v="55"/>
    <s v="7698-55"/>
    <s v="O23011602290000007698"/>
    <x v="2"/>
    <x v="4"/>
    <x v="12"/>
    <s v="PM/0208/0102/40010317698"/>
    <x v="34"/>
    <x v="0"/>
    <s v="Prestar servicios profesionales  a la Dirección de Reasentamientos en el área financiera, para realizar el  seguimiento y control a la ejecución de los recursos presupuestales del componente VURES de acuerdo con  las etapas establecidas en el proceso de Reasentamiento, atendiendo lo establecido en el proceso y los procedimientos adoptados en la CVP y la normatividad vigente que rige la materia."/>
    <x v="2"/>
    <n v="84111700"/>
    <n v="4704700"/>
    <n v="9"/>
    <n v="60963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09630"/>
    <m/>
    <m/>
    <m/>
    <n v="0"/>
    <m/>
    <m/>
    <m/>
    <n v="0"/>
    <m/>
    <m/>
    <n v="0"/>
    <n v="609630"/>
    <m/>
    <m/>
    <m/>
    <m/>
  </r>
  <r>
    <n v="56"/>
    <s v="7698-56"/>
    <s v="O23011602290000007698"/>
    <x v="2"/>
    <x v="4"/>
    <x v="12"/>
    <s v="PM/0208/0102/40010317698"/>
    <x v="34"/>
    <x v="0"/>
    <s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2"/>
    <n v="84111700"/>
    <n v="4704700"/>
    <n v="9"/>
    <n v="260908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6090800"/>
    <m/>
    <m/>
    <m/>
    <n v="0"/>
    <m/>
    <m/>
    <m/>
    <n v="0"/>
    <m/>
    <m/>
    <n v="0"/>
    <n v="26090800"/>
    <m/>
    <m/>
    <m/>
    <m/>
  </r>
  <r>
    <n v="57"/>
    <s v="7698-57"/>
    <s v="O23011602290000007698"/>
    <x v="2"/>
    <x v="4"/>
    <x v="12"/>
    <s v="PM/0208/0102/40010317698"/>
    <x v="34"/>
    <x v="0"/>
    <s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2"/>
    <n v="84111700"/>
    <n v="5751900"/>
    <n v="9"/>
    <n v="5194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19400"/>
    <m/>
    <m/>
    <m/>
    <n v="0"/>
    <m/>
    <m/>
    <m/>
    <n v="0"/>
    <m/>
    <m/>
    <n v="0"/>
    <n v="519400"/>
    <m/>
    <m/>
    <m/>
    <m/>
  </r>
  <r>
    <n v="58"/>
    <s v="7698-58"/>
    <s v="O23011602290000007698"/>
    <x v="2"/>
    <x v="4"/>
    <x v="12"/>
    <s v="PM/0208/0102/40010317698"/>
    <x v="34"/>
    <x v="0"/>
    <s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2"/>
    <n v="84111700"/>
    <n v="7056500"/>
    <n v="9"/>
    <n v="12419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2419000"/>
    <m/>
    <m/>
    <m/>
    <n v="0"/>
    <m/>
    <m/>
    <m/>
    <n v="0"/>
    <m/>
    <m/>
    <n v="0"/>
    <n v="12419000"/>
    <m/>
    <m/>
    <m/>
    <m/>
  </r>
  <r>
    <n v="59"/>
    <s v="7698-59"/>
    <s v="O23011602290000007698"/>
    <x v="2"/>
    <x v="4"/>
    <x v="12"/>
    <s v="PM/0208/0102/40010317698"/>
    <x v="34"/>
    <x v="0"/>
    <s v="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
    <x v="2"/>
    <n v="84111700"/>
    <n v="8232400"/>
    <n v="9"/>
    <n v="37177749"/>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37177749"/>
    <m/>
    <m/>
    <m/>
    <n v="0"/>
    <m/>
    <m/>
    <m/>
    <n v="0"/>
    <m/>
    <m/>
    <n v="0"/>
    <n v="37177749"/>
    <m/>
    <m/>
    <m/>
    <m/>
  </r>
  <r>
    <n v="60"/>
    <s v="7698-60"/>
    <s v="O23011602290000007698"/>
    <x v="2"/>
    <x v="4"/>
    <x v="12"/>
    <s v="PM/0208/0102/40010317698"/>
    <x v="34"/>
    <x v="0"/>
    <s v="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
    <x v="2"/>
    <n v="84111700"/>
    <n v="8232400"/>
    <n v="9"/>
    <n v="30380116"/>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30380116"/>
    <m/>
    <m/>
    <m/>
    <n v="0"/>
    <m/>
    <m/>
    <m/>
    <n v="0"/>
    <m/>
    <m/>
    <n v="0"/>
    <n v="30380116"/>
    <m/>
    <m/>
    <m/>
    <m/>
  </r>
  <r>
    <n v="61"/>
    <s v="7698-61"/>
    <s v="O23011602290000007698"/>
    <x v="2"/>
    <x v="4"/>
    <x v="12"/>
    <s v="PM/0208/0102/40010317698"/>
    <x v="34"/>
    <x v="0"/>
    <s v="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
    <x v="2"/>
    <n v="84111700"/>
    <n v="10500000"/>
    <n v="10"/>
    <n v="75250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1-29T00:00:00"/>
    <n v="202412000005533"/>
    <s v="01 - Viabilización de Línea"/>
    <s v="A la linea 99"/>
    <d v="2024-01-29T00:00:00"/>
    <m/>
    <m/>
    <m/>
    <n v="75250000"/>
    <m/>
    <m/>
    <m/>
    <n v="0"/>
    <m/>
    <m/>
    <m/>
    <n v="0"/>
    <m/>
    <m/>
    <n v="0"/>
    <n v="75250000"/>
    <m/>
    <m/>
    <m/>
    <m/>
  </r>
  <r>
    <n v="62"/>
    <s v="7698-62"/>
    <s v="O23011602290000007698"/>
    <x v="2"/>
    <x v="4"/>
    <x v="12"/>
    <s v="PM/0208/0102/40010317698"/>
    <x v="35"/>
    <x v="0"/>
    <s v="Prestación de servicios de apoyo profesional, técnico y asistencial a la gestión en la Dirección de Reasentamientos de la Caja de Vivienda Popular en temas Administrativ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63"/>
    <s v="7698-63"/>
    <s v="O23011602290000007698"/>
    <x v="2"/>
    <x v="4"/>
    <x v="12"/>
    <s v="PM/0208/0102/40010317698"/>
    <x v="35"/>
    <x v="0"/>
    <s v="Prestación de servicios de apoyo profesional, técnico y asistencial a la gestión en la Dirección de Reasentamientos de la Caja de Vivienda Popular en temas Administrativ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64"/>
    <s v="7698-64"/>
    <s v="O23011602290000007698"/>
    <x v="2"/>
    <x v="4"/>
    <x v="12"/>
    <s v="PM/0208/0102/40010317698"/>
    <x v="35"/>
    <x v="0"/>
    <s v="Prestar servicios profesionales especializados y de asesoria para apoyar la coordinación, seguimiento y control a la ejecución de los recursos presupuestales y a la gestión financiera de la Dirección de Reasentamientos, así como el seguimiento a las actividades y procesos propios de la Dirección del Reasentamientos de la CVP."/>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65"/>
    <s v="7698-65"/>
    <s v="O23011602290000007698"/>
    <x v="2"/>
    <x v="4"/>
    <x v="12"/>
    <s v="PM/0208/0102/40010317698"/>
    <x v="35"/>
    <x v="0"/>
    <s v="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66"/>
    <s v="7698-66"/>
    <s v="O23011602290000007698"/>
    <x v="2"/>
    <x v="4"/>
    <x v="12"/>
    <s v="PM/0208/0102/40010317698"/>
    <x v="18"/>
    <x v="0"/>
    <s v="Prestar servicios profesionales a la Dirección de Reasentamientos de la Caja de la Vivienda Popular, para  realizar apoyo en la programación de actividades y seguimiento a los planes de acción prioritarios de los grupos de trabajo,  atendiendo lo establecido en el proceso y los procedimientos adoptados en la CVP y la normatividad vigente que rige la materia."/>
    <x v="2"/>
    <n v="81101508"/>
    <n v="9350000"/>
    <n v="9"/>
    <n v="18523744"/>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8523744"/>
    <m/>
    <m/>
    <m/>
    <n v="0"/>
    <m/>
    <m/>
    <m/>
    <n v="0"/>
    <m/>
    <m/>
    <n v="0"/>
    <n v="18523744"/>
    <m/>
    <m/>
    <m/>
    <m/>
  </r>
  <r>
    <n v="67"/>
    <s v="7698-67"/>
    <s v="O23011602290000007698"/>
    <x v="2"/>
    <x v="4"/>
    <x v="12"/>
    <s v="PM/0208/0102/40010317698"/>
    <x v="33"/>
    <x v="0"/>
    <s v="Prestar servicios técnicos de apoyo a la gestión de la Direccion de Reasentamientos, para realizar actividades operativas y de seguimiento a los PQRS, de acuerdo con los procedimientos adoptados en la CVP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68"/>
    <s v="7698-68"/>
    <s v="O23011602290000007698"/>
    <x v="2"/>
    <x v="4"/>
    <x v="12"/>
    <s v="PM/0208/0102/40010317698"/>
    <x v="33"/>
    <x v="0"/>
    <s v="Prestar servicios técnicos de apoyo a la gestión de la Direccion de Reasentamientos, para realizar actividades operativas y de seguimiento a los PQRS, de acuerdo con los procedimientos adoptados en la CVP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69"/>
    <s v="7698-69"/>
    <s v="O23011602290000007698"/>
    <x v="2"/>
    <x v="4"/>
    <x v="12"/>
    <s v="PM/0208/0102/40010317698"/>
    <x v="33"/>
    <x v="0"/>
    <s v="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70"/>
    <s v="7698-70"/>
    <s v="O23011602290000007698"/>
    <x v="2"/>
    <x v="4"/>
    <x v="12"/>
    <s v="PM/0208/0102/40010317698"/>
    <x v="33"/>
    <x v="0"/>
    <s v="Prestar servicios profesionales a la gestión juridica  de la Dirección de Reasentamientos, en  las etapas de ingreso, prefactibilidad,  factibilidad y ejecución establecidas en el proceso y los procedimientos adoptados en la CVP y la normatividad vigente que rige la materia, de los expedientes que le sean asignados."/>
    <x v="2"/>
    <n v="80131803"/>
    <n v="3799400.0000000005"/>
    <n v="9"/>
    <n v="2807208"/>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807208"/>
    <m/>
    <m/>
    <m/>
    <n v="0"/>
    <m/>
    <m/>
    <m/>
    <n v="0"/>
    <m/>
    <m/>
    <n v="0"/>
    <n v="2807208"/>
    <m/>
    <m/>
    <m/>
    <m/>
  </r>
  <r>
    <n v="71"/>
    <s v="7698-71"/>
    <s v="O23011602290000007698"/>
    <x v="2"/>
    <x v="4"/>
    <x v="12"/>
    <s v="PM/0208/0102/40010317698"/>
    <x v="33"/>
    <x v="0"/>
    <s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x v="2"/>
    <n v="80131803"/>
    <n v="3799400.0000000005"/>
    <n v="9"/>
    <n v="2959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959000"/>
    <m/>
    <m/>
    <m/>
    <n v="0"/>
    <m/>
    <m/>
    <m/>
    <n v="0"/>
    <m/>
    <m/>
    <n v="0"/>
    <n v="2959000"/>
    <m/>
    <m/>
    <m/>
    <m/>
  </r>
  <r>
    <n v="72"/>
    <s v="7698-72"/>
    <s v="O23011602290000007698"/>
    <x v="2"/>
    <x v="4"/>
    <x v="12"/>
    <s v="PM/0208/0102/40010317698"/>
    <x v="33"/>
    <x v="0"/>
    <s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x v="2"/>
    <n v="80131803"/>
    <n v="3881900.0000000005"/>
    <n v="9"/>
    <n v="1496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496500"/>
    <m/>
    <m/>
    <m/>
    <n v="0"/>
    <m/>
    <m/>
    <m/>
    <n v="0"/>
    <m/>
    <m/>
    <n v="0"/>
    <n v="1496500"/>
    <m/>
    <m/>
    <m/>
    <m/>
  </r>
  <r>
    <n v="73"/>
    <s v="7698-73"/>
    <s v="O23011602290000007698"/>
    <x v="2"/>
    <x v="4"/>
    <x v="12"/>
    <s v="PM/0208/0102/40010317698"/>
    <x v="33"/>
    <x v="0"/>
    <s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74"/>
    <s v="7698-74"/>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4057900.0000000005"/>
    <n v="9"/>
    <n v="5856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856500"/>
    <m/>
    <m/>
    <m/>
    <n v="0"/>
    <m/>
    <m/>
    <m/>
    <n v="0"/>
    <m/>
    <m/>
    <n v="0"/>
    <n v="5856500"/>
    <m/>
    <m/>
    <m/>
    <m/>
  </r>
  <r>
    <n v="75"/>
    <s v="7698-75"/>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4233790"/>
    <n v="9"/>
    <n v="293909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939090"/>
    <m/>
    <m/>
    <m/>
    <n v="0"/>
    <m/>
    <m/>
    <m/>
    <n v="0"/>
    <m/>
    <m/>
    <n v="0"/>
    <n v="2939090"/>
    <m/>
    <m/>
    <m/>
    <m/>
  </r>
  <r>
    <n v="76"/>
    <s v="7698-76"/>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1"/>
    <s v="No aplica"/>
    <n v="0"/>
    <n v="0"/>
    <n v="0"/>
    <s v="NO APLICA"/>
    <s v="NO APLICA"/>
    <s v="NO APLICA"/>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0"/>
    <m/>
    <m/>
    <m/>
    <n v="0"/>
    <m/>
    <m/>
    <m/>
    <n v="0"/>
    <m/>
    <m/>
    <n v="0"/>
    <n v="0"/>
    <m/>
    <m/>
    <m/>
    <m/>
  </r>
  <r>
    <n v="77"/>
    <s v="7698-77"/>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5175500"/>
    <n v="9"/>
    <n v="7394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739400"/>
    <m/>
    <m/>
    <m/>
    <n v="0"/>
    <m/>
    <m/>
    <m/>
    <n v="0"/>
    <m/>
    <m/>
    <n v="0"/>
    <n v="739400"/>
    <m/>
    <m/>
    <m/>
    <m/>
  </r>
  <r>
    <n v="78"/>
    <s v="7698-78"/>
    <s v="O23011602290000007698"/>
    <x v="2"/>
    <x v="4"/>
    <x v="12"/>
    <s v="PM/0208/0102/40010317698"/>
    <x v="33"/>
    <x v="0"/>
    <s v="Prestación de servicios de apoyo profesional, técnico y asistencial a la gestión en la Dirección de Reasentamientos de la Caja de Vivienda Popular en temas Inmobiliarios"/>
    <x v="2"/>
    <n v="80131803"/>
    <n v="5175500"/>
    <n v="9"/>
    <n v="39992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39992500"/>
    <m/>
    <m/>
    <m/>
    <n v="0"/>
    <m/>
    <m/>
    <m/>
    <n v="0"/>
    <m/>
    <m/>
    <n v="0"/>
    <n v="39992500"/>
    <m/>
    <m/>
    <m/>
    <m/>
  </r>
  <r>
    <n v="79"/>
    <s v="7698-79"/>
    <s v="O23011602290000007698"/>
    <x v="2"/>
    <x v="4"/>
    <x v="12"/>
    <s v="PM/0208/0102/40010317698"/>
    <x v="33"/>
    <x v="0"/>
    <s v="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
    <x v="2"/>
    <n v="80131803"/>
    <n v="5998300.0000000009"/>
    <n v="9"/>
    <n v="27100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7100500"/>
    <m/>
    <m/>
    <m/>
    <n v="0"/>
    <m/>
    <m/>
    <m/>
    <n v="0"/>
    <m/>
    <m/>
    <n v="0"/>
    <n v="27100500"/>
    <m/>
    <m/>
    <m/>
    <m/>
  </r>
  <r>
    <n v="80"/>
    <s v="7698-80"/>
    <s v="O23011602290000007698"/>
    <x v="2"/>
    <x v="4"/>
    <x v="12"/>
    <s v="PM/0208/0102/40010317698"/>
    <x v="33"/>
    <x v="0"/>
    <s v="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
    <x v="2"/>
    <n v="80131803"/>
    <n v="5998300.0000000009"/>
    <n v="9"/>
    <n v="19165849"/>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19165849"/>
    <m/>
    <m/>
    <m/>
    <n v="0"/>
    <m/>
    <m/>
    <m/>
    <n v="0"/>
    <m/>
    <m/>
    <n v="0"/>
    <n v="19165849"/>
    <m/>
    <m/>
    <m/>
    <m/>
  </r>
  <r>
    <n v="81"/>
    <s v="7698-81"/>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5998300.0000000009"/>
    <n v="9"/>
    <n v="27100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27100500"/>
    <m/>
    <m/>
    <m/>
    <n v="0"/>
    <m/>
    <m/>
    <m/>
    <n v="0"/>
    <m/>
    <m/>
    <n v="0"/>
    <n v="27100500"/>
    <m/>
    <m/>
    <m/>
    <m/>
  </r>
  <r>
    <n v="82"/>
    <s v="7698-82"/>
    <s v="O23011602290000007698"/>
    <x v="2"/>
    <x v="4"/>
    <x v="12"/>
    <s v="PM/0208/0102/40010317698"/>
    <x v="33"/>
    <x v="0"/>
    <s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
    <x v="2"/>
    <n v="80131803"/>
    <n v="6469100.0000000009"/>
    <n v="9"/>
    <n v="392971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39297100"/>
    <m/>
    <m/>
    <m/>
    <n v="0"/>
    <m/>
    <m/>
    <m/>
    <n v="0"/>
    <m/>
    <m/>
    <n v="0"/>
    <n v="39297100"/>
    <m/>
    <m/>
    <m/>
    <m/>
  </r>
  <r>
    <n v="83"/>
    <s v="7698-83"/>
    <s v="O23011602290000007698"/>
    <x v="2"/>
    <x v="4"/>
    <x v="12"/>
    <s v="PM/0208/0102/40010317698"/>
    <x v="33"/>
    <x v="0"/>
    <s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x v="2"/>
    <n v="80131803"/>
    <n v="6469100.0000000009"/>
    <n v="9"/>
    <n v="499885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49988500"/>
    <m/>
    <m/>
    <m/>
    <n v="0"/>
    <m/>
    <m/>
    <m/>
    <n v="0"/>
    <m/>
    <m/>
    <n v="0"/>
    <n v="49988500"/>
    <m/>
    <m/>
    <m/>
    <m/>
  </r>
  <r>
    <n v="84"/>
    <s v="7698-84"/>
    <s v="O23011602290000007698"/>
    <x v="2"/>
    <x v="4"/>
    <x v="12"/>
    <s v="PM/0208/0102/40010317698"/>
    <x v="33"/>
    <x v="0"/>
    <s v="Prestar servicios profesionales para la Planeación Institucional del Programa de Reasentamiento de la Dirección de Reasentamientos de la Caja de la Vivienda Popular, realizando actividades de seguimiento, consolidación y actualización de información a través de las herramientas de seguimiento y gestión previstas por la Entidad. "/>
    <x v="2"/>
    <n v="80131803"/>
    <n v="6600000.0000000009"/>
    <n v="9"/>
    <n v="51000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1000000"/>
    <m/>
    <m/>
    <m/>
    <n v="0"/>
    <m/>
    <m/>
    <m/>
    <n v="0"/>
    <m/>
    <m/>
    <n v="0"/>
    <n v="51000000"/>
    <m/>
    <m/>
    <m/>
    <m/>
  </r>
  <r>
    <n v="85"/>
    <s v="7698-85"/>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7056500.0000000009"/>
    <n v="9"/>
    <n v="545275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4527500"/>
    <m/>
    <m/>
    <m/>
    <n v="0"/>
    <m/>
    <m/>
    <m/>
    <n v="0"/>
    <m/>
    <m/>
    <n v="0"/>
    <n v="54527500"/>
    <m/>
    <m/>
    <m/>
    <m/>
  </r>
  <r>
    <n v="86"/>
    <s v="7698-86"/>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7150000.0000000009"/>
    <n v="9"/>
    <n v="55250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55250000"/>
    <m/>
    <m/>
    <m/>
    <n v="0"/>
    <m/>
    <m/>
    <m/>
    <n v="0"/>
    <m/>
    <m/>
    <n v="0"/>
    <n v="55250000"/>
    <m/>
    <m/>
    <m/>
    <m/>
  </r>
  <r>
    <n v="87"/>
    <s v="7698-87"/>
    <s v="O23011602290000007698"/>
    <x v="2"/>
    <x v="4"/>
    <x v="12"/>
    <s v="PM/0208/0102/40010317698"/>
    <x v="33"/>
    <x v="0"/>
    <s v="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x v="2"/>
    <n v="80131803"/>
    <n v="8232400.0000000009"/>
    <n v="9"/>
    <n v="63614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3614000"/>
    <m/>
    <m/>
    <m/>
    <n v="0"/>
    <m/>
    <m/>
    <m/>
    <n v="0"/>
    <m/>
    <m/>
    <n v="0"/>
    <n v="63614000"/>
    <m/>
    <m/>
    <m/>
    <m/>
  </r>
  <r>
    <n v="88"/>
    <s v="7698-88"/>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8232400.0000000009"/>
    <n v="9"/>
    <n v="63614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3614000"/>
    <m/>
    <m/>
    <m/>
    <n v="0"/>
    <m/>
    <m/>
    <m/>
    <n v="0"/>
    <m/>
    <m/>
    <n v="0"/>
    <n v="63614000"/>
    <m/>
    <m/>
    <m/>
    <m/>
  </r>
  <r>
    <n v="89"/>
    <s v="7698-89"/>
    <s v="O23011602290000007698"/>
    <x v="2"/>
    <x v="4"/>
    <x v="12"/>
    <s v="PM/0208/0102/40010317698"/>
    <x v="33"/>
    <x v="0"/>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9188960"/>
    <n v="9"/>
    <n v="710056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71005600"/>
    <m/>
    <m/>
    <m/>
    <n v="0"/>
    <m/>
    <m/>
    <m/>
    <n v="0"/>
    <m/>
    <m/>
    <n v="0"/>
    <n v="71005600"/>
    <m/>
    <m/>
    <m/>
    <m/>
  </r>
  <r>
    <n v="90"/>
    <s v="7698-90"/>
    <s v="O23011602290000007698"/>
    <x v="2"/>
    <x v="4"/>
    <x v="12"/>
    <s v="PM/0208/0102/40010317698"/>
    <x v="33"/>
    <x v="3"/>
    <s v="Prestar servicios profesionales a la gestión del componente administrativo del Programa de Reasentamiento de la Dirección de Reasentamientos de la Caja de la Vivienda Popular, para realizar las actividades de asesoria al despacho juridica y contractual y apoyar en la gestión de los cierres administrativos que le sean asignados, atendiendo lo establecido en los procedimientos adoptados en la CVP y la normatividad vigente que rige la materia."/>
    <x v="2"/>
    <n v="80131803"/>
    <n v="8800440"/>
    <n v="9"/>
    <n v="80004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80004000"/>
    <m/>
    <m/>
    <m/>
    <n v="0"/>
    <m/>
    <m/>
    <m/>
    <n v="0"/>
    <m/>
    <m/>
    <n v="0"/>
    <n v="80004000"/>
    <m/>
    <m/>
    <m/>
    <m/>
  </r>
  <r>
    <n v="91"/>
    <s v="7698-91"/>
    <s v="O23011602290000007698"/>
    <x v="2"/>
    <x v="4"/>
    <x v="12"/>
    <s v="PM/0208/0102/40010317698"/>
    <x v="33"/>
    <x v="3"/>
    <s v="Prestar servicios profesionales a la gestión técnica de la Dirección de Reasentamientos, en las etapas de ingreso, prefactibilidad, factibilidad, saneamiento o cierre establecidas en el proceso y los procedimientos adoptados en la CVP y la normatividad vigente que rige la materia, de los expedientes que le sean asignados"/>
    <x v="2"/>
    <n v="80131803"/>
    <n v="8800000"/>
    <n v="9"/>
    <n v="80000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80000000"/>
    <m/>
    <m/>
    <m/>
    <n v="0"/>
    <m/>
    <m/>
    <m/>
    <n v="0"/>
    <m/>
    <m/>
    <n v="0"/>
    <n v="80000000"/>
    <m/>
    <m/>
    <m/>
    <m/>
  </r>
  <r>
    <n v="92"/>
    <s v="7698-92"/>
    <s v="O23011602290000007698"/>
    <x v="2"/>
    <x v="4"/>
    <x v="12"/>
    <s v="PM/0208/0102/40010317698"/>
    <x v="6"/>
    <x v="0"/>
    <s v="Prestar servicios profesionales para modelar, planear, desarrollar, implementar y proponer soluciones informáticas que optimice y fortalezca la plataforma tecnológica y el sistema de información misional que soporte el proceso de Reasentamientos de la Entidad"/>
    <x v="2"/>
    <n v="80101700"/>
    <n v="8232400"/>
    <n v="9"/>
    <n v="63614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3614000"/>
    <m/>
    <m/>
    <m/>
    <n v="0"/>
    <m/>
    <m/>
    <m/>
    <n v="0"/>
    <m/>
    <m/>
    <n v="0"/>
    <n v="63614000"/>
    <m/>
    <m/>
    <m/>
    <m/>
  </r>
  <r>
    <n v="93"/>
    <s v="7698-93"/>
    <s v="O23011602290000007698"/>
    <x v="2"/>
    <x v="4"/>
    <x v="12"/>
    <s v="PM/0208/0102/40010317698"/>
    <x v="6"/>
    <x v="0"/>
    <s v="Prestar servicios profesionales para modelar, planear, desarrollar, implementar y proponer soluciones informáticas que optimice y fortalezca la plataforma tecnológica y el sistema de información misional que soporte el proceso de Reasentamientos de la Entidad"/>
    <x v="2"/>
    <n v="80101700"/>
    <n v="8232400"/>
    <n v="9"/>
    <n v="63614000"/>
    <s v="MARZO"/>
    <s v="MARZO"/>
    <s v="MARZ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m/>
    <m/>
    <m/>
    <m/>
    <m/>
    <n v="63614000"/>
    <m/>
    <m/>
    <m/>
    <n v="0"/>
    <m/>
    <m/>
    <m/>
    <n v="0"/>
    <m/>
    <m/>
    <n v="0"/>
    <n v="63614000"/>
    <m/>
    <m/>
    <m/>
    <m/>
  </r>
  <r>
    <n v="94"/>
    <s v="7698-94"/>
    <s v="O23011602290000007698"/>
    <x v="2"/>
    <x v="4"/>
    <x v="13"/>
    <s v="PM/0208/0102/40010337698"/>
    <x v="30"/>
    <x v="0"/>
    <s v="Instrumentos financieros para relocalización transitoria."/>
    <x v="1"/>
    <s v="No aplica"/>
    <n v="100000000"/>
    <n v="3"/>
    <n v="300000000"/>
    <s v="NO APLICA"/>
    <s v="NO APLICA"/>
    <s v="En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1-11T00:00:00"/>
    <n v="202412000000903"/>
    <s v="01 - Viabilización de Línea"/>
    <s v="Recursos de línea  7"/>
    <d v="2024-01-12T00:00:00"/>
    <s v="REAS-001"/>
    <d v="2024-01-12T00:00:00"/>
    <n v="300000000"/>
    <n v="0"/>
    <n v="26"/>
    <d v="2024-01-15T00:00:00"/>
    <n v="179627620"/>
    <n v="120372380"/>
    <s v="MULTIPLES REG"/>
    <s v="MULTIPLES FECHAS"/>
    <n v="179627620"/>
    <n v="0"/>
    <n v="147687617"/>
    <m/>
    <n v="31940003"/>
    <n v="120372380"/>
    <s v="RESOLUCIÓN"/>
    <s v="MULTIPLES RESOLUCIONES"/>
    <s v="MULTIPLES TERCEROS"/>
    <m/>
  </r>
  <r>
    <n v="95"/>
    <s v="7698-95"/>
    <s v="O23011602290000007698"/>
    <x v="2"/>
    <x v="4"/>
    <x v="14"/>
    <s v="PM/0208/0102/40010337698"/>
    <x v="30"/>
    <x v="2"/>
    <s v="Instrumentos financieros para relocalización transitoria."/>
    <x v="1"/>
    <s v="No aplica"/>
    <n v="83333333"/>
    <n v="12"/>
    <n v="1000000000"/>
    <s v="NO APLICA"/>
    <s v="NO APLICA"/>
    <s v="En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1-11T00:00:00"/>
    <n v="202412000000903"/>
    <s v="01 - Viabilización de Línea"/>
    <s v="Recursos de línea  8"/>
    <d v="2024-01-12T00:00:00"/>
    <s v="REAS-002  ANULADA"/>
    <m/>
    <m/>
    <n v="1000000000"/>
    <s v="27 anulado"/>
    <m/>
    <m/>
    <n v="0"/>
    <m/>
    <m/>
    <m/>
    <n v="0"/>
    <m/>
    <m/>
    <n v="0"/>
    <n v="1000000000"/>
    <m/>
    <m/>
    <m/>
    <m/>
  </r>
  <r>
    <n v="96"/>
    <s v="7698-96"/>
    <s v="O23011602290000007698"/>
    <x v="2"/>
    <x v="4"/>
    <x v="14"/>
    <s v="PM/0208/0102/40010337698"/>
    <x v="30"/>
    <x v="2"/>
    <s v="Instrumentos financieros para relocalización transitoria."/>
    <x v="1"/>
    <s v="No aplica"/>
    <n v="83333333"/>
    <n v="12"/>
    <n v="1000000000"/>
    <s v="NO APLICA"/>
    <s v="NO APLICA"/>
    <s v="En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1-11T00:00:00"/>
    <n v="202412000000903"/>
    <s v="01 - Viabilización de Línea"/>
    <s v="Recursos de línea  8"/>
    <d v="2024-01-12T00:00:00"/>
    <s v="REAS-003 ANULADA"/>
    <m/>
    <m/>
    <n v="1000000000"/>
    <s v="28 anulado"/>
    <m/>
    <m/>
    <n v="0"/>
    <m/>
    <m/>
    <m/>
    <n v="0"/>
    <m/>
    <m/>
    <n v="0"/>
    <n v="1000000000"/>
    <m/>
    <m/>
    <m/>
    <m/>
  </r>
  <r>
    <n v="97"/>
    <s v="7698-97"/>
    <s v="O23011602290000007698"/>
    <x v="2"/>
    <x v="4"/>
    <x v="12"/>
    <s v="PM/0208/0102/40010317698"/>
    <x v="5"/>
    <x v="0"/>
    <s v="Realizar gestiones documentacion, legalización, gestiones notariales y  certificación juridica en la adjudicación de las viviendas para entrega de los predios a los beneficiarios objeto del programa de reasentamientos. (197 hogares meta 1 y 5 predios meta 2 con tramites realizados)"/>
    <x v="1"/>
    <s v="No aplica"/>
    <n v="10000000"/>
    <n v="10"/>
    <n v="100000000"/>
    <s v="NO APLICA"/>
    <s v="NO APLICA"/>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1-23T00:00:00"/>
    <n v="202412000004763"/>
    <s v="01 - Viabilización de Línea"/>
    <s v="RECURSOS DE LINEA 5"/>
    <d v="2024-01-25T00:00:00"/>
    <s v="REAS-004"/>
    <d v="2024-01-25T00:00:00"/>
    <n v="100000000"/>
    <n v="0"/>
    <n v="46"/>
    <d v="2024-01-29T00:00:00"/>
    <n v="62166900"/>
    <n v="37833100"/>
    <s v="MULTIPLES REG"/>
    <s v="MULTIPLES FECHAS"/>
    <n v="62166900"/>
    <n v="0"/>
    <n v="25102645"/>
    <m/>
    <n v="37064255"/>
    <n v="37833100"/>
    <s v="RESOLUCIÓN"/>
    <s v="MULTIPLES RESOLUCIONES"/>
    <s v="MULTIPLES TERCEROS"/>
    <m/>
  </r>
  <r>
    <n v="98"/>
    <s v="7698-98"/>
    <s v="O23011602290000007698"/>
    <x v="2"/>
    <x v="4"/>
    <x v="12"/>
    <s v="PM/0208/0102/40010317698"/>
    <x v="34"/>
    <x v="0"/>
    <s v="Prórroga y adición al Contrato de prestación de servicios No.51/2023 Prestar servicios profesionales especializados financieros a la Dirección de Reasentamientos, apoyando la formulación de estrategi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
    <x v="3"/>
    <n v="84111700"/>
    <n v="10500000"/>
    <s v="1 mes y 20 días"/>
    <n v="17500000"/>
    <s v="FEBRERO"/>
    <s v="FEBRERO"/>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1-29T00:00:00"/>
    <n v="202412000005533"/>
    <s v="02 - Creación de Nueva Línea "/>
    <s v="Recursos de línea  61"/>
    <d v="2024-01-29T00:00:00"/>
    <s v="REAS-005"/>
    <d v="2024-01-29T00:00:00"/>
    <n v="17500000"/>
    <n v="0"/>
    <n v="49"/>
    <d v="2024-01-30T00:00:00"/>
    <n v="17500000"/>
    <n v="0"/>
    <n v="115"/>
    <d v="2024-01-30T00:00:00"/>
    <n v="17500000"/>
    <n v="0"/>
    <n v="17500000"/>
    <m/>
    <n v="0"/>
    <n v="0"/>
    <s v="CONTRATO DE PRESTACION DE SERVICIOS PROFESIONALES"/>
    <n v="51"/>
    <s v="SELENE MILAGROS IBAÑEZ ECHEVERRIA"/>
    <m/>
  </r>
  <r>
    <n v="99"/>
    <s v="7698-99"/>
    <s v="O23011602290000007698"/>
    <x v="2"/>
    <x v="4"/>
    <x v="12"/>
    <s v="PM/0208/0102/40010317698"/>
    <x v="10"/>
    <x v="0"/>
    <s v="Prórroga y adición al Contrato de prestación de servicios No.28/2023 Prestación de servicios profesionales de abogado a la Dirección de Reasentamientos para acompañar la defensa judicial, extrajudicial y administrativa que deba efectuar la Dirección de Reasentamientos y la Caja de la Vivienda Popular, ante las instancias competentes y atenderlas peticiones, quejas, reclamos y requerimientos de los expedientes que le sean asignados dentro del proceso de reasentamiento de acuerdo con los procedimientos y la normatividad vigente que rige la materia."/>
    <x v="3"/>
    <n v="80121703"/>
    <n v="8553120"/>
    <n v="1"/>
    <n v="8553120"/>
    <s v="NO APLICA"/>
    <s v="NO APLICA"/>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02T00:00:00"/>
    <n v="202412000011063"/>
    <s v="01 - Viabilización de Línea"/>
    <s v="De línea 52"/>
    <d v="2024-02-02T00:00:00"/>
    <s v="REAS-006"/>
    <d v="2024-02-02T00:00:00"/>
    <n v="8553120"/>
    <n v="0"/>
    <n v="63"/>
    <d v="2024-02-07T00:00:00"/>
    <n v="8553120"/>
    <n v="0"/>
    <n v="168"/>
    <d v="2024-02-09T00:00:00"/>
    <n v="8553120"/>
    <n v="0"/>
    <n v="8553120"/>
    <m/>
    <n v="0"/>
    <n v="0"/>
    <s v="CONTRATO DE PRESTACION DE SERVICIOS PROFESIONALES"/>
    <n v="28"/>
    <s v="SANDRA JOHANA PAI GOMEZ"/>
    <m/>
  </r>
  <r>
    <n v="100"/>
    <s v="7698-100"/>
    <s v="O23011602290000007698"/>
    <x v="2"/>
    <x v="4"/>
    <x v="12"/>
    <s v="PM/0208/0102/40010317698"/>
    <x v="10"/>
    <x v="0"/>
    <s v="Prórroga y adición al Contrato de prestación de servicios No.32/2023 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
    <x v="3"/>
    <n v="81101508"/>
    <n v="8553120"/>
    <n v="1"/>
    <n v="8553120"/>
    <s v="NO APLICA"/>
    <s v="NO APLICA"/>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02T00:00:00"/>
    <n v="202412000011063"/>
    <s v="01 - Viabilización de Línea"/>
    <s v="De línea 66"/>
    <d v="2024-02-02T00:00:00"/>
    <s v="REAS-007"/>
    <d v="2024-02-02T00:00:00"/>
    <n v="8553120"/>
    <n v="0"/>
    <n v="64"/>
    <d v="2024-02-07T00:00:00"/>
    <n v="8533120"/>
    <n v="20000"/>
    <n v="169"/>
    <d v="2024-02-09T00:00:00"/>
    <n v="8533120"/>
    <n v="0"/>
    <n v="8533120"/>
    <m/>
    <n v="0"/>
    <n v="20000"/>
    <s v="CONTRATO DE PRESTACION DE SERVICIOS PROFESIONALES"/>
    <n v="32"/>
    <s v="KERLY KATHERINE CORTES VALBUENA"/>
    <m/>
  </r>
  <r>
    <n v="101"/>
    <s v="7698-101"/>
    <s v="O23011602290000007698"/>
    <x v="2"/>
    <x v="4"/>
    <x v="12"/>
    <s v="PM/0208/0102/40010317698"/>
    <x v="4"/>
    <x v="0"/>
    <s v="Prórroga y adición al Contrato de prestación de servicios No.41/2023 Prestación de servicios profesionales a la gestión social de la Dirección de Reasentamientos, apoyando la formulación de estrategi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
    <x v="3"/>
    <n v="80121703"/>
    <n v="7483980"/>
    <n v="1"/>
    <n v="7483980"/>
    <s v="NO APLICA"/>
    <s v="NO APLICA"/>
    <s v="Febrero"/>
    <s v="DIRECCIÓN DE REASENTAMIENTOS"/>
    <s v="RICARDO ALBERTO SERRATO PARD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06T00:00:00"/>
    <n v="202412000013113"/>
    <s v="02 - Creación de Nueva Línea "/>
    <s v="Recursos de línea 26"/>
    <d v="2024-02-07T00:00:00"/>
    <s v="REAS-008"/>
    <d v="2024-02-07T00:00:00"/>
    <n v="7483980"/>
    <n v="0"/>
    <n v="68"/>
    <d v="2024-02-08T00:00:00"/>
    <n v="7483980"/>
    <n v="0"/>
    <n v="167"/>
    <d v="2024-02-09T00:00:00"/>
    <n v="7483980"/>
    <n v="0"/>
    <n v="7483980"/>
    <m/>
    <n v="0"/>
    <n v="0"/>
    <s v="CONTRATO DE PRESTACION DE SERVICIOS PROFESIONALES"/>
    <n v="41"/>
    <s v="HASBLEIDY  PUENTES MONTAÑA"/>
    <m/>
  </r>
  <r>
    <n v="102"/>
    <s v="7698-102"/>
    <s v="O23011602290000007698"/>
    <x v="2"/>
    <x v="4"/>
    <x v="12"/>
    <s v="PM/0208/0102/40010317698"/>
    <x v="4"/>
    <x v="0"/>
    <s v="Ahorro del 10% para la reducción del gasto en contratos de prestación de servicios profesionales y de apoyo a la gestión en cumplimiento del artículo 6 del Decreto 062 de 2024. "/>
    <x v="1"/>
    <s v="No aplica"/>
    <n v="107208903"/>
    <n v="1"/>
    <n v="107208903"/>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03"/>
    <s v="01 - Viabilización de Línea"/>
    <s v="Recursos de 7698-26;7698-27;7698-28;7698-29;7698-30;7698-31;7698-32;7698-33; 7698-34;7698-35;7698-36;7698-37;7698-38;7698-39."/>
    <d v="2024-02-19T00:00:00"/>
    <s v="REAS-009"/>
    <d v="2024-02-19T00:00:00"/>
    <n v="107208903"/>
    <n v="0"/>
    <n v="96"/>
    <d v="2024-02-19T00:00:00"/>
    <n v="0"/>
    <n v="107208903"/>
    <m/>
    <m/>
    <m/>
    <n v="0"/>
    <m/>
    <m/>
    <n v="0"/>
    <n v="107208903"/>
    <m/>
    <m/>
    <m/>
    <m/>
  </r>
  <r>
    <n v="103"/>
    <s v="7698-103"/>
    <s v="O23011602290000007698"/>
    <x v="2"/>
    <x v="4"/>
    <x v="12"/>
    <s v="PM/0208/0102/40010317698"/>
    <x v="10"/>
    <x v="0"/>
    <s v="Ahorro del 10% para la reducción del gasto en contratos de prestación de servicios profesionales y de apoyo a la gestión en cumplimiento del artículo 6 del Decreto 062 de 2024. "/>
    <x v="1"/>
    <s v="No aplica"/>
    <n v="118807763"/>
    <n v="1"/>
    <n v="118807763"/>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03"/>
    <s v="01 - Viabilización de Línea"/>
    <s v="Recursos de: 7698-40;7698-41;7698-42;7698-43;7698-44;7698-45;7698-46, 7698-47;7698-48;7698-49;7698-50;7698-51;7698-52;7698-53"/>
    <d v="2024-02-19T00:00:00"/>
    <s v="REAS-010"/>
    <d v="2024-02-19T00:00:00"/>
    <n v="118807763"/>
    <n v="0"/>
    <n v="97"/>
    <d v="2024-02-19T00:00:00"/>
    <n v="0"/>
    <n v="118807763"/>
    <m/>
    <m/>
    <m/>
    <n v="0"/>
    <m/>
    <m/>
    <n v="0"/>
    <n v="118807763"/>
    <m/>
    <m/>
    <m/>
    <m/>
  </r>
  <r>
    <n v="104"/>
    <s v="7698-104"/>
    <s v="O23011602290000007698"/>
    <x v="2"/>
    <x v="4"/>
    <x v="12"/>
    <s v="PM/0208/0102/40010317698"/>
    <x v="6"/>
    <x v="0"/>
    <s v="Ahorro del 10% para la reducción del gasto en contratos de prestación de servicios profesionales y de apoyo a la gestión en cumplimiento del artículo 6 del Decreto 062 de 2024. "/>
    <x v="1"/>
    <s v="No aplica"/>
    <n v="22452000"/>
    <n v="1"/>
    <n v="22452000"/>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03"/>
    <s v="01 - Viabilización de Línea"/>
    <s v="Recursos de 7698-92 y 7698-93"/>
    <d v="2024-02-19T00:00:00"/>
    <s v="REAS-011"/>
    <d v="2024-02-19T00:00:00"/>
    <n v="22452000"/>
    <n v="0"/>
    <n v="98"/>
    <d v="2024-02-19T00:00:00"/>
    <n v="0"/>
    <n v="22452000"/>
    <m/>
    <m/>
    <m/>
    <n v="0"/>
    <m/>
    <m/>
    <n v="0"/>
    <n v="22452000"/>
    <m/>
    <m/>
    <m/>
    <m/>
  </r>
  <r>
    <n v="105"/>
    <s v="7698-105"/>
    <s v="O23011602290000007698"/>
    <x v="2"/>
    <x v="4"/>
    <x v="12"/>
    <s v="PM/0208/0102/40010317698"/>
    <x v="34"/>
    <x v="0"/>
    <s v="Ahorro del 10% para la reducción del gasto en contratos de prestación de servicios profesionales y de apoyo a la gestión en cumplimiento del artículo 6 del Decreto 062 de 2024. "/>
    <x v="1"/>
    <s v="No aplica"/>
    <n v="66423000"/>
    <n v="1"/>
    <n v="66423000"/>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03"/>
    <s v="01 - Viabilización de Línea"/>
    <s v="Recursos de: 7698-54,7698-55,7698-56, 7698-57, 7698-58, 7698-59, 7698-60 y 7698-61"/>
    <d v="2024-02-19T00:00:00"/>
    <s v="REAS-012"/>
    <d v="2024-02-19T00:00:00"/>
    <n v="66423000"/>
    <n v="0"/>
    <n v="99"/>
    <d v="2024-02-19T00:00:00"/>
    <n v="0"/>
    <n v="66423000"/>
    <m/>
    <m/>
    <m/>
    <n v="0"/>
    <m/>
    <m/>
    <n v="0"/>
    <n v="66423000"/>
    <m/>
    <m/>
    <m/>
    <m/>
  </r>
  <r>
    <n v="106"/>
    <s v="7698-106"/>
    <s v="O23011602290000007698"/>
    <x v="2"/>
    <x v="4"/>
    <x v="12"/>
    <s v="PM/0208/0102/40010317698"/>
    <x v="35"/>
    <x v="0"/>
    <s v="Ahorro del 10% para la reducción del gasto en contratos de prestación de servicios profesionales y de apoyo a la gestión en cumplimiento del artículo 6 del Decreto 062 de 2024. "/>
    <x v="1"/>
    <s v="No aplica"/>
    <n v="50070500"/>
    <n v="1"/>
    <n v="50070500"/>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33"/>
    <s v="01 - Viabilización de Línea"/>
    <s v="Recursos de: 7698-62, 7698-63, 7698-64 y 7698-657698-62, 7698-63, 7698-64 y 7698-65"/>
    <d v="2024-02-19T00:00:00"/>
    <s v="REAS-013"/>
    <d v="2024-02-19T00:00:00"/>
    <n v="50070500"/>
    <n v="0"/>
    <n v="100"/>
    <d v="2024-02-19T00:00:00"/>
    <n v="0"/>
    <n v="50070500"/>
    <m/>
    <m/>
    <m/>
    <n v="0"/>
    <m/>
    <m/>
    <n v="0"/>
    <n v="50070500"/>
    <m/>
    <m/>
    <m/>
    <m/>
  </r>
  <r>
    <n v="107"/>
    <s v="7698-107"/>
    <s v="O23011602290000007698"/>
    <x v="2"/>
    <x v="4"/>
    <x v="12"/>
    <s v="PM/0208/0102/40010317698"/>
    <x v="18"/>
    <x v="0"/>
    <s v="Ahorro del 10% para la reducción del gasto en contratos de prestación de servicios profesionales y de apoyo a la gestión en cumplimiento del artículo 6 del Decreto 062 de 2024. "/>
    <x v="1"/>
    <s v="No aplica"/>
    <n v="11467032"/>
    <n v="1"/>
    <n v="11467032"/>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33"/>
    <s v="01 - Viabilización de Línea"/>
    <s v="Recursos de: 7698-66"/>
    <d v="2024-02-19T00:00:00"/>
    <s v="REAS-014"/>
    <d v="2024-02-19T00:00:00"/>
    <n v="11467032"/>
    <n v="0"/>
    <n v="101"/>
    <d v="2024-02-19T00:00:00"/>
    <n v="0"/>
    <n v="11467032"/>
    <m/>
    <m/>
    <m/>
    <n v="0"/>
    <m/>
    <m/>
    <n v="0"/>
    <n v="11467032"/>
    <m/>
    <m/>
    <m/>
    <m/>
  </r>
  <r>
    <n v="108"/>
    <s v="7698-108"/>
    <s v="O23011602290000007698"/>
    <x v="2"/>
    <x v="4"/>
    <x v="12"/>
    <s v="PM/0208/0102/40010317698"/>
    <x v="33"/>
    <x v="0"/>
    <s v="Ahorro del 10% para la reducción del gasto en contratos de prestación de servicios profesionales y de apoyo a la gestión en cumplimiento del artículo 6 del Decreto 062 de 2024. "/>
    <x v="1"/>
    <s v="No aplica"/>
    <n v="173865750"/>
    <n v="1"/>
    <n v="173865750"/>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33"/>
    <s v="01 - Viabilización de Línea"/>
    <s v="Recursos de: 7698-67, 7698-68, 7698-69, 7698-70, 7698-71, 7698-72, 7698-73, 7698-74, 7698-75, 7698-76, 7698-77, 7698-78, 7698-79, 7698-80, 7698-81, 7698-82, 7698-83, 7698-84, 7698-85, 7698-86, 7698-87, 7698-88 y 7698-89"/>
    <d v="2024-02-19T00:00:00"/>
    <s v="REAS-015"/>
    <d v="2024-02-19T00:00:00"/>
    <n v="173865750"/>
    <n v="0"/>
    <n v="102"/>
    <d v="2024-02-19T00:00:00"/>
    <n v="0"/>
    <n v="173865750"/>
    <m/>
    <m/>
    <m/>
    <n v="0"/>
    <m/>
    <m/>
    <n v="0"/>
    <n v="173865750"/>
    <m/>
    <m/>
    <m/>
    <m/>
  </r>
  <r>
    <n v="109"/>
    <s v="7698-109"/>
    <s v="O23011602290000007698"/>
    <x v="2"/>
    <x v="4"/>
    <x v="12"/>
    <s v="PM/0208/0102/40010317698"/>
    <x v="2"/>
    <x v="0"/>
    <s v="Ahorro del 10% para la reducción del gasto en contratos de prestación de servicios profesionales y de apoyo a la gestión en cumplimiento del artículo 6 del Decreto 062 de 2024. "/>
    <x v="1"/>
    <s v="No aplica"/>
    <n v="10425054"/>
    <n v="1"/>
    <n v="10425054"/>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19T00:00:00"/>
    <n v="202412000021833"/>
    <s v="01 - Viabilización de Línea"/>
    <s v="Recursos de: 7698-23, 7698-24 y 7698-25"/>
    <d v="2024-02-19T00:00:00"/>
    <s v="REAS-016"/>
    <d v="2024-02-19T00:00:00"/>
    <n v="10425054"/>
    <n v="0"/>
    <n v="95"/>
    <d v="2024-02-19T00:00:00"/>
    <n v="0"/>
    <n v="10425054"/>
    <m/>
    <m/>
    <m/>
    <n v="0"/>
    <m/>
    <m/>
    <n v="0"/>
    <n v="10425054"/>
    <m/>
    <m/>
    <m/>
    <m/>
  </r>
  <r>
    <n v="110"/>
    <s v="7698-110"/>
    <s v="O23011602290000007698"/>
    <x v="2"/>
    <x v="4"/>
    <x v="14"/>
    <s v="PM/0208/0102/40010337698"/>
    <x v="30"/>
    <x v="0"/>
    <s v="Instrumentos financieros para relocalización transitoria."/>
    <x v="1"/>
    <s v="No aplica"/>
    <n v="1740000"/>
    <n v="2"/>
    <n v="6900000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0T00:00:00"/>
    <n v="202412000022193"/>
    <s v="01 - Viabilización de Línea"/>
    <s v="Recursos de línea 4 $312.560.000 y recursos de línea 7 $ 377.440.000"/>
    <d v="2024-02-21T00:00:00"/>
    <s v="REAS-017"/>
    <d v="2024-02-21T00:00:00"/>
    <n v="690000000"/>
    <n v="0"/>
    <n v="339"/>
    <d v="2024-02-29T00:00:00"/>
    <n v="688632624"/>
    <n v="1367376"/>
    <s v="MULTIPLES REG"/>
    <s v="MULTIPLES FECHAS"/>
    <n v="688632624"/>
    <n v="0"/>
    <n v="668122008"/>
    <m/>
    <n v="20510616"/>
    <n v="1367376"/>
    <s v="RESOLUCIÓN"/>
    <s v="MULTIPLES RESOLUCIONES"/>
    <s v="MULTIPLES TERCEROS"/>
    <m/>
  </r>
  <r>
    <n v="111"/>
    <s v="7698-111"/>
    <s v="O23011602290000007698"/>
    <x v="2"/>
    <x v="4"/>
    <x v="12"/>
    <s v="PM/0208/0102/40010317698"/>
    <x v="4"/>
    <x v="0"/>
    <s v="Prórroga y adición al Contrato de prestación de servicios No.409/2023 Prestación de servicios profesionales a la gestión social de la Direccion de Reasentamientos, en la gestión de las etapas del programa de Reasentamientos de acuerdo con la normatividad vigente que rige la materia."/>
    <x v="3"/>
    <s v="No aplica"/>
    <n v="5228095"/>
    <s v="1 MES"/>
    <n v="5228095"/>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30"/>
    <d v="2024-02-27T00:00:00"/>
    <s v="REAS-018"/>
    <d v="2024-02-27T00:00:00"/>
    <n v="5228095"/>
    <n v="0"/>
    <n v="292"/>
    <d v="2024-02-28T00:00:00"/>
    <n v="5228095"/>
    <n v="0"/>
    <n v="327"/>
    <d v="2024-02-28T00:00:00"/>
    <n v="5228095"/>
    <n v="0"/>
    <n v="5228095"/>
    <m/>
    <n v="0"/>
    <n v="0"/>
    <s v="CONTRATO DE PRESTACION DE SERVICIOS PROFESIONALES"/>
    <n v="409"/>
    <s v="DIANA PAOLA CASTIBLANCO VENEGAS"/>
    <m/>
  </r>
  <r>
    <n v="112"/>
    <s v="7698-112"/>
    <s v="O23011602290000007698"/>
    <x v="2"/>
    <x v="4"/>
    <x v="12"/>
    <s v="PM/0208/0102/40010317698"/>
    <x v="4"/>
    <x v="0"/>
    <s v="Prórroga y adición al Contrato de prestación de servicios No.431/2023 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3"/>
    <s v="No aplica"/>
    <n v="5228095"/>
    <s v="1 MES 10 DIAS"/>
    <n v="6970793"/>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31"/>
    <d v="2024-02-27T00:00:00"/>
    <s v="REAS-019"/>
    <d v="2024-02-27T00:00:00"/>
    <n v="6970793"/>
    <n v="0"/>
    <n v="262"/>
    <d v="2024-02-27T00:00:00"/>
    <n v="6970793"/>
    <n v="0"/>
    <n v="307"/>
    <d v="2024-02-27T00:00:00"/>
    <n v="6970793"/>
    <n v="0"/>
    <n v="6970793"/>
    <m/>
    <n v="0"/>
    <n v="0"/>
    <s v="CONTRATO DE PRESTACION DE SERVICIOS PROFESIONALES"/>
    <n v="431"/>
    <s v="DIANA ESTELA MORENO FRANCO"/>
    <m/>
  </r>
  <r>
    <n v="113"/>
    <s v="7698-113"/>
    <s v="O23011602290000007698"/>
    <x v="2"/>
    <x v="4"/>
    <x v="12"/>
    <s v="PM/0208/0102/40010317698"/>
    <x v="4"/>
    <x v="0"/>
    <s v="Prórroga y adición al Contrato de prestación de servicios No.404/2023 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
    <x v="3"/>
    <s v="No aplica"/>
    <n v="6000000"/>
    <s v="1 MES 5 DIAS"/>
    <n v="70000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32"/>
    <d v="2024-02-27T00:00:00"/>
    <s v="REAS-020"/>
    <d v="2024-02-27T00:00:00"/>
    <n v="7000000"/>
    <n v="0"/>
    <n v="303"/>
    <d v="2024-02-28T00:00:00"/>
    <n v="7000000"/>
    <n v="0"/>
    <n v="352"/>
    <d v="2024-02-29T00:00:00"/>
    <n v="7000000"/>
    <n v="0"/>
    <n v="7000000"/>
    <m/>
    <n v="0"/>
    <n v="0"/>
    <s v="CONTRATO DE PRESTACION DE SERVICIOS PROFESIONALES"/>
    <n v="404"/>
    <s v="PAOLA ANDREA ERAZO YELA"/>
    <m/>
  </r>
  <r>
    <n v="114"/>
    <s v="7698-114"/>
    <s v="O23011602290000007698"/>
    <x v="2"/>
    <x v="4"/>
    <x v="12"/>
    <s v="PM/0208/0102/40010317698"/>
    <x v="10"/>
    <x v="0"/>
    <s v="Prórroga y adición al Contrato de prestación de servicios No.430/2023 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
    <x v="3"/>
    <s v="No aplica"/>
    <n v="4276560"/>
    <s v="1 MES 5 DIAS"/>
    <n v="498932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44"/>
    <d v="2024-02-27T00:00:00"/>
    <s v="REAS-021"/>
    <d v="2024-02-27T00:00:00"/>
    <n v="4989320"/>
    <n v="0"/>
    <n v="304"/>
    <d v="2024-02-28T00:00:00"/>
    <n v="4989320"/>
    <n v="0"/>
    <n v="358"/>
    <d v="2024-02-29T00:00:00"/>
    <n v="4989320"/>
    <n v="0"/>
    <n v="4419112"/>
    <m/>
    <n v="570208"/>
    <n v="0"/>
    <s v="CONTRATO DE PRESTACION DE SERVICIOS PROFESIONALES"/>
    <n v="430"/>
    <s v="VALENTINA  RODRIGUEZ CAICEDO"/>
    <m/>
  </r>
  <r>
    <n v="115"/>
    <s v="7698-115"/>
    <s v="O23011602290000007698"/>
    <x v="2"/>
    <x v="4"/>
    <x v="12"/>
    <s v="PM/0208/0102/40010317698"/>
    <x v="10"/>
    <x v="0"/>
    <s v="Prórroga y adición al Contrato de prestación de servicios No.300/2023 Prestación de servicios profesionales de abogado a la Dirección de Reasentamientos para la depuración predial de los expedientes que le sean asignados dentro del proceso de reasentamiento de acuerdo con los procedimientos y la normatividad vigente que rige la materia."/>
    <x v="3"/>
    <s v="No aplica"/>
    <n v="7483980"/>
    <s v="2 MES 15 DIAS"/>
    <n v="1870995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53"/>
    <d v="2024-02-27T00:00:00"/>
    <s v="REAS-022"/>
    <d v="2024-02-27T00:00:00"/>
    <n v="18709950"/>
    <n v="0"/>
    <n v="264"/>
    <d v="2024-02-27T00:00:00"/>
    <n v="18709950"/>
    <n v="0"/>
    <n v="311"/>
    <d v="2024-02-27T00:00:00"/>
    <n v="18709950"/>
    <n v="0"/>
    <n v="15716358"/>
    <m/>
    <n v="2993592"/>
    <n v="0"/>
    <s v="CONTRATO DE PRESTACION DE SERVICIOS PROFESIONALES"/>
    <n v="300"/>
    <s v="ADRIAN MAURICIO BENAVIDES LOPEZ DE MESA"/>
    <m/>
  </r>
  <r>
    <n v="116"/>
    <s v="7698-116"/>
    <s v="O23011602290000007698"/>
    <x v="2"/>
    <x v="4"/>
    <x v="12"/>
    <s v="PM/0208/0102/40010317698"/>
    <x v="2"/>
    <x v="0"/>
    <s v="Prórroga y adición al Contrato de prestación de servicios No.403/2023 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
    <x v="3"/>
    <s v="No aplica"/>
    <n v="3453300"/>
    <s v="1 MES"/>
    <n v="34533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10"/>
    <d v="2024-02-27T00:00:00"/>
    <s v="REAS-023"/>
    <d v="2024-02-27T00:00:00"/>
    <n v="3453300"/>
    <n v="0"/>
    <n v="263"/>
    <d v="2024-02-27T00:00:00"/>
    <n v="3453300"/>
    <n v="0"/>
    <n v="312"/>
    <d v="2024-02-27T00:00:00"/>
    <n v="3453300"/>
    <n v="0"/>
    <n v="3453300"/>
    <m/>
    <n v="0"/>
    <n v="0"/>
    <s v="CONTRATO DE PRESTACION DE SERVICIOS DE APOYO A LA GESTION"/>
    <n v="403"/>
    <s v="SANDRA MIREYA GUTIERREZ LIEVANO"/>
    <m/>
  </r>
  <r>
    <n v="117"/>
    <s v="7698-117"/>
    <s v="O23011602290000007698"/>
    <x v="2"/>
    <x v="4"/>
    <x v="12"/>
    <s v="PM/0208/0102/40010317698"/>
    <x v="2"/>
    <x v="0"/>
    <s v="Prórroga y adición al Contrato de prestación de servicios No.414/2023 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x v="3"/>
    <s v="No aplica"/>
    <n v="2565936"/>
    <s v="1 MES 10 DIAS"/>
    <n v="3421248"/>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24"/>
    <d v="2024-02-27T00:00:00"/>
    <s v="REAS-024"/>
    <d v="2024-02-27T00:00:00"/>
    <n v="3421248"/>
    <n v="0"/>
    <n v="305"/>
    <d v="2024-02-28T00:00:00"/>
    <n v="3421248"/>
    <n v="0"/>
    <n v="321"/>
    <d v="2024-02-28T00:00:00"/>
    <n v="3421248"/>
    <n v="0"/>
    <n v="3421248"/>
    <m/>
    <n v="0"/>
    <n v="0"/>
    <s v="CONTRATO DE APOYO A ACTIVIDADES DE INTERÉS PÚBLICO"/>
    <n v="414"/>
    <s v="ALCIBIADES  CASTRO PARADA"/>
    <m/>
  </r>
  <r>
    <n v="118"/>
    <s v="7698-118"/>
    <s v="O23011602290000007698"/>
    <x v="2"/>
    <x v="4"/>
    <x v="12"/>
    <s v="PM/0208/0102/40010317698"/>
    <x v="34"/>
    <x v="0"/>
    <s v="Prórroga y adición al Contrato de prestación de servicios No.121/2023 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3"/>
    <s v="No aplica"/>
    <n v="4276560"/>
    <s v="2 MES 15 DIAS"/>
    <n v="106914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56"/>
    <d v="2024-02-27T00:00:00"/>
    <s v="REAS-025"/>
    <d v="2024-02-27T00:00:00"/>
    <n v="10691400"/>
    <n v="0"/>
    <n v="293"/>
    <d v="2024-02-28T00:00:00"/>
    <n v="10691400"/>
    <n v="0"/>
    <n v="322"/>
    <d v="2024-02-28T00:00:00"/>
    <n v="10691400"/>
    <n v="0"/>
    <n v="285104"/>
    <m/>
    <n v="10406296"/>
    <n v="0"/>
    <s v="CONTRATO DE PRESTACION DE SERVICIOS PROFESIONALES"/>
    <n v="121"/>
    <s v="MIREYA  SALCEDO CAMELO"/>
    <m/>
  </r>
  <r>
    <n v="119"/>
    <s v="7698-119"/>
    <s v="O23011602290000007698"/>
    <x v="2"/>
    <x v="4"/>
    <x v="12"/>
    <s v="PM/0208/0102/40010317698"/>
    <x v="34"/>
    <x v="0"/>
    <s v="Prórroga y adición al Contrato de prestación de servicios No.531/2023 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
    <x v="3"/>
    <s v="No aplica"/>
    <n v="6000000"/>
    <s v="1 MES"/>
    <n v="60000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58"/>
    <d v="2024-02-27T00:00:00"/>
    <s v="REAS-026"/>
    <d v="2024-02-27T00:00:00"/>
    <n v="6000000"/>
    <n v="0"/>
    <n v="306"/>
    <d v="2024-02-28T00:00:00"/>
    <n v="6000000"/>
    <n v="0"/>
    <n v="331"/>
    <d v="2024-02-28T00:00:00"/>
    <n v="6000000"/>
    <n v="0"/>
    <n v="6000000"/>
    <m/>
    <n v="0"/>
    <n v="0"/>
    <s v="CONTRATO DE PRESTACION DE SERVICIOS PROFESIONALES"/>
    <n v="531"/>
    <s v="DIANA MARCELA PUERTO SALAMANCA"/>
    <m/>
  </r>
  <r>
    <n v="120"/>
    <s v="7698-120"/>
    <s v="O23011602290000007698"/>
    <x v="2"/>
    <x v="4"/>
    <x v="12"/>
    <s v="PM/0208/0102/40010317698"/>
    <x v="4"/>
    <x v="0"/>
    <s v="Prórroga y adición al Contrato de prestación de servicios No.443/2023 Prestación de servicios profesionales para la ejecución, seguimiento y acompañamiento de actividades de gestión social de la Direccion de Reasentamientos en las diferentes etapas del programa de reasentamiento para los procesos y/o expedientes que le sean asignados."/>
    <x v="3"/>
    <s v="No aplica"/>
    <n v="7483930"/>
    <s v="1 MES y 20 DIAS"/>
    <n v="124733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27"/>
    <d v="2024-02-27T00:00:00"/>
    <s v="REAS-027"/>
    <d v="2024-02-27T00:00:00"/>
    <n v="12473300"/>
    <n v="0"/>
    <n v="265"/>
    <d v="2024-02-27T00:00:00"/>
    <n v="12473300"/>
    <n v="0"/>
    <n v="308"/>
    <d v="2024-02-27T00:00:00"/>
    <n v="12473300"/>
    <n v="0"/>
    <n v="12473300"/>
    <m/>
    <n v="0"/>
    <n v="0"/>
    <s v="CONTRATO DE PRESTACION DE SERVICIOS PROFESIONALES"/>
    <n v="433"/>
    <s v="OLGA LUCIA GODOY OSORIO"/>
    <m/>
  </r>
  <r>
    <n v="121"/>
    <s v="7698-121"/>
    <s v="O23011602290000007698"/>
    <x v="2"/>
    <x v="4"/>
    <x v="12"/>
    <s v="PM/0208/0102/40010317698"/>
    <x v="4"/>
    <x v="0"/>
    <s v="Prórroga y adición al Contrato de prestación de servicios No.381/2023 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
    <x v="3"/>
    <s v="No aplica"/>
    <n v="5228095"/>
    <s v="2 MES 5 DIAS"/>
    <n v="11327539"/>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29"/>
    <d v="2024-02-27T00:00:00"/>
    <s v="REAS-028"/>
    <d v="2024-02-27T00:00:00"/>
    <n v="11327539"/>
    <n v="0"/>
    <n v="294"/>
    <d v="2024-02-28T00:00:00"/>
    <n v="11327539"/>
    <n v="0"/>
    <n v="334"/>
    <d v="2024-02-29T00:00:00"/>
    <n v="11327539"/>
    <n v="0"/>
    <n v="10804729"/>
    <m/>
    <n v="522810"/>
    <n v="0"/>
    <s v="CONTRATO DE PRESTACION DE SERVICIOS PROFESIONALES"/>
    <n v="381"/>
    <s v="ANDREA ISLENA ARTEAGA LOZANO"/>
    <m/>
  </r>
  <r>
    <n v="122"/>
    <s v="7698-122"/>
    <s v="O23011602290000007698"/>
    <x v="2"/>
    <x v="4"/>
    <x v="12"/>
    <s v="PM/0208/0102/40010317698"/>
    <x v="33"/>
    <x v="0"/>
    <s v="Prórroga y adición al Contrato de prestación de servicios No.444/2023 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
    <x v="3"/>
    <s v="No aplica"/>
    <n v="4704216"/>
    <s v="1 MES 15 DIAS"/>
    <n v="7056324"/>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76"/>
    <d v="2024-02-27T00:00:00"/>
    <s v="REAS-029"/>
    <d v="2024-02-27T00:00:00"/>
    <n v="7056324"/>
    <n v="0"/>
    <n v="307"/>
    <d v="2024-02-28T00:00:00"/>
    <n v="7056324"/>
    <n v="0"/>
    <n v="325"/>
    <d v="2024-02-28T00:00:00"/>
    <n v="7056324"/>
    <n v="0"/>
    <n v="7056324"/>
    <m/>
    <n v="0"/>
    <n v="0"/>
    <s v="CONTRATO DE PRESTACION DE SERVICIOS PROFESIONALES"/>
    <n v="444"/>
    <s v="MARIA FERNANDA HERRERA VARGAS"/>
    <m/>
  </r>
  <r>
    <n v="123"/>
    <s v="7698-123"/>
    <s v="O23011602290000007698"/>
    <x v="2"/>
    <x v="4"/>
    <x v="12"/>
    <s v="PM/0208/0102/40010317698"/>
    <x v="33"/>
    <x v="0"/>
    <s v="Prórroga y adición al Contrato de prestación de servicios No.523/2023 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x v="3"/>
    <s v="No aplica"/>
    <n v="3528162"/>
    <s v="24 DIAS"/>
    <n v="282253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69"/>
    <d v="2024-02-27T00:00:00"/>
    <s v="REAS-030"/>
    <d v="2024-02-27T00:00:00"/>
    <n v="2822530"/>
    <n v="0"/>
    <n v="308"/>
    <d v="2024-02-28T00:00:00"/>
    <n v="2822530"/>
    <n v="0"/>
    <n v="324"/>
    <d v="2024-02-28T00:00:00"/>
    <n v="2822530"/>
    <n v="0"/>
    <n v="2822530"/>
    <m/>
    <n v="0"/>
    <n v="0"/>
    <s v="CONTRATO DE PRESTACION DE SERVICIOS PROFESIONALES"/>
    <n v="523"/>
    <s v="VALENTINA  MONTENEGRO JIMENEZ"/>
    <m/>
  </r>
  <r>
    <n v="124"/>
    <s v="7698-124"/>
    <s v="O23011602290000007698"/>
    <x v="2"/>
    <x v="4"/>
    <x v="12"/>
    <s v="PM/0208/0102/40010317698"/>
    <x v="10"/>
    <x v="0"/>
    <s v="Prórroga y adición al Contrato de prestación de servicios No.105/2023 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
    <x v="3"/>
    <s v="No aplica"/>
    <n v="7483980"/>
    <s v="2 MES 20 DIAS"/>
    <n v="1995728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50"/>
    <d v="2024-02-27T00:00:00"/>
    <s v="REAS-031"/>
    <d v="2024-02-27T00:00:00"/>
    <n v="19957280"/>
    <n v="0"/>
    <m/>
    <m/>
    <m/>
    <n v="19957280"/>
    <m/>
    <m/>
    <m/>
    <n v="0"/>
    <m/>
    <m/>
    <n v="0"/>
    <n v="19957280"/>
    <m/>
    <m/>
    <m/>
    <m/>
  </r>
  <r>
    <n v="125"/>
    <s v="7698-125"/>
    <s v="O23011602290000007698"/>
    <x v="2"/>
    <x v="4"/>
    <x v="12"/>
    <s v="PM/0208/0102/40010317698"/>
    <x v="10"/>
    <x v="0"/>
    <s v="Prórroga y adición al Contrato de prestación de servicios No.410/2023 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
    <x v="3"/>
    <s v="No aplica"/>
    <n v="4704216"/>
    <s v="1 MES"/>
    <n v="4704216"/>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47"/>
    <d v="2024-02-27T00:00:00"/>
    <s v="REAS-032"/>
    <d v="2024-02-27T00:00:00"/>
    <n v="4704216"/>
    <n v="0"/>
    <n v="309"/>
    <d v="2024-02-28T00:00:00"/>
    <n v="4704216"/>
    <n v="0"/>
    <n v="340"/>
    <d v="2024-02-29T00:00:00"/>
    <n v="4704216"/>
    <n v="0"/>
    <n v="4704216"/>
    <m/>
    <n v="0"/>
    <n v="0"/>
    <s v="CONTRATO DE PRESTACION DE SERVICIOS PROFESIONALES"/>
    <n v="410"/>
    <s v="BELKYS LEONOR RADA GUTIERREZ"/>
    <m/>
  </r>
  <r>
    <n v="126"/>
    <s v="7698-126"/>
    <s v="O23011602290000007698"/>
    <x v="2"/>
    <x v="4"/>
    <x v="12"/>
    <s v="PM/0208/0102/40010317698"/>
    <x v="10"/>
    <x v="0"/>
    <s v="Prórroga y adición al Contrato de prestación de servicios No.405/2023 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
    <x v="3"/>
    <s v="No aplica"/>
    <n v="3528162"/>
    <s v="1 MES"/>
    <n v="3528162"/>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41"/>
    <d v="2024-02-27T00:00:00"/>
    <s v="REAS-033"/>
    <d v="2024-02-27T00:00:00"/>
    <n v="3528162"/>
    <n v="0"/>
    <n v="310"/>
    <d v="2024-02-28T00:00:00"/>
    <n v="3528162"/>
    <n v="0"/>
    <n v="347"/>
    <d v="2024-02-29T00:00:00"/>
    <n v="3528162"/>
    <n v="0"/>
    <n v="3528162"/>
    <m/>
    <n v="0"/>
    <n v="0"/>
    <s v="CONTRATO DE PRESTACION DE SERVICIOS PROFESIONALES"/>
    <n v="405"/>
    <s v="MARIANA  ZAPATA RESTREPO"/>
    <m/>
  </r>
  <r>
    <n v="127"/>
    <s v="7698-127"/>
    <s v="O23011602290000007698"/>
    <x v="2"/>
    <x v="4"/>
    <x v="12"/>
    <s v="PM/0208/0102/40010317698"/>
    <x v="33"/>
    <x v="0"/>
    <s v="Prórroga y adición al Contrato de prestación de servicios No.534/2023 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x v="3"/>
    <s v="No aplica"/>
    <n v="4276560"/>
    <s v="22 DIAS"/>
    <n v="3136144"/>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77"/>
    <d v="2024-02-27T00:00:00"/>
    <s v="REAS-034"/>
    <d v="2024-02-27T00:00:00"/>
    <n v="3136144"/>
    <n v="0"/>
    <n v="311"/>
    <d v="2024-02-28T00:00:00"/>
    <n v="3136144"/>
    <n v="0"/>
    <n v="363"/>
    <d v="2024-02-29T00:00:00"/>
    <n v="3136144"/>
    <n v="0"/>
    <n v="3136144"/>
    <m/>
    <n v="0"/>
    <n v="0"/>
    <s v="CONTRATO DE PRESTACION DE SERVICIOS PROFESIONALES"/>
    <n v="534"/>
    <s v="IVAN DARIO RIVERA SAENZ"/>
    <m/>
  </r>
  <r>
    <n v="128"/>
    <s v="7698-128"/>
    <s v="O23011602290000007698"/>
    <x v="2"/>
    <x v="4"/>
    <x v="12"/>
    <s v="PM/0208/0102/40010317698"/>
    <x v="4"/>
    <x v="0"/>
    <s v="Prórroga y adición al Contrato de prestación de servicios No.423/2023 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
    <x v="3"/>
    <s v="No aplica"/>
    <n v="7483980"/>
    <s v="1 MES"/>
    <n v="748398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18"/>
    <d v="2024-02-27T00:00:00"/>
    <s v="REAS-035"/>
    <d v="2024-02-27T00:00:00"/>
    <n v="7483980"/>
    <n v="0"/>
    <n v="312"/>
    <d v="2024-02-28T00:00:00"/>
    <n v="7483980"/>
    <n v="0"/>
    <n v="353"/>
    <d v="2024-02-29T00:00:00"/>
    <n v="7483980"/>
    <n v="0"/>
    <n v="7483980"/>
    <m/>
    <n v="0"/>
    <n v="0"/>
    <s v="CONTRATO DE PRESTACION DE SERVICIOS PROFESIONALES"/>
    <n v="423"/>
    <s v="PAULA TATIANA RAMOS DUQUE"/>
    <m/>
  </r>
  <r>
    <n v="129"/>
    <s v="7698-129"/>
    <s v="O23011602290000007698"/>
    <x v="2"/>
    <x v="4"/>
    <x v="12"/>
    <s v="PM/0208/0102/40010317698"/>
    <x v="4"/>
    <x v="0"/>
    <s v="Prórroga y adición al Contrato de prestación de servicios No.305/2023 Prestación de servicios profesionales a la gestión social de la Dirección de Reasentamientos, en la gestión de los cierres administrativos de los expedientes que le sean asignados de acuerdo con los procedimientos y la normatividad vigente que rige la materia."/>
    <x v="3"/>
    <s v="No aplica"/>
    <n v="5228095"/>
    <s v="2 MES 10 DIAS"/>
    <n v="12198888"/>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33"/>
    <d v="2024-02-27T00:00:00"/>
    <s v="REAS-036"/>
    <d v="2024-02-27T00:00:00"/>
    <n v="12198888"/>
    <n v="0"/>
    <n v="315"/>
    <d v="2024-02-28T00:00:00"/>
    <n v="12198888"/>
    <n v="0"/>
    <n v="351"/>
    <d v="2024-02-29T00:00:00"/>
    <n v="12198888"/>
    <n v="0"/>
    <n v="10630459"/>
    <m/>
    <n v="1568429"/>
    <n v="0"/>
    <s v="CONTRATO DE PRESTACION DE SERVICIOS PROFESIONALES"/>
    <n v="305"/>
    <s v="RICHARD SAMUEL AJALA TITUAÑA"/>
    <m/>
  </r>
  <r>
    <n v="130"/>
    <s v="7698-130"/>
    <s v="O23011602290000007698"/>
    <x v="2"/>
    <x v="4"/>
    <x v="12"/>
    <s v="PM/0208/0102/40010317698"/>
    <x v="33"/>
    <x v="0"/>
    <s v="Prórroga y adición al Contrato de prestación de servicios No.407/2023 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
    <x v="3"/>
    <s v="No aplica"/>
    <n v="4276560"/>
    <s v="1 MES"/>
    <n v="427656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75"/>
    <d v="2024-02-27T00:00:00"/>
    <s v="REAS-037"/>
    <d v="2024-02-27T00:00:00"/>
    <n v="4276560"/>
    <n v="0"/>
    <n v="313"/>
    <d v="2024-02-28T00:00:00"/>
    <n v="4276560"/>
    <n v="0"/>
    <n v="338"/>
    <d v="2024-02-29T00:00:00"/>
    <n v="4276560"/>
    <n v="0"/>
    <n v="4276560"/>
    <m/>
    <n v="0"/>
    <n v="0"/>
    <s v="CONTRATO DE PRESTACION DE SERVICIOS PROFESIONALES"/>
    <n v="407"/>
    <s v="CLAUDIA DANIELA ROJAS CORTES"/>
    <m/>
  </r>
  <r>
    <n v="131"/>
    <s v="7698-131"/>
    <s v="O23011602290000007698"/>
    <x v="2"/>
    <x v="4"/>
    <x v="12"/>
    <s v="PM/0208/0102/40010317698"/>
    <x v="33"/>
    <x v="0"/>
    <s v="Prórroga y adición al Contrato de prestación de servicios No.427/2023 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x v="3"/>
    <s v="No aplica"/>
    <n v="3453300"/>
    <s v="1 MES"/>
    <n v="34533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373"/>
    <s v="01 - Viabilización de Línea"/>
    <s v="Recursos de línea 68"/>
    <d v="2024-02-27T00:00:00"/>
    <s v="REAS-038"/>
    <d v="2024-02-27T00:00:00"/>
    <n v="3453300"/>
    <n v="0"/>
    <n v="314"/>
    <d v="2024-02-28T00:00:00"/>
    <n v="3453300"/>
    <n v="0"/>
    <n v="341"/>
    <d v="2024-02-29T00:00:00"/>
    <n v="3453300"/>
    <n v="0"/>
    <n v="3453300"/>
    <m/>
    <n v="0"/>
    <n v="0"/>
    <s v="CONTRATO DE PRESTACION DE SERVICIOS DE APOYO A LA GESTION"/>
    <n v="427"/>
    <s v="JUAN JAIRO HERRERA GUERRERO"/>
    <m/>
  </r>
  <r>
    <n v="132"/>
    <s v="7698-132"/>
    <s v="O23011602290000007698"/>
    <x v="2"/>
    <x v="4"/>
    <x v="12"/>
    <s v="PM/0208/0102/40010317698"/>
    <x v="33"/>
    <x v="0"/>
    <s v="Prorroga y Adición al CTO 406 Prestar servicios técnicos a la gestión del componente administrativo de la Dirección de Reasentamientos, para realizar el levantamiento y actualización de la información de los expedientes que le sean asignados de acuerdo con los procedimientos adoptados en la CVP.."/>
    <x v="3"/>
    <s v="No aplica"/>
    <n v="3453300"/>
    <s v="1 MES 5 DIAS"/>
    <n v="402885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443"/>
    <s v="01 - Viabilización de Línea"/>
    <s v="Recursos de línea 69"/>
    <d v="2024-02-27T00:00:00"/>
    <s v="REAS-039"/>
    <d v="2024-02-27T00:00:00"/>
    <n v="4028850"/>
    <n v="0"/>
    <n v="267"/>
    <d v="2024-02-27T00:00:00"/>
    <n v="4028850"/>
    <n v="0"/>
    <n v="310"/>
    <d v="2024-02-27T00:00:00"/>
    <n v="4028850"/>
    <n v="0"/>
    <n v="3798630"/>
    <m/>
    <n v="230220"/>
    <n v="0"/>
    <s v="CONTRATO DE PRESTACION DE SERVICIOS PROFESIONALES"/>
    <n v="406"/>
    <s v="GUILLERMO ALBERTO CAICEDO MENDOZA"/>
    <m/>
  </r>
  <r>
    <n v="133"/>
    <s v="7698-133"/>
    <s v="O23011602290000007698"/>
    <x v="2"/>
    <x v="4"/>
    <x v="12"/>
    <s v="PM/0208/0102/40010317698"/>
    <x v="34"/>
    <x v="0"/>
    <s v="Prórroga y adición al Contrato de prestación de servicios No.384/2023 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3"/>
    <s v="No aplica"/>
    <n v="4276560"/>
    <s v="2 MESES 10 DIAS"/>
    <n v="997864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443"/>
    <s v="01 - Viabilización de Línea"/>
    <s v="Recursos de línea 55"/>
    <d v="2024-02-27T00:00:00"/>
    <s v="REAS-040"/>
    <d v="2024-02-27T00:00:00"/>
    <n v="9978640"/>
    <n v="0"/>
    <n v="266"/>
    <d v="2024-02-27T00:00:00"/>
    <n v="9978640"/>
    <n v="0"/>
    <n v="314"/>
    <d v="2024-02-27T00:00:00"/>
    <n v="9978640"/>
    <n v="0"/>
    <n v="8980776"/>
    <m/>
    <n v="997864"/>
    <n v="0"/>
    <s v="CONTRATO DE PRESTACION DE SERVICIOS PROFESIONALES"/>
    <n v="384"/>
    <s v="WILLIAM FABIAN ANGULO FORERO"/>
    <m/>
  </r>
  <r>
    <n v="134"/>
    <s v="7698-134"/>
    <s v="O23011602290000007698"/>
    <x v="2"/>
    <x v="4"/>
    <x v="12"/>
    <s v="PM/0208/0102/40010317698"/>
    <x v="10"/>
    <x v="0"/>
    <s v="Prórroga y adición al Contrato de prestación de servicios No.447/2023 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
    <x v="3"/>
    <s v="No aplica"/>
    <n v="7483980"/>
    <s v="1 MES 15 DIAS"/>
    <n v="1122597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443"/>
    <s v="01 - Viabilización de Línea"/>
    <s v="Recursos de línea 46"/>
    <d v="2024-02-27T00:00:00"/>
    <s v="REAS-041"/>
    <d v="2024-02-27T00:00:00"/>
    <n v="11225970"/>
    <n v="0"/>
    <n v="295"/>
    <d v="2024-02-28T00:00:00"/>
    <n v="11225970"/>
    <n v="0"/>
    <n v="329"/>
    <d v="2024-02-28T00:00:00"/>
    <n v="11225970"/>
    <n v="0"/>
    <n v="11225970"/>
    <m/>
    <n v="0"/>
    <n v="0"/>
    <s v="CONTRATO DE PRESTACION DE SERVICIOS PROFESIONALES"/>
    <n v="447"/>
    <s v="LUISA FERNANDA RODRIGUEZ PEREZ"/>
    <m/>
  </r>
  <r>
    <n v="135"/>
    <s v="7698-135"/>
    <s v="O23011602290000007698"/>
    <x v="2"/>
    <x v="4"/>
    <x v="12"/>
    <s v="PM/0208/0102/40010317698"/>
    <x v="33"/>
    <x v="0"/>
    <s v="Prórroga y adición al Contrato de prestación de servicios No.445/2023 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
    <x v="3"/>
    <s v="No aplica"/>
    <n v="6414840"/>
    <s v="1 MES 20 DIAS"/>
    <n v="10691400"/>
    <s v="NO APLICA"/>
    <s v="NO APLICA"/>
    <s v="Febrer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2-26T00:00:00"/>
    <n v="202412000024443"/>
    <s v="01 - Viabilización de Línea"/>
    <s v="Recursos de línea 82"/>
    <d v="2024-02-27T00:00:00"/>
    <s v="REAS-042"/>
    <d v="2024-02-27T00:00:00"/>
    <n v="10691400"/>
    <n v="0"/>
    <n v="302"/>
    <d v="2024-02-28T00:00:00"/>
    <n v="10691400"/>
    <n v="0"/>
    <n v="362"/>
    <d v="2024-02-29T00:00:00"/>
    <n v="10691400"/>
    <n v="0"/>
    <n v="10691400"/>
    <m/>
    <n v="0"/>
    <n v="0"/>
    <s v="CONTRATO DE PRESTACION DE SERVICIOS PROFESIONALES"/>
    <n v="445"/>
    <s v="MILLER MAURICIO PACHON ESPINOSA"/>
    <m/>
  </r>
  <r>
    <n v="136"/>
    <s v="7698-136"/>
    <s v="O23011602290000007698"/>
    <x v="2"/>
    <x v="4"/>
    <x v="12"/>
    <s v="PM/0208/0102/40010317698"/>
    <x v="18"/>
    <x v="0"/>
    <s v="Prestar servicios profesionales especializados a la Dirección de Reasentamientos, apoyando la formulación de estrategias y lineamientos en la gestión técnica en el proceso de Reasentamiento de acuerdo con los procedimientos adoptados en la CVP y la normatividad vigente que rige la materia."/>
    <x v="2"/>
    <n v="81101508"/>
    <n v="9709224"/>
    <n v="3.5"/>
    <n v="33982284"/>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11"/>
    <d v="2024-03-06T00:00:00"/>
    <s v="REAS-043"/>
    <d v="2024-03-07T00:00:00"/>
    <n v="33982284"/>
    <n v="0"/>
    <n v="399"/>
    <d v="2024-03-08T00:00:00"/>
    <n v="33982284"/>
    <n v="0"/>
    <n v="835"/>
    <d v="2024-03-15T00:00:00"/>
    <n v="33982284"/>
    <n v="0"/>
    <n v="14887477"/>
    <m/>
    <n v="19094807"/>
    <n v="0"/>
    <s v="CONTRATO DE PRESTACION DE SERVICIOS PROFESIONALES"/>
    <n v="169"/>
    <s v="JULIO CESAR GIRALDO GONZALEZ"/>
    <m/>
  </r>
  <r>
    <n v="137"/>
    <s v="7698-137"/>
    <s v="O23011602290000007698"/>
    <x v="2"/>
    <x v="4"/>
    <x v="12"/>
    <s v="PM/0208/0102/40010317698"/>
    <x v="35"/>
    <x v="0"/>
    <s v="Prestar servicios profesionales a la Dirección de reasentamientos en componente de gestión inmobiliaria, acompañando la recolección y consolidación de la información, que permita la construcción de las bases de datos de los hogares beneficiarios del programa."/>
    <x v="2"/>
    <n v="80111600"/>
    <n v="7767043"/>
    <n v="3.5"/>
    <n v="27184651"/>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62"/>
    <d v="2024-03-06T00:00:00"/>
    <s v="REAS-044"/>
    <d v="2024-03-07T00:00:00"/>
    <n v="27184651"/>
    <n v="0"/>
    <n v="414"/>
    <d v="2024-03-11T00:00:00"/>
    <n v="27184651"/>
    <n v="0"/>
    <n v="1023"/>
    <d v="2024-03-20T00:00:00"/>
    <n v="27184651"/>
    <n v="0"/>
    <n v="10614959"/>
    <m/>
    <n v="16569692"/>
    <n v="0"/>
    <s v="CONTRATO DE PRESTACION DE SERVICIOS PROFESIONALES"/>
    <n v="202"/>
    <s v="MONICA ANDREA ALVAREZ FERNANDEZ"/>
    <m/>
  </r>
  <r>
    <n v="138"/>
    <s v="7698-138"/>
    <s v="O23011602290000007698"/>
    <x v="2"/>
    <x v="4"/>
    <x v="12"/>
    <s v="PM/0208/0102/40010317698"/>
    <x v="34"/>
    <x v="0"/>
    <s v="Prestar servicios profesionales para apoyar el seguimiento y control a la ejecución de los recursos presupuestales y a la gestión financieros de la Dirección de Reasentamientos"/>
    <x v="2"/>
    <n v="84111700"/>
    <n v="10744814"/>
    <n v="3.5"/>
    <n v="37606849"/>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s v="202412000028912 / 202412000032763"/>
    <s v="01 - Viabilización de Línea"/>
    <s v="Recursos de línea 19"/>
    <d v="2024-03-06T00:00:00"/>
    <s v="REAS-118"/>
    <d v="2024-04-03T00:00:00"/>
    <n v="37606849"/>
    <n v="0"/>
    <n v="604"/>
    <d v="2024-04-08T00:00:00"/>
    <n v="37606849"/>
    <n v="0"/>
    <n v="1485"/>
    <d v="2024-04-12T00:00:00"/>
    <n v="37606849"/>
    <n v="0"/>
    <n v="6805049"/>
    <m/>
    <n v="30801800"/>
    <n v="0"/>
    <s v="CONTRATO DE PRESTACION DE SERVICIOS PROFESIONALES"/>
    <n v="314"/>
    <s v="ISAIAS  SANCHEZ RIVERA"/>
    <s v="ANULADA REAS-045"/>
  </r>
  <r>
    <n v="139"/>
    <s v="7698-139"/>
    <s v="O23011602290000007698"/>
    <x v="2"/>
    <x v="4"/>
    <x v="12"/>
    <s v="PM/0208/0102/40010317698"/>
    <x v="10"/>
    <x v="0"/>
    <s v="Prestación de servicios profesionales especializados jurídicos, para brindar asesoría y acompañamiento a la gestión de la Dirección de Reasentamiento"/>
    <x v="2"/>
    <n v="80121703"/>
    <n v="10744814"/>
    <n v="3.5"/>
    <n v="37606849"/>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22"/>
    <d v="2024-03-06T00:00:00"/>
    <s v="REAS-046"/>
    <d v="2024-03-07T00:00:00"/>
    <n v="37606849"/>
    <n v="0"/>
    <n v="421"/>
    <d v="2024-03-12T00:00:00"/>
    <n v="37606849"/>
    <n v="0"/>
    <n v="847"/>
    <d v="2024-03-15T00:00:00"/>
    <n v="37606849"/>
    <n v="0"/>
    <n v="16475382"/>
    <m/>
    <n v="21131467"/>
    <n v="0"/>
    <s v="CONTRATO DE PRESTACION DE SERVICIOS PROFESIONALES"/>
    <n v="172"/>
    <s v="JOSE ALEXANDER MORENO PAEZ"/>
    <m/>
  </r>
  <r>
    <n v="140"/>
    <s v="7698-140"/>
    <s v="O23011602290000007698"/>
    <x v="2"/>
    <x v="4"/>
    <x v="12"/>
    <s v="PM/0208/0102/40010317698"/>
    <x v="35"/>
    <x v="0"/>
    <s v="Prestar servicios profesionales a la Dirección de Reasentamientos de la Caja de la Vivienda Popular, para realizar la implementación del Modelo Integrado de Planeación y Gestión, actualización de procesos, procedimientos, seguimiento a metas y demás documentos, requeridos, atendiendo lo establecido en el proceso y los procedimientos adoptados en la CVP y la normatividad vigente que rige la materia"/>
    <x v="2"/>
    <n v="80111600"/>
    <n v="7767043"/>
    <n v="3.5"/>
    <n v="27184651"/>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63"/>
    <d v="2024-03-06T00:00:00"/>
    <s v="REAS-047"/>
    <d v="2024-03-07T00:00:00"/>
    <n v="27184651"/>
    <n v="0"/>
    <n v="415"/>
    <d v="2024-03-11T00:00:00"/>
    <n v="27184651"/>
    <n v="0"/>
    <n v="832"/>
    <d v="2024-03-15T00:00:00"/>
    <n v="27184651"/>
    <n v="0"/>
    <n v="11132762"/>
    <m/>
    <n v="16051889"/>
    <n v="0"/>
    <s v="CONTRATO DE PRESTACION DE SERVICIOS PROFESIONALES"/>
    <n v="167"/>
    <s v="PIEDAD ELLIANNA CUERVO ROJAS"/>
    <m/>
  </r>
  <r>
    <n v="141"/>
    <s v="7698-141"/>
    <s v="O23011602290000007698"/>
    <x v="2"/>
    <x v="4"/>
    <x v="12"/>
    <s v="PM/0208/0102/40010317698"/>
    <x v="10"/>
    <x v="0"/>
    <s v="Prestar los servicios profesionales para realizar actividades de gestión, identificación, asesoramientos y consolidación de los distintos proyectos inmobiliarios VIS y VIP a nivel Distrital, pertinentes para el reasentamiento de las familias beneficiarias de la Dirección de Reasentamientos"/>
    <x v="2"/>
    <n v="80121703"/>
    <n v="10744814"/>
    <n v="3.5"/>
    <n v="37606849"/>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21"/>
    <d v="2024-03-06T00:00:00"/>
    <s v="REAS-048"/>
    <d v="2024-03-07T00:00:00"/>
    <n v="37606849"/>
    <n v="0"/>
    <n v="402"/>
    <d v="2024-03-08T00:00:00"/>
    <n v="37606849"/>
    <n v="0"/>
    <n v="821"/>
    <d v="2024-03-15T00:00:00"/>
    <n v="37606849"/>
    <n v="0"/>
    <n v="15400900"/>
    <m/>
    <n v="22205949"/>
    <n v="0"/>
    <s v="CONTRATO DE PRESTACION DE SERVICIOS PROFESIONALES"/>
    <n v="162"/>
    <s v="DIANA MARGARITA BELTRAN GOMEZ"/>
    <m/>
  </r>
  <r>
    <n v="142"/>
    <s v="7698-142"/>
    <s v="O23011602290000007698"/>
    <x v="2"/>
    <x v="4"/>
    <x v="12"/>
    <s v="PM/0208/0102/40010317698"/>
    <x v="10"/>
    <x v="0"/>
    <s v="Prestar los servicios profesionales de apoyo en la elaboración y revisión de los documentos necesarios para la contratación de los servicios y bienes de la Dirección de Reasentamientos"/>
    <x v="2"/>
    <n v="80121703"/>
    <n v="6000000"/>
    <n v="3.5"/>
    <n v="21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46"/>
    <d v="2024-03-06T00:00:00"/>
    <s v="REAS-049"/>
    <d v="2024-03-07T00:00:00"/>
    <n v="21000000"/>
    <n v="0"/>
    <n v="403"/>
    <d v="2024-03-08T00:00:00"/>
    <n v="21000000"/>
    <n v="0"/>
    <n v="840"/>
    <d v="2024-03-15T00:00:00"/>
    <n v="21000000"/>
    <n v="0"/>
    <n v="9200000"/>
    <m/>
    <n v="11800000"/>
    <n v="0"/>
    <s v="CONTRATO DE PRESTACION DE SERVICIOS PROFESIONALES"/>
    <n v="161"/>
    <s v="HERNAN DAVID SANCHEZ ARIAS"/>
    <m/>
  </r>
  <r>
    <n v="143"/>
    <s v="7698-143"/>
    <s v="O23011602290000007698"/>
    <x v="2"/>
    <x v="4"/>
    <x v="12"/>
    <s v="PM/0208/0102/40010317698"/>
    <x v="2"/>
    <x v="0"/>
    <s v="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x v="2"/>
    <n v="80161504"/>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24"/>
    <d v="2024-03-06T00:00:00"/>
    <s v="REAS-050"/>
    <d v="2024-03-07T00:00:00"/>
    <n v="12250000"/>
    <n v="0"/>
    <n v="404"/>
    <d v="2024-03-08T00:00:00"/>
    <n v="12250000"/>
    <n v="0"/>
    <n v="1116"/>
    <d v="2024-03-26T00:00:00"/>
    <n v="12250000"/>
    <n v="0"/>
    <n v="3500000"/>
    <m/>
    <n v="8750000"/>
    <n v="0"/>
    <s v="CONTRATO DE PRESTACION DE SERVICIOS DE APOYO A LA GESTION"/>
    <n v="222"/>
    <s v="JORGE JAVIER APARICIO CORREDOR"/>
    <m/>
  </r>
  <r>
    <n v="144"/>
    <s v="7698-144"/>
    <s v="O23011602290000007698"/>
    <x v="2"/>
    <x v="4"/>
    <x v="12"/>
    <s v="PM/0208/0102/40010317698"/>
    <x v="2"/>
    <x v="0"/>
    <s v="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
    <x v="2"/>
    <n v="80161504"/>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23"/>
    <d v="2024-03-06T00:00:00"/>
    <s v="REAS-051"/>
    <d v="2024-03-07T00:00:00"/>
    <n v="12250000"/>
    <n v="0"/>
    <n v="405"/>
    <d v="2024-03-08T00:00:00"/>
    <n v="12250000"/>
    <n v="0"/>
    <n v="1804"/>
    <d v="2024-04-24T00:00:00"/>
    <n v="12250000"/>
    <n v="0"/>
    <n v="700000"/>
    <m/>
    <n v="11550000"/>
    <n v="0"/>
    <s v="CONTRATO DE PRESTACION DE SERVICIOS DE APOYO A LA GESTION"/>
    <n v="395"/>
    <s v="LEIDY GISELL RODRIGUEZ MUÑOZ"/>
    <m/>
  </r>
  <r>
    <n v="145"/>
    <s v="7698-145"/>
    <s v="O23011602290000007698"/>
    <x v="2"/>
    <x v="4"/>
    <x v="12"/>
    <s v="PM/0208/0102/40010317698"/>
    <x v="34"/>
    <x v="0"/>
    <s v="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 atendiendo lo establecido en el proceso y los procedimientos adoptados en la CVP y la normatividad vigente que rige la materia."/>
    <x v="2"/>
    <n v="84111700"/>
    <n v="4500000"/>
    <n v="3.5"/>
    <n v="157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54"/>
    <d v="2024-03-06T00:00:00"/>
    <s v="REAS-052"/>
    <d v="2024-03-07T00:00:00"/>
    <n v="15750000"/>
    <n v="0"/>
    <n v="406"/>
    <d v="2024-03-08T00:00:00"/>
    <n v="15750000"/>
    <n v="0"/>
    <n v="848"/>
    <d v="2024-03-15T00:00:00"/>
    <n v="15750000"/>
    <n v="0"/>
    <n v="6450000"/>
    <m/>
    <n v="9300000"/>
    <n v="0"/>
    <s v="CONTRATO DE PRESTACION DE SERVICIOS PROFESIONALES"/>
    <n v="178"/>
    <s v="KATERINE SHIRLEY CONTRERAS GUERRERO"/>
    <m/>
  </r>
  <r>
    <n v="146"/>
    <s v="7698-146"/>
    <s v="O23011602290000007698"/>
    <x v="2"/>
    <x v="4"/>
    <x v="12"/>
    <s v="PM/0208/0102/40010317698"/>
    <x v="4"/>
    <x v="0"/>
    <s v="Prestación de servicios profesionales para acompañar la ejecución y seguimiento de la actividades inherentes a la  de gestión social de manera trasversal en las distintas etapas  del programa de reasentamientos  liderado por la Dirección de Reasentamientos."/>
    <x v="2"/>
    <n v="93141506"/>
    <n v="10744814"/>
    <n v="3.5"/>
    <n v="37606849"/>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5T00:00:00"/>
    <n v="202412000028912"/>
    <s v="01 - Viabilización de Línea"/>
    <s v="Recursos de  línea 16"/>
    <d v="2024-03-06T00:00:00"/>
    <s v="REAS-053"/>
    <d v="2024-03-07T00:00:00"/>
    <n v="37606849"/>
    <n v="0"/>
    <n v="407"/>
    <d v="2024-03-08T00:00:00"/>
    <n v="37606849"/>
    <n v="0"/>
    <n v="745"/>
    <d v="2024-03-14T00:00:00"/>
    <n v="37606849"/>
    <n v="0"/>
    <n v="16475382"/>
    <m/>
    <n v="21131467"/>
    <n v="0"/>
    <s v="CONTRATO DE PRESTACION DE SERVICIOS PROFESIONALES"/>
    <n v="159"/>
    <s v="HELBER HUGO MORALES RINCON"/>
    <m/>
  </r>
  <r>
    <n v="147"/>
    <s v="7698-147"/>
    <s v="O23011602290000007698"/>
    <x v="2"/>
    <x v="4"/>
    <x v="14"/>
    <s v="PM/0208/0102/40010337698"/>
    <x v="30"/>
    <x v="1"/>
    <s v="Instrumentos financieros para relocalización transitoria."/>
    <x v="1"/>
    <s v="No aplica"/>
    <n v="300000000"/>
    <n v="2"/>
    <n v="600000000"/>
    <s v="NO APLICA"/>
    <s v="NO APLICA"/>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7T00:00:00"/>
    <n v="202412000029313"/>
    <s v="01 - Viabilización de Línea"/>
    <s v="Recursos de línea 1"/>
    <d v="2024-03-07T00:00:00"/>
    <s v="REAS-054"/>
    <d v="2024-03-07T00:00:00"/>
    <n v="600000000"/>
    <n v="0"/>
    <n v="408"/>
    <d v="2024-03-09T00:00:00"/>
    <n v="598579908"/>
    <n v="1420092"/>
    <s v="MULTIPLES REG"/>
    <s v="MULTIPLES FECHAS"/>
    <n v="598579908"/>
    <n v="0"/>
    <n v="589319907"/>
    <m/>
    <n v="9260001"/>
    <n v="1420092"/>
    <s v="RESOLUCIÓN"/>
    <s v="MULTIPLES RESOLUCIONES"/>
    <s v="MULTIPLES TERCEROS"/>
    <m/>
  </r>
  <r>
    <n v="148"/>
    <s v="7698-148"/>
    <s v="O23011602290000007698"/>
    <x v="2"/>
    <x v="4"/>
    <x v="12"/>
    <s v="PM/0208/0102/40010317698"/>
    <x v="4"/>
    <x v="0"/>
    <s v="Prestación de servicios profesionales en comunicación social, para la producción de información en campo, que sirva de base para la divulgación de las políticas y programas de la caja de la vivienda popular hacia la comunidad y hacia la opinión pública general, con énfasis en los programas y proyectos de la dirección de reasentamientos."/>
    <x v="2"/>
    <n v="93141506"/>
    <n v="6000000"/>
    <n v="4"/>
    <n v="24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07T00:00:00"/>
    <n v="202412000029643"/>
    <s v="01 - Viabilización de Línea"/>
    <s v="Recursos línea 16"/>
    <d v="2024-03-14T00:00:00"/>
    <s v="REAS-055"/>
    <d v="2024-03-14T00:00:00"/>
    <n v="24000000"/>
    <n v="0"/>
    <n v="442"/>
    <d v="2024-03-14T00:00:00"/>
    <n v="24000000"/>
    <n v="0"/>
    <n v="839"/>
    <d v="2024-03-15T00:00:00"/>
    <n v="24000000"/>
    <n v="0"/>
    <n v="3413333"/>
    <m/>
    <n v="20586667"/>
    <n v="0"/>
    <s v="CONTRATO DE PRESTACION DE SERVICIOS PROFESIONALES"/>
    <n v="171"/>
    <s v="SANDRA STELLA PINEDO ARRIETA"/>
    <m/>
  </r>
  <r>
    <n v="149"/>
    <s v="7698-149"/>
    <s v="O23011602290000007698"/>
    <x v="2"/>
    <x v="4"/>
    <x v="12"/>
    <s v="PM/0208/0102/40010317698"/>
    <x v="33"/>
    <x v="0"/>
    <s v="Prestar los servicios profesionales al desarrollo del componente técnico de la Dirección de Reasentamientos, para realizar las actividades requeridas en las diferentes etapas del proceso de reasentamiento que le sean asignados de acuerdo con los procedimientos y la normatividad vigente que rige la materia."/>
    <x v="2"/>
    <n v="80131803"/>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2T00:00:00"/>
    <n v="202412000030923"/>
    <s v="01 - Viabilización de Línea"/>
    <s v="Recursos de la línea 79"/>
    <d v="2024-03-14T00:00:00"/>
    <s v="REAS-056"/>
    <d v="2024-03-14T00:00:00"/>
    <n v="19250000"/>
    <n v="0"/>
    <n v="456"/>
    <d v="2024-03-18T00:00:00"/>
    <n v="19200000"/>
    <n v="50000"/>
    <n v="1139"/>
    <d v="2024-04-01T00:00:00"/>
    <n v="19200000"/>
    <n v="0"/>
    <n v="5800000"/>
    <m/>
    <n v="13400000"/>
    <n v="50000"/>
    <s v="CONTRATO DE PRESTACION DE SERVICIOS PROFESIONALES"/>
    <n v="236"/>
    <s v="JUAN SEBASTIAN ROMAN HERRERA"/>
    <m/>
  </r>
  <r>
    <n v="150"/>
    <s v="7698-150"/>
    <s v="O23011602290000007698"/>
    <x v="2"/>
    <x v="4"/>
    <x v="12"/>
    <s v="PM/0208/0102/40010317698"/>
    <x v="10"/>
    <x v="0"/>
    <s v="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
    <x v="2"/>
    <n v="80121703"/>
    <n v="7483980"/>
    <n v="3.5"/>
    <n v="2619393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13"/>
    <d v="2024-03-14T00:00:00"/>
    <s v="REAS-057"/>
    <d v="2024-03-14T00:00:00"/>
    <n v="26193930"/>
    <n v="0"/>
    <n v="473"/>
    <d v="2024-03-18T00:00:00"/>
    <n v="26193930"/>
    <n v="0"/>
    <n v="1106"/>
    <d v="2024-03-21T00:00:00"/>
    <n v="26193930"/>
    <n v="0"/>
    <n v="7483980"/>
    <m/>
    <n v="18709950"/>
    <n v="0"/>
    <s v="CONTRATO DE PRESTACION DE SERVICIOS PROFESIONALES"/>
    <n v="215"/>
    <s v="MIGUEL DAVID PERDOMO DURAN"/>
    <m/>
  </r>
  <r>
    <n v="151"/>
    <s v="7698-151"/>
    <s v="O23011602290000007698"/>
    <x v="2"/>
    <x v="4"/>
    <x v="12"/>
    <s v="PM/0208/0102/40010317698"/>
    <x v="10"/>
    <x v="0"/>
    <s v="Prestación de servicios profesionales de abogado a la Dirección de Reasentamientos para la depuración predial de los expedientes que le sean asignados dentro del proceso de reasentamiento de acuerdo con los procedimientos y la normatividad vigente que rige la materia."/>
    <x v="2"/>
    <n v="80121703"/>
    <n v="4704216"/>
    <n v="3.5"/>
    <n v="16464756"/>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43"/>
    <d v="2024-03-14T00:00:00"/>
    <s v="REAS-058"/>
    <d v="2024-03-14T00:00:00"/>
    <n v="16464756"/>
    <n v="0"/>
    <n v="458"/>
    <d v="2024-03-18T00:00:00"/>
    <n v="16464756"/>
    <n v="0"/>
    <n v="1134"/>
    <d v="2024-03-27T00:00:00"/>
    <n v="16464756"/>
    <n v="0"/>
    <n v="4704216"/>
    <m/>
    <n v="11760540"/>
    <n v="0"/>
    <s v="CONTRATO DE PRESTACION DE SERVICIOS PROFESIONALES"/>
    <n v="240"/>
    <s v="ANGIE TATIANA CHAVEZ SANCHEZ"/>
    <m/>
  </r>
  <r>
    <n v="152"/>
    <s v="7698-152"/>
    <s v="O23011602290000007698"/>
    <x v="2"/>
    <x v="4"/>
    <x v="12"/>
    <s v="PM/0208/0102/40010317698"/>
    <x v="4"/>
    <x v="0"/>
    <s v="Prestar servicios de apoyo en la gestión social de las etapas del programa de Reasentamientos de acuerdo con la normatividad vigente que rige la materia."/>
    <x v="2"/>
    <n v="80121703"/>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26"/>
    <d v="2024-03-14T00:00:00"/>
    <s v="REAS-059"/>
    <d v="2024-03-14T00:00:00"/>
    <n v="12250000"/>
    <n v="0"/>
    <n v="459"/>
    <d v="2024-03-18T00:00:00"/>
    <n v="12250000"/>
    <n v="0"/>
    <n v="1653"/>
    <d v="2024-04-15T00:00:00"/>
    <n v="12250000"/>
    <n v="0"/>
    <n v="1750000"/>
    <m/>
    <n v="10500000"/>
    <n v="0"/>
    <s v="CONTRATO DE PRESTACION DE SERVICIOS DE APOYO A LA GESTION"/>
    <n v="318"/>
    <s v="ANGIE LORENA RINCON AVILA"/>
    <m/>
  </r>
  <r>
    <n v="153"/>
    <s v="7698-153"/>
    <s v="O23011602290000007698"/>
    <x v="2"/>
    <x v="4"/>
    <x v="12"/>
    <s v="PM/0208/0102/40010317698"/>
    <x v="4"/>
    <x v="0"/>
    <s v="Prestar servicios de apoyo en la gestión social de las etapas del programa de Reasentamientos, incluyendo cierres administrativos de los expedientes que le sean asignados, de acuerdo con la normatividad vigente que rige la materia."/>
    <x v="2"/>
    <n v="93141506"/>
    <n v="4000000"/>
    <n v="3.5"/>
    <n v="14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30"/>
    <d v="2024-03-14T00:00:00"/>
    <s v="REAS-060"/>
    <d v="2024-03-14T00:00:00"/>
    <n v="14000000"/>
    <n v="0"/>
    <n v="474"/>
    <d v="2024-03-18T00:00:00"/>
    <n v="14000000"/>
    <n v="0"/>
    <n v="1696"/>
    <d v="2024-04-16T00:00:00"/>
    <n v="14000000"/>
    <n v="0"/>
    <n v="1633333"/>
    <m/>
    <n v="12366667"/>
    <n v="0"/>
    <s v="CONTRATO DE PRESTACION DE SERVICIOS DE APOYO A LA GESTION"/>
    <n v="356"/>
    <s v="LYDA LORENA ACEVEDO SILVA"/>
    <m/>
  </r>
  <r>
    <n v="154"/>
    <s v="7698-154"/>
    <s v="O23011602290000007698"/>
    <x v="2"/>
    <x v="4"/>
    <x v="12"/>
    <s v="PM/0208/0102/40010317698"/>
    <x v="34"/>
    <x v="0"/>
    <s v="Prestar servicios profesionales especializados a la Dirección de Reasentamientos, apoyando la formulación de estrategi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
    <x v="2"/>
    <n v="84111700"/>
    <n v="9709224"/>
    <n v="3.5"/>
    <n v="33982284"/>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60"/>
    <d v="2024-03-14T00:00:00"/>
    <s v="REAS-061"/>
    <d v="2024-03-14T00:00:00"/>
    <n v="33982284"/>
    <n v="0"/>
    <n v="466"/>
    <d v="2024-03-18T00:00:00"/>
    <n v="33982284"/>
    <n v="0"/>
    <n v="1160"/>
    <d v="2024-04-03T00:00:00"/>
    <n v="33982284"/>
    <n v="0"/>
    <n v="8738302"/>
    <m/>
    <n v="25243982"/>
    <n v="0"/>
    <s v="CONTRATO DE PRESTACION DE SERVICIOS PROFESIONALES"/>
    <n v="257"/>
    <s v="FRANCISCO JAVIER GUTIERREZ FORERO"/>
    <m/>
  </r>
  <r>
    <n v="155"/>
    <s v="7698-155"/>
    <s v="O23011602290000007698"/>
    <x v="2"/>
    <x v="4"/>
    <x v="12"/>
    <s v="PM/0208/0102/40010317698"/>
    <x v="35"/>
    <x v="0"/>
    <s v="Prestar servicios de apoyo a la gestión a la Dirección de Reasentamientos, en el desarrollo de actividades de cierre administrativo, atendiendo lo establecido en los procedimientos adoptados en la CVP y la normatividad vigente que rige la materia."/>
    <x v="2"/>
    <n v="80111600"/>
    <n v="2500000"/>
    <n v="3.5"/>
    <n v="87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63"/>
    <d v="2024-03-14T00:00:00"/>
    <s v="REAS-062"/>
    <d v="2024-03-14T00:00:00"/>
    <n v="8750000"/>
    <n v="0"/>
    <n v="463"/>
    <d v="2024-03-18T00:00:00"/>
    <n v="5000000"/>
    <n v="3750000"/>
    <n v="2752"/>
    <d v="2024-05-27T00:00:00"/>
    <n v="5000000"/>
    <n v="0"/>
    <n v="0"/>
    <m/>
    <n v="5000000"/>
    <n v="3750000"/>
    <s v="CONTRATO DE PRESTACION DE SERVICIOS DE APOYO A LA GESTION"/>
    <n v="440"/>
    <s v="JOYCE ALEXANDRA ORTIZ DAZA"/>
    <m/>
  </r>
  <r>
    <n v="156"/>
    <s v="7698-156"/>
    <s v="O23011602290000007698"/>
    <x v="2"/>
    <x v="4"/>
    <x v="12"/>
    <s v="PM/0208/0102/40010317698"/>
    <x v="34"/>
    <x v="0"/>
    <s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2"/>
    <n v="84111700"/>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57"/>
    <d v="2024-03-14T00:00:00"/>
    <s v="REAS-063"/>
    <d v="2024-03-14T00:00:00"/>
    <n v="19250000"/>
    <n v="0"/>
    <n v="460"/>
    <d v="2024-03-18T00:00:00"/>
    <n v="19250000"/>
    <n v="0"/>
    <n v="1105"/>
    <d v="2024-03-21T00:00:00"/>
    <n v="19250000"/>
    <n v="0"/>
    <n v="5500000"/>
    <m/>
    <n v="13750000"/>
    <n v="0"/>
    <s v="CONTRATO DE PRESTACION DE SERVICIOS PROFESIONALES"/>
    <n v="216"/>
    <s v="VICENTE ANDRES TODARO MONTES"/>
    <m/>
  </r>
  <r>
    <n v="157"/>
    <s v="7698-157"/>
    <s v="O23011602290000007698"/>
    <x v="2"/>
    <x v="4"/>
    <x v="12"/>
    <s v="PM/0208/0102/40010317698"/>
    <x v="35"/>
    <x v="0"/>
    <s v="Prestar servicios de apoyo a la gestión a la Dirección de Reasentamientos, en el desarrollo de actividades de cierre administrativo y depuración de los procesos, atendiendo lo establecido en los procedimientos adoptados en la CVP y la normatividad vigente que rige la materia."/>
    <x v="2"/>
    <n v="80111600"/>
    <n v="3153963"/>
    <n v="3.5"/>
    <n v="11038871"/>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63"/>
    <d v="2024-03-14T00:00:00"/>
    <s v="REAS-064"/>
    <d v="2024-03-14T00:00:00"/>
    <n v="11038871"/>
    <n v="0"/>
    <n v="472"/>
    <d v="2024-03-18T00:00:00"/>
    <n v="11038871"/>
    <n v="0"/>
    <n v="1130"/>
    <d v="2024-03-27T00:00:00"/>
    <n v="11038871"/>
    <n v="0"/>
    <n v="3153963"/>
    <m/>
    <n v="7884908"/>
    <n v="0"/>
    <s v="CONTRATO DE PRESTACION DE SERVICIOS DE APOYO A LA GESTION"/>
    <n v="231"/>
    <s v="DANIEL  ROJAS HERNANDEZ"/>
    <m/>
  </r>
  <r>
    <n v="158"/>
    <s v="7698-158"/>
    <s v="O23011602290000007698"/>
    <x v="2"/>
    <x v="4"/>
    <x v="12"/>
    <s v="PM/0208/0102/40010317698"/>
    <x v="4"/>
    <x v="0"/>
    <s v="Prestar servicios de apoyo en la gestión social de las etapas del programa de Reasentamientos de acuerdo con la normatividad vigente que rige la materia."/>
    <x v="2"/>
    <n v="93141506"/>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28"/>
    <d v="2024-03-14T00:00:00"/>
    <s v="REAS-065"/>
    <d v="2024-03-14T00:00:00"/>
    <n v="12250000"/>
    <n v="0"/>
    <n v="476"/>
    <d v="2024-03-18T00:00:00"/>
    <n v="0"/>
    <n v="12250000"/>
    <m/>
    <m/>
    <m/>
    <n v="0"/>
    <m/>
    <m/>
    <n v="0"/>
    <n v="12250000"/>
    <m/>
    <m/>
    <m/>
    <m/>
  </r>
  <r>
    <n v="159"/>
    <s v="7698-159"/>
    <s v="O23011602290000007698"/>
    <x v="2"/>
    <x v="4"/>
    <x v="12"/>
    <s v="PM/0208/0102/40010317698"/>
    <x v="4"/>
    <x v="0"/>
    <s v="Prestar servicios de apoyo en la gestión social de las etapas del programa de Reasentamientos de acuerdo con la normatividad vigente que rige la materia."/>
    <x v="2"/>
    <n v="93141506"/>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29"/>
    <d v="2024-03-14T00:00:00"/>
    <s v="REAS-066"/>
    <d v="2024-03-14T00:00:00"/>
    <n v="12250000"/>
    <n v="0"/>
    <n v="475"/>
    <d v="2024-03-18T00:00:00"/>
    <n v="9000000"/>
    <n v="3250000"/>
    <n v="1861"/>
    <d v="2024-05-10T00:00:00"/>
    <n v="9000000"/>
    <n v="0"/>
    <n v="0"/>
    <m/>
    <n v="9000000"/>
    <n v="3250000"/>
    <s v="CONTRATO DE PRESTACION DE SERVICIOS DE APOYO A LA GESTION"/>
    <n v="420"/>
    <s v="JOHAN CAMILO ARJONA MARTINEZ"/>
    <m/>
  </r>
  <r>
    <n v="160"/>
    <s v="7698-160"/>
    <s v="O23011602290000007698"/>
    <x v="2"/>
    <x v="4"/>
    <x v="12"/>
    <s v="PM/0208/0102/40010317698"/>
    <x v="10"/>
    <x v="0"/>
    <s v="Prestación de servicios profesionales de abogado a la Dirección de Reasentamientos para la depuración predial de los expedientes que les sean asignados dentro del proceso de reasentamiento de acuerdo con los procedimientos y la normatividad vigente que rige la materia."/>
    <x v="2"/>
    <n v="80121703"/>
    <n v="7483980"/>
    <n v="3.5"/>
    <n v="2619393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47"/>
    <d v="2024-03-14T00:00:00"/>
    <s v="REAS-067"/>
    <d v="2024-03-14T00:00:00"/>
    <n v="26193930"/>
    <n v="0"/>
    <n v="477"/>
    <d v="2024-03-18T00:00:00"/>
    <n v="26193930"/>
    <n v="0"/>
    <n v="1151"/>
    <d v="2024-04-02T00:00:00"/>
    <n v="26193930"/>
    <n v="0"/>
    <n v="6985048"/>
    <m/>
    <n v="19208882"/>
    <n v="0"/>
    <s v="CONTRATO DE PRESTACION DE SERVICIOS PROFESIONALES"/>
    <n v="247"/>
    <s v="VALERIA ANDREA GAMARRA PENAGOS"/>
    <m/>
  </r>
  <r>
    <n v="161"/>
    <s v="7698-161"/>
    <s v="O23011602290000007698"/>
    <x v="2"/>
    <x v="4"/>
    <x v="12"/>
    <s v="PM/0208/0102/40010317698"/>
    <x v="18"/>
    <x v="0"/>
    <s v="Prestar los servicios profesionales para realizar actividades de gestión, identificación y asesoramientos de los distintos proyectos inmobiliarios a nivel Distrital para el reasentamiento de las familias beneficiarias de la Dirección de Reasentamientos."/>
    <x v="2"/>
    <n v="81101508"/>
    <n v="9000000"/>
    <n v="3.5"/>
    <n v="315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66"/>
    <d v="2024-03-14T00:00:00"/>
    <s v="REAS-068"/>
    <d v="2024-03-14T00:00:00"/>
    <n v="31500000"/>
    <n v="0"/>
    <n v="478"/>
    <d v="2024-03-18T00:00:00"/>
    <n v="31500000"/>
    <n v="0"/>
    <n v="1161"/>
    <d v="2024-04-03T00:00:00"/>
    <n v="31500000"/>
    <n v="0"/>
    <n v="8400000"/>
    <m/>
    <n v="23100000"/>
    <n v="0"/>
    <s v="CONTRATO DE PRESTACION DE SERVICIOS PROFESIONALES"/>
    <n v="237"/>
    <s v="MARIA ALEJANDRA QUIJANO HEMELBERG"/>
    <m/>
  </r>
  <r>
    <n v="162"/>
    <s v="7698-162"/>
    <s v="O23011602290000007698"/>
    <x v="2"/>
    <x v="4"/>
    <x v="12"/>
    <s v="PM/0208/0102/40010317698"/>
    <x v="10"/>
    <x v="0"/>
    <s v="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
    <x v="2"/>
    <n v="80121703"/>
    <n v="4276560"/>
    <n v="3.5"/>
    <n v="1496796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13"/>
    <d v="2024-03-14T00:00:00"/>
    <s v="REAS-069"/>
    <d v="2024-03-14T00:00:00"/>
    <n v="14967960"/>
    <n v="0"/>
    <n v="479"/>
    <d v="2024-03-18T00:00:00"/>
    <n v="14967960"/>
    <n v="0"/>
    <n v="1648"/>
    <d v="2024-04-15T00:00:00"/>
    <n v="14967960"/>
    <n v="0"/>
    <n v="2138280"/>
    <m/>
    <n v="12829680"/>
    <n v="0"/>
    <s v="CONTRATO DE PRESTACION DE SERVICIOS PROFESIONALES"/>
    <n v="333"/>
    <s v="KEVIN ANDRES PIÑEREZ AMELL"/>
    <m/>
  </r>
  <r>
    <n v="163"/>
    <s v="7698-163"/>
    <s v="O23011602290000007698"/>
    <x v="2"/>
    <x v="4"/>
    <x v="12"/>
    <s v="PM/0208/0102/40010317698"/>
    <x v="4"/>
    <x v="0"/>
    <s v="Prestación de servicios profesionales en la gestión de las etapas del programa de Reasentamientos a la Dirección de Reasentamientos, de acuerdo con la normatividad vigente que rige la materia."/>
    <x v="2"/>
    <n v="93141506"/>
    <n v="4200000"/>
    <n v="3.5"/>
    <n v="147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30"/>
    <d v="2024-03-14T00:00:00"/>
    <s v="REAS-070"/>
    <d v="2024-03-14T00:00:00"/>
    <n v="14700000"/>
    <n v="0"/>
    <n v="471"/>
    <d v="2024-03-18T00:00:00"/>
    <n v="14700000"/>
    <n v="0"/>
    <n v="1115"/>
    <d v="2024-03-26T00:00:00"/>
    <n v="14700000"/>
    <n v="0"/>
    <n v="3780000"/>
    <m/>
    <n v="10920000"/>
    <n v="0"/>
    <s v="CONTRATO DE PRESTACION DE SERVICIOS PROFESIONALES"/>
    <n v="223"/>
    <s v="STEFANNY  HERRERA ARRIETA"/>
    <m/>
  </r>
  <r>
    <n v="164"/>
    <s v="7698-164"/>
    <s v="O23011602290000007698"/>
    <x v="2"/>
    <x v="4"/>
    <x v="12"/>
    <s v="PM/0208/0102/40010317698"/>
    <x v="4"/>
    <x v="0"/>
    <s v="Prestación de servicios profesionales en la gestión de las etapas del programa de Reasentamientos a la Dirección de Reasentamientos, de acuerdo con la normatividad vigente que rige la materia."/>
    <x v="2"/>
    <n v="93141506"/>
    <n v="4200000"/>
    <n v="3.5"/>
    <n v="147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31"/>
    <d v="2024-03-14T00:00:00"/>
    <s v="REAS-071"/>
    <d v="2024-03-14T00:00:00"/>
    <n v="14700000"/>
    <n v="0"/>
    <n v="480"/>
    <d v="2024-03-18T00:00:00"/>
    <n v="14700000"/>
    <n v="0"/>
    <n v="1124"/>
    <d v="2024-03-27T00:00:00"/>
    <n v="14700000"/>
    <n v="0"/>
    <n v="4200000"/>
    <m/>
    <n v="10500000"/>
    <n v="0"/>
    <s v="CONTRATO DE PRESTACION DE SERVICIOS PROFESIONALES"/>
    <n v="234"/>
    <s v="JUAN CAMILO UBAQUE BERNAL"/>
    <m/>
  </r>
  <r>
    <n v="165"/>
    <s v="7698-165"/>
    <s v="O23011602290000007698"/>
    <x v="2"/>
    <x v="4"/>
    <x v="12"/>
    <s v="PM/0208/0102/40010317698"/>
    <x v="10"/>
    <x v="0"/>
    <s v="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
    <x v="2"/>
    <n v="80121703"/>
    <n v="8000000"/>
    <n v="3.5"/>
    <n v="28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21"/>
    <d v="2024-03-14T00:00:00"/>
    <s v="REAS-072"/>
    <d v="2024-03-14T00:00:00"/>
    <n v="28000000"/>
    <n v="0"/>
    <n v="468"/>
    <d v="2024-03-18T00:00:00"/>
    <n v="28000000"/>
    <n v="0"/>
    <n v="1121"/>
    <d v="2024-03-26T00:00:00"/>
    <n v="28000000"/>
    <n v="0"/>
    <n v="8000000"/>
    <m/>
    <n v="20000000"/>
    <n v="0"/>
    <s v="CONTRATO DE PRESTACION DE SERVICIOS PROFESIONALES"/>
    <n v="227"/>
    <s v="PAULA JACKELINE SALAZAR ARROYAVE"/>
    <m/>
  </r>
  <r>
    <n v="166"/>
    <s v="7698-166"/>
    <s v="O23011602290000007698"/>
    <x v="2"/>
    <x v="4"/>
    <x v="12"/>
    <s v="PM/0208/0102/40010317698"/>
    <x v="4"/>
    <x v="0"/>
    <s v="Prestar servicios de apoyo en la gestión social de las etapas del programa de Reasentamientos de acuerdo con la normatividad vigente que rige la materia."/>
    <x v="2"/>
    <n v="93141506"/>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29"/>
    <d v="2024-03-14T00:00:00"/>
    <s v="REAS-073"/>
    <d v="2024-03-14T00:00:00"/>
    <n v="12250000"/>
    <n v="0"/>
    <n v="470"/>
    <d v="2024-03-18T00:00:00"/>
    <n v="9000000"/>
    <n v="3250000"/>
    <n v="3032"/>
    <d v="2024-05-30T00:00:00"/>
    <n v="9000000"/>
    <n v="0"/>
    <n v="0"/>
    <m/>
    <n v="9000000"/>
    <n v="3250000"/>
    <s v="CONTRATO DE PRESTACION DE SERVICIOS DE APOYO A LA GESTION"/>
    <n v="460"/>
    <s v="MARIA ISABEL CASTILLO CAMARGO"/>
    <m/>
  </r>
  <r>
    <n v="167"/>
    <s v="7698-167"/>
    <s v="O23011602290000007698"/>
    <x v="2"/>
    <x v="4"/>
    <x v="12"/>
    <s v="PM/0208/0102/40010317698"/>
    <x v="35"/>
    <x v="0"/>
    <s v="Prestar los servicios profesionales para realizar las actividades de gestión, identificación y asesoramientos de los diferentes procesos que requieran cumplir los beneficiarios de la Dirección de Reasentamientos."/>
    <x v="2"/>
    <n v="80111600"/>
    <n v="8000000"/>
    <n v="3.5"/>
    <n v="28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62 y 63"/>
    <d v="2024-03-14T00:00:00"/>
    <s v="REAS-074"/>
    <d v="2024-03-14T00:00:00"/>
    <n v="28000000"/>
    <n v="0"/>
    <n v="469"/>
    <d v="2024-03-18T00:00:00"/>
    <n v="28000000"/>
    <n v="0"/>
    <n v="1119"/>
    <d v="2024-03-26T00:00:00"/>
    <n v="28000000"/>
    <n v="0"/>
    <n v="8000000"/>
    <m/>
    <n v="20000000"/>
    <n v="0"/>
    <s v="CONTRATO DE PRESTACION DE SERVICIOS PROFESIONALES"/>
    <n v="224"/>
    <s v="JUAN DAVID MORALES BARCO"/>
    <m/>
  </r>
  <r>
    <n v="168"/>
    <s v="7698-168"/>
    <s v="O23011602290000007698"/>
    <x v="2"/>
    <x v="4"/>
    <x v="12"/>
    <s v="PM/0208/0102/40010317698"/>
    <x v="10"/>
    <x v="0"/>
    <s v="Prestación de servicios profesionales a la Dirección de Reasentamientos para la proyección de respuestas a peticiones y solicitudes (PQRS) y acciones legales que reciba la Caja de Vivienda Popular en el cumplimiento de sus funciones."/>
    <x v="2"/>
    <n v="80121703"/>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44"/>
    <d v="2024-03-14T00:00:00"/>
    <s v="REAS-075"/>
    <d v="2024-03-14T00:00:00"/>
    <n v="19250000"/>
    <n v="0"/>
    <n v="464"/>
    <d v="2024-03-18T00:00:00"/>
    <n v="19250000"/>
    <n v="0"/>
    <n v="1117"/>
    <d v="2024-03-26T00:00:00"/>
    <n v="19250000"/>
    <n v="0"/>
    <n v="5500000"/>
    <m/>
    <n v="13750000"/>
    <n v="0"/>
    <s v="CONTRATO DE PRESTACION DE SERVICIOS PROFESIONALES"/>
    <n v="220"/>
    <s v="HERNANDO JOSE LOPEZ MACEA"/>
    <m/>
  </r>
  <r>
    <n v="169"/>
    <s v="7698-169"/>
    <s v="O23011602290000007698"/>
    <x v="2"/>
    <x v="4"/>
    <x v="12"/>
    <s v="PM/0208/0102/40010317698"/>
    <x v="33"/>
    <x v="0"/>
    <s v="Prestar los servicios profesionales al desarrollo del componente técnico de la Dirección de Reasentamientos, para realizar las actividades requeridas en las diferentes etapas del proceso de reasentamiento que le sean asignados de acuerdo con los procedimientos y la normatividad vigente que rige la materia."/>
    <x v="2"/>
    <n v="80131803"/>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81"/>
    <d v="2024-03-14T00:00:00"/>
    <s v="REAS-076"/>
    <d v="2024-03-14T00:00:00"/>
    <n v="19250000"/>
    <n v="0"/>
    <n v="461"/>
    <d v="2024-03-18T00:00:00"/>
    <n v="19250000"/>
    <n v="0"/>
    <n v="1127"/>
    <d v="2024-03-27T00:00:00"/>
    <n v="19250000"/>
    <n v="0"/>
    <n v="5500000"/>
    <m/>
    <n v="13750000"/>
    <n v="0"/>
    <s v="CONTRATO DE PRESTACION DE SERVICIOS PROFESIONALES"/>
    <n v="232"/>
    <s v="ADRIANA MILENA FAURA PUENTES"/>
    <m/>
  </r>
  <r>
    <n v="170"/>
    <s v="7698-170"/>
    <s v="O23011602290000007698"/>
    <x v="2"/>
    <x v="4"/>
    <x v="12"/>
    <s v="PM/0208/0102/40010317698"/>
    <x v="10"/>
    <x v="0"/>
    <s v="Prestar servicios profesionales a la Dirección de Reasentamientos, apoyando en la formulación de estrategias y lineamientos, de acuerdo con las etapas establecidas en el proceso de Reasentamiento, los procedimientos adoptados en la CVP y la normatividad vigente que rige la materia."/>
    <x v="2"/>
    <n v="80121703"/>
    <n v="6500000"/>
    <n v="3.5"/>
    <n v="227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13(773419), 21 ($ 9233151) y 46 ($12743430)"/>
    <d v="2024-03-14T00:00:00"/>
    <s v="REAS-077"/>
    <d v="2024-03-14T00:00:00"/>
    <n v="22750000"/>
    <n v="0"/>
    <n v="465"/>
    <d v="2024-03-18T00:00:00"/>
    <n v="19250000"/>
    <n v="3500000"/>
    <n v="1697"/>
    <d v="2024-04-16T00:00:00"/>
    <n v="19250000"/>
    <n v="0"/>
    <n v="2566667"/>
    <m/>
    <n v="16683333"/>
    <n v="3500000"/>
    <s v="CONTRATO DE PRESTACION DE SERVICIOS PROFESIONALES"/>
    <n v="353"/>
    <s v="ANGIE VIVIANA BAUTISTA MORA"/>
    <m/>
  </r>
  <r>
    <n v="171"/>
    <s v="7698-171"/>
    <s v="O23011602290000007698"/>
    <x v="2"/>
    <x v="4"/>
    <x v="12"/>
    <s v="PM/0208/0102/40010317698"/>
    <x v="34"/>
    <x v="0"/>
    <s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2"/>
    <n v="84111700"/>
    <n v="6000000"/>
    <n v="3.5"/>
    <n v="21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57"/>
    <d v="2024-03-14T00:00:00"/>
    <s v="REAS-078"/>
    <d v="2024-03-14T00:00:00"/>
    <n v="21000000"/>
    <n v="0"/>
    <n v="467"/>
    <d v="2024-03-18T00:00:00"/>
    <n v="21000000"/>
    <n v="0"/>
    <n v="1626"/>
    <d v="2024-04-12T00:00:00"/>
    <n v="21000000"/>
    <n v="0"/>
    <n v="3200000"/>
    <m/>
    <n v="17800000"/>
    <n v="0"/>
    <s v="CONTRATO DE PRESTACION DE SERVICIOS PROFESIONALES"/>
    <n v="325"/>
    <s v="OSCAR HELI RINCON PEREZ"/>
    <m/>
  </r>
  <r>
    <n v="172"/>
    <s v="7698-172"/>
    <s v="O23011602290000007698"/>
    <x v="2"/>
    <x v="4"/>
    <x v="12"/>
    <s v="PM/0208/0102/40010317698"/>
    <x v="10"/>
    <x v="0"/>
    <s v="Prestación de servicios profesionales a la Dirección de Reasentamientos para la gestión de los cierres administrativos y depuración de los procesos que le sean asignados a tendiendo lo establecido en los procedimientos adoptados en la CVP de acuerdo con la normatividad vigente que rige la materia."/>
    <x v="2"/>
    <n v="80121703"/>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13T00:00:00"/>
    <n v="202412000030923"/>
    <s v="01 - Viabilización de Línea"/>
    <s v="Recursos de la línea 45"/>
    <d v="2024-03-14T00:00:00"/>
    <s v="REAS-079"/>
    <d v="2024-03-14T00:00:00"/>
    <n v="19250000"/>
    <n v="0"/>
    <n v="462"/>
    <d v="2024-03-18T00:00:00"/>
    <n v="19250000"/>
    <n v="0"/>
    <n v="1113"/>
    <d v="2024-03-22T00:00:00"/>
    <n v="19250000"/>
    <n v="0"/>
    <n v="5316667"/>
    <m/>
    <n v="13933333"/>
    <n v="0"/>
    <s v="CONTRATO DE PRESTACION DE SERVICIOS PROFESIONALES"/>
    <n v="221"/>
    <s v="OSCAR MAURICIO HERNANDEZ BELTRAN"/>
    <m/>
  </r>
  <r>
    <n v="173"/>
    <s v="7698-173"/>
    <s v="O23011602290000007698"/>
    <x v="2"/>
    <x v="4"/>
    <x v="12"/>
    <s v="PM/0208/0102/40010317698"/>
    <x v="10"/>
    <x v="0"/>
    <s v="Prestación de servicios profesionales especializados de abogado a la Dirección de Reasentamientos, apoyando la formulación de estrategias y lineamientos jurídicos, seguimiento y acompañamiento a las actuaciones de las etapas establecidas en el proceso de Reasentamiento y de la depuración predial de acuerdo con el proceso, los procedimientos adoptados y la normatividad vigente que rige la materia."/>
    <x v="2"/>
    <n v="80121703"/>
    <n v="10600000"/>
    <n v="3.5"/>
    <n v="371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22"/>
    <d v="2024-03-22T00:00:00"/>
    <s v="REAS-080"/>
    <d v="2024-03-22T00:00:00"/>
    <n v="37100000"/>
    <n v="0"/>
    <n v="546"/>
    <d v="2024-03-25T00:00:00"/>
    <n v="37100000"/>
    <n v="0"/>
    <n v="1630"/>
    <d v="2024-04-12T00:00:00"/>
    <n v="37100000"/>
    <n v="0"/>
    <n v="5653333"/>
    <m/>
    <n v="31446667"/>
    <n v="0"/>
    <s v="CONTRATO DE PRESTACION DE SERVICIOS PROFESIONALES"/>
    <n v="331"/>
    <s v="MARY MARLEN TOBO PAIPILLA"/>
    <m/>
  </r>
  <r>
    <n v="174"/>
    <s v="7698-174"/>
    <s v="O23011602290000007698"/>
    <x v="2"/>
    <x v="4"/>
    <x v="12"/>
    <s v="PM/0208/0102/40010317698"/>
    <x v="10"/>
    <x v="0"/>
    <s v="Prestación de servicios profesionales de abogado a la Dirección de Reasentamientos para acompañar la defensa judicial, extrajudicial y administrativa que deba efectuar la Dirección de Reasentamientos y la Caja de la Vivienda Popular, ante las instancias competentes y atenderlas peticiones, quejas, reclamos y requerimientos de los expedientes que le sean asignados dentro del proceso de reasentamiento de acuerdo con los procedimientos y la normatividad vigente que rige la materia."/>
    <x v="2"/>
    <n v="80121703"/>
    <n v="8553120"/>
    <n v="3.5"/>
    <n v="2993592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3"/>
    <d v="2024-03-22T00:00:00"/>
    <s v="REAS-081"/>
    <d v="2024-03-22T00:00:00"/>
    <n v="29935920"/>
    <n v="0"/>
    <n v="548"/>
    <d v="2024-03-25T00:00:00"/>
    <n v="29935920"/>
    <n v="0"/>
    <n v="1310"/>
    <d v="2024-04-08T00:00:00"/>
    <n v="29935920"/>
    <n v="0"/>
    <n v="6557392"/>
    <m/>
    <n v="23378528"/>
    <n v="0"/>
    <s v="CONTRATO DE PRESTACION DE SERVICIOS PROFESIONALES"/>
    <n v="274"/>
    <s v="SANDRA JOHANA PAI GOMEZ"/>
    <m/>
  </r>
  <r>
    <n v="175"/>
    <s v="7698-175"/>
    <s v="O23011602290000007698"/>
    <x v="2"/>
    <x v="4"/>
    <x v="12"/>
    <s v="PM/0208/0102/40010317698"/>
    <x v="10"/>
    <x v="0"/>
    <s v="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
    <x v="2"/>
    <n v="80121703"/>
    <n v="8553120"/>
    <n v="3.5"/>
    <n v="2993592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42"/>
    <d v="2024-03-22T00:00:00"/>
    <s v="REAS-082"/>
    <d v="2024-03-22T00:00:00"/>
    <n v="29935920"/>
    <n v="0"/>
    <n v="545"/>
    <d v="2024-03-25T00:00:00"/>
    <n v="29935920"/>
    <n v="0"/>
    <n v="1143"/>
    <d v="2024-04-02T00:00:00"/>
    <n v="29935920"/>
    <n v="0"/>
    <n v="7982912"/>
    <m/>
    <n v="21953008"/>
    <n v="0"/>
    <s v="CONTRATO DE PRESTACION DE SERVICIOS PROFESIONALES"/>
    <n v="250"/>
    <s v="ANA ELVIRA PENAGOS LOPEZ"/>
    <m/>
  </r>
  <r>
    <n v="176"/>
    <s v="7698-176"/>
    <s v="O23011602290000007698"/>
    <x v="2"/>
    <x v="4"/>
    <x v="12"/>
    <s v="PM/0208/0102/40010317698"/>
    <x v="10"/>
    <x v="0"/>
    <s v="Prestación de servicios profesionales de abogado a la Dirección de Reasentamientos en la gestión de las etapas de verificación, prefactibilidad, factibilidad y ejecución establecidas en el proceso y los procedimientos del programa de Reasentamientos."/>
    <x v="2"/>
    <n v="80121703"/>
    <n v="7483980"/>
    <n v="3.5"/>
    <n v="2619393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41"/>
    <d v="2024-03-22T00:00:00"/>
    <s v="REAS-083"/>
    <d v="2024-03-22T00:00:00"/>
    <n v="26193930"/>
    <n v="0"/>
    <n v="547"/>
    <d v="2024-03-25T00:00:00"/>
    <n v="26193930"/>
    <n v="0"/>
    <n v="1322"/>
    <d v="2024-04-08T00:00:00"/>
    <n v="26193930"/>
    <n v="0"/>
    <n v="5737718"/>
    <m/>
    <n v="20456212"/>
    <n v="0"/>
    <s v="CONTRATO DE PRESTACION DE SERVICIOS PROFESIONALES"/>
    <n v="289"/>
    <s v="DANIELA ALEJANDRA RUBIANO GOMEZ"/>
    <m/>
  </r>
  <r>
    <n v="177"/>
    <s v="7698-177"/>
    <s v="O23011602290000007698"/>
    <x v="2"/>
    <x v="4"/>
    <x v="16"/>
    <s v="PM/0208/0102/40010317698"/>
    <x v="10"/>
    <x v="0"/>
    <s v="Prestación de servicios profesionales de abogado a la Dirección de Reasentamientos para la depuración predial de los expedientes que le sean asignados dentro del proceso de reasentamiento de acuerdo con los procedimientos y la normatividad vigente que rige la materia."/>
    <x v="2"/>
    <n v="80121703"/>
    <n v="5929985"/>
    <n v="3.5"/>
    <n v="20754948"/>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40"/>
    <d v="2024-03-22T00:00:00"/>
    <s v="REAS-084"/>
    <d v="2024-03-22T00:00:00"/>
    <n v="20754948"/>
    <n v="0"/>
    <n v="573"/>
    <d v="2024-03-26T00:00:00"/>
    <n v="20754948"/>
    <n v="0"/>
    <n v="1218"/>
    <d v="2024-04-03T00:00:00"/>
    <n v="20754948"/>
    <n v="0"/>
    <n v="5139320"/>
    <m/>
    <n v="15615628"/>
    <n v="0"/>
    <s v="CONTRATO DE PRESTACION DE SERVICIOS PROFESIONALES"/>
    <n v="264"/>
    <s v="ADELINA ISABEL GOMEZ GIOVANNETTY"/>
    <m/>
  </r>
  <r>
    <n v="178"/>
    <s v="7698-178"/>
    <s v="O23011602290000007698"/>
    <x v="2"/>
    <x v="4"/>
    <x v="16"/>
    <s v="PM/0208/0102/40010317698"/>
    <x v="4"/>
    <x v="0"/>
    <s v="Prestación de servicios profesionales a la gestión social de la Dirección de Reasentamientos, apoyando la formulación de estrategias y lineamientos sociales, seguimiento y acompañamiento a las actuaciones de las etapas establecidas en el proceso de Reasentamiento, en especial en los cierres administrativos delos expedientes que le sean asignados de acuerdo con los procedimientos y la normatividad vigente que rige la materia."/>
    <x v="2"/>
    <n v="93141506"/>
    <n v="7483980"/>
    <n v="3.5"/>
    <n v="2619393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7"/>
    <d v="2024-03-22T00:00:00"/>
    <s v="REAS-085"/>
    <d v="2024-03-22T00:00:00"/>
    <n v="26193930"/>
    <n v="0"/>
    <n v="571"/>
    <d v="2024-03-26T00:00:00"/>
    <n v="26193930"/>
    <n v="0"/>
    <n v="1223"/>
    <d v="2024-04-03T00:00:00"/>
    <n v="26193930"/>
    <n v="0"/>
    <n v="6735582"/>
    <m/>
    <n v="19458348"/>
    <n v="0"/>
    <s v="CONTRATO DE PRESTACION DE SERVICIOS PROFESIONALES"/>
    <n v="262"/>
    <s v="HASBLEIDY  PUENTES MONTAÑA"/>
    <m/>
  </r>
  <r>
    <n v="179"/>
    <s v="7698-179"/>
    <s v="O23011602290000007698"/>
    <x v="2"/>
    <x v="4"/>
    <x v="16"/>
    <s v="PM/0208/0102/40010317698"/>
    <x v="4"/>
    <x v="0"/>
    <s v="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
    <x v="2"/>
    <n v="93141506"/>
    <n v="5506000"/>
    <n v="3.5"/>
    <n v="19271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7"/>
    <d v="2024-03-22T00:00:00"/>
    <s v="REAS-086"/>
    <d v="2024-03-22T00:00:00"/>
    <n v="19271000"/>
    <n v="0"/>
    <n v="569"/>
    <d v="2024-03-26T00:00:00"/>
    <n v="19271000"/>
    <n v="0"/>
    <n v="1358"/>
    <d v="2024-04-10T00:00:00"/>
    <n v="19271000"/>
    <n v="0"/>
    <n v="3854200"/>
    <m/>
    <n v="15416800"/>
    <n v="0"/>
    <s v="CONTRATO DE PRESTACION DE SERVICIOS PROFESIONALES"/>
    <n v="277"/>
    <s v="DIANA CAROLINA GUEVARA TRIANA"/>
    <m/>
  </r>
  <r>
    <n v="180"/>
    <s v="7698-180"/>
    <s v="O23011602290000007698"/>
    <x v="2"/>
    <x v="4"/>
    <x v="12"/>
    <s v="PM/0208/0102/40010317698"/>
    <x v="4"/>
    <x v="0"/>
    <s v="Prestar servicios de apoyo en la gestión social de las etapas del programa de Reasentamientos de acuerdo con la normatividad vigente que rige la materia."/>
    <x v="2"/>
    <n v="93141506"/>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7"/>
    <d v="2024-03-22T00:00:00"/>
    <s v="REAS-087"/>
    <d v="2024-03-22T00:00:00"/>
    <n v="12250000"/>
    <n v="0"/>
    <n v="549"/>
    <d v="2024-03-25T00:00:00"/>
    <n v="12250000"/>
    <n v="0"/>
    <n v="1655"/>
    <d v="2024-04-15T00:00:00"/>
    <n v="12250000"/>
    <n v="0"/>
    <n v="0"/>
    <m/>
    <n v="12250000"/>
    <n v="0"/>
    <s v="CONTRATO DE PRESTACION DE SERVICIOS DE APOYO A LA GESTION"/>
    <n v="340"/>
    <s v="ANDRES  RESTREPO TOBON"/>
    <m/>
  </r>
  <r>
    <n v="181"/>
    <s v="7698-181"/>
    <s v="O23011602290000007698"/>
    <x v="2"/>
    <x v="4"/>
    <x v="12"/>
    <s v="PM/0208/0102/40010317698"/>
    <x v="33"/>
    <x v="0"/>
    <s v="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
    <x v="2"/>
    <n v="80131803"/>
    <n v="5000000"/>
    <n v="3.5"/>
    <n v="175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2"/>
    <d v="2024-03-22T00:00:00"/>
    <s v="REAS-088"/>
    <d v="2024-03-22T00:00:00"/>
    <n v="17500000"/>
    <n v="0"/>
    <n v="550"/>
    <d v="2024-03-25T00:00:00"/>
    <n v="17500000"/>
    <n v="0"/>
    <n v="1321"/>
    <d v="2024-04-08T00:00:00"/>
    <n v="17500000"/>
    <n v="0"/>
    <n v="2666667"/>
    <m/>
    <n v="14833333"/>
    <n v="0"/>
    <s v="CONTRATO DE PRESTACION DE SERVICIOS PROFESIONALES"/>
    <n v="290"/>
    <s v="MIGUEL ANGEL FORERO CASTIBLANCO"/>
    <m/>
  </r>
  <r>
    <n v="182"/>
    <s v="7698-182"/>
    <s v="O23011602290000007698"/>
    <x v="2"/>
    <x v="4"/>
    <x v="12"/>
    <s v="PM/0208/0102/40010317698"/>
    <x v="34"/>
    <x v="0"/>
    <s v="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
    <x v="2"/>
    <n v="84111700"/>
    <n v="8000000"/>
    <n v="3.5"/>
    <n v="28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9"/>
    <d v="2024-03-22T00:00:00"/>
    <s v="REAS-089"/>
    <d v="2024-03-22T00:00:00"/>
    <n v="28000000"/>
    <n v="0"/>
    <n v="567"/>
    <d v="2024-03-25T00:00:00"/>
    <n v="28000000"/>
    <n v="0"/>
    <n v="1145"/>
    <d v="2024-04-02T00:00:00"/>
    <n v="28000000"/>
    <n v="0"/>
    <n v="7200000"/>
    <m/>
    <n v="20800000"/>
    <n v="0"/>
    <s v="CONTRATO DE PRESTACION DE SERVICIOS PROFESIONALES"/>
    <n v="252"/>
    <s v="IVONNE ASTRID BUITRAGO BERNAL"/>
    <m/>
  </r>
  <r>
    <n v="183"/>
    <s v="7698-183"/>
    <s v="O23011602290000007698"/>
    <x v="2"/>
    <x v="4"/>
    <x v="12"/>
    <s v="PM/0208/0102/40010317698"/>
    <x v="34"/>
    <x v="0"/>
    <s v="Prestar servicios profesionales especializados a la gestión del componente financiero del Programa de Reasentamiento  en la formulación de estrategias y lineamientos financieros, seguimiento, acompañamiento y orientación de las actividades de cierre administrativo y depuración financiera de los procesos, atendiendo lo establecido en los procedimientos adoptados por la Caja de Vivienda Popular."/>
    <x v="2"/>
    <n v="84111700"/>
    <n v="10500000"/>
    <n v="3.5"/>
    <n v="367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9"/>
    <d v="2024-03-22T00:00:00"/>
    <s v="REAS-090"/>
    <d v="2024-03-22T00:00:00"/>
    <n v="36750000"/>
    <n v="0"/>
    <n v="566"/>
    <d v="2024-03-25T00:00:00"/>
    <n v="36750000"/>
    <n v="0"/>
    <n v="1351"/>
    <d v="2024-04-10T00:00:00"/>
    <n v="36750000"/>
    <n v="0"/>
    <n v="7350000"/>
    <m/>
    <n v="29400000"/>
    <n v="0"/>
    <s v="CONTRATO DE PRESTACION DE SERVICIOS PROFESIONALES"/>
    <n v="276"/>
    <s v="LINA MARIA ARIAS ACUÑA"/>
    <m/>
  </r>
  <r>
    <n v="184"/>
    <s v="7698-184"/>
    <s v="O23011602290000007698"/>
    <x v="2"/>
    <x v="4"/>
    <x v="12"/>
    <s v="PM/0208/0102/40010317698"/>
    <x v="35"/>
    <x v="0"/>
    <s v="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
    <x v="2"/>
    <n v="80111600"/>
    <n v="7767043"/>
    <n v="3.5"/>
    <n v="27184651"/>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65"/>
    <d v="2024-03-22T00:00:00"/>
    <s v="REAS-091"/>
    <d v="2024-03-22T00:00:00"/>
    <n v="27184651"/>
    <n v="0"/>
    <n v="565"/>
    <d v="2024-03-25T00:00:00"/>
    <n v="27184651"/>
    <n v="0"/>
    <n v="1163"/>
    <d v="2024-04-03T00:00:00"/>
    <n v="27184651"/>
    <n v="0"/>
    <n v="6990339"/>
    <m/>
    <n v="20194312"/>
    <n v="0"/>
    <s v="CONTRATO DE PRESTACION DE SERVICIOS PROFESIONALES"/>
    <n v="260"/>
    <s v="ANDRES EMILIO ROJAS GUACANEME"/>
    <m/>
  </r>
  <r>
    <n v="185"/>
    <s v="7698-185"/>
    <s v="O23011602290000007698"/>
    <x v="2"/>
    <x v="4"/>
    <x v="12"/>
    <s v="PM/0208/0102/40010317698"/>
    <x v="35"/>
    <x v="0"/>
    <s v="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
    <x v="2"/>
    <n v="80111600"/>
    <n v="7767043"/>
    <n v="3.5"/>
    <n v="27184651"/>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65"/>
    <d v="2024-03-22T00:00:00"/>
    <s v="REAS-092"/>
    <d v="2024-03-22T00:00:00"/>
    <n v="27184651"/>
    <n v="0"/>
    <n v="563"/>
    <d v="2024-03-25T00:00:00"/>
    <n v="27184651"/>
    <n v="0"/>
    <n v="1255"/>
    <d v="2024-04-05T00:00:00"/>
    <n v="27184651"/>
    <n v="0"/>
    <n v="6731437"/>
    <m/>
    <n v="20453214"/>
    <n v="0"/>
    <s v="CONTRATO DE PRESTACION DE SERVICIOS PROFESIONALES"/>
    <n v="263"/>
    <s v="MONICA ROCIO ARANDA GUERRERO"/>
    <m/>
  </r>
  <r>
    <n v="186"/>
    <s v="7698-186"/>
    <s v="O23011602290000007698"/>
    <x v="2"/>
    <x v="4"/>
    <x v="12"/>
    <s v="PM/0208/0102/40010317698"/>
    <x v="33"/>
    <x v="0"/>
    <s v="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
    <x v="2"/>
    <n v="80131803"/>
    <n v="7767043"/>
    <n v="3.5"/>
    <n v="27184651"/>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80"/>
    <d v="2024-03-22T00:00:00"/>
    <s v="REAS-093"/>
    <d v="2024-03-22T00:00:00"/>
    <n v="27184651"/>
    <n v="0"/>
    <n v="564"/>
    <d v="2024-03-25T00:00:00"/>
    <n v="27184651"/>
    <n v="0"/>
    <n v="1150"/>
    <d v="2024-04-02T00:00:00"/>
    <n v="27184651"/>
    <n v="0"/>
    <n v="7249240"/>
    <m/>
    <n v="19935411"/>
    <n v="0"/>
    <s v="CONTRATO DE PRESTACION DE SERVICIOS PROFESIONALES"/>
    <n v="256"/>
    <s v="EDNA MARGARITA SANCHEZ CARO"/>
    <m/>
  </r>
  <r>
    <n v="187"/>
    <s v="7698-187"/>
    <s v="O23011602290000007698"/>
    <x v="2"/>
    <x v="4"/>
    <x v="12"/>
    <s v="PM/0208/0102/40010317698"/>
    <x v="10"/>
    <x v="0"/>
    <s v="Prestar servicios profesionales como abogado a la Dirección Jurídica y Dirección de Reasentamientos en los trámites administrativos y jurídicos conforme a las actividades propias de la Caja de la Vivienda Popular"/>
    <x v="2"/>
    <n v="80121703"/>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43"/>
    <d v="2024-03-22T00:00:00"/>
    <s v="REAS-094"/>
    <d v="2024-03-22T00:00:00"/>
    <n v="19250000"/>
    <n v="0"/>
    <n v="562"/>
    <d v="2024-03-25T00:00:00"/>
    <n v="19200000"/>
    <n v="50000"/>
    <n v="1356"/>
    <d v="2024-04-10T00:00:00"/>
    <n v="19200000"/>
    <n v="0"/>
    <n v="4200000"/>
    <m/>
    <n v="15000000"/>
    <n v="50000"/>
    <s v="CONTRATO DE PRESTACION DE SERVICIOS PROFESIONALES"/>
    <n v="310"/>
    <s v="JUAN SEBASTIAN PINEDA PELAEZ"/>
    <m/>
  </r>
  <r>
    <n v="188"/>
    <s v="7698-188"/>
    <s v="O23011602290000007698"/>
    <x v="2"/>
    <x v="4"/>
    <x v="12"/>
    <s v="PM/0208/0102/40010317698"/>
    <x v="10"/>
    <x v="0"/>
    <s v="Prestar servicios profesionales como abogado a la Dirección Jurídica y Dirección de Reasentamientos en el desarrollo en los trámites administrativos y jurídicos, así como la representación judicial y extrajudicial de la entidad en los procesos que le sean asignados"/>
    <x v="2"/>
    <n v="80121703"/>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45"/>
    <d v="2024-03-22T00:00:00"/>
    <s v="REAS-095"/>
    <d v="2024-03-22T00:00:00"/>
    <n v="19250000"/>
    <n v="0"/>
    <n v="561"/>
    <d v="2024-03-25T00:00:00"/>
    <n v="19250000"/>
    <n v="0"/>
    <n v="1357"/>
    <d v="2024-04-10T00:00:00"/>
    <n v="19250000"/>
    <n v="0"/>
    <n v="4200000"/>
    <m/>
    <n v="15050000"/>
    <n v="0"/>
    <s v="CONTRATO DE PRESTACION DE SERVICIOS PROFESIONALES"/>
    <n v="309"/>
    <s v="MARIO ANDRES GOMEZ MENDOZA"/>
    <m/>
  </r>
  <r>
    <n v="189"/>
    <s v="7698-189"/>
    <s v="O23011602290000007698"/>
    <x v="2"/>
    <x v="4"/>
    <x v="12"/>
    <s v="PM/0208/0102/40010317698"/>
    <x v="35"/>
    <x v="0"/>
    <s v="Prestar los servicios profesionales para realizar actividades de gestión, identificación, asesoramientos y consolidación de proyectos inmobiliarios VIS y VIP que sean pertinentes para el reasentamiento de las familias beneficiarias de la Dirección de Reasentamientos."/>
    <x v="2"/>
    <n v="80111600"/>
    <n v="8232400"/>
    <n v="3.5"/>
    <n v="288134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65"/>
    <d v="2024-03-22T00:00:00"/>
    <s v="REAS-096"/>
    <d v="2024-03-22T00:00:00"/>
    <n v="28813400"/>
    <n v="0"/>
    <n v="558"/>
    <d v="2024-03-25T00:00:00"/>
    <n v="28813400"/>
    <n v="0"/>
    <n v="1750"/>
    <d v="2024-04-17T00:00:00"/>
    <n v="28813400"/>
    <n v="0"/>
    <n v="3567373"/>
    <m/>
    <n v="25246027"/>
    <n v="0"/>
    <s v="CONTRATO DE PRESTACION DE SERVICIOS PROFESIONALES"/>
    <n v="365"/>
    <s v="DIEGO ALEJANDRO RIOS BARRERO"/>
    <m/>
  </r>
  <r>
    <n v="190"/>
    <s v="7698-190"/>
    <s v="O23011602290000007698"/>
    <x v="2"/>
    <x v="4"/>
    <x v="12"/>
    <s v="PM/0208/0102/40010317698"/>
    <x v="18"/>
    <x v="0"/>
    <s v="Prestar servicios profesionales a la Dirección de Reasentamientos en las actividades del componente técnico requeridas en las diferentes etapas para los procesos y/o expedientes que le sean asignados dentro del proceso de reasentamiento de acuerdo con los procedimientos y la normatividad vigente."/>
    <x v="2"/>
    <n v="81101508"/>
    <n v="5000000"/>
    <n v="3.5"/>
    <n v="175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1"/>
    <d v="2024-03-22T00:00:00"/>
    <s v="REAS-097"/>
    <d v="2024-03-22T00:00:00"/>
    <n v="17500000"/>
    <n v="0"/>
    <n v="555"/>
    <d v="2024-03-25T00:00:00"/>
    <n v="17500000"/>
    <n v="0"/>
    <n v="1329"/>
    <d v="2024-04-08T00:00:00"/>
    <n v="17500000"/>
    <n v="0"/>
    <n v="3500000"/>
    <m/>
    <n v="14000000"/>
    <n v="0"/>
    <s v="CONTRATO DE PRESTACION DE SERVICIOS PROFESIONALES"/>
    <n v="301"/>
    <s v="CLAUDIA DANIELA ROJAS CORTES"/>
    <m/>
  </r>
  <r>
    <n v="191"/>
    <s v="7698-191"/>
    <s v="O23011602290000007698"/>
    <x v="2"/>
    <x v="4"/>
    <x v="12"/>
    <s v="PM/0208/0102/40010317698"/>
    <x v="18"/>
    <x v="0"/>
    <s v="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x v="2"/>
    <n v="81101508"/>
    <n v="8500000"/>
    <n v="3.5"/>
    <n v="297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11"/>
    <d v="2024-03-22T00:00:00"/>
    <s v="REAS-098"/>
    <d v="2024-03-22T00:00:00"/>
    <n v="29750000"/>
    <n v="0"/>
    <n v="557"/>
    <d v="2024-03-25T00:00:00"/>
    <n v="29750000"/>
    <n v="0"/>
    <n v="1323"/>
    <d v="2024-04-08T00:00:00"/>
    <n v="29750000"/>
    <n v="0"/>
    <n v="6233333"/>
    <m/>
    <n v="23516667"/>
    <n v="0"/>
    <s v="CONTRATO DE PRESTACION DE SERVICIOS PROFESIONALES"/>
    <n v="278"/>
    <s v="LINA FERNANDA QUENGUAN LOPEZ"/>
    <m/>
  </r>
  <r>
    <n v="192"/>
    <s v="7698-192"/>
    <s v="O23011602290000007698"/>
    <x v="2"/>
    <x v="4"/>
    <x v="12"/>
    <s v="PM/0208/0102/40010317698"/>
    <x v="34"/>
    <x v="0"/>
    <s v="Prestar servicios profesionales  para el desarrollo de procesos y planes propios de la subdirección administrativa."/>
    <x v="2"/>
    <n v="84111700"/>
    <n v="10500000"/>
    <n v="3.5"/>
    <n v="367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33"/>
    <s v="02 - Creación de Nueva Línea "/>
    <s v="Recursos de línea 58"/>
    <d v="2024-03-22T00:00:00"/>
    <s v="REAS-099"/>
    <d v="2024-03-22T00:00:00"/>
    <n v="36750000"/>
    <n v="0"/>
    <n v="556"/>
    <d v="2024-03-25T00:00:00"/>
    <n v="36750000"/>
    <n v="0"/>
    <n v="1654"/>
    <d v="2024-04-15T00:00:00"/>
    <n v="36750000"/>
    <n v="0"/>
    <n v="5250000"/>
    <m/>
    <n v="31500000"/>
    <n v="0"/>
    <s v="CONTRATO DE PRESTACION DE SERVICIOS PROFESIONALES"/>
    <n v="337"/>
    <s v="SELENE MILAGROS IBAÑEZ ECHEVERRIA"/>
    <m/>
  </r>
  <r>
    <n v="193"/>
    <s v="7698-193"/>
    <s v="O23011602290000007698"/>
    <x v="2"/>
    <x v="4"/>
    <x v="16"/>
    <s v="PM/0208/0102/40010317698"/>
    <x v="4"/>
    <x v="0"/>
    <s v="Prestación de servicios profesionales a la gestión social de la Dirección de Reasentamientos, apoyando la formulación de estrategias y lineamientos sociales, seguimiento, acompañamiento y demas actuaciones de las etapas establecidas en el proceso de Reasentamiento que le sean asignados de acuerdo con los procedimientos  de la CVP y la normatividad vigente que rige la materia."/>
    <x v="2"/>
    <n v="93141506"/>
    <n v="7483980"/>
    <n v="3.5"/>
    <n v="2619393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18"/>
    <d v="2024-03-22T00:00:00"/>
    <s v="REAS-100"/>
    <d v="2024-03-22T00:00:00"/>
    <n v="26193930"/>
    <n v="0"/>
    <n v="570"/>
    <d v="2024-03-26T00:00:00"/>
    <n v="26193930"/>
    <n v="0"/>
    <n v="1324"/>
    <d v="2024-04-08T00:00:00"/>
    <n v="26193930"/>
    <n v="0"/>
    <n v="5737718"/>
    <m/>
    <n v="20456212"/>
    <n v="0"/>
    <s v="CONTRATO DE PRESTACION DE SERVICIOS PROFESIONALES"/>
    <n v="279"/>
    <s v="PAULA TATIANA RAMOS DUQUE"/>
    <m/>
  </r>
  <r>
    <n v="194"/>
    <s v="7698-194"/>
    <s v="O23011602290000007698"/>
    <x v="2"/>
    <x v="4"/>
    <x v="12"/>
    <s v="PM/0208/0102/40010317698"/>
    <x v="4"/>
    <x v="0"/>
    <s v="Prestación de servicios a la gestión social de la Dirección de Reasentamientos, en la gestión de las etapas del programa de reasentamientos de acuerdo con la normatividad vigente que rige la materia."/>
    <x v="2"/>
    <n v="93141506"/>
    <n v="3528162"/>
    <n v="3.5"/>
    <n v="12348567"/>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18"/>
    <d v="2024-03-22T00:00:00"/>
    <s v="REAS-101"/>
    <d v="2024-03-22T00:00:00"/>
    <n v="12348567"/>
    <n v="0"/>
    <n v="554"/>
    <d v="2024-03-25T00:00:00"/>
    <n v="0"/>
    <n v="12348567"/>
    <m/>
    <m/>
    <m/>
    <n v="0"/>
    <m/>
    <m/>
    <n v="0"/>
    <n v="12348567"/>
    <m/>
    <m/>
    <m/>
    <m/>
  </r>
  <r>
    <n v="195"/>
    <s v="7698-195"/>
    <s v="O23011602290000007698"/>
    <x v="2"/>
    <x v="4"/>
    <x v="12"/>
    <s v="PM/0208/0102/40010317698"/>
    <x v="10"/>
    <x v="0"/>
    <s v="Prestación de servicios profesionales de abogado a la Dirección de Reasentamientos para la depuración predial y atención de peticiones, quejas, reclamos y requerimientosde los expedientes que le sean asignados dentro del proceso de reasentamiento."/>
    <x v="2"/>
    <n v="80121703"/>
    <n v="8000000"/>
    <n v="3.5"/>
    <n v="28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47"/>
    <d v="2024-03-22T00:00:00"/>
    <s v="REAS-102"/>
    <d v="2024-03-22T00:00:00"/>
    <n v="28000000"/>
    <n v="0"/>
    <n v="553"/>
    <d v="2024-03-25T00:00:00"/>
    <n v="11859970"/>
    <n v="16140030"/>
    <n v="2720"/>
    <d v="2024-05-27T00:00:00"/>
    <n v="11859970"/>
    <n v="0"/>
    <n v="0"/>
    <m/>
    <n v="11859970"/>
    <n v="16140030"/>
    <s v="CONTRATO DE PRESTACION DE SERVICIOS PROFESIONALES"/>
    <n v="437"/>
    <s v="MILTON DAVID BECERRA RAMIREZ"/>
    <m/>
  </r>
  <r>
    <n v="196"/>
    <s v="7698-196"/>
    <s v="O23011602290000007698"/>
    <x v="2"/>
    <x v="4"/>
    <x v="12"/>
    <s v="PM/0208/0102/40010317698"/>
    <x v="10"/>
    <x v="0"/>
    <s v="Prestación de servicios profesionales dentro de las actuaciones requeridas de  depuración predial de las etapas establecidas en el proceso de Reasentamiento,  de acuerdo con el proceso, los procedimientos adoptados y la normatividad vigente que rige la materia."/>
    <x v="2"/>
    <n v="80121703"/>
    <n v="7483980"/>
    <n v="3.5"/>
    <n v="2619393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48"/>
    <d v="2024-03-22T00:00:00"/>
    <s v="REAS-103"/>
    <d v="2024-03-22T00:00:00"/>
    <n v="26193930"/>
    <n v="0"/>
    <n v="552"/>
    <d v="2024-03-25T00:00:00"/>
    <n v="26193930"/>
    <n v="0"/>
    <n v="1228"/>
    <d v="2024-04-05T00:00:00"/>
    <n v="26193930"/>
    <n v="0"/>
    <n v="0"/>
    <m/>
    <n v="26193930"/>
    <n v="0"/>
    <s v="CONTRATO DE PRESTACION DE SERVICIOS PROFESIONALES"/>
    <n v="273"/>
    <s v="ANGELICA MARIA ORTEGA MEDINA"/>
    <m/>
  </r>
  <r>
    <n v="197"/>
    <s v="7698-197"/>
    <s v="O23011602290000007698"/>
    <x v="2"/>
    <x v="4"/>
    <x v="12"/>
    <s v="PM/0208/0102/40010317698"/>
    <x v="10"/>
    <x v="0"/>
    <s v="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
    <x v="2"/>
    <n v="80121703"/>
    <n v="5929985"/>
    <n v="3.5"/>
    <n v="20754948"/>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13 $2.968.771; linea 22 $10.833.151; linea 40 $6.369.452; línea 41 $583.574"/>
    <d v="2024-03-22T00:00:00"/>
    <s v="REAS-104"/>
    <d v="2024-03-22T00:00:00"/>
    <n v="20754948"/>
    <n v="0"/>
    <n v="535"/>
    <d v="2024-03-23T00:00:00"/>
    <n v="20754948"/>
    <n v="0"/>
    <n v="1354"/>
    <d v="2024-04-10T00:00:00"/>
    <n v="20754948"/>
    <n v="0"/>
    <n v="4150990"/>
    <m/>
    <n v="16603958"/>
    <n v="0"/>
    <s v="CONTRATO DE PRESTACION DE SERVICIOS PROFESIONALES"/>
    <n v="307"/>
    <s v="BELKYS LEONOR RADA GUTIERREZ"/>
    <m/>
  </r>
  <r>
    <n v="198"/>
    <s v="7698-198"/>
    <s v="O23011602290000007698"/>
    <x v="2"/>
    <x v="4"/>
    <x v="12"/>
    <s v="PM/0208/0102/40010317698"/>
    <x v="10"/>
    <x v="0"/>
    <s v="Prestación de servicios profesionales de abogado a la Dirección de Reasentamientos, en la verificación, prefactibilidad, factibilidad y ejecución del programa de relocalización transitoria y en los procesos o procedimientos adoptados para el programa de Reasentamientos."/>
    <x v="2"/>
    <n v="80121703"/>
    <n v="4945294"/>
    <n v="3.5"/>
    <n v="17308529"/>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48"/>
    <d v="2024-03-22T00:00:00"/>
    <s v="REAS-105"/>
    <d v="2024-03-22T00:00:00"/>
    <n v="17308529"/>
    <n v="0"/>
    <n v="551"/>
    <d v="2024-03-25T00:00:00"/>
    <n v="17308529"/>
    <n v="0"/>
    <n v="1462"/>
    <d v="2024-04-10T00:00:00"/>
    <n v="17308529"/>
    <n v="0"/>
    <n v="3461706"/>
    <m/>
    <n v="13846823"/>
    <n v="0"/>
    <s v="CONTRATO DE PRESTACION DE SERVICIOS PROFESIONALES"/>
    <n v="308"/>
    <s v="VALENTINA  RODRIGUEZ CAICEDO"/>
    <m/>
  </r>
  <r>
    <n v="199"/>
    <s v="7698-199"/>
    <s v="O23011602290000007698"/>
    <x v="2"/>
    <x v="4"/>
    <x v="12"/>
    <s v="PM/0208/0102/40010317698"/>
    <x v="10"/>
    <x v="0"/>
    <s v="Prestación de servicios profesionales de abogado a la Dirección de Reasentamientos, en la verificación, prefactibilidad, factibilidad y ejecución del programa de relocalización transitoria y en los procesos o procedimientos adoptados para el programa de Reasentamientos."/>
    <x v="2"/>
    <n v="80121703"/>
    <n v="4945294"/>
    <n v="3.5"/>
    <n v="17308529"/>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48"/>
    <d v="2024-03-22T00:00:00"/>
    <s v="REAS-106"/>
    <d v="2024-03-22T00:00:00"/>
    <n v="17308529"/>
    <n v="0"/>
    <n v="536"/>
    <d v="2024-03-23T00:00:00"/>
    <n v="17308529"/>
    <n v="0"/>
    <n v="1149"/>
    <d v="2024-04-02T00:00:00"/>
    <n v="17308529"/>
    <n v="0"/>
    <n v="4615608"/>
    <m/>
    <n v="12692921"/>
    <n v="0"/>
    <s v="CONTRATO DE PRESTACION DE SERVICIOS PROFESIONALES"/>
    <n v="259"/>
    <s v="MARIANA  ZAPATA RESTREPO"/>
    <m/>
  </r>
  <r>
    <n v="200"/>
    <s v="7698-200"/>
    <s v="O23011602290000007698"/>
    <x v="2"/>
    <x v="4"/>
    <x v="16"/>
    <s v="PM/0208/0102/40010317698"/>
    <x v="4"/>
    <x v="0"/>
    <s v="Prestación de servicios profesionales en la gestión de las etapas de verificación, prefactibilidad, factibilidad, ejecución y demas establecidas en el proceso y los procedimientos de la Dirección de Reasentamientos, de acuerdo con la normatividad vigente."/>
    <x v="2"/>
    <n v="93141506"/>
    <n v="5228095.0666666664"/>
    <n v="3.5"/>
    <n v="18298333"/>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18 $ 11.504.994;"/>
    <d v="2024-03-22T00:00:00"/>
    <s v="REAS-107"/>
    <d v="2024-03-22T00:00:00"/>
    <n v="18298333"/>
    <n v="0"/>
    <n v="568"/>
    <d v="2024-03-26T00:00:00"/>
    <n v="18298333"/>
    <n v="0"/>
    <n v="1304"/>
    <d v="2024-04-08T00:00:00"/>
    <n v="18298333"/>
    <n v="0"/>
    <n v="4008206"/>
    <m/>
    <n v="14290127"/>
    <n v="0"/>
    <s v="CONTRATO DE PRESTACION DE SERVICIOS PROFESIONALES"/>
    <n v="275"/>
    <s v="ANDRY MICHELL RUIZ CANDELA"/>
    <m/>
  </r>
  <r>
    <n v="201"/>
    <s v="7698-201"/>
    <s v="O23011602290000007698"/>
    <x v="2"/>
    <x v="4"/>
    <x v="12"/>
    <s v="PM/0208/0102/40010317698"/>
    <x v="4"/>
    <x v="0"/>
    <s v="Prestación de servicios profesionales en la gestión de las etapas de verificación, prefactibilidad, factibilidad, ejecución y demas establecidas en el proceso y los procedimientos de la Dirección de Reasentamientos, de acuerdo con la normatividad vigente."/>
    <x v="2"/>
    <n v="93141506"/>
    <n v="5228095"/>
    <n v="3.5"/>
    <n v="18298333"/>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27"/>
    <d v="2024-03-22T00:00:00"/>
    <s v="REAS-108"/>
    <d v="2024-03-22T00:00:00"/>
    <n v="18298333"/>
    <n v="0"/>
    <n v="537"/>
    <d v="2024-03-23T00:00:00"/>
    <n v="18298333"/>
    <n v="0"/>
    <n v="1229"/>
    <d v="2024-04-05T00:00:00"/>
    <n v="18298333"/>
    <n v="0"/>
    <n v="4531016"/>
    <m/>
    <n v="13767317"/>
    <n v="0"/>
    <s v="CONTRATO DE PRESTACION DE SERVICIOS PROFESIONALES"/>
    <n v="269"/>
    <s v="DIANA PAOLA CASTIBLANCO VENEGAS"/>
    <m/>
  </r>
  <r>
    <n v="202"/>
    <s v="7698-202"/>
    <s v="O23011602290000007698"/>
    <x v="2"/>
    <x v="4"/>
    <x v="12"/>
    <s v="PM/0208/0102/40010317698"/>
    <x v="33"/>
    <x v="0"/>
    <s v="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
    <x v="2"/>
    <n v="80131803"/>
    <n v="6000000"/>
    <n v="3.5"/>
    <n v="21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67"/>
    <d v="2024-03-22T00:00:00"/>
    <s v="REAS-109"/>
    <d v="2024-03-22T00:00:00"/>
    <n v="21000000"/>
    <n v="0"/>
    <n v="539"/>
    <d v="2024-03-25T00:00:00"/>
    <n v="21000000"/>
    <n v="0"/>
    <n v="1230"/>
    <d v="2024-04-05T00:00:00"/>
    <n v="21000000"/>
    <n v="0"/>
    <n v="5200000"/>
    <m/>
    <n v="15800000"/>
    <n v="0"/>
    <s v="CONTRATO DE PRESTACION DE SERVICIOS PROFESIONALES"/>
    <n v="270"/>
    <s v="LUIS FERNANDO HOLGUIN SUAREZ"/>
    <m/>
  </r>
  <r>
    <n v="203"/>
    <s v="7698-203"/>
    <s v="O23011602290000007698"/>
    <x v="2"/>
    <x v="4"/>
    <x v="12"/>
    <s v="PM/0208/0102/40010317698"/>
    <x v="33"/>
    <x v="0"/>
    <s v="Prestar servicios a la gestión técnica de la Dirección de Reasentamientos apoyando la verificación en campo de los predios que se encuentren en procesos de reasentamiento y generando depuración predial de los expedientes que le sean asignados de acuerdo con los procedimientos y la normatividad vigente que rige la materia."/>
    <x v="2"/>
    <n v="80131803"/>
    <n v="3800000"/>
    <n v="3.5"/>
    <n v="133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12"/>
    <d v="2024-03-22T00:00:00"/>
    <s v="REAS-110"/>
    <d v="2024-03-22T00:00:00"/>
    <n v="13300000"/>
    <n v="0"/>
    <n v="538"/>
    <d v="2024-03-25T00:00:00"/>
    <n v="13300000"/>
    <n v="0"/>
    <n v="1328"/>
    <d v="2024-04-08T00:00:00"/>
    <n v="13300000"/>
    <n v="0"/>
    <n v="2913333"/>
    <m/>
    <n v="10386667"/>
    <n v="0"/>
    <s v="CONTRATO DE PRESTACION DE SERVICIOS DE APOYO A LA GESTION"/>
    <n v="293"/>
    <s v="JUAN JAIRO HERRERA GUERRERO"/>
    <m/>
  </r>
  <r>
    <n v="204"/>
    <s v="7698-204"/>
    <s v="O23011602290000007698"/>
    <x v="2"/>
    <x v="4"/>
    <x v="12"/>
    <s v="PM/0208/0102/40010317698"/>
    <x v="34"/>
    <x v="0"/>
    <s v="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
    <x v="2"/>
    <n v="84111700"/>
    <n v="7767043"/>
    <n v="3.5"/>
    <n v="27184651"/>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59"/>
    <d v="2024-03-22T00:00:00"/>
    <s v="REAS-111"/>
    <d v="2024-03-22T00:00:00"/>
    <n v="27184651"/>
    <n v="0"/>
    <n v="540"/>
    <d v="2024-03-25T00:00:00"/>
    <n v="27184651"/>
    <n v="0"/>
    <n v="1761"/>
    <d v="2024-04-17T00:00:00"/>
    <n v="27184651"/>
    <n v="0"/>
    <n v="2330113"/>
    <m/>
    <n v="24854538"/>
    <n v="0"/>
    <s v="CONTRATO DE PRESTACION DE SERVICIOS PROFESIONALES"/>
    <n v="364"/>
    <s v="MARIA YENIFER COLORADO GUISAO"/>
    <m/>
  </r>
  <r>
    <n v="205"/>
    <s v="7698-205"/>
    <s v="O23011602290000007698"/>
    <x v="2"/>
    <x v="4"/>
    <x v="12"/>
    <s v="PM/0208/0102/40010317698"/>
    <x v="35"/>
    <x v="0"/>
    <s v="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x v="2"/>
    <n v="80111600"/>
    <n v="8000000"/>
    <n v="3.5"/>
    <n v="28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64"/>
    <d v="2024-03-22T00:00:00"/>
    <s v="REAS-112"/>
    <d v="2024-03-22T00:00:00"/>
    <n v="28000000"/>
    <n v="0"/>
    <n v="541"/>
    <d v="2024-03-25T00:00:00"/>
    <n v="28000000"/>
    <n v="0"/>
    <n v="1225"/>
    <d v="2024-04-03T00:00:00"/>
    <n v="28000000"/>
    <n v="0"/>
    <n v="6533333"/>
    <m/>
    <n v="21466667"/>
    <n v="0"/>
    <s v="CONTRATO DE PRESTACION DE SERVICIOS PROFESIONALES"/>
    <n v="255"/>
    <s v="WILLIAM HERNANDO ROMERO CASTRO"/>
    <m/>
  </r>
  <r>
    <n v="206"/>
    <s v="7698-206"/>
    <s v="O23011602290000007698"/>
    <x v="2"/>
    <x v="4"/>
    <x v="12"/>
    <s v="PM/0208/0102/40010317698"/>
    <x v="2"/>
    <x v="0"/>
    <s v="Prestar servicios de apoyo administrativo en actividades de gestión documental y de bodegaje de los expedientes de la Dirección de Reasentamientos, teniendo en cuenta el proceso y los procedimientos adoptados en la CVP y la normatividad vigente."/>
    <x v="2"/>
    <n v="80161504"/>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15"/>
    <d v="2024-03-22T00:00:00"/>
    <s v="REAS-113"/>
    <d v="2024-03-22T00:00:00"/>
    <n v="12250000"/>
    <n v="0"/>
    <n v="542"/>
    <d v="2024-03-25T00:00:00"/>
    <n v="12250000"/>
    <n v="0"/>
    <n v="1148"/>
    <d v="2024-04-02T00:00:00"/>
    <n v="12250000"/>
    <n v="0"/>
    <n v="3266667"/>
    <m/>
    <n v="8983333"/>
    <n v="0"/>
    <s v="CONTRATO DE PRESTACION DE SERVICIOS DE APOYO A LA GESTION"/>
    <n v="258"/>
    <s v="SANDRA MIREYA GUTIERREZ LIEVANO"/>
    <m/>
  </r>
  <r>
    <n v="207"/>
    <s v="7698-207"/>
    <s v="O23011602290000007698"/>
    <x v="2"/>
    <x v="4"/>
    <x v="12"/>
    <s v="PM/0208/0102/40010317698"/>
    <x v="4"/>
    <x v="0"/>
    <s v="Prestación de servicios profesionales a la gestión social de la Dirección de Reasentamientos, apoyando la formulación de estrategias y lineamientos sociales, seguimiento, acompañamiento y demas actuaciones de las etapas establecidas en el proceso de Reasentamiento, en especial en los cierres administrativos delos expedientes que le sean asignados de acuerdo con los procedimientos y la normatividad vigente."/>
    <x v="2"/>
    <n v="93141506"/>
    <n v="8000000"/>
    <n v="3.5"/>
    <n v="28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32"/>
    <d v="2024-03-22T00:00:00"/>
    <s v="REAS-114"/>
    <d v="2024-03-22T00:00:00"/>
    <n v="28000000"/>
    <n v="0"/>
    <n v="543"/>
    <d v="2024-03-25T00:00:00"/>
    <n v="0"/>
    <n v="28000000"/>
    <m/>
    <m/>
    <m/>
    <n v="0"/>
    <m/>
    <m/>
    <n v="0"/>
    <n v="28000000"/>
    <m/>
    <m/>
    <m/>
    <m/>
  </r>
  <r>
    <n v="208"/>
    <s v="7698-208"/>
    <s v="O23011602290000007698"/>
    <x v="2"/>
    <x v="4"/>
    <x v="12"/>
    <s v="PM/0208/0102/40010317698"/>
    <x v="33"/>
    <x v="0"/>
    <s v="Prestar servicios profesionales apoyando la elaboración de avalúos y en las actividades técnicas de las etapas de ingreso, prefactibilidad, factibilidad, ejecución y demas que se requieran en el proceso de Reasentamiento de acuerdo con los procedimientos adoptados por la Caja de Vivienda Popular y la normatividad vigente."/>
    <x v="2"/>
    <n v="80131803"/>
    <n v="5500000"/>
    <n v="3.5"/>
    <n v="19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68"/>
    <d v="2024-03-22T00:00:00"/>
    <s v="REAS-115"/>
    <d v="2024-03-22T00:00:00"/>
    <n v="19250000"/>
    <n v="0"/>
    <n v="544"/>
    <d v="2024-03-25T00:00:00"/>
    <n v="19250000"/>
    <n v="0"/>
    <n v="1693"/>
    <d v="2024-04-16T00:00:00"/>
    <n v="19250000"/>
    <n v="0"/>
    <n v="2566667"/>
    <m/>
    <n v="16683333"/>
    <n v="0"/>
    <s v="CONTRATO DE PRESTACION DE SERVICIOS PROFESIONALES"/>
    <n v="324"/>
    <s v="JUAN CARLOS FERNANDEZ CASTILLO"/>
    <m/>
  </r>
  <r>
    <n v="209"/>
    <s v="7698-209"/>
    <s v="O23011602290000007698"/>
    <x v="2"/>
    <x v="4"/>
    <x v="12"/>
    <s v="PM/0208/0102/40010317698"/>
    <x v="4"/>
    <x v="0"/>
    <s v="Prestación de servicios a la gestión social de la Dirección de Reasentamientos, en la gestión de las etapas del programa de reasentamientos de acuerdo con la normatividad vigente que rige la materia."/>
    <x v="2"/>
    <n v="93141506"/>
    <n v="3500000"/>
    <n v="3.5"/>
    <n v="1225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33"/>
    <d v="2024-03-22T00:00:00"/>
    <s v="REAS-116"/>
    <d v="2024-03-22T00:00:00"/>
    <n v="12250000"/>
    <n v="0"/>
    <n v="560"/>
    <d v="2024-03-25T00:00:00"/>
    <n v="0"/>
    <n v="12250000"/>
    <m/>
    <m/>
    <m/>
    <n v="0"/>
    <m/>
    <m/>
    <n v="0"/>
    <n v="12250000"/>
    <m/>
    <m/>
    <m/>
    <m/>
  </r>
  <r>
    <n v="210"/>
    <s v="7698-210"/>
    <s v="O23011602290000007698"/>
    <x v="2"/>
    <x v="4"/>
    <x v="12"/>
    <s v="PM/0208/0102/40010317698"/>
    <x v="35"/>
    <x v="0"/>
    <s v="Prestar servicios profesionales para modelar, planear, desarrollar, implementar y proponer soluciones informáticas que optimice y fortalezca la plataforma tecnológica y el sistema de información misional que soporte el proceso de Reasentamientos de la Entidad"/>
    <x v="2"/>
    <n v="80111600"/>
    <n v="8000000"/>
    <n v="3.5"/>
    <n v="28000000"/>
    <s v="MARZO"/>
    <s v="MARZO"/>
    <s v="MARZ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3-21T00:00:00"/>
    <n v="202412000033843"/>
    <s v="02 - Creación de Nueva Línea "/>
    <s v="Recursos de línea 64"/>
    <d v="2024-03-22T00:00:00"/>
    <s v="REAS-117"/>
    <d v="2024-03-22T00:00:00"/>
    <n v="28000000"/>
    <n v="0"/>
    <n v="559"/>
    <d v="2024-03-25T00:00:00"/>
    <n v="28000000"/>
    <n v="0"/>
    <n v="1645"/>
    <d v="2024-04-15T00:00:00"/>
    <n v="28000000"/>
    <n v="0"/>
    <n v="4000000"/>
    <m/>
    <n v="24000000"/>
    <n v="0"/>
    <s v="CONTRATO DE PRESTACION DE SERVICIOS PROFESIONALES"/>
    <n v="342"/>
    <s v="JHON DIEGO MUÑOZ SANCHEZ"/>
    <m/>
  </r>
  <r>
    <n v="211"/>
    <s v="7698-211"/>
    <s v="O23011602290000007698"/>
    <x v="2"/>
    <x v="4"/>
    <x v="12"/>
    <s v="PM/0208/0102/40010317698"/>
    <x v="10"/>
    <x v="0"/>
    <s v="Prestación de servicios profesionales especializados de abogado a la Dirección de Reasentamientos, apoyando la formulación de estrategias y lineamientos jurídicos, seguimiento y acompañamiento a las actuaciones de las etapas establecidas en el proceso de Reasentamiento y de la depuración predial de acuerdo con el proceso, los procedimientos adoptados y la normatividad vigente que rige la materia."/>
    <x v="2"/>
    <n v="80121703"/>
    <n v="5929985"/>
    <n v="3.5"/>
    <n v="20754948"/>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s: 41 $43.734, 42 $413.480, 44 $16.223.680, 45 $1.963.000  y 48 $2.111.054 "/>
    <d v="2024-04-03T00:00:00"/>
    <s v="REAS-119"/>
    <d v="2024-04-03T00:00:00"/>
    <n v="20754948"/>
    <n v="0"/>
    <n v="605"/>
    <d v="2024-04-08T00:00:00"/>
    <n v="0"/>
    <n v="20754948"/>
    <m/>
    <m/>
    <m/>
    <n v="0"/>
    <m/>
    <m/>
    <n v="0"/>
    <n v="20754948"/>
    <m/>
    <m/>
    <m/>
    <m/>
  </r>
  <r>
    <n v="212"/>
    <s v="7698-212"/>
    <s v="O23011602290000007698"/>
    <x v="2"/>
    <x v="4"/>
    <x v="12"/>
    <s v="PM/0208/0102/40010317698"/>
    <x v="4"/>
    <x v="0"/>
    <s v="Prestación de servicios profesionales en la gestión de las etapas de verificación, prefactibilidad, factibilidad, ejecución y demás establecidas en el proceso y los procedimientos de la Dirección de Reasentamientos, de acuerdo con la normatividad vigente."/>
    <x v="2"/>
    <n v="93141506"/>
    <n v="5506000"/>
    <n v="3.5"/>
    <n v="19271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 16 $2.145,930 y linea 17 $17.125.070"/>
    <d v="2024-04-03T00:00:00"/>
    <s v="REAS-120"/>
    <d v="2024-04-03T00:00:00"/>
    <n v="19271000"/>
    <n v="0"/>
    <n v="606"/>
    <d v="2024-04-08T00:00:00"/>
    <n v="19271000"/>
    <n v="0"/>
    <n v="1701"/>
    <d v="2024-04-16T00:00:00"/>
    <n v="19271000"/>
    <n v="0"/>
    <n v="2385933"/>
    <m/>
    <n v="16885067"/>
    <n v="0"/>
    <s v="CONTRATO DE PRESTACION DE SERVICIOS PROFESIONALES"/>
    <n v="357"/>
    <s v="PAOLA ANDREA ERAZO YELA"/>
    <m/>
  </r>
  <r>
    <n v="213"/>
    <s v="7698-213"/>
    <s v="O23011602290000007698"/>
    <x v="2"/>
    <x v="4"/>
    <x v="12"/>
    <s v="PM/0208/0102/40010317698"/>
    <x v="4"/>
    <x v="0"/>
    <s v="Prestación de servicios profesionales en la gestión de las etapas de verificación, prefactibilidad, factibilidad, ejecución y demás establecidas en el proceso y los procedimientos de la Dirección de Reasentamientos, de acuerdo con la normatividad vigente."/>
    <x v="2"/>
    <n v="93141506"/>
    <n v="5228095"/>
    <n v="3.5"/>
    <n v="18298333"/>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 16 $4.293.882 y línea 18 $ 14,0004,451"/>
    <d v="2024-04-03T00:00:00"/>
    <s v="REAS-121"/>
    <d v="2024-04-03T00:00:00"/>
    <n v="18298333"/>
    <n v="0"/>
    <n v="607"/>
    <d v="2024-04-08T00:00:00"/>
    <n v="18298333"/>
    <n v="0"/>
    <n v="1651"/>
    <d v="2024-04-15T00:00:00"/>
    <n v="18298333"/>
    <n v="0"/>
    <n v="2614048"/>
    <m/>
    <n v="15684285"/>
    <n v="0"/>
    <s v="CONTRATO DE PRESTACION DE SERVICIOS PROFESIONALES"/>
    <n v="343"/>
    <s v="DIANA ESTELA MORENO FRANCO"/>
    <m/>
  </r>
  <r>
    <n v="214"/>
    <s v="7698-214"/>
    <s v="O23011602290000007698"/>
    <x v="2"/>
    <x v="4"/>
    <x v="12"/>
    <s v="PM/0208/0102/40010317698"/>
    <x v="10"/>
    <x v="0"/>
    <s v="Prestación de servicios profesionales de abogado a la Dirección de Reasentamientos en la gestión de las etapas de verificación, prefactibilidad, factibilidad y ejecución establecidas en el proceso y los procedimientos del programa de Reasentamientos."/>
    <x v="2"/>
    <n v="80121703"/>
    <n v="7483980"/>
    <n v="3.5"/>
    <n v="2619393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 Recursos de líneas: 43 $1.067.444,00 _x000a_47 $5.464.254,00 _x000a_48 $1.440.358,00 _x000a_49 $18.221.874,00"/>
    <d v="2024-04-03T00:00:00"/>
    <s v="REAS-122"/>
    <d v="2024-04-03T00:00:00"/>
    <n v="26193930"/>
    <n v="0"/>
    <n v="608"/>
    <d v="2024-04-08T00:00:00"/>
    <n v="26193930"/>
    <n v="0"/>
    <n v="1698"/>
    <d v="2024-04-16T00:00:00"/>
    <n v="26193930"/>
    <n v="0"/>
    <n v="2245194"/>
    <m/>
    <n v="23948736"/>
    <n v="0"/>
    <s v="CONTRATO DE PRESTACION DE SERVICIOS PROFESIONALES"/>
    <n v="354"/>
    <s v="LUISA FERNANDA RODRIGUEZ PEREZ"/>
    <m/>
  </r>
  <r>
    <n v="215"/>
    <s v="7698-215"/>
    <s v="O23011602290000007698"/>
    <x v="2"/>
    <x v="4"/>
    <x v="12"/>
    <s v="PM/0208/0102/40010317698"/>
    <x v="4"/>
    <x v="0"/>
    <s v="Prestación de servicios profesionales en la gestión de las etapas de verificación, prefactibilidad, factibilidad, ejecución y demás establecidas en el proceso y los procedimientos de la Dirección de Reasentamientos, de acuerdo con la normatividad vigente."/>
    <x v="2"/>
    <n v="93141506"/>
    <n v="5228095"/>
    <n v="3.5"/>
    <n v="18298333"/>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inea 29 $8,618,961 y linea 30 $9,679,372"/>
    <d v="2024-04-03T00:00:00"/>
    <s v="REAS-123"/>
    <d v="2024-04-03T00:00:00"/>
    <n v="18298333"/>
    <n v="0"/>
    <n v="609"/>
    <d v="2024-04-08T00:00:00"/>
    <n v="18298333"/>
    <n v="0"/>
    <n v="1849"/>
    <d v="2024-05-09T00:00:00"/>
    <n v="18298333"/>
    <n v="0"/>
    <n v="0"/>
    <m/>
    <n v="18298333"/>
    <n v="0"/>
    <s v="CONTRATO DE PRESTACION DE SERVICIOS PROFESIONALES"/>
    <n v="419"/>
    <s v="ANDREA ISLENA ARTEAGA LOZANO"/>
    <m/>
  </r>
  <r>
    <n v="216"/>
    <s v="7698-216"/>
    <s v="O23011602290000007698"/>
    <x v="2"/>
    <x v="4"/>
    <x v="12"/>
    <s v="PM/0208/0102/40010317698"/>
    <x v="4"/>
    <x v="0"/>
    <s v="Prestación de servicios profesionales en la gestión de las etapas de verificación, prefactibilidad, factibilidad, ejecución y demás establecidas en el proceso y los procedimientos de la Dirección de Reasentamientos, de acuerdo con la normatividad vigente."/>
    <x v="2"/>
    <n v="93141506"/>
    <n v="5228095"/>
    <n v="3.5"/>
    <n v="18298333"/>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inea 28"/>
    <d v="2024-04-03T00:00:00"/>
    <s v="REAS-124"/>
    <d v="2024-04-03T00:00:00"/>
    <n v="18298333"/>
    <n v="0"/>
    <n v="610"/>
    <d v="2024-04-08T00:00:00"/>
    <n v="18298333"/>
    <n v="0"/>
    <n v="1901"/>
    <d v="2024-05-15T00:00:00"/>
    <n v="18298333"/>
    <n v="0"/>
    <n v="0"/>
    <m/>
    <n v="18298333"/>
    <n v="0"/>
    <s v="CONTRATO DE PRESTACION DE SERVICIOS PROFESIONALES"/>
    <n v="429"/>
    <s v="RICHARD SAMUEL AJALA TITUAÑA"/>
    <m/>
  </r>
  <r>
    <n v="217"/>
    <s v="7698-217"/>
    <s v="O23011602290000007698"/>
    <x v="2"/>
    <x v="4"/>
    <x v="12"/>
    <s v="PM/0208/0102/40010317698"/>
    <x v="4"/>
    <x v="0"/>
    <s v="Prestación de servicios a la gestión social de la Dirección de Reasentamientos, en la gestión de las etapas del programa de reasentamientos de acuerdo con la normatividad vigente que rige la materia."/>
    <x v="2"/>
    <n v="93141506"/>
    <n v="3528162"/>
    <n v="3.5"/>
    <n v="12348567"/>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s: 18 $3.304.078, 27 $584.867 , 28_x0009_$808.167, 30  $839.033 y 26 $6.812.422 "/>
    <d v="2024-04-03T00:00:00"/>
    <s v="REAS-125"/>
    <d v="2024-04-03T00:00:00"/>
    <n v="12348567"/>
    <n v="0"/>
    <n v="611"/>
    <d v="2024-04-08T00:00:00"/>
    <n v="12348567"/>
    <n v="0"/>
    <n v="1642"/>
    <d v="2024-04-15T00:00:00"/>
    <n v="12348567"/>
    <n v="0"/>
    <n v="1646476"/>
    <m/>
    <n v="10702091"/>
    <n v="0"/>
    <s v="CONTRATO DE PRESTACION DE SERVICIOS DE APOYO A LA GESTION"/>
    <n v="341"/>
    <s v="ANA VICTORIA BUITRAGO ALVARADO"/>
    <m/>
  </r>
  <r>
    <n v="218"/>
    <s v="7698-218"/>
    <s v="O23011602290000007698"/>
    <x v="2"/>
    <x v="4"/>
    <x v="12"/>
    <s v="PM/0208/0102/40010317698"/>
    <x v="33"/>
    <x v="0"/>
    <s v="Prestar servicios profesionales a la Dirección de Reasentamientos en la identificación de la oferta de vivienda en el mercado dentro y fuera del Distrito Capital y acompañando las etapas de ingreso, prefactibilidad, factibilidad y ejecución establecidas en el proceso y los procedimientos adoptados en la CVP."/>
    <x v="2"/>
    <n v="80131803"/>
    <n v="6800000"/>
    <n v="3.5"/>
    <n v="238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 70"/>
    <d v="2024-04-03T00:00:00"/>
    <s v="REAS-126"/>
    <d v="2024-04-03T00:00:00"/>
    <n v="23800000"/>
    <n v="0"/>
    <n v="612"/>
    <d v="2024-04-08T00:00:00"/>
    <n v="23800000"/>
    <n v="0"/>
    <n v="1795"/>
    <d v="2024-04-23T00:00:00"/>
    <n v="23800000"/>
    <n v="0"/>
    <n v="1586667"/>
    <m/>
    <n v="22213333"/>
    <n v="0"/>
    <s v="CONTRATO DE PRESTACION DE SERVICIOS PROFESIONALES"/>
    <n v="390"/>
    <s v="MILLER MAURICIO PACHON ESPINOSA"/>
    <m/>
  </r>
  <r>
    <n v="219"/>
    <s v="7698-219"/>
    <s v="O23011602290000007698"/>
    <x v="2"/>
    <x v="4"/>
    <x v="12"/>
    <s v="PM/0208/0102/40010317698"/>
    <x v="33"/>
    <x v="0"/>
    <s v="Prestar servicios profesionales apoyando la elaboración de avalúos y en las actividades técnicas de las etapas de ingreso, prefactibilidad, factibilidad, ejecución y demás que se requieran en el proceso de Reasentamiento de acuerdo con los procedimientos adoptados por la Caja de Vivienda Popular y la normatividad vigente."/>
    <x v="2"/>
    <n v="80131803"/>
    <n v="6000000"/>
    <n v="3.5"/>
    <n v="210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 69"/>
    <d v="2024-04-03T00:00:00"/>
    <s v="REAS-127"/>
    <d v="2024-04-03T00:00:00"/>
    <n v="21000000"/>
    <n v="0"/>
    <n v="613"/>
    <d v="2024-04-08T00:00:00"/>
    <n v="21000000"/>
    <n v="0"/>
    <n v="1748"/>
    <d v="2024-04-17T00:00:00"/>
    <n v="21000000"/>
    <n v="0"/>
    <n v="2800000"/>
    <m/>
    <n v="18200000"/>
    <n v="0"/>
    <s v="CONTRATO DE PRESTACION DE SERVICIOS PROFESIONALES"/>
    <n v="361"/>
    <s v="EDUARDO  SIERRA ZAMORA"/>
    <m/>
  </r>
  <r>
    <n v="220"/>
    <s v="7698-220"/>
    <s v="O23011602290000007698"/>
    <x v="2"/>
    <x v="4"/>
    <x v="12"/>
    <s v="PM/0208/0102/40010317698"/>
    <x v="33"/>
    <x v="0"/>
    <s v="Prestar servicios profesionales en las actividades del componente técnico requeridas en las diferentes etapas de los procesos y/o expedientes que le sean asignados dentro del proceso de reasentamiento de acuerdo con los procedimientos y la normatividad vigente que rige la materia."/>
    <x v="2"/>
    <n v="80131803"/>
    <n v="5506889"/>
    <n v="3.5"/>
    <n v="19274112"/>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s: 67 $8.359.000 , 68 $6.655.700 , 69 $1.507.620  y 70 $2.751.792 "/>
    <d v="2024-04-03T00:00:00"/>
    <s v="REAS-128"/>
    <d v="2024-04-03T00:00:00"/>
    <n v="19274112"/>
    <n v="0"/>
    <n v="614"/>
    <d v="2024-04-08T00:00:00"/>
    <n v="19274112"/>
    <n v="0"/>
    <n v="1694"/>
    <d v="2024-04-16T00:00:00"/>
    <n v="19274112"/>
    <n v="0"/>
    <n v="2569882"/>
    <m/>
    <n v="16704230"/>
    <n v="0"/>
    <s v="CONTRATO DE PRESTACION DE SERVICIOS PROFESIONALES"/>
    <n v="349"/>
    <s v="MARIA FERNANDA HERRERA VARGAS"/>
    <m/>
  </r>
  <r>
    <n v="221"/>
    <s v="7698-221"/>
    <s v="O23011602290000007698"/>
    <x v="2"/>
    <x v="4"/>
    <x v="12"/>
    <s v="PM/0208/0102/40010317698"/>
    <x v="34"/>
    <x v="0"/>
    <s v="Prestar servicios profesionales financieros a la Dirección de Reasentamientos ,atendiendo lo establecido en los procedimientos misionales adoptados en por la Caja de la Vivienda Popular y la normatividad vigente que rige la materia"/>
    <x v="2"/>
    <n v="84111700"/>
    <n v="7483980"/>
    <n v="3.5"/>
    <n v="2619393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ínea 55"/>
    <d v="2024-04-03T00:00:00"/>
    <s v="REAS-129"/>
    <d v="2024-04-03T00:00:00"/>
    <n v="26193930"/>
    <n v="0"/>
    <n v="615"/>
    <d v="2024-04-08T00:00:00"/>
    <n v="26193930"/>
    <n v="0"/>
    <n v="1864"/>
    <d v="2024-05-10T00:00:00"/>
    <n v="26193930"/>
    <n v="0"/>
    <n v="0"/>
    <m/>
    <n v="26193930"/>
    <n v="0"/>
    <s v="CONTRATO DE PRESTACION DE SERVICIOS PROFESIONALES"/>
    <n v="424"/>
    <s v="WILLIAM FABIAN ANGULO FORERO"/>
    <m/>
  </r>
  <r>
    <n v="222"/>
    <s v="7698-222"/>
    <s v="O23011602290000007698"/>
    <x v="2"/>
    <x v="4"/>
    <x v="12"/>
    <s v="PM/0208/0102/40010317698"/>
    <x v="2"/>
    <x v="0"/>
    <s v="Prestar servicios de apoyo administrativo en actividades de gestión documental y de bodegaje de los expedientes de la Dirección de Reasentamientos, teniendo en cuenta el proceso y los procedimientos adoptados en la CVP y la normatividad vigente."/>
    <x v="2"/>
    <n v="80161504"/>
    <n v="2565936"/>
    <n v="3.5"/>
    <n v="8980776"/>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inea 25"/>
    <d v="2024-04-03T00:00:00"/>
    <s v="REAS-130"/>
    <d v="2024-04-03T00:00:00"/>
    <n v="8980776"/>
    <n v="0"/>
    <n v="616"/>
    <d v="2024-04-08T00:00:00"/>
    <n v="8980776"/>
    <n v="0"/>
    <n v="1757"/>
    <d v="2024-04-17T00:00:00"/>
    <n v="8980776"/>
    <n v="0"/>
    <n v="1111906"/>
    <m/>
    <n v="7868870"/>
    <n v="0"/>
    <s v="CONTRATO DE PRESTACION DE SERVICIOS DE APOYO A LA GESTION"/>
    <n v="373"/>
    <s v="ALCIBIADES  CASTRO PARADA"/>
    <m/>
  </r>
  <r>
    <n v="223"/>
    <s v="7698-223"/>
    <s v="O23011602290000007698"/>
    <x v="2"/>
    <x v="4"/>
    <x v="12"/>
    <s v="PM/0208/0102/40010317698"/>
    <x v="2"/>
    <x v="0"/>
    <s v="Prestación de servicios de apoyo a la gestión administrativa en el manejo del aplicativo de gestión documental, call center y demás tareas o actividades administrativas que se genere la Dirección de Reasentamiento."/>
    <x v="2"/>
    <n v="80161504"/>
    <n v="3453300"/>
    <n v="3.5"/>
    <n v="1208655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1T00:00:00"/>
    <n v="202412000034463"/>
    <s v="01 - Viabilización de Línea"/>
    <s v="Recursos de linea 25"/>
    <d v="2024-04-03T00:00:00"/>
    <s v="REAS-131"/>
    <d v="2024-04-03T00:00:00"/>
    <n v="12086550"/>
    <n v="0"/>
    <n v="617"/>
    <d v="2024-04-08T00:00:00"/>
    <n v="12086550"/>
    <n v="0"/>
    <n v="1756"/>
    <d v="2024-04-17T00:00:00"/>
    <n v="12086550"/>
    <n v="0"/>
    <n v="1496430"/>
    <m/>
    <n v="10590120"/>
    <n v="0"/>
    <s v="CONTRATO DE PRESTACION DE SERVICIOS DE APOYO A LA GESTION"/>
    <n v="367"/>
    <s v="CLAUDIA PATRICIA QUINTERO DUQUE"/>
    <m/>
  </r>
  <r>
    <n v="224"/>
    <s v="7698-224"/>
    <s v="O23011602290000007698"/>
    <x v="2"/>
    <x v="4"/>
    <x v="12"/>
    <s v="PM/0208/0102/40010317698"/>
    <x v="4"/>
    <x v="0"/>
    <s v="Prestación de servicios profesionales a la gestión social de la Dirección de Reasentamientos, apoyando la formulación de estrategias y lineamientos, seguimiento y acompañamiento a las actuaciones de las etapas establecidas en el proceso de Reasentamiento, en especial en los cierres administrativos de los expedientes que le sean asignados."/>
    <x v="2"/>
    <n v="93141506"/>
    <n v="7483980"/>
    <n v="3"/>
    <n v="2245194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1"/>
    <d v="2024-04-10T00:00:00"/>
    <s v="REAS-132"/>
    <d v="2024-04-10T00:00:00"/>
    <n v="22451940"/>
    <n v="0"/>
    <n v="632"/>
    <d v="2024-04-11T00:00:00"/>
    <n v="22451940"/>
    <n v="0"/>
    <n v="1768"/>
    <d v="2024-04-18T00:00:00"/>
    <n v="22451940"/>
    <n v="0"/>
    <n v="1746262"/>
    <m/>
    <n v="20705678"/>
    <n v="0"/>
    <s v="CONTRATO DE PRESTACION DE SERVICIOS PROFESIONALES"/>
    <n v="380"/>
    <s v="OLGA LUCIA GODOY OSORIO"/>
    <m/>
  </r>
  <r>
    <n v="225"/>
    <s v="7698-225"/>
    <s v="O23011602290000007698"/>
    <x v="2"/>
    <x v="4"/>
    <x v="12"/>
    <s v="PM/0208/0102/40010317698"/>
    <x v="33"/>
    <x v="0"/>
    <s v="Prestar servicios profesionales apoyando la elaboración de avalúos y en las actividades técnicas de las etapas de ingreso, prefactibilidad, factibilidad, ejecución y demas que se requieran en el proceso de Reasentamiento de acuerdo con los procedimientos adoptados por la Caja de Vivienda Popular y la normatividad vigente."/>
    <x v="2"/>
    <n v="80131803"/>
    <n v="6800000"/>
    <n v="3"/>
    <n v="204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1"/>
    <d v="2024-04-10T00:00:00"/>
    <s v="REAS-133"/>
    <d v="2024-04-10T00:00:00"/>
    <n v="20400000"/>
    <n v="0"/>
    <n v="633"/>
    <d v="2024-04-11T00:00:00"/>
    <n v="20400000"/>
    <n v="0"/>
    <n v="1790"/>
    <d v="2024-04-22T00:00:00"/>
    <n v="20400000"/>
    <n v="0"/>
    <n v="1586667"/>
    <m/>
    <n v="18813333"/>
    <n v="0"/>
    <s v="CONTRATO DE PRESTACION DE SERVICIOS PROFESIONALES"/>
    <n v="391"/>
    <s v="NELSON NICANOR DIAZ SOLANO"/>
    <m/>
  </r>
  <r>
    <n v="226"/>
    <s v="7698-226"/>
    <s v="O23011602290000007698"/>
    <x v="2"/>
    <x v="4"/>
    <x v="12"/>
    <s v="PM/0208/0102/40010317698"/>
    <x v="33"/>
    <x v="0"/>
    <s v="Prestar servicios profesionales a la Dirección de Reasentamientos en las actividades del componente técnico requeridas en las diferentes etapas para los procesos y/o expedientes que le sean asignados dentro del proceso de reasentamiento."/>
    <x v="2"/>
    <n v="80131803"/>
    <n v="4500000"/>
    <n v="3"/>
    <n v="13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2"/>
    <d v="2024-04-10T00:00:00"/>
    <s v="REAS-134"/>
    <d v="2024-04-10T00:00:00"/>
    <n v="13500000"/>
    <n v="0"/>
    <n v="631"/>
    <d v="2024-04-11T00:00:00"/>
    <n v="13500000"/>
    <n v="0"/>
    <n v="1789"/>
    <d v="2024-04-22T00:00:00"/>
    <n v="13500000"/>
    <n v="0"/>
    <n v="900000"/>
    <m/>
    <n v="12600000"/>
    <n v="0"/>
    <s v="CONTRATO DE PRESTACION DE SERVICIOS PROFESIONALES"/>
    <n v="384"/>
    <s v="LUISA FERNANDA CRUZ CASTILLO"/>
    <m/>
  </r>
  <r>
    <n v="227"/>
    <s v="7698-227"/>
    <s v="O23011602290000007698"/>
    <x v="2"/>
    <x v="4"/>
    <x v="12"/>
    <s v="PM/0208/0102/40010317698"/>
    <x v="34"/>
    <x v="0"/>
    <s v="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
    <x v="2"/>
    <n v="84111700"/>
    <n v="4500000"/>
    <n v="3"/>
    <n v="13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54"/>
    <d v="2024-04-10T00:00:00"/>
    <s v="REAS-135"/>
    <d v="2024-04-10T00:00:00"/>
    <n v="13500000"/>
    <n v="0"/>
    <n v="630"/>
    <d v="2024-04-11T00:00:00"/>
    <n v="13500000"/>
    <n v="0"/>
    <n v="1900"/>
    <d v="2024-05-15T00:00:00"/>
    <n v="13500000"/>
    <n v="0"/>
    <n v="0"/>
    <m/>
    <n v="13500000"/>
    <n v="0"/>
    <s v="CONTRATO DE PRESTACION DE SERVICIOS PROFESIONALES"/>
    <n v="425"/>
    <s v="LEONARDO  RICAURTE DIAZ"/>
    <m/>
  </r>
  <r>
    <n v="228"/>
    <s v="7698-228"/>
    <s v="O23011602290000007698"/>
    <x v="2"/>
    <x v="4"/>
    <x v="12"/>
    <s v="PM/0208/0102/40010317698"/>
    <x v="35"/>
    <x v="0"/>
    <s v="Prestar servicios profesionales dentro del componente administrativo documental de la Dirección de Reasentamientos para el seguimiento, verificación, ejecución y demás actividades establecidas del programa de Gestión Documental de la Caja de Vivienda Popular, teniendo en cuenta el proceso y los procedimientos adoptados y la normatividad vigente."/>
    <x v="2"/>
    <n v="80111600"/>
    <n v="8000000"/>
    <n v="3"/>
    <n v="240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64"/>
    <d v="2024-04-10T00:00:00"/>
    <s v="REAS-136"/>
    <d v="2024-04-10T00:00:00"/>
    <n v="24000000"/>
    <n v="0"/>
    <n v="634"/>
    <d v="2024-04-12T00:00:00"/>
    <n v="24000000"/>
    <n v="0"/>
    <n v="1812"/>
    <d v="2024-04-26T00:00:00"/>
    <n v="24000000"/>
    <n v="0"/>
    <n v="533333"/>
    <m/>
    <n v="23466667"/>
    <n v="0"/>
    <s v="CONTRATO DE PRESTACION DE SERVICIOS PROFESIONALES"/>
    <n v="402"/>
    <s v="EDWIN ALBEIRO PINZON PINZON"/>
    <m/>
  </r>
  <r>
    <n v="229"/>
    <s v="7698-229"/>
    <s v="O23011602290000007698"/>
    <x v="2"/>
    <x v="4"/>
    <x v="12"/>
    <s v="PM/0208/0102/40010317698"/>
    <x v="33"/>
    <x v="0"/>
    <s v="Prestar servicios profesionales a la Dirección de Reasentamientos para analizar, capacitar, desarrollar y realizar tareas de soporte y mantenimiento de los Sistemas de Información de la Dirección de Reasentamientos."/>
    <x v="2"/>
    <n v="80131803"/>
    <n v="5500000"/>
    <n v="3"/>
    <n v="16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3"/>
    <d v="2024-04-10T00:00:00"/>
    <s v="REAS-137"/>
    <d v="2024-04-10T00:00:00"/>
    <n v="16500000"/>
    <n v="0"/>
    <n v="637"/>
    <d v="2024-04-12T00:00:00"/>
    <n v="16500000"/>
    <n v="0"/>
    <n v="1800"/>
    <d v="2024-04-23T00:00:00"/>
    <n v="16500000"/>
    <n v="0"/>
    <n v="1100000"/>
    <m/>
    <n v="15400000"/>
    <n v="0"/>
    <s v="CONTRATO DE PRESTACION DE SERVICIOS PROFESIONALES"/>
    <n v="394"/>
    <s v="JAIRO  FAJARDO PULIDO"/>
    <m/>
  </r>
  <r>
    <n v="230"/>
    <s v="7698-230"/>
    <s v="O23011602290000007698"/>
    <x v="2"/>
    <x v="4"/>
    <x v="12"/>
    <s v="PM/0208/0102/40010317698"/>
    <x v="33"/>
    <x v="0"/>
    <s v="Prestar servicios profesionales apoyando la creación, mantenimiento, verificación, consolidación e interoperabilidad de las bases de datos y fuentes de consulta interna que requieran los procesos de la dirección de reasentamientos y de la Caja de la Vivienda Popular."/>
    <x v="2"/>
    <n v="80131803"/>
    <n v="8500000"/>
    <n v="3"/>
    <n v="25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4"/>
    <d v="2024-04-10T00:00:00"/>
    <s v="REAS-138"/>
    <d v="2024-04-10T00:00:00"/>
    <n v="25500000"/>
    <n v="0"/>
    <n v="636"/>
    <d v="2024-04-12T00:00:00"/>
    <n v="25500000"/>
    <n v="0"/>
    <n v="1833"/>
    <d v="2024-05-02T00:00:00"/>
    <n v="25500000"/>
    <n v="0"/>
    <n v="0"/>
    <m/>
    <n v="25500000"/>
    <n v="0"/>
    <s v="CONTRATO DE PRESTACION DE SERVICIOS PROFESIONALES"/>
    <n v="412"/>
    <s v="JOHAN MANUEL REDONDO ORTEGON"/>
    <m/>
  </r>
  <r>
    <n v="231"/>
    <s v="7698-231"/>
    <s v="O23011602290000007698"/>
    <x v="2"/>
    <x v="4"/>
    <x v="12"/>
    <s v="PM/0208/0102/40010317698"/>
    <x v="4"/>
    <x v="0"/>
    <s v="Prestación de servicios profesionales en la gestión de las etapas de verificación, prefactibilidad, factibilidad, ejecución y demás establecidas en el proceso y los procedimientos de la Dirección de Reasentamientos, de acuerdo con la normatividad vigente."/>
    <x v="2"/>
    <n v="93141506"/>
    <n v="5228095"/>
    <m/>
    <n v="15684285"/>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3"/>
    <d v="2024-04-10T00:00:00"/>
    <s v="REAS-139"/>
    <d v="2024-04-10T00:00:00"/>
    <n v="15684285"/>
    <n v="0"/>
    <n v="635"/>
    <d v="2024-04-12T00:00:00"/>
    <n v="15684285"/>
    <n v="0"/>
    <n v="1771"/>
    <d v="2024-04-18T00:00:00"/>
    <n v="15684285"/>
    <n v="0"/>
    <n v="1568429"/>
    <m/>
    <n v="14115856"/>
    <n v="0"/>
    <s v="CONTRATO DE PRESTACION DE SERVICIOS PROFESIONALES"/>
    <n v="376"/>
    <s v="KAREN MILENA CONTRERAS GUTIERREZ"/>
    <m/>
  </r>
  <r>
    <n v="232"/>
    <s v="7698-232"/>
    <s v="O23011602290000007698"/>
    <x v="2"/>
    <x v="4"/>
    <x v="12"/>
    <s v="PM/0208/0102/40010317698"/>
    <x v="33"/>
    <x v="0"/>
    <s v="Prestar servicios profesionales especializados a la Dirección de Reasentamientos, apoyando la formulación de estrategias y lineamientos en la gestión técnica en el proceso de Reasentamiento."/>
    <x v="2"/>
    <n v="80131803"/>
    <n v="8500000"/>
    <n v="3"/>
    <n v="25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5"/>
    <d v="2024-04-10T00:00:00"/>
    <s v="REAS-140"/>
    <d v="2024-04-10T00:00:00"/>
    <n v="25500000"/>
    <n v="0"/>
    <n v="638"/>
    <d v="2024-04-12T00:00:00"/>
    <n v="25500000"/>
    <n v="0"/>
    <n v="1792"/>
    <d v="2024-04-22T00:00:00"/>
    <n v="25500000"/>
    <n v="0"/>
    <n v="1983333"/>
    <m/>
    <n v="23516667"/>
    <n v="0"/>
    <s v="CONTRATO DE PRESTACION DE SERVICIOS PROFESIONALES"/>
    <n v="389"/>
    <s v="GERMAN  VARGAS ALVAREZ"/>
    <m/>
  </r>
  <r>
    <n v="233"/>
    <s v="7698-233"/>
    <s v="O23011602290000007698"/>
    <x v="2"/>
    <x v="4"/>
    <x v="12"/>
    <s v="PM/0208/0102/40010317698"/>
    <x v="10"/>
    <x v="0"/>
    <s v="Prestación de servicios profesionales de abogado a la Dirección de Reasentamientos en la gestión de las etapas de verificación, prefactibilidad, factibilidad y ejecución establecidas en el proceso y los procedimientos del programa de Reasentamientos."/>
    <x v="2"/>
    <n v="80121703"/>
    <n v="7483980"/>
    <n v="3"/>
    <n v="2245194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49"/>
    <d v="2024-04-10T00:00:00"/>
    <s v="REAS-141"/>
    <d v="2024-04-10T00:00:00"/>
    <n v="22451940"/>
    <n v="0"/>
    <n v="639"/>
    <d v="2024-04-12T00:00:00"/>
    <n v="22451940"/>
    <n v="0"/>
    <n v="1934"/>
    <d v="2024-05-17T00:00:00"/>
    <n v="22451940"/>
    <n v="0"/>
    <n v="0"/>
    <m/>
    <n v="22451940"/>
    <n v="0"/>
    <s v="CONTRATO DE PRESTACION DE SERVICIOS PROFESIONALES"/>
    <n v="430"/>
    <s v="ADRIAN MAURICIO BENAVIDES LOPEZ DE MESA"/>
    <m/>
  </r>
  <r>
    <n v="234"/>
    <s v="7698-234"/>
    <s v="O23011602290000007698"/>
    <x v="2"/>
    <x v="4"/>
    <x v="12"/>
    <s v="PM/0208/0102/40010317698"/>
    <x v="4"/>
    <x v="0"/>
    <s v="Prestación de servicios profesionales en la gestión de las etapas de verificación, prefactibilidad, factibilidad, ejecución y demás establecidas en el proceso y los procedimientos de la Dirección de Reasentamientos, de acuerdo con la normatividad vigente."/>
    <x v="2"/>
    <n v="93141506"/>
    <n v="6000000"/>
    <n v="3"/>
    <n v="180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4"/>
    <d v="2024-04-10T00:00:00"/>
    <s v="REAS-142"/>
    <d v="2024-04-10T00:00:00"/>
    <n v="18000000"/>
    <n v="0"/>
    <n v="641"/>
    <d v="2024-04-12T00:00:00"/>
    <n v="18000000"/>
    <n v="0"/>
    <n v="1847"/>
    <d v="2024-05-09T00:00:00"/>
    <n v="18000000"/>
    <n v="0"/>
    <n v="0"/>
    <m/>
    <n v="18000000"/>
    <n v="0"/>
    <s v="CONTRATO DE PRESTACION DE SERVICIOS PROFESIONALES"/>
    <n v="417"/>
    <s v="NESTOR ALEJANDRO FORERO QUINTERO"/>
    <m/>
  </r>
  <r>
    <n v="235"/>
    <s v="7698-235"/>
    <s v="O23011602290000007698"/>
    <x v="2"/>
    <x v="4"/>
    <x v="12"/>
    <s v="PM/0208/0102/40010317698"/>
    <x v="33"/>
    <x v="0"/>
    <s v="Prestar servicios profesionales a la Dirección de Reasentamiento para el análisis y construcción de datos que se generen y además, el seguimientos, control y evaluaciones del Plan Anual de Auditorías de la vigencia aprobado de la Caja de la Vivienda Popular."/>
    <x v="1"/>
    <s v="No aplica"/>
    <n v="0"/>
    <n v="0"/>
    <n v="0"/>
    <s v="NO APLICA"/>
    <s v="NO APLICA"/>
    <s v="NO APLICA"/>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4 - Anulación de Línea"/>
    <s v="Recursos de línea 76"/>
    <d v="2024-04-10T00:00:00"/>
    <s v="REAS-143 ANULADA"/>
    <m/>
    <m/>
    <n v="0"/>
    <m/>
    <m/>
    <m/>
    <n v="0"/>
    <m/>
    <m/>
    <m/>
    <n v="0"/>
    <m/>
    <m/>
    <n v="0"/>
    <n v="0"/>
    <m/>
    <m/>
    <m/>
    <m/>
  </r>
  <r>
    <n v="236"/>
    <s v="7698-236"/>
    <s v="O23011602290000007698"/>
    <x v="2"/>
    <x v="4"/>
    <x v="12"/>
    <s v="PM/0208/0102/40010317698"/>
    <x v="4"/>
    <x v="0"/>
    <s v="Prestar servicios de apoyo en la gestión social de las etapas del programa de Reasentamientos de acuerdo con la normatividad vigente que rige la materia."/>
    <x v="2"/>
    <n v="93141506"/>
    <n v="5200000"/>
    <n v="3"/>
    <n v="156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4"/>
    <d v="2024-04-10T00:00:00"/>
    <s v="REAS-144"/>
    <d v="2024-04-10T00:00:00"/>
    <n v="15600000"/>
    <n v="0"/>
    <n v="640"/>
    <d v="2024-04-12T00:00:00"/>
    <n v="15600000"/>
    <n v="0"/>
    <n v="1751"/>
    <d v="2024-04-17T00:00:00"/>
    <n v="15600000"/>
    <n v="0"/>
    <n v="1050000"/>
    <m/>
    <n v="14550000"/>
    <n v="0"/>
    <s v="CONTRATO DE PRESTACION DE SERVICIOS DE APOYO A LA GESTION"/>
    <n v="366"/>
    <s v="YINA ANDREA LOAIZA UMAÑA"/>
    <m/>
  </r>
  <r>
    <n v="237"/>
    <s v="7698-237"/>
    <s v="O23011602290000007698"/>
    <x v="2"/>
    <x v="4"/>
    <x v="12"/>
    <s v="PM/0208/0102/40010317698"/>
    <x v="33"/>
    <x v="0"/>
    <s v="Prestar los servicios profesionales especializados, para adelantar la asesoría a la Dirección General apoyando el seguimiento de los proyectos urbanísticos del proceso de reasentamientos y del proceso de mejoramiento de vivienda adelantados por la Caja de la Vivienda Popular."/>
    <x v="2"/>
    <n v="80131803"/>
    <n v="10000000"/>
    <n v="3"/>
    <n v="300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7"/>
    <d v="2024-04-10T00:00:00"/>
    <s v="REAS-145"/>
    <d v="2024-04-10T00:00:00"/>
    <n v="30000000"/>
    <n v="0"/>
    <n v="644"/>
    <d v="2024-04-12T00:00:00"/>
    <n v="30000000"/>
    <n v="0"/>
    <n v="1695"/>
    <d v="2024-04-16T00:00:00"/>
    <n v="30000000"/>
    <n v="0"/>
    <n v="5000000"/>
    <m/>
    <n v="25000000"/>
    <n v="0"/>
    <s v="CONTRATO DE PRESTACION DE SERVICIOS PROFESIONALES"/>
    <n v="348"/>
    <s v="MARIA ALEXANDRA CORTES RINCON"/>
    <m/>
  </r>
  <r>
    <n v="238"/>
    <s v="7698-238"/>
    <s v="O23011602290000007698"/>
    <x v="2"/>
    <x v="4"/>
    <x v="12"/>
    <s v="PM/0208/0102/40010317698"/>
    <x v="4"/>
    <x v="0"/>
    <s v="Prestar los servicios profesionales al desarrollo del componente técnico de la Dirección de Reasentamientos, para realizar las actividades requeridas en las diferentes etapas del proceso de reasentamiento que le sean asignados de acuerdo con los procedimientos y la normatividad vigente que rige la materia."/>
    <x v="2"/>
    <n v="93141506"/>
    <n v="3500000"/>
    <n v="3"/>
    <n v="10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5"/>
    <d v="2024-04-10T00:00:00"/>
    <s v="REAS-146"/>
    <d v="2024-04-10T00:00:00"/>
    <n v="10500000"/>
    <n v="0"/>
    <n v="643"/>
    <d v="2024-04-12T00:00:00"/>
    <n v="10500000"/>
    <n v="0"/>
    <n v="1817"/>
    <d v="2024-04-30T00:00:00"/>
    <n v="10500000"/>
    <n v="0"/>
    <n v="0"/>
    <m/>
    <n v="10500000"/>
    <n v="0"/>
    <s v="CONTRATO DE PRESTACION DE SERVICIOS PROFESIONALES"/>
    <n v="407"/>
    <s v="JUSTINE NICCOLE CASTIBLANCO GOMEZ"/>
    <m/>
  </r>
  <r>
    <n v="239"/>
    <s v="7698-239"/>
    <s v="O23011602290000007698"/>
    <x v="2"/>
    <x v="4"/>
    <x v="12"/>
    <s v="PM/0208/0102/40010317698"/>
    <x v="10"/>
    <x v="0"/>
    <s v="Prestación de servicios a la gestión social de la Dirección de Reasentamientos, en la gestión de las etapas del programa de reasentamientos de acuerdo con la normatividad vigente que rige la materia."/>
    <x v="2"/>
    <n v="80121703"/>
    <n v="2900000"/>
    <n v="3"/>
    <n v="87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49"/>
    <d v="2024-04-10T00:00:00"/>
    <s v="REAS-147"/>
    <d v="2024-04-10T00:00:00"/>
    <n v="8700000"/>
    <n v="0"/>
    <n v="645"/>
    <d v="2024-04-12T00:00:00"/>
    <n v="8700000"/>
    <n v="0"/>
    <n v="1807"/>
    <d v="2024-04-25T00:00:00"/>
    <n v="8700000"/>
    <n v="0"/>
    <n v="580000"/>
    <m/>
    <n v="8120000"/>
    <n v="0"/>
    <s v="CONTRATO DE PRESTACION DE SERVICIOS DE APOYO A LA GESTION"/>
    <n v="396"/>
    <s v="DANIELA ALEXANDRA BAUTISTA JACOBO"/>
    <m/>
  </r>
  <r>
    <n v="240"/>
    <s v="7698-240"/>
    <s v="O23011602290000007698"/>
    <x v="2"/>
    <x v="4"/>
    <x v="12"/>
    <s v="PM/0208/0102/40010317698"/>
    <x v="4"/>
    <x v="0"/>
    <s v="Prestación de servicios profesionales de abogado a la Dirección de Reasentamientos en la gestión de las etapas de verificación, prefactibilidad, factibilidad y ejecución establecidas en el proceso y los procedimientos del programa de Reasentamientos."/>
    <x v="2"/>
    <n v="93141506"/>
    <n v="7500000"/>
    <n v="3"/>
    <n v="22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5"/>
    <d v="2024-04-10T00:00:00"/>
    <s v="REAS-148"/>
    <d v="2024-04-10T00:00:00"/>
    <n v="22500000"/>
    <n v="0"/>
    <n v="646"/>
    <d v="2024-04-12T00:00:00"/>
    <n v="15000000"/>
    <n v="7500000"/>
    <n v="1896"/>
    <d v="2024-05-15T00:00:00"/>
    <n v="15000000"/>
    <n v="0"/>
    <n v="0"/>
    <m/>
    <n v="15000000"/>
    <n v="7500000"/>
    <s v="CONTRATO DE PRESTACION DE SERVICIOS PROFESIONALES"/>
    <n v="427"/>
    <s v="JUAN MANUEL NOGUERA MARTINEZ"/>
    <m/>
  </r>
  <r>
    <n v="241"/>
    <s v="7698-241"/>
    <s v="O23011602290000007698"/>
    <x v="2"/>
    <x v="4"/>
    <x v="12"/>
    <s v="PM/0208/0102/40010317698"/>
    <x v="33"/>
    <x v="0"/>
    <s v="Prestación de servicios profesionales en la gestión de las etapas de verificación, prefactibilidad, factibilidad, ejecución y demás establecidas en el proceso y los procedimientos de la Dirección de Reasentamientos, de acuerdo con la normatividad vigente."/>
    <x v="2"/>
    <n v="80131803"/>
    <n v="5500000"/>
    <n v="3"/>
    <n v="16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6"/>
    <d v="2024-04-10T00:00:00"/>
    <s v="REAS-149"/>
    <d v="2024-04-10T00:00:00"/>
    <n v="16500000"/>
    <n v="0"/>
    <n v="647"/>
    <d v="2024-04-11T00:00:00"/>
    <n v="16500000"/>
    <n v="0"/>
    <n v="1758"/>
    <d v="2024-04-17T00:00:00"/>
    <n v="16500000"/>
    <n v="0"/>
    <n v="2200000"/>
    <m/>
    <n v="14300000"/>
    <n v="0"/>
    <s v="CONTRATO DE PRESTACION DE SERVICIOS PROFESIONALES"/>
    <n v="362"/>
    <s v="MARIA FERNANDA ROMERO"/>
    <m/>
  </r>
  <r>
    <n v="242"/>
    <s v="7698-242"/>
    <s v="O23011602290000007698"/>
    <x v="2"/>
    <x v="4"/>
    <x v="12"/>
    <s v="PM/0208/0102/40010317698"/>
    <x v="4"/>
    <x v="0"/>
    <s v="Prestar servicios profesionales apoyando la elaboración de avalúos y en las actividades técnicas de las etapas de ingreso, prefactibilidad, factibilidad, ejecución y demás que se requieran en el proceso de Reasentamiento de acuerdo con los procedimientos adoptados por la Caja de Vivienda Popular y la normatividad vigente."/>
    <x v="2"/>
    <n v="93141506"/>
    <n v="6000000"/>
    <n v="3"/>
    <n v="180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6"/>
    <d v="2024-04-10T00:00:00"/>
    <s v="REAS-150"/>
    <d v="2024-04-10T00:00:00"/>
    <n v="18000000"/>
    <n v="0"/>
    <n v="648"/>
    <d v="2024-04-12T00:00:00"/>
    <n v="18000000"/>
    <n v="0"/>
    <n v="1813"/>
    <d v="2024-04-29T00:00:00"/>
    <n v="18000000"/>
    <n v="0"/>
    <n v="0"/>
    <m/>
    <n v="18000000"/>
    <n v="0"/>
    <s v="CONTRATO DE PRESTACION DE SERVICIOS PROFESIONALES"/>
    <n v="405"/>
    <s v="DIEGO ANDRES GARCIA GUERRERO"/>
    <m/>
  </r>
  <r>
    <n v="243"/>
    <s v="7698-243"/>
    <s v="O23011602290000007698"/>
    <x v="2"/>
    <x v="4"/>
    <x v="12"/>
    <s v="PM/0208/0102/40010317698"/>
    <x v="4"/>
    <x v="0"/>
    <s v="Prestar servicios de apoyo en la gestión social de las etapas del programa de Reasentamientos de acuerdo con la normatividad vigente que rige la materia."/>
    <x v="2"/>
    <n v="93141506"/>
    <n v="3500000"/>
    <n v="3"/>
    <n v="105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36"/>
    <d v="2024-04-10T00:00:00"/>
    <s v="REAS-151"/>
    <d v="2024-04-10T00:00:00"/>
    <n v="10500000"/>
    <n v="0"/>
    <n v="649"/>
    <d v="2024-04-12T00:00:00"/>
    <n v="10500000"/>
    <n v="0"/>
    <n v="1899"/>
    <d v="2024-05-15T00:00:00"/>
    <n v="10500000"/>
    <n v="0"/>
    <n v="0"/>
    <m/>
    <n v="10500000"/>
    <n v="0"/>
    <s v="CONTRATO DE PRESTACION DE SERVICIOS DE APOYO A LA GESTION"/>
    <n v="426"/>
    <s v="CRISTIAN CAMILO PULIDO CRUZ"/>
    <m/>
  </r>
  <r>
    <n v="244"/>
    <s v="7698-244"/>
    <s v="O23011602290000007698"/>
    <x v="2"/>
    <x v="4"/>
    <x v="12"/>
    <s v="PM/0208/0102/40010317698"/>
    <x v="33"/>
    <x v="0"/>
    <s v="Prestar los servicios profesionales al desarrollo del componente técnico de la Dirección de Reasentamientos, para realizar las actividades requeridas en las diferentes etapas del proceso de reasentamiento que le sean asignados de acuerdo con los procedimientos y la normatividad vigente que rige la materia."/>
    <x v="2"/>
    <n v="80131803"/>
    <n v="5000000"/>
    <n v="3"/>
    <n v="150000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08T00:00:00"/>
    <n v="202412000036953"/>
    <s v="01 - Viabilización de Línea"/>
    <s v="Recursos de línea 77"/>
    <d v="2024-04-10T00:00:00"/>
    <s v="REAS-152"/>
    <d v="2024-04-10T00:00:00"/>
    <n v="15000000"/>
    <n v="0"/>
    <n v="650"/>
    <d v="2024-04-12T00:00:00"/>
    <n v="15000000"/>
    <n v="0"/>
    <n v="1782"/>
    <d v="2024-04-19T00:00:00"/>
    <n v="15000000"/>
    <n v="0"/>
    <n v="1333333"/>
    <m/>
    <n v="13666667"/>
    <n v="0"/>
    <s v="CONTRATO DE PRESTACION DE SERVICIOS PROFESIONALES"/>
    <n v="383"/>
    <s v="JAVIER MAURICIO DELGADO SABOYA"/>
    <m/>
  </r>
  <r>
    <n v="245"/>
    <s v="7698-245"/>
    <s v="O23011602290000007698"/>
    <x v="2"/>
    <x v="4"/>
    <x v="12"/>
    <s v="PM/0208/0102/40010317698"/>
    <x v="33"/>
    <x v="0"/>
    <s v="Prestar servicios técnicos de apoyo a la gestión de la Dirección de Reasentamientos, para realizar actividades operativas y de seguimiento a los PQRS, de acuerdo con los procedimientos adoptados en la CVP y la normatividad vigente que rige la materia."/>
    <x v="2"/>
    <n v="80131803"/>
    <n v="3453300"/>
    <n v="3"/>
    <n v="1035990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18T00:00:00"/>
    <n v="202412000039883"/>
    <s v="02 - Creación de Nueva Línea "/>
    <s v="Recursos de linea 235"/>
    <d v="2024-04-22T00:00:00"/>
    <s v="REAS-154"/>
    <d v="2024-04-22T00:00:00"/>
    <n v="10359900"/>
    <n v="0"/>
    <n v="672"/>
    <d v="2024-04-22T00:00:00"/>
    <n v="10359900"/>
    <n v="0"/>
    <n v="1834"/>
    <d v="2024-05-02T00:00:00"/>
    <n v="10359900"/>
    <n v="0"/>
    <n v="0"/>
    <m/>
    <n v="10359900"/>
    <n v="0"/>
    <s v="CONTRATO DE PRESTACION DE SERVICIOS DE APOYO A LA GESTION"/>
    <n v="409"/>
    <s v="GUILLERMO ALBERTO CAICEDO MENDOZA"/>
    <m/>
  </r>
  <r>
    <n v="246"/>
    <s v="7698-246"/>
    <s v="O23011602290000007698"/>
    <x v="2"/>
    <x v="4"/>
    <x v="12"/>
    <s v="PM/0208/0102/40010317698"/>
    <x v="33"/>
    <x v="0"/>
    <s v="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
    <x v="2"/>
    <n v="80131803"/>
    <n v="4276560"/>
    <n v="3"/>
    <n v="12829680"/>
    <s v="ABRIL"/>
    <s v="ABRIL"/>
    <s v="ABRIL"/>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18T00:00:00"/>
    <n v="202412000039883"/>
    <s v="02 - Creación de Nueva Línea "/>
    <s v="Recursos de línea 73"/>
    <d v="2024-04-22T00:00:00"/>
    <s v="REAS-155"/>
    <d v="2024-04-22T00:00:00"/>
    <n v="12829680"/>
    <n v="0"/>
    <n v="673"/>
    <d v="2024-04-22T00:00:00"/>
    <n v="12829680"/>
    <n v="0"/>
    <n v="1835"/>
    <d v="2024-05-02T00:00:00"/>
    <n v="12829680"/>
    <n v="0"/>
    <n v="0"/>
    <m/>
    <n v="12829680"/>
    <n v="0"/>
    <s v="CONTRATO DE PRESTACION DE SERVICIOS PROFESIONALES"/>
    <n v="408"/>
    <s v="IVAN DARIO RIVERA SAENZ"/>
    <m/>
  </r>
  <r>
    <n v="247"/>
    <s v="7698-247"/>
    <s v="O23011602290000007698"/>
    <x v="2"/>
    <x v="4"/>
    <x v="12"/>
    <s v="PM/0208/0102/40010317698"/>
    <x v="36"/>
    <x v="0"/>
    <s v="Prestación de servicios profesionales en comunicación social, para la producción de información en campo, que sirva de base para la divulgación de las políticas y programas de la caja de la vivienda popular hacia la comunidad y hacia la opinión pública general, con énfasis en los programas y proyectos de la dirección de reasentamientos."/>
    <x v="2"/>
    <n v="80131803"/>
    <n v="6400000"/>
    <s v="2,5 MESES"/>
    <n v="16000000"/>
    <s v="ABRIL"/>
    <s v="ABRIL"/>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4-23T00:00:00"/>
    <n v="202412000040523"/>
    <s v="02 - Creación de Nueva Línea "/>
    <s v="línea 32 recursos por $9.446.500; 26 $ 4.572.695; 33 $3313767; 34 $1657038_x000a_"/>
    <d v="2024-04-29T00:00:00"/>
    <s v="REAS-156"/>
    <d v="2024-04-29T00:00:00"/>
    <n v="16000000"/>
    <n v="0"/>
    <n v="687"/>
    <d v="2024-05-07T00:00:00"/>
    <n v="16000000"/>
    <n v="0"/>
    <n v="1946"/>
    <d v="2024-05-17T00:00:00"/>
    <n v="16000000"/>
    <n v="0"/>
    <n v="0"/>
    <m/>
    <n v="16000000"/>
    <n v="0"/>
    <s v="CONTRATO DE PRESTACION DE SERVICIOS PROFESIONALES"/>
    <n v="433"/>
    <s v="NOHORA MILENA PORTELA"/>
    <m/>
  </r>
  <r>
    <n v="248"/>
    <s v="7698-248"/>
    <s v="O23011602290000007698"/>
    <x v="2"/>
    <x v="4"/>
    <x v="10"/>
    <s v="PM/0208/0102/40010317698"/>
    <x v="30"/>
    <x v="1"/>
    <s v="Instrumentos financieros para reubicación definitiva de hogares localizados en zonas de alto riesgo no mitigable o los ordenados mediante sentencias judiciales o actos administrativos."/>
    <x v="1"/>
    <s v="No aplica"/>
    <n v="200000000"/>
    <n v="4"/>
    <n v="800000000"/>
    <s v="NO APLICA"/>
    <s v="NO APLICA"/>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07T00:00:00"/>
    <n v="202412000043453"/>
    <s v="01 - Viabilización de Línea"/>
    <s v="Recursos de lìnea 1"/>
    <d v="2024-05-08T00:00:00"/>
    <s v="REAS-158"/>
    <d v="2024-05-08T00:00:00"/>
    <n v="800000000"/>
    <n v="0"/>
    <n v="692"/>
    <d v="2024-05-08T00:00:00"/>
    <n v="784162903"/>
    <n v="15837097"/>
    <s v="MULTIPLES REG"/>
    <s v="MULTIPLES FECHAS"/>
    <n v="784162903"/>
    <n v="0"/>
    <n v="0"/>
    <m/>
    <n v="784162903"/>
    <n v="15837097"/>
    <s v="RESOLUCIÓN"/>
    <s v="MULTIPLES RESOLUCIONES"/>
    <s v="MULTIPLES TERCEROS"/>
    <m/>
  </r>
  <r>
    <n v="249"/>
    <s v="7698-249"/>
    <s v="O23011602290000007698"/>
    <x v="2"/>
    <x v="4"/>
    <x v="14"/>
    <s v="PM/0208/0102/40010317698"/>
    <x v="30"/>
    <x v="0"/>
    <s v="Instrumentos financieros para relocalización transitoria."/>
    <x v="1"/>
    <s v="No aplica"/>
    <n v="197500000"/>
    <n v="4"/>
    <n v="790000000"/>
    <s v="NO APLICA"/>
    <s v="NO APLICA"/>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07T00:00:00"/>
    <n v="202412000043453"/>
    <s v="01 - Viabilización de Línea"/>
    <s v="Recursos de lìnea 2"/>
    <d v="2024-05-08T00:00:00"/>
    <s v="REAS-159"/>
    <d v="2024-05-08T00:00:00"/>
    <n v="790000000"/>
    <n v="0"/>
    <n v="691"/>
    <d v="2024-05-08T00:00:00"/>
    <n v="784415337"/>
    <n v="5584663"/>
    <s v="MULTIPLES REG"/>
    <s v="MULTIPLES FECHAS"/>
    <n v="784415337"/>
    <n v="0"/>
    <n v="527193640"/>
    <m/>
    <n v="257221697"/>
    <n v="5584663"/>
    <s v="RESOLUCIÓN"/>
    <s v="MULTIPLES RESOLUCIONES"/>
    <s v="MULTIPLES TERCEROS"/>
    <m/>
  </r>
  <r>
    <n v="250"/>
    <s v="7698-250"/>
    <s v="O23011602290000007698"/>
    <x v="2"/>
    <x v="4"/>
    <x v="12"/>
    <s v="PM/0208/0102/40010317698"/>
    <x v="33"/>
    <x v="0"/>
    <s v="Prestar los servicios de apoyo a la gestión, a la Dirección de Reasentamientos conforme a los lineamientos de la Dirección General de la Caja de la Vivienda Popular."/>
    <x v="2"/>
    <n v="80131803"/>
    <n v="3000000"/>
    <n v="2"/>
    <n v="600000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4T00:00:00"/>
    <n v="202412000044503"/>
    <s v="02 - Creación de Nueva Línea "/>
    <s v="Recursos de línea 71"/>
    <d v="2024-05-20T00:00:00"/>
    <s v="REAS-169"/>
    <d v="2024-05-22T00:00:00"/>
    <n v="6000000"/>
    <n v="0"/>
    <n v="833"/>
    <d v="2024-05-23T00:00:00"/>
    <n v="5817384"/>
    <n v="182616"/>
    <n v="3021"/>
    <d v="2024-05-30T00:00:00"/>
    <n v="5817384"/>
    <n v="0"/>
    <n v="0"/>
    <m/>
    <n v="5817384"/>
    <n v="182616"/>
    <s v="CONTRATO DE PRESTACION DE SERVICIOS DE APOYO A LA GESTION"/>
    <n v="459"/>
    <s v="MIHAILO  MUANOVIC"/>
    <m/>
  </r>
  <r>
    <n v="251"/>
    <s v="7698-251"/>
    <s v="O23011602290000007698"/>
    <x v="2"/>
    <x v="4"/>
    <x v="12"/>
    <s v="PM/0208/0102/40010317698"/>
    <x v="33"/>
    <x v="0"/>
    <s v="Prestar los servicios de apoyo a la gestión, a la Dirección de Reasentamientos en lo relacionado con proposiciones y requerimientos de Entidades Nacionales y Distritales, conforme los lineamientos de la Dirección General de la Caja de la Vivienda Popular."/>
    <x v="2"/>
    <n v="80131803"/>
    <n v="3000000"/>
    <n v="2"/>
    <n v="600000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4T00:00:00"/>
    <n v="202412000044503"/>
    <s v="02 - Creación de Nueva Línea "/>
    <s v="Recursos de línea 77"/>
    <d v="2024-05-20T00:00:00"/>
    <s v="REAS-170"/>
    <d v="2024-05-22T00:00:00"/>
    <n v="6000000"/>
    <n v="0"/>
    <n v="834"/>
    <d v="2024-05-23T00:00:00"/>
    <n v="5817384"/>
    <n v="182616"/>
    <n v="3022"/>
    <d v="2024-05-30T00:00:00"/>
    <n v="5817384"/>
    <n v="0"/>
    <n v="0"/>
    <m/>
    <n v="5817384"/>
    <n v="182616"/>
    <s v="CONTRATO DE PRESTACION DE SERVICIOS DE APOYO A LA GESTION"/>
    <n v="458"/>
    <s v="ANDRES MATEO TAUTIVA IZQUIERDO"/>
    <m/>
  </r>
  <r>
    <n v="252"/>
    <s v="7698-252"/>
    <s v="O23011602290000007698"/>
    <x v="2"/>
    <x v="4"/>
    <x v="14"/>
    <s v="PM/0208/0102/40010337698"/>
    <x v="30"/>
    <x v="0"/>
    <s v="Instrumentos financieros para relocalización transitoria."/>
    <x v="1"/>
    <s v="No aplica"/>
    <n v="14100000"/>
    <n v="10"/>
    <n v="141000000"/>
    <s v="NO APLICA"/>
    <s v="NO APLICA"/>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6-15T00:00:00"/>
    <n v="202412000046483"/>
    <s v="01 - Viabilización de Línea"/>
    <s v="Trasladar de la línea 7 $ 82.019.000 Y LINEA 9 58.981.000 recursos por $141.000.000 a la línea 252"/>
    <d v="2024-05-16T00:00:00"/>
    <s v="REAS-160"/>
    <d v="2024-05-16T00:00:00"/>
    <n v="141000000"/>
    <n v="0"/>
    <n v="701"/>
    <d v="2024-05-20T00:00:00"/>
    <n v="140102422"/>
    <n v="897578"/>
    <s v="MULTIPLES REG"/>
    <s v="MULTIPLES FECHAS"/>
    <n v="140102422"/>
    <n v="0"/>
    <n v="0"/>
    <m/>
    <n v="140102422"/>
    <n v="897578"/>
    <s v="RESOLUCIÓN"/>
    <s v="MULTIPLES RESOLUCIONES"/>
    <s v="MULTIPLES TERCEROS"/>
    <m/>
  </r>
  <r>
    <n v="253"/>
    <s v="7698-253"/>
    <s v="O23011602290000007698"/>
    <x v="2"/>
    <x v="4"/>
    <x v="12"/>
    <s v="PM/0208/0102/40010317698"/>
    <x v="4"/>
    <x v="0"/>
    <s v="Prórroga y adición al Contrato de prestación de servicios No.159/2024 el cual tiene por objeto: Prestación de servicios profesionales para acompañar la ejecución y seguimiento de la actividades inherentes a la  de gestión social de manera trasversal en las distintas etapas  del programa de reasentamientos  liderado por la Dirección de REAS."/>
    <x v="3"/>
    <n v="93141506"/>
    <n v="10744814"/>
    <n v="1"/>
    <n v="10744814"/>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34"/>
    <d v="2024-05-20T00:00:00"/>
    <s v="REAS-163"/>
    <d v="2024-05-21T00:00:00"/>
    <n v="10744814"/>
    <n v="0"/>
    <n v="816"/>
    <d v="2024-05-22T00:00:00"/>
    <n v="10744814"/>
    <n v="0"/>
    <n v="2709"/>
    <d v="2024-05-27T00:00:00"/>
    <n v="10744814"/>
    <n v="0"/>
    <n v="0"/>
    <m/>
    <n v="10744814"/>
    <n v="0"/>
    <s v="CONTRATO DE PRESTACION DE SERVICIOS PROFESIONALES"/>
    <n v="159"/>
    <s v="HELBER HUGO MORALES RINCON"/>
    <m/>
  </r>
  <r>
    <n v="254"/>
    <s v="7698-254"/>
    <s v="O23011602290000007698"/>
    <x v="2"/>
    <x v="4"/>
    <x v="12"/>
    <s v="PM/0208/0102/40010317698"/>
    <x v="10"/>
    <x v="0"/>
    <s v="&quot;Prórroga y adición al Contrato de prestación de servicios No.161/2024 el cual tiene por objeto:  Prestar los servicios profesionales de apoyo en la elaboración y revisión de los documentos necesarios para la contratación de los servicios y bienes de la Dirección de Reasentamientos&quot;"/>
    <x v="3"/>
    <n v="80121703"/>
    <n v="6000000"/>
    <n v="1"/>
    <n v="600000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49"/>
    <d v="2024-05-20T00:00:00"/>
    <s v="REAS-164"/>
    <d v="2024-05-21T00:00:00"/>
    <n v="6000000"/>
    <n v="0"/>
    <n v="817"/>
    <d v="2024-05-22T00:00:00"/>
    <n v="6000000"/>
    <n v="0"/>
    <n v="2741"/>
    <d v="2024-05-27T00:00:00"/>
    <n v="6000000"/>
    <n v="0"/>
    <n v="0"/>
    <m/>
    <n v="6000000"/>
    <n v="0"/>
    <s v="CONTRATO DE PRESTACION DE SERVICIOS PROFESIONALES"/>
    <n v="161"/>
    <s v="HERNAN DAVID SANCHEZ ARIAS"/>
    <m/>
  </r>
  <r>
    <n v="255"/>
    <s v="7698-255"/>
    <s v="O23011602290000007698"/>
    <x v="2"/>
    <x v="4"/>
    <x v="12"/>
    <s v="PM/0208/0102/40010317698"/>
    <x v="10"/>
    <x v="0"/>
    <s v="Prórroga y adición al Contrato de prestación de servicios No.172/2024 el cual tiene por objeto:  Prestación de servicios profesionales especializados jurídicos, para brindar asesoría y acompañamiento a la gestión de la Dirección de Reasentamiento"/>
    <x v="3"/>
    <n v="80121703"/>
    <n v="10744814"/>
    <n v="1"/>
    <n v="10744814"/>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50"/>
    <d v="2024-05-20T00:00:00"/>
    <s v="REAS-165"/>
    <d v="2024-05-21T00:00:00"/>
    <n v="10744814"/>
    <n v="0"/>
    <n v="818"/>
    <d v="2024-05-22T00:00:00"/>
    <n v="10744814"/>
    <n v="0"/>
    <n v="2704"/>
    <d v="2024-05-27T00:00:00"/>
    <n v="10744814"/>
    <n v="0"/>
    <n v="0"/>
    <m/>
    <n v="10744814"/>
    <n v="0"/>
    <s v="CONTRATO DE PRESTACION DE SERVICIOS PROFESIONALES"/>
    <n v="172"/>
    <s v="JOSE ALEXANDER MORENO PAEZ"/>
    <m/>
  </r>
  <r>
    <n v="256"/>
    <s v="7698-256"/>
    <s v="O23011602290000007698"/>
    <x v="2"/>
    <x v="4"/>
    <x v="12"/>
    <s v="PM/0208/0102/40010317698"/>
    <x v="34"/>
    <x v="0"/>
    <s v="Prórroga y adición al Contrato de prestación de servicios No.178/2024 el cual tiene por objeto:  Prestar servicios profesionales a la Dirección de Reasentamientos en el área financiera, para realizar el seguimiento y control a la ejecución de los recursos presupuestales del programa de relocalización transitoria de acuerdo con las etapas establecidas en el proceso de Reasentamiento, atendiendo lo establecido en el proceso y los procedimientos adoptados en la CVP y la normatividad vigente que rige la materia."/>
    <x v="3"/>
    <n v="84111700"/>
    <n v="4200000"/>
    <n v="1"/>
    <n v="420000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57"/>
    <d v="2024-05-20T00:00:00"/>
    <s v="REAS-166"/>
    <d v="2024-05-21T00:00:00"/>
    <n v="4200000"/>
    <n v="0"/>
    <n v="819"/>
    <d v="2024-05-22T00:00:00"/>
    <n v="4200000"/>
    <n v="0"/>
    <n v="2702"/>
    <d v="2024-05-27T00:00:00"/>
    <n v="4200000"/>
    <n v="0"/>
    <n v="0"/>
    <m/>
    <n v="4200000"/>
    <n v="0"/>
    <s v="CONTRATO DE PRESTACION DE SERVICIOS PROFESIONALES"/>
    <n v="178"/>
    <s v="KATERINE SHIRLEY CONTRERAS GUERRERO"/>
    <m/>
  </r>
  <r>
    <n v="257"/>
    <s v="7698-257"/>
    <s v="O23011602290000007698"/>
    <x v="2"/>
    <x v="4"/>
    <x v="12"/>
    <s v="PM/0208/0102/40010317698"/>
    <x v="35"/>
    <x v="0"/>
    <s v="Prórroga y adición al Contrato de prestación de servicios No.202/2024 el cual tiene por objeto:  Prestar servicios profesionales a la Dirección de reasentamientos en componente de gestión inmobiliaria, acompañando la recolección y consolidación de la informacion, que permita la construcción de las bases de datos de los hogares beneficiarios del programa."/>
    <x v="3"/>
    <n v="80111600"/>
    <n v="6731437"/>
    <n v="1"/>
    <n v="6731437"/>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63  $5.086 327 y 65 $1.645.110"/>
    <d v="2024-05-20T00:00:00"/>
    <s v="REAS-167"/>
    <d v="2024-05-21T00:00:00"/>
    <n v="6731437"/>
    <n v="0"/>
    <n v="820"/>
    <d v="2024-05-22T00:00:00"/>
    <n v="6731437"/>
    <n v="0"/>
    <n v="2695"/>
    <d v="2024-05-27T00:00:00"/>
    <n v="6731437"/>
    <n v="0"/>
    <n v="0"/>
    <m/>
    <n v="6731437"/>
    <n v="0"/>
    <s v="CONTRATO DE PRESTACION DE SERVICIOS PROFESIONALES"/>
    <n v="202"/>
    <s v="MONICA ANDREA ALVAREZ FERNANDEZ"/>
    <m/>
  </r>
  <r>
    <n v="258"/>
    <s v="7698-258"/>
    <s v="O23011602290000007698"/>
    <x v="2"/>
    <x v="4"/>
    <x v="12"/>
    <s v="PM/0208/0102/40010317698"/>
    <x v="18"/>
    <x v="0"/>
    <s v="Prórroga y adición al Contrato de prestación de servicios No.169/2024 el cual tiene por objeto:  Prestar servicios profesionales especializados a la Dirección de Reasentamientos, apoyando la formulación de estrategias y lineamientos en la gestión técnica en el proceso de Reasentamiento de acuerdo con los procedimientos adoptados en la CVP y la normatividad vigente que rige la materia."/>
    <x v="3"/>
    <n v="81101508"/>
    <n v="9709224"/>
    <n v="1"/>
    <n v="9709224"/>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66"/>
    <d v="2024-05-20T00:00:00"/>
    <s v="REAS-168"/>
    <d v="2024-05-21T00:00:00"/>
    <n v="9709224"/>
    <n v="0"/>
    <n v="821"/>
    <d v="2024-05-22T00:00:00"/>
    <n v="9709224"/>
    <n v="0"/>
    <n v="2705"/>
    <d v="2024-05-27T00:00:00"/>
    <n v="9709224"/>
    <n v="0"/>
    <n v="0"/>
    <m/>
    <n v="9709224"/>
    <n v="0"/>
    <s v="CONTRATO DE PRESTACION DE SERVICIOS PROFESIONALES"/>
    <n v="169"/>
    <s v="JULIO CESAR GIRALDO GONZALEZ"/>
    <m/>
  </r>
  <r>
    <n v="259"/>
    <s v="7698-259"/>
    <s v="O23011602290000007698"/>
    <x v="2"/>
    <x v="4"/>
    <x v="12"/>
    <s v="PM/0208/0102/40010317698"/>
    <x v="10"/>
    <x v="0"/>
    <s v="Prestación de servicios profesionales de abogado a la Dirección de Reasentamientos en la gestión de las etapas de verificación, prefactibilidad, factibilidad y ejecución establecidas en el proceso y los procedimientos del programa de Reasentamientos."/>
    <x v="2"/>
    <n v="80121703"/>
    <n v="16000000"/>
    <n v="1"/>
    <n v="1600000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50"/>
    <d v="2024-05-20T00:00:00"/>
    <s v="REAS-171"/>
    <d v="2024-05-22T00:00:00"/>
    <n v="16000000"/>
    <n v="0"/>
    <n v="835"/>
    <d v="2024-05-23T00:00:00"/>
    <n v="16000000"/>
    <n v="0"/>
    <n v="2780"/>
    <d v="2024-05-28T00:00:00"/>
    <n v="16000000"/>
    <n v="0"/>
    <n v="0"/>
    <m/>
    <n v="16000000"/>
    <n v="0"/>
    <s v="CONTRATO DE PRESTACION DE SERVICIOS PROFESIONALES"/>
    <n v="446"/>
    <s v="FRANCISCO ANDRES LONDOÑO VILLARREAL"/>
    <m/>
  </r>
  <r>
    <n v="260"/>
    <s v="7698-260"/>
    <s v="O23011602290000007698"/>
    <x v="2"/>
    <x v="4"/>
    <x v="12"/>
    <s v="PM/0208/0102/40010317698"/>
    <x v="18"/>
    <x v="0"/>
    <s v="Prestar servicios profesionales a la Dirección de Reasentamientos en la identificación de oferta de vivienda en el mercado y acompañando las diferentes etapas establecidas en el proceso y los procedimientos adoptados por la CVP."/>
    <x v="2"/>
    <n v="81101508"/>
    <n v="13800000"/>
    <n v="1"/>
    <n v="1380000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883"/>
    <s v="02 - Creación de Nueva Línea "/>
    <s v="Recursos de linea 66"/>
    <d v="2024-05-20T00:00:00"/>
    <s v="REAS-172"/>
    <d v="2024-05-22T00:00:00"/>
    <n v="13800000"/>
    <n v="0"/>
    <n v="836"/>
    <d v="2024-05-23T00:00:00"/>
    <n v="13800000"/>
    <n v="0"/>
    <n v="2717"/>
    <d v="2024-05-27T00:00:00"/>
    <n v="13800000"/>
    <n v="0"/>
    <n v="0"/>
    <m/>
    <n v="13800000"/>
    <n v="0"/>
    <s v="CONTRATO DE PRESTACION DE SERVICIOS PROFESIONALES"/>
    <n v="441"/>
    <s v="ADRIANA  PINEDA VIVAS"/>
    <m/>
  </r>
  <r>
    <n v="261"/>
    <s v="7698-261"/>
    <s v="O23011602290000007698"/>
    <x v="2"/>
    <x v="4"/>
    <x v="12"/>
    <s v="PM/0208/0102/40010317698"/>
    <x v="35"/>
    <x v="0"/>
    <s v="Prórroga y adición al Contrato de prestación de servicios No.167/2024 el cual tiene por objeto:  Prestar servicios profesionales a la Dirección de Reasentamientos de la Caja de la Vivienda Popular, para realizar la implementación del Modelo Integrado de Planeación y Gestión, actualización de procesos, procedimientos, seguimiento a metas y demás documentos, requeridos, atendiendo lo establecido en el proceso y los procedimientos adoptados en la CVP y la normatividad vigente que rige la materia."/>
    <x v="3"/>
    <n v="80111600"/>
    <n v="7249240"/>
    <n v="1"/>
    <n v="724924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7953"/>
    <s v="02 - Creación de Nueva Línea "/>
    <s v="Trasladar de la línea 64 recursos por $750.000, linea 65 recursos por valor $3.277.188, linea 73 recursos por valor $666.820, linea 76 recursos por valor $2.438.276, linea 77 recursos por valor $116.956, a la línea 261 por valor de $7.249.240"/>
    <d v="2024-05-20T00:00:00"/>
    <s v="REAS-174"/>
    <d v="2024-05-22T00:00:00"/>
    <n v="7249240"/>
    <n v="0"/>
    <n v="838"/>
    <d v="2024-05-23T00:00:00"/>
    <n v="7249240"/>
    <n v="0"/>
    <n v="2719"/>
    <d v="2024-05-27T00:00:00"/>
    <n v="7249240"/>
    <n v="0"/>
    <n v="0"/>
    <m/>
    <n v="7249240"/>
    <n v="0"/>
    <s v="CONTRATO DE PRESTACION DE SERVICIOS PROFESIONALES"/>
    <n v="167"/>
    <s v="PIEDAD ELLIANNA CUERVO ROJAS"/>
    <m/>
  </r>
  <r>
    <n v="262"/>
    <s v="7698-262"/>
    <s v="O23011602290000007698"/>
    <x v="2"/>
    <x v="4"/>
    <x v="10"/>
    <s v="PM/0208/0102/40010317698"/>
    <x v="30"/>
    <x v="0"/>
    <s v="Instrumentos financieros para reubicación definitiva de hogares localizados en zonas de alto riesgo no mitigable o los ordenados mediante sentencias judiciales o actos administrativos."/>
    <x v="1"/>
    <s v="No aplica"/>
    <n v="22678625"/>
    <n v="8"/>
    <n v="181429000"/>
    <s v="NO APLICA"/>
    <s v="NO APLICA"/>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17T00:00:00"/>
    <n v="202412000048003"/>
    <s v="01 - Viabilización de Línea"/>
    <s v="Recursos de Lineas 2  y 3"/>
    <d v="2024-05-20T00:00:00"/>
    <s v="REAS-161"/>
    <d v="2024-05-20T00:00:00"/>
    <n v="181429000"/>
    <n v="0"/>
    <n v="707"/>
    <d v="2024-05-20T00:00:00"/>
    <n v="0"/>
    <n v="181429000"/>
    <m/>
    <m/>
    <m/>
    <n v="0"/>
    <m/>
    <m/>
    <n v="0"/>
    <n v="181429000"/>
    <m/>
    <m/>
    <m/>
    <m/>
  </r>
  <r>
    <n v="263"/>
    <s v="7698-263"/>
    <s v="O23011602290000007698"/>
    <x v="2"/>
    <x v="4"/>
    <x v="10"/>
    <s v="PM/0208/0102/40010317698"/>
    <x v="30"/>
    <x v="1"/>
    <s v="Instrumentos financieros para reubicación definitiva de hogares localizados en zonas de alto riesgo no mitigable o los ordenados mediante sentencias judiciales o actos administrativos."/>
    <x v="1"/>
    <s v="No aplica"/>
    <n v="39821375"/>
    <n v="8"/>
    <n v="318571000"/>
    <s v="NO APLICA"/>
    <s v="NO APLICA"/>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20T00:00:00"/>
    <n v="202412000048263"/>
    <s v="01 - Viabilización de Línea"/>
    <s v="Recursos de línea 1"/>
    <d v="2024-05-20T00:00:00"/>
    <s v="REAS-162"/>
    <d v="2024-05-20T00:00:00"/>
    <n v="318571000"/>
    <n v="0"/>
    <n v="722"/>
    <d v="2024-05-20T00:00:00"/>
    <n v="185401444"/>
    <n v="133169556"/>
    <s v="MULTIPLES REG"/>
    <s v="MULTIPLES FECHAS"/>
    <n v="185401444"/>
    <n v="0"/>
    <n v="0"/>
    <m/>
    <n v="185401444"/>
    <n v="133169556"/>
    <s v="RESOLUCIÓN"/>
    <s v="MULTIPLES RESOLUCIONES"/>
    <s v="MULTIPLES TERCEROS"/>
    <m/>
  </r>
  <r>
    <n v="264"/>
    <s v="7698-264"/>
    <s v="O23011602290000007698"/>
    <x v="2"/>
    <x v="4"/>
    <x v="12"/>
    <s v="PM/0208/0102/40010317698"/>
    <x v="23"/>
    <x v="0"/>
    <s v="Contratar los servicios integrales de un operador logístico que lleve a cabo las actividades que requiera la caja de la vivienda popular y que permita divulgar los avances de los diferentes programas misionales de la entidad"/>
    <x v="5"/>
    <s v="81141601;80141902;56101600;52161500;45111700;90111600"/>
    <n v="14285714.285714285"/>
    <n v="7"/>
    <n v="100000000"/>
    <s v="MAYO"/>
    <s v="MAYO"/>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d v="2024-05-20T00:00:00"/>
    <n v="202412000048333"/>
    <s v="02 - Creación de Nueva Línea "/>
    <s v="Recursos de línea 5"/>
    <d v="2024-05-21T00:00:00"/>
    <s v="REAS-173"/>
    <d v="2024-05-22T00:00:00"/>
    <n v="100000000"/>
    <n v="0"/>
    <n v="837"/>
    <d v="2024-05-23T00:00:00"/>
    <n v="0"/>
    <n v="100000000"/>
    <m/>
    <m/>
    <m/>
    <n v="0"/>
    <m/>
    <m/>
    <n v="0"/>
    <n v="100000000"/>
    <m/>
    <m/>
    <m/>
    <m/>
  </r>
  <r>
    <n v="265"/>
    <s v="7698-265"/>
    <s v="O23011602290000007698"/>
    <x v="2"/>
    <x v="4"/>
    <x v="12"/>
    <s v="PM/0208/0102/40010317698"/>
    <x v="30"/>
    <x v="4"/>
    <s v="PASIVOS"/>
    <x v="1"/>
    <s v="No aplica"/>
    <n v="95807000"/>
    <m/>
    <n v="95807000"/>
    <s v="NO APLICA"/>
    <s v="NO APLICA"/>
    <s v="MAYO"/>
    <s v="DIRECCIÓN DE REASENTAMIENTOS"/>
    <s v="GERMAN ALBERTO HERNANDEZ PRIETO"/>
    <s v="TRASLADO DE HOGARES LOCALIZADOS EN ZONAS DE ALTO RIESGO NO MITIGABLE O LOS ORDENADOS MEDIANTE SENTENCIAS JUDICIALES O ACTOS ADMINISTRATIVOS. BOGOTÁ."/>
    <s v="PRESTACIÓN PÚBLICA ASISTENCIAL DE CARÁCTER ECONÓMICO Y DE DURACIÓN DETERMINADA PARA PROMOVER Y APOYAR PROGRAMAS DE REUBICACIÓN DE VIVIENDAS UBICADAS EN ZONAS DE ALTO RIESGO ATENDIENDO A CRITERIOS DE F"/>
    <m/>
    <m/>
    <m/>
    <m/>
    <s v="Recursos de línea 3"/>
    <m/>
    <m/>
    <m/>
    <m/>
    <n v="95807000"/>
    <m/>
    <m/>
    <m/>
    <n v="0"/>
    <m/>
    <m/>
    <m/>
    <n v="0"/>
    <m/>
    <m/>
    <n v="0"/>
    <n v="95807000"/>
    <m/>
    <m/>
    <m/>
    <m/>
  </r>
  <r>
    <n v="1"/>
    <s v="7703-1"/>
    <s v="O23011601190000007703"/>
    <x v="3"/>
    <x v="5"/>
    <x v="17"/>
    <s v="PM/0208/0104/40020197703"/>
    <x v="12"/>
    <x v="0"/>
    <s v="Pago de cotización al sistema General de Riesgos Laborales de las personas vinculadas a través de un contrato de prestación de servicios con la Caja de la Vivienda Popular que laboran en actividades de alto riesgo, según en el artículo 13 del Decreto 723 de 2013."/>
    <x v="1"/>
    <n v="72141000"/>
    <n v="6697166.666666667"/>
    <n v="12"/>
    <n v="80366000"/>
    <s v="Enero"/>
    <s v="Enero"/>
    <s v="Enero"/>
    <s v="DIRECCIÓN DE MEJORAMIENTO DE BARRIOS"/>
    <s v="LAURA MARCELA SANGUINO GUTIÉRREZ"/>
    <s v="2.1.03.01.05.03.01.01.98  A Otras Entidades No Financieras Municipales y/o Distritales no consideradas Empresas"/>
    <s v="A.15.10 - Mejoramiento y mantenimiento de zonas verdes, parques, plazas y plazoletas"/>
    <m/>
    <d v="2024-01-10T00:00:00"/>
    <s v="Radicado No.: 202415000000753"/>
    <s v="01 - Viabilización de Línea"/>
    <s v="No aplica"/>
    <d v="2024-01-10T00:00:00"/>
    <s v="DMB-001"/>
    <d v="2024-01-10T00:00:00"/>
    <n v="80366000"/>
    <n v="0"/>
    <n v="19"/>
    <d v="2024-01-10T00:00:00"/>
    <n v="40364200"/>
    <n v="40001800"/>
    <s v="10-157-737-13461892-2692"/>
    <d v="2024-01-15T00:00:00"/>
    <n v="40364200"/>
    <n v="0"/>
    <n v="32649900"/>
    <m/>
    <n v="7714300"/>
    <n v="40001800"/>
    <s v="ORDEN DE PRESTACION DE SERVICIOS"/>
    <n v="18"/>
    <s v="POSITIVA COMPAÑIA DE SEGUROS SA"/>
    <m/>
  </r>
  <r>
    <n v="2"/>
    <s v="7703-2"/>
    <s v="O23011601190000007703"/>
    <x v="3"/>
    <x v="5"/>
    <x v="18"/>
    <s v="PM/0208/0104/40020197703"/>
    <x v="29"/>
    <x v="0"/>
    <s v="Adiciones Obras de Infraestructura a Escala Barrial con participación ciudadana."/>
    <x v="3"/>
    <s v="72141000;72141100;72141600"/>
    <n v="45000000"/>
    <n v="12"/>
    <n v="540000000"/>
    <s v="JUNIO"/>
    <s v="JUNIO"/>
    <s v="JUNI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540000000"/>
    <m/>
    <m/>
    <m/>
    <n v="0"/>
    <m/>
    <m/>
    <m/>
    <n v="0"/>
    <m/>
    <m/>
    <n v="0"/>
    <n v="540000000"/>
    <m/>
    <m/>
    <m/>
    <m/>
  </r>
  <r>
    <n v="3"/>
    <s v="7703-3"/>
    <s v="O23011601190000007703"/>
    <x v="3"/>
    <x v="5"/>
    <x v="18"/>
    <s v="PM/0208/0104/40020197703"/>
    <x v="29"/>
    <x v="0"/>
    <s v="Adiciones Interventoría de Infraestructura a Escala Barrial con participación ciudadana."/>
    <x v="3"/>
    <s v="81101500;81101600;81102200"/>
    <n v="5000000"/>
    <n v="12"/>
    <n v="60000000"/>
    <s v="JUNIO"/>
    <s v="JUNIO"/>
    <s v="JUNI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60000000"/>
    <m/>
    <m/>
    <m/>
    <n v="0"/>
    <m/>
    <m/>
    <m/>
    <n v="0"/>
    <m/>
    <m/>
    <n v="0"/>
    <n v="60000000"/>
    <m/>
    <m/>
    <m/>
    <m/>
  </r>
  <r>
    <n v="4"/>
    <s v="7703-4"/>
    <s v="O23011601190000007703"/>
    <x v="3"/>
    <x v="5"/>
    <x v="18"/>
    <s v="PM/0208/0104/40020197703"/>
    <x v="29"/>
    <x v="0"/>
    <s v="Obras de Infraestructura a Escala Barrial con participación ciudadana."/>
    <x v="7"/>
    <s v="72141000;72141100;72141600"/>
    <n v="262500000"/>
    <n v="12"/>
    <n v="2935538831"/>
    <s v="JUNIO"/>
    <s v="JUNIO"/>
    <s v="JUNI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2935538831"/>
    <m/>
    <m/>
    <m/>
    <n v="0"/>
    <m/>
    <m/>
    <m/>
    <n v="0"/>
    <m/>
    <m/>
    <n v="0"/>
    <n v="2935538831"/>
    <m/>
    <m/>
    <m/>
    <m/>
  </r>
  <r>
    <n v="5"/>
    <s v="7703-5"/>
    <s v="O23011601190000007703"/>
    <x v="3"/>
    <x v="5"/>
    <x v="18"/>
    <s v="PM/0208/0104/40020197703"/>
    <x v="29"/>
    <x v="0"/>
    <s v="Interventoría de Infraestructura a Escala Barrial con participación ciudadana."/>
    <x v="8"/>
    <s v="81101500;81101600;81102200"/>
    <n v="29166666.666666668"/>
    <n v="12"/>
    <n v="190878852"/>
    <s v="JUNIO"/>
    <s v="JUNIO"/>
    <s v="JUNI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90878852"/>
    <m/>
    <m/>
    <m/>
    <n v="0"/>
    <m/>
    <m/>
    <m/>
    <n v="0"/>
    <m/>
    <m/>
    <n v="0"/>
    <n v="190878852"/>
    <m/>
    <m/>
    <m/>
    <m/>
  </r>
  <r>
    <n v="6"/>
    <s v="7703-6"/>
    <s v="O23011601190000007703"/>
    <x v="3"/>
    <x v="5"/>
    <x v="17"/>
    <s v="PM/0208/0104/40020197703"/>
    <x v="0"/>
    <x v="0"/>
    <s v="Prestar el servicio público de transporte terrestre automotor especial para la caja de la vivienda popular"/>
    <x v="0"/>
    <n v="78111800"/>
    <n v="10526315.789473685"/>
    <n v="9"/>
    <n v="100000000"/>
    <s v="MARZO"/>
    <s v="MARZO"/>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00000000"/>
    <m/>
    <m/>
    <m/>
    <n v="0"/>
    <m/>
    <m/>
    <m/>
    <n v="0"/>
    <m/>
    <m/>
    <n v="0"/>
    <n v="100000000"/>
    <m/>
    <m/>
    <m/>
    <m/>
  </r>
  <r>
    <n v="7"/>
    <s v="7703-7"/>
    <s v="O23011601190000007703"/>
    <x v="3"/>
    <x v="5"/>
    <x v="17"/>
    <s v="PM/0208/0104/40020197703"/>
    <x v="37"/>
    <x v="0"/>
    <s v="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8"/>
    <s v="7703-8"/>
    <s v="O23011601190000007703"/>
    <x v="3"/>
    <x v="5"/>
    <x v="17"/>
    <s v="PM/0208/0104/40020197703"/>
    <x v="37"/>
    <x v="0"/>
    <s v="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
    <x v="2"/>
    <n v="80111600"/>
    <n v="3253963"/>
    <n v="9"/>
    <n v="22462746"/>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22462746"/>
    <m/>
    <m/>
    <m/>
    <n v="0"/>
    <m/>
    <m/>
    <m/>
    <n v="0"/>
    <m/>
    <m/>
    <n v="0"/>
    <n v="22462746"/>
    <m/>
    <m/>
    <m/>
    <m/>
  </r>
  <r>
    <n v="9"/>
    <s v="7703-9"/>
    <s v="O23011601190000007703"/>
    <x v="3"/>
    <x v="5"/>
    <x v="17"/>
    <s v="PM/0208/0104/40020197703"/>
    <x v="37"/>
    <x v="0"/>
    <s v="Prestar servicios de apoyo a la gestión mediante el equipo administrativo 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_x000a_7703 “mejoramiento integral de barrios con participación ciudadana”"/>
    <x v="2"/>
    <n v="80111600"/>
    <n v="3153963"/>
    <n v="10"/>
    <n v="2996300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29963000"/>
    <m/>
    <m/>
    <m/>
    <n v="0"/>
    <m/>
    <m/>
    <m/>
    <n v="0"/>
    <m/>
    <m/>
    <n v="0"/>
    <n v="29963000"/>
    <m/>
    <m/>
    <m/>
    <m/>
  </r>
  <r>
    <n v="10"/>
    <s v="7703-10"/>
    <s v="O23011601190000007703"/>
    <x v="3"/>
    <x v="5"/>
    <x v="17"/>
    <s v="PM/0208/0104/40020197703"/>
    <x v="29"/>
    <x v="5"/>
    <s v="Pago de pasivo exigible a nombre de GNG Ingeniería"/>
    <x v="1"/>
    <s v="No aplica"/>
    <n v="161404657"/>
    <n v="1"/>
    <n v="107664007"/>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07664007"/>
    <m/>
    <m/>
    <m/>
    <n v="0"/>
    <m/>
    <m/>
    <m/>
    <n v="0"/>
    <m/>
    <m/>
    <n v="0"/>
    <n v="107664007"/>
    <m/>
    <m/>
    <m/>
    <m/>
  </r>
  <r>
    <n v="11"/>
    <s v="7703-11"/>
    <s v="O23011601190000007703"/>
    <x v="3"/>
    <x v="5"/>
    <x v="17"/>
    <s v="PM/0208/0104/40020197703"/>
    <x v="29"/>
    <x v="5"/>
    <s v="Pago de pasivo exigible a nombre de AB 003"/>
    <x v="1"/>
    <s v="No aplica"/>
    <n v="1304520245"/>
    <n v="1"/>
    <n v="328115208"/>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328115208"/>
    <m/>
    <m/>
    <m/>
    <n v="0"/>
    <m/>
    <m/>
    <m/>
    <n v="0"/>
    <m/>
    <m/>
    <n v="0"/>
    <n v="328115208"/>
    <m/>
    <m/>
    <m/>
    <m/>
  </r>
  <r>
    <n v="12"/>
    <s v="7703-12"/>
    <s v="O23011601190000007703"/>
    <x v="3"/>
    <x v="5"/>
    <x v="17"/>
    <s v="PM/0208/0104/40020197703"/>
    <x v="29"/>
    <x v="5"/>
    <s v="Pago de pasivo exigible a nombre de Consorcio SVP-IDF"/>
    <x v="1"/>
    <s v="No aplica"/>
    <n v="649291815"/>
    <n v="1"/>
    <n v="649292000"/>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649292000"/>
    <m/>
    <m/>
    <m/>
    <n v="0"/>
    <m/>
    <m/>
    <m/>
    <n v="0"/>
    <m/>
    <m/>
    <n v="0"/>
    <n v="649292000"/>
    <m/>
    <m/>
    <m/>
    <m/>
  </r>
  <r>
    <n v="13"/>
    <s v="7703-13"/>
    <s v="O23011601190000007703"/>
    <x v="3"/>
    <x v="5"/>
    <x v="17"/>
    <s v="PM/0208/0104/40020197703"/>
    <x v="29"/>
    <x v="5"/>
    <s v="Pago de pasivo exigible a nombre de Compañía de Proyectos Técnicos"/>
    <x v="1"/>
    <s v="No aplica"/>
    <n v="88862412"/>
    <n v="1"/>
    <n v="88860000"/>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88860000"/>
    <m/>
    <m/>
    <m/>
    <n v="0"/>
    <m/>
    <m/>
    <m/>
    <n v="0"/>
    <m/>
    <m/>
    <n v="0"/>
    <n v="88860000"/>
    <m/>
    <m/>
    <m/>
    <m/>
  </r>
  <r>
    <n v="14"/>
    <s v="7703-14"/>
    <s v="O23011601190000007703"/>
    <x v="3"/>
    <x v="5"/>
    <x v="17"/>
    <s v="PM/0208/0104/40020197703"/>
    <x v="29"/>
    <x v="5"/>
    <s v="Pago de pasivo exigible a nombre de Consorcio Aldebarán"/>
    <x v="1"/>
    <s v="No aplica"/>
    <n v="469271953"/>
    <n v="1"/>
    <n v="469272000"/>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469272000"/>
    <m/>
    <m/>
    <m/>
    <n v="0"/>
    <m/>
    <m/>
    <m/>
    <n v="0"/>
    <m/>
    <m/>
    <n v="0"/>
    <n v="469272000"/>
    <m/>
    <m/>
    <m/>
    <m/>
  </r>
  <r>
    <n v="15"/>
    <s v="7703-15"/>
    <s v="O23011601190000007703"/>
    <x v="3"/>
    <x v="5"/>
    <x v="17"/>
    <s v="PM/0208/0104/40020197703"/>
    <x v="29"/>
    <x v="5"/>
    <s v="Pago de pasivo exigible a nombre de Consorcio Pro Caracolí"/>
    <x v="1"/>
    <s v="No aplica"/>
    <n v="5986001680.3000002"/>
    <n v="1"/>
    <n v="4127901137"/>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4127901137"/>
    <m/>
    <m/>
    <m/>
    <n v="0"/>
    <m/>
    <m/>
    <m/>
    <n v="0"/>
    <m/>
    <m/>
    <n v="0"/>
    <n v="4127901137"/>
    <m/>
    <m/>
    <m/>
    <m/>
  </r>
  <r>
    <n v="16"/>
    <s v="7703-16"/>
    <s v="O23011601190000007703"/>
    <x v="3"/>
    <x v="5"/>
    <x v="17"/>
    <s v="PM/0208/0104/40020197703"/>
    <x v="29"/>
    <x v="5"/>
    <s v="Pago de pasivo exigible a nombre de Consorcio Proes"/>
    <x v="1"/>
    <s v="No aplica"/>
    <n v="1056353237.6999999"/>
    <n v="1"/>
    <n v="712665317"/>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712665317"/>
    <m/>
    <m/>
    <m/>
    <n v="0"/>
    <m/>
    <m/>
    <m/>
    <n v="0"/>
    <m/>
    <m/>
    <n v="0"/>
    <n v="712665317"/>
    <m/>
    <m/>
    <m/>
    <m/>
  </r>
  <r>
    <n v="17"/>
    <s v="7703-17"/>
    <s v="O23011601190000007703"/>
    <x v="3"/>
    <x v="5"/>
    <x v="17"/>
    <s v="PM/0208/0104/40020197703"/>
    <x v="27"/>
    <x v="5"/>
    <s v="Pago de pasivo exigible a nombre de Claudia Quiroga"/>
    <x v="1"/>
    <s v="No aplica"/>
    <n v="1561000"/>
    <n v="1"/>
    <n v="156100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4-10T00:00:00"/>
    <s v="Radicado No.: 202415000044153"/>
    <s v="01 - Viabilización de Línea"/>
    <s v="No aplica"/>
    <d v="2024-05-14T00:00:00"/>
    <s v="DMB-108"/>
    <d v="2024-05-14T00:00:00"/>
    <n v="1069140"/>
    <n v="491860"/>
    <n v="696"/>
    <d v="2024-05-15T00:00:00"/>
    <n v="0"/>
    <n v="1069140"/>
    <m/>
    <m/>
    <m/>
    <n v="0"/>
    <m/>
    <m/>
    <n v="0"/>
    <n v="1561000"/>
    <m/>
    <m/>
    <m/>
    <m/>
  </r>
  <r>
    <n v="18"/>
    <s v="7703-18"/>
    <s v="O23011601190000007703"/>
    <x v="3"/>
    <x v="5"/>
    <x v="17"/>
    <s v="PM/0208/0104/40020197703"/>
    <x v="11"/>
    <x v="0"/>
    <s v="Prestar servicios profesionales de ingeniería para brindar acompañamiento en la formulación, evaluación, ejecución y desarrollo de los proyectos constructivos que lea sean asignados por la CVP en el marco del proyecto de inversión 7703 &quot;Mejoramiento integral de Barrios con Participación Ciudadana&quot;."/>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19"/>
    <s v="7703-19"/>
    <s v="O23011601190000007703"/>
    <x v="3"/>
    <x v="5"/>
    <x v="17"/>
    <s v="PM/0208/0104/40020197703"/>
    <x v="11"/>
    <x v="0"/>
    <s v="Prestar los servicios profesionalesde un ingeniero industrial para coordinar los proyectos de valor, en el marco del proyecto de inversión  7703 &quot;Mejoramiento Integral de Barrios con Participación Ciudadana&quot;."/>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20"/>
    <s v="7703-20"/>
    <s v="O23011601190000007703"/>
    <x v="3"/>
    <x v="5"/>
    <x v="17"/>
    <s v="PM/0208/0104/40020197703"/>
    <x v="4"/>
    <x v="0"/>
    <s v="Prestar los servicios profesionales en temas sociales para la gestión del procedimiento de &quot;seguimiento y control a la estabilidad y sostenibilidad de la obra&quot; de la Dirección de Mejoramiento de Barrios de la Caja de Vivienda Popular."/>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21"/>
    <s v="7703-21"/>
    <s v="O23011601190000007703"/>
    <x v="3"/>
    <x v="5"/>
    <x v="17"/>
    <s v="PM/0208/0104/40020197703"/>
    <x v="4"/>
    <x v="0"/>
    <s v="Prestar los servicios profesionales en materia social para apoyar la Dirección de Mejoramiento de Barrios de la Caja de La Vivienda Popular para el desarrollo de los procesos sociales de la Dirección de Mejoramiento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22"/>
    <s v="7703-22"/>
    <s v="O23011601190000007703"/>
    <x v="3"/>
    <x v="5"/>
    <x v="17"/>
    <s v="PM/0208/0104/40020197703"/>
    <x v="4"/>
    <x v="0"/>
    <s v="Prestar los servicios profesionales en materia social apoyando la supervisión de contratos de obra e interventoría suscritos por la Direción de Mejoramiento de Barrios de la Caja de la Vivienda Popular en el marco de la ejecución del proyecto de inversión 7703 &quot;Mejoramiento Integral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23"/>
    <s v="7703-23"/>
    <s v="O23011601190000007703"/>
    <x v="3"/>
    <x v="5"/>
    <x v="17"/>
    <s v="PM/0208/0104/40020197703"/>
    <x v="4"/>
    <x v="0"/>
    <s v="Prestar los servicios profesionales a la Dirección de Mejoramiento de Barrios de la Caja de la Vivienda Popular para realizar la supervisión en materia social de los contratos suscritos por la dirección para desarrollar el componente de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24"/>
    <s v="7703-24"/>
    <s v="O23011601190000007703"/>
    <x v="3"/>
    <x v="5"/>
    <x v="17"/>
    <s v="PM/0208/0104/40020197703"/>
    <x v="4"/>
    <x v="0"/>
    <s v="Prestar los servicios profesionales en materia social a la Dirección de Mejoramiento de Barrios de la Caja de la Vivienda Popular para desarrollar el componente social de participación ciudadana en el marco del proyecto de inversión 7703 &quot;Mejoramiento Integral de Barrios con Participación Ciudadana&quot; para los territorios de los contratos suscritos."/>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25"/>
    <s v="7703-25"/>
    <s v="O23011601190000007703"/>
    <x v="3"/>
    <x v="5"/>
    <x v="17"/>
    <s v="PM/0208/0104/40020197703"/>
    <x v="10"/>
    <x v="5"/>
    <s v="Pago de pasivo exigible a nombre de Chrístian Alexis Valderrama"/>
    <x v="1"/>
    <s v="No aplica"/>
    <n v="1036000"/>
    <n v="1"/>
    <n v="1036000"/>
    <s v="ABRIL"/>
    <s v="ABRIL"/>
    <s v="ABRIL"/>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036000"/>
    <m/>
    <m/>
    <m/>
    <n v="0"/>
    <m/>
    <m/>
    <m/>
    <n v="0"/>
    <m/>
    <m/>
    <n v="0"/>
    <n v="1036000"/>
    <m/>
    <m/>
    <m/>
    <m/>
  </r>
  <r>
    <n v="26"/>
    <s v="7703-26"/>
    <s v="O23011601190000007703"/>
    <x v="3"/>
    <x v="5"/>
    <x v="17"/>
    <s v="PM/0208/0104/40020197703"/>
    <x v="10"/>
    <x v="0"/>
    <s v="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quot;Mejoramiento Integral de Barrios con Participación Ciudadana&quot;."/>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27"/>
    <s v="7703-27"/>
    <s v="O23011601190000007703"/>
    <x v="3"/>
    <x v="5"/>
    <x v="17"/>
    <s v="PM/0208/0104/40020197703"/>
    <x v="10"/>
    <x v="0"/>
    <s v="Prestar los servicios profesionales jurídicos relacionado con el proceso, trámite de liquidaciones y pago de los contratos interventoria y/o obras a cargo de la direccion de mejoramiento de barrios de la caja de la vivienda popular."/>
    <x v="2"/>
    <n v="80121700"/>
    <n v="8553120"/>
    <n v="9"/>
    <n v="238352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2383520"/>
    <m/>
    <m/>
    <m/>
    <n v="0"/>
    <m/>
    <m/>
    <m/>
    <n v="0"/>
    <m/>
    <m/>
    <n v="0"/>
    <n v="2383520"/>
    <m/>
    <m/>
    <m/>
    <m/>
  </r>
  <r>
    <n v="28"/>
    <s v="7703-28"/>
    <s v="O23011601190000007703"/>
    <x v="3"/>
    <x v="5"/>
    <x v="17"/>
    <s v="PM/0208/0104/40020197703"/>
    <x v="10"/>
    <x v="0"/>
    <s v="PRESTAR LOS SERVICIOS PROFESIONALES ESPECIALIZADOS EN MATERIA JURÍDICA Y DE GESTIÓN PÚBLICA, A LA DIRECCIÓN DE BARRIOS DE LA CAJA DE LA VIVIENDA POPULAR PARA APOYAR LA GESTIÓN DEL PROYECTO DE INVERSION 7703 &quot;MEJORAMIENTO INTEGRAL DE BARRIOS CON PARTICIPACION CIUDADANA&quot;"/>
    <x v="2"/>
    <n v="80121700"/>
    <n v="8553120"/>
    <n v="9"/>
    <n v="12794272"/>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2794272"/>
    <m/>
    <m/>
    <m/>
    <n v="0"/>
    <m/>
    <m/>
    <m/>
    <n v="0"/>
    <m/>
    <m/>
    <n v="0"/>
    <n v="12794272"/>
    <m/>
    <m/>
    <m/>
    <m/>
  </r>
  <r>
    <n v="29"/>
    <s v="7703-29"/>
    <s v="O23011601190000007703"/>
    <x v="3"/>
    <x v="5"/>
    <x v="17"/>
    <s v="PM/0208/0104/40020197703"/>
    <x v="10"/>
    <x v="0"/>
    <s v="Prestar los servicios profesionales a la Dirección de Mejoramiento de Barrios de la Caja de la Vivienda Popular para apoyar jurídicamente en temas precontractuales y  contractuales para gestionar los contratos que se suscriban en el marco del proyecto de inversión 7703 &quot;Mejoramiento Integral de Barrios con Participación  Ciudadana&quot;"/>
    <x v="2"/>
    <n v="80121700"/>
    <n v="8553120"/>
    <n v="9"/>
    <n v="9254885"/>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9254885"/>
    <m/>
    <m/>
    <m/>
    <n v="0"/>
    <m/>
    <m/>
    <m/>
    <n v="0"/>
    <m/>
    <m/>
    <n v="0"/>
    <n v="9254885"/>
    <m/>
    <m/>
    <m/>
    <m/>
  </r>
  <r>
    <n v="30"/>
    <s v="7703-30"/>
    <s v="O23011601190000007703"/>
    <x v="3"/>
    <x v="5"/>
    <x v="17"/>
    <s v="PM/0208/0104/40020197703"/>
    <x v="38"/>
    <x v="0"/>
    <s v="Prestar los servicios profesionales a la Dirección de Mejoramiento de Barrios de la Caja de la Vivienda Popular para gestionar, en materia financiera, el pago de pasivos y reservas presupuestales constituidos por esta dirección"/>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31"/>
    <s v="7703-31"/>
    <s v="O23011601190000007703"/>
    <x v="3"/>
    <x v="5"/>
    <x v="17"/>
    <s v="PM/0208/0104/40020197703"/>
    <x v="34"/>
    <x v="0"/>
    <s v="Prestar los servicios profesionales en las actividades relacionadas con trámites financieros y de control presupuestal en el marco del proyecto de inversión 7703 “mejoramiento integral de barrios con participación ciudadana”."/>
    <x v="2"/>
    <n v="80111600"/>
    <n v="4276560"/>
    <n v="12"/>
    <n v="13185667"/>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3185667"/>
    <m/>
    <m/>
    <m/>
    <n v="0"/>
    <m/>
    <m/>
    <m/>
    <n v="0"/>
    <m/>
    <m/>
    <n v="0"/>
    <n v="13185667"/>
    <m/>
    <m/>
    <m/>
    <m/>
  </r>
  <r>
    <n v="32"/>
    <s v="7703-32"/>
    <s v="O23011601190000007703"/>
    <x v="3"/>
    <x v="5"/>
    <x v="17"/>
    <s v="PM/0208/0104/40020197703"/>
    <x v="35"/>
    <x v="0"/>
    <s v="Prestar los servicios profesionales en temas administrativos como enlace de planeación y control interno de la dirección de mejoramiento de barrios de la caja de vivienda popular en el marco del proyecto de inversión 7703 &quot;mejoramiento integral de barrios con participación ciudadana&quot;."/>
    <x v="2"/>
    <n v="80111600"/>
    <n v="4276560"/>
    <n v="9"/>
    <n v="409276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4092760"/>
    <m/>
    <m/>
    <m/>
    <n v="0"/>
    <m/>
    <m/>
    <m/>
    <n v="0"/>
    <m/>
    <m/>
    <n v="0"/>
    <n v="4092760"/>
    <m/>
    <m/>
    <m/>
    <m/>
  </r>
  <r>
    <n v="33"/>
    <s v="7703-33"/>
    <s v="O23011601190000007703"/>
    <x v="3"/>
    <x v="5"/>
    <x v="17"/>
    <s v="PM/0208/0104/40020197703"/>
    <x v="35"/>
    <x v="0"/>
    <s v="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
    <x v="2"/>
    <n v="80111600"/>
    <n v="9000000"/>
    <n v="9"/>
    <n v="278752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2787520"/>
    <m/>
    <m/>
    <m/>
    <n v="0"/>
    <m/>
    <m/>
    <m/>
    <n v="0"/>
    <m/>
    <m/>
    <n v="0"/>
    <n v="2787520"/>
    <m/>
    <m/>
    <m/>
    <m/>
  </r>
  <r>
    <n v="34"/>
    <s v="7703-34"/>
    <s v="O23011601190000007703"/>
    <x v="3"/>
    <x v="5"/>
    <x v="17"/>
    <s v="PM/0208/0104/40020197703"/>
    <x v="35"/>
    <x v="0"/>
    <s v="Prestar los servicios profesionales administrativos en el proceso de mejoramiento de barrios para la organización de las actividades inherentes al proceso en el marco del proyecto de inversión 7703 &quot;mejoramiento integral de barrios con participación ciudadana&quot;"/>
    <x v="2"/>
    <n v="80111600"/>
    <n v="3788000"/>
    <n v="8"/>
    <n v="17825514"/>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7825514"/>
    <m/>
    <m/>
    <m/>
    <n v="0"/>
    <m/>
    <m/>
    <m/>
    <n v="0"/>
    <m/>
    <m/>
    <n v="0"/>
    <n v="17825514"/>
    <m/>
    <m/>
    <m/>
    <m/>
  </r>
  <r>
    <n v="35"/>
    <s v="7703-35"/>
    <s v="O23011601190000007703"/>
    <x v="3"/>
    <x v="5"/>
    <x v="17"/>
    <s v="PM/0208/0104/40020197703"/>
    <x v="23"/>
    <x v="0"/>
    <s v="Contratar los servicios integrales de un operador logístico que lleve a cabo las actividades que requiera la Caja de la Vivienda Popular y que permita divulgar los avances de los diferentes programas misionales de la entidad."/>
    <x v="5"/>
    <n v="81141601"/>
    <n v="6250000"/>
    <n v="10"/>
    <n v="4250000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d v="2024-05-17T00:00:00"/>
    <n v="202415000047903"/>
    <s v="01 - Viabilización de Línea"/>
    <s v="No aplica"/>
    <d v="2024-05-20T00:00:00"/>
    <s v="DMB-109"/>
    <d v="2024-05-20T00:00:00"/>
    <n v="20000000"/>
    <n v="22500000"/>
    <n v="756"/>
    <d v="2024-05-21T00:00:00"/>
    <n v="0"/>
    <n v="20000000"/>
    <m/>
    <m/>
    <m/>
    <n v="0"/>
    <m/>
    <m/>
    <n v="0"/>
    <n v="42500000"/>
    <m/>
    <m/>
    <m/>
    <m/>
  </r>
  <r>
    <n v="36"/>
    <s v="7703-36"/>
    <s v="O23011601190000007703"/>
    <x v="3"/>
    <x v="5"/>
    <x v="17"/>
    <s v="PM/0208/0104/40020197703"/>
    <x v="23"/>
    <x v="0"/>
    <s v="Prestación de servicios profesionales a la Dirección de Mejoramiento de Barrios de la Caja de Vivienda Popular para apoyar el componente de comunicaciones del proyecto de inversión 7703 &quot;Mejoramiento Integral de Barrios con Participación Ciudadana&quot;."/>
    <x v="2"/>
    <n v="80111600"/>
    <n v="8553120"/>
    <n v="10"/>
    <n v="3125500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31255000"/>
    <m/>
    <m/>
    <m/>
    <n v="0"/>
    <m/>
    <m/>
    <m/>
    <n v="0"/>
    <m/>
    <m/>
    <n v="0"/>
    <n v="31255000"/>
    <m/>
    <m/>
    <m/>
    <m/>
  </r>
  <r>
    <n v="37"/>
    <s v="7703-37"/>
    <s v="O23011601190000007703"/>
    <x v="3"/>
    <x v="5"/>
    <x v="17"/>
    <s v="PM/0208/0104/40020197703"/>
    <x v="11"/>
    <x v="0"/>
    <s v="Prestar los servicios técnicos  profesionales en materia de ingeniería civil a la Dirección de Mejoramiento de Barrios de la Caja de Vivienda Popular_x000a_para realizar el seguimiento y liquidación a las intervenciones realizadas en el marco del Proyecto de Inversión 7703 “Mejoramiento Integral de Barrios con Participación Ciudadana” San Cristóbal - Santafe."/>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38"/>
    <s v="7703-38"/>
    <s v="O23011601190000007703"/>
    <x v="3"/>
    <x v="5"/>
    <x v="17"/>
    <s v="PM/0208/0104/40020197703"/>
    <x v="11"/>
    <x v="0"/>
    <s v="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39"/>
    <s v="7703-39"/>
    <s v="O23011601190000007703"/>
    <x v="3"/>
    <x v="5"/>
    <x v="17"/>
    <s v="PM/0208/0104/40020197703"/>
    <x v="11"/>
    <x v="0"/>
    <s v="Prestar los servicios profesional para la adminsitración del Banco de Proyectos, Sistema de Información Geográfica, supervisión de los proyectos y tema relacionado con el Plan de Ordenamiento Territorial."/>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0"/>
    <s v="7703-40"/>
    <s v="O23011601190000007703"/>
    <x v="3"/>
    <x v="5"/>
    <x v="17"/>
    <s v="PM/0208/0104/40020197703"/>
    <x v="39"/>
    <x v="0"/>
    <s v="Prestar los servicios profesionales a la Dirección de Mejoramiento de Barrios de la Caja de la Vivienda Popular para gestionar los proyectos de infraestructura en el marco del proyecto de inversión 7703 “Mejoramiento Integral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1"/>
    <s v="7703-41"/>
    <s v="O23011601190000007703"/>
    <x v="3"/>
    <x v="5"/>
    <x v="17"/>
    <s v="PM/0208/0104/40020197703"/>
    <x v="11"/>
    <x v="0"/>
    <s v="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2"/>
    <s v="7703-42"/>
    <s v="O23011601190000007703"/>
    <x v="3"/>
    <x v="5"/>
    <x v="17"/>
    <s v="PM/0208/0104/40020197703"/>
    <x v="11"/>
    <x v="0"/>
    <s v="Prestar los servicios profesionales especializados a la Dirección de Mejoramiento de Barrios como apoyo técnico en el campo de ingeniería de_x000a_estructuras, en presupuestos y seguimiento de obra como equipo transversal de los proyectos en ejecución en marco del proyecto de inversión 7703_x000a_“Mejoramiento Integral de Barrios con Participación Ciudadana” acorde con el Plan de Ordenamiento Territorial"/>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3"/>
    <s v="7703-43"/>
    <s v="O23011601190000007703"/>
    <x v="3"/>
    <x v="5"/>
    <x v="17"/>
    <s v="PM/0208/0104/40020197703"/>
    <x v="11"/>
    <x v="0"/>
    <s v="Prestar los servicios profesionales especializados a la Dirección de Mejoramiento de Barrios de la Caja de Vivienda Popular para apoyar técnicamente en la proyección, revisión de presupuestos de infraestructura para la ejecución del proyecto de Inversión 7703 &quot;Mejoramiento Integral de Barrios Con Participacion Ciudadana&quot;"/>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4"/>
    <s v="7703-44"/>
    <s v="O23011601190000007703"/>
    <x v="3"/>
    <x v="5"/>
    <x v="17"/>
    <s v="PM/0208/0104/40020197703"/>
    <x v="11"/>
    <x v="0"/>
    <s v="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5"/>
    <s v="7703-45"/>
    <s v="O23011601190000007703"/>
    <x v="3"/>
    <x v="5"/>
    <x v="17"/>
    <s v="PM/0208/0104/40020197703"/>
    <x v="11"/>
    <x v="0"/>
    <s v="Prestar los servicios profesionales como Ingeniero Civil, Especialista en geotécnia para desarrollar el apoyo técnico en los proyectos de intervención de la Dirección de Mejoramiento de Barrios y de la Caja de Vivienda Popular "/>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6"/>
    <s v="7703-46"/>
    <s v="O23011601190000007703"/>
    <x v="3"/>
    <x v="5"/>
    <x v="17"/>
    <s v="PM/0208/0104/40020197703"/>
    <x v="39"/>
    <x v="0"/>
    <s v="Prestación de servicios profesionales a la dirección de mejoramiento de barrios de la caja de la vivienda popular en materia técnica, en el proyecto de intervención de los territorios priorizados en el marco del proyecto de inversión 7703 &quot;Mejoramiento Integral de Barrios con Participación Ciudadana&quot;"/>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7"/>
    <s v="7703-47"/>
    <s v="O23011601190000007703"/>
    <x v="3"/>
    <x v="5"/>
    <x v="17"/>
    <s v="PM/0208/0104/40020197703"/>
    <x v="11"/>
    <x v="0"/>
    <s v="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_x000a_"/>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8"/>
    <s v="7703-48"/>
    <s v="O23011601190000007703"/>
    <x v="3"/>
    <x v="5"/>
    <x v="17"/>
    <s v="PM/0208/0104/40020197703"/>
    <x v="11"/>
    <x v="0"/>
    <s v="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49"/>
    <s v="7703-49"/>
    <s v="O23011601190000007703"/>
    <x v="3"/>
    <x v="5"/>
    <x v="17"/>
    <s v="PM/0208/0104/40020197703"/>
    <x v="39"/>
    <x v="0"/>
    <s v="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50"/>
    <s v="7703-50"/>
    <s v="O23011601190000007703"/>
    <x v="3"/>
    <x v="5"/>
    <x v="17"/>
    <s v="PM/0208/0104/40020197703"/>
    <x v="11"/>
    <x v="0"/>
    <s v="Prestar los servicios profesionales en el campo de la ingeniería y especialización eléctrica a la Dirección de Barrios de la Caja de la Vivienda Popular, para apoyar la supervisión de las Intervenciones en el marco de la ejecución del proyecto de inversión 7703 “Mejoramiento Integral de Barrios con Participación Ciudadana”"/>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51"/>
    <s v="7703-51"/>
    <s v="O23011601190000007703"/>
    <x v="3"/>
    <x v="5"/>
    <x v="17"/>
    <s v="PM/0208/0104/40020197703"/>
    <x v="11"/>
    <x v="0"/>
    <s v="Prestar los servicios profesionales a la Dirección de Mejoramiento de Barrios de la Caja de la Vivienda Popular para gestionar en materia técnica y arquitectura de la Caja de Vivienda Popular para proyecto de inversión 7703 “Mejoramiento integral de Barrios con participación ciudadana”"/>
    <x v="2"/>
    <n v="81101500"/>
    <n v="6514840"/>
    <n v="10"/>
    <n v="11956431"/>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1956431"/>
    <m/>
    <m/>
    <m/>
    <n v="0"/>
    <m/>
    <m/>
    <m/>
    <n v="0"/>
    <m/>
    <m/>
    <n v="0"/>
    <n v="11956431"/>
    <m/>
    <m/>
    <m/>
    <m/>
  </r>
  <r>
    <n v="52"/>
    <s v="7703-52"/>
    <s v="O23011601190000007703"/>
    <x v="3"/>
    <x v="5"/>
    <x v="17"/>
    <s v="PM/0208/0104/40020197703"/>
    <x v="39"/>
    <x v="0"/>
    <s v="Prestar los servicios profesionales a la Dirección de Mejoramiento de Barrios de la Caja de la Vivienda Popular para gestionar en materia técnica el procedimiento de estabilidad y sostenibilidad de las obras."/>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53"/>
    <s v="7703-53"/>
    <s v="O23011601190000007703"/>
    <x v="3"/>
    <x v="5"/>
    <x v="17"/>
    <s v="PM/0208/0104/40020197703"/>
    <x v="39"/>
    <x v="0"/>
    <s v="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quot;."/>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54"/>
    <s v="7703-54"/>
    <s v="O23011601190000007703"/>
    <x v="3"/>
    <x v="5"/>
    <x v="17"/>
    <s v="PM/0208/0104/40020197703"/>
    <x v="11"/>
    <x v="0"/>
    <s v="Prestar los servicios profesionales a la Dirección de Mejoramiento de Barrios de la Caja de Vivienda Popular para apoyar la supervisión de las intervenciones que se realicen en el territorio en el marco del proyecto de inversión 7703 &quot;Mejoramiento Integral de Barrios con Participación Ciudadana&quot;"/>
    <x v="2"/>
    <n v="81101500"/>
    <n v="5000000"/>
    <n v="10"/>
    <n v="19059694"/>
    <s v="MARZO"/>
    <s v="MARZO"/>
    <s v="MARZO"/>
    <s v="DIRECCIÓN DE MEJORAMIENTO DE BARRIOS"/>
    <s v="SERGIO ALVENIX FORERO REYES (E)"/>
    <s v="2.1.03.01.05.03.01.01.98  A Otras Entidades No Financieras Municipales y/o Distritales no consideradas Empresas"/>
    <s v="A.15.10 - Mejoramiento y mantenimiento de zonas verdes, parques, plazas y plazoletas"/>
    <m/>
    <m/>
    <m/>
    <m/>
    <m/>
    <m/>
    <m/>
    <m/>
    <m/>
    <n v="19059694"/>
    <m/>
    <m/>
    <m/>
    <n v="0"/>
    <m/>
    <m/>
    <m/>
    <n v="0"/>
    <m/>
    <m/>
    <n v="0"/>
    <n v="19059694"/>
    <m/>
    <m/>
    <m/>
    <m/>
  </r>
  <r>
    <n v="55"/>
    <s v="7703-55"/>
    <s v="O23011601190000007703"/>
    <x v="3"/>
    <x v="5"/>
    <x v="17"/>
    <s v="PM/0208/0104/40020197703"/>
    <x v="39"/>
    <x v="0"/>
    <s v="PRESTAR LOS SERVICIOS PROFESIONALES ESPECIALIADOS  EN MATERIA ARQUITECTÓNICA Y DISEÑO SOSTENIBLE A LA DIRECCIÓN DE BARRIOS DE LA CAJA DE LA VIVIENDA POPULAR PARA EJECUTAR EL PROYECTO DE INVERSIÓN 7703 &quot;MEJORAMIENTO INTEGRAL DE BARRIOS CON PARTICIPACIÓN CIUDADANA&quot;"/>
    <x v="1"/>
    <s v="No aplica"/>
    <n v="0"/>
    <n v="0"/>
    <n v="0"/>
    <s v="NO APLICA"/>
    <s v="NO APLICA"/>
    <s v="NO APLICA"/>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0"/>
    <m/>
    <m/>
    <m/>
    <n v="0"/>
    <m/>
    <m/>
    <m/>
    <n v="0"/>
    <m/>
    <m/>
    <n v="0"/>
    <n v="0"/>
    <m/>
    <m/>
    <m/>
    <m/>
  </r>
  <r>
    <n v="56"/>
    <s v="7703-56"/>
    <s v="O23011601190000007703"/>
    <x v="3"/>
    <x v="5"/>
    <x v="17"/>
    <s v="PM/0208/0104/40020197703"/>
    <x v="1"/>
    <x v="0"/>
    <s v="Prestación de los servicios desde el ámbito de su experiencia para realizar los levantamientos topográficos de los proyectos que requiera la CVP en los territorios a intervenir por la Dirección de Mejoramiento de Barrios de la caja de la Vivienda Popular."/>
    <x v="2"/>
    <n v="81151604"/>
    <n v="6500000"/>
    <n v="10"/>
    <n v="6500000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65000000"/>
    <m/>
    <m/>
    <m/>
    <n v="0"/>
    <m/>
    <m/>
    <m/>
    <n v="0"/>
    <m/>
    <m/>
    <n v="0"/>
    <n v="65000000"/>
    <m/>
    <m/>
    <m/>
    <m/>
  </r>
  <r>
    <n v="57"/>
    <s v="7703-57"/>
    <s v="O23011601190000007703"/>
    <x v="3"/>
    <x v="5"/>
    <x v="17"/>
    <s v="PM/0208/0104/40020197703"/>
    <x v="17"/>
    <x v="0"/>
    <s v="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quot;Mejoramiento Integral de Barrios con Participación Ciudadana&quot;"/>
    <x v="2"/>
    <n v="77101700"/>
    <n v="6414840"/>
    <n v="10"/>
    <n v="427376"/>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427376"/>
    <m/>
    <m/>
    <m/>
    <n v="0"/>
    <m/>
    <m/>
    <m/>
    <n v="0"/>
    <m/>
    <m/>
    <n v="0"/>
    <n v="427376"/>
    <m/>
    <m/>
    <m/>
    <m/>
  </r>
  <r>
    <n v="58"/>
    <s v="7703-58"/>
    <s v="O23011601190000007703"/>
    <x v="3"/>
    <x v="5"/>
    <x v="17"/>
    <s v="PM/0208/0104/40020197703"/>
    <x v="17"/>
    <x v="0"/>
    <s v="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
    <x v="2"/>
    <n v="77101700"/>
    <n v="6414840"/>
    <n v="10"/>
    <n v="72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720"/>
    <m/>
    <m/>
    <m/>
    <n v="0"/>
    <m/>
    <m/>
    <m/>
    <n v="0"/>
    <m/>
    <m/>
    <n v="0"/>
    <n v="720"/>
    <m/>
    <m/>
    <m/>
    <m/>
  </r>
  <r>
    <n v="59"/>
    <s v="7703-59"/>
    <s v="O23011601190000007703"/>
    <x v="3"/>
    <x v="5"/>
    <x v="17"/>
    <s v="PM/0208/0104/40020197703"/>
    <x v="2"/>
    <x v="0"/>
    <s v="Prestar los servicios profesionales  en las actividades administativas y contractuales a cargo de la dirección en el Marco del Proyecto de Inversión 7703 “Mejoramiento Integral de Barrios con Participación Ciudadana”."/>
    <x v="2"/>
    <n v="80111600"/>
    <n v="3688533"/>
    <n v="9"/>
    <n v="1319700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m/>
    <m/>
    <m/>
    <m/>
    <m/>
    <m/>
    <m/>
    <m/>
    <n v="13197000"/>
    <m/>
    <m/>
    <m/>
    <n v="0"/>
    <m/>
    <m/>
    <m/>
    <n v="0"/>
    <m/>
    <m/>
    <n v="0"/>
    <n v="13197000"/>
    <m/>
    <m/>
    <m/>
    <m/>
  </r>
  <r>
    <n v="60"/>
    <s v="7703-60"/>
    <s v="O23011601190000007703"/>
    <x v="3"/>
    <x v="5"/>
    <x v="17"/>
    <s v="PM/0208/0104/40020197703"/>
    <x v="29"/>
    <x v="5"/>
    <s v="Pago de pasivo exigible a nombre de Consorcio Vial 2021 con NIT 901524351"/>
    <x v="1"/>
    <s v="No aplica"/>
    <n v="27000000"/>
    <n v="1"/>
    <n v="27000000"/>
    <s v="NO APLICA"/>
    <s v="NO APLICA"/>
    <s v="Enero"/>
    <s v="DIRECCIÓN DE MEJORAMIENTO DE BARRIOS"/>
    <s v="LAURA MARCELA SANGUINO GUTIÉRREZ"/>
    <s v="2.1.03.01.05.03.01.01.98  A Otras Entidades No Financieras Municipales y/o Distritales no consideradas Empresas"/>
    <s v="A.15.10 - Mejoramiento y mantenimiento de zonas verdes, parques, plazas y plazoletas"/>
    <m/>
    <d v="2024-01-10T00:00:00"/>
    <s v="Radicado No.: 202415000000813"/>
    <s v="01 - Viabilización de Línea"/>
    <s v="Recursos de línea 11"/>
    <d v="2024-01-11T00:00:00"/>
    <s v="DMB-002"/>
    <d v="2024-01-11T00:00:00"/>
    <n v="27000000"/>
    <n v="0"/>
    <n v="24"/>
    <d v="2024-01-15T00:00:00"/>
    <n v="27000000"/>
    <n v="0"/>
    <n v="738"/>
    <d v="2024-03-13T00:00:00"/>
    <n v="27000000"/>
    <n v="0"/>
    <n v="27000000"/>
    <m/>
    <n v="0"/>
    <n v="0"/>
    <s v="RESOLUCIÓN"/>
    <n v="1843"/>
    <s v="CONSORCIO VIAL 2021"/>
    <m/>
  </r>
  <r>
    <n v="61"/>
    <s v="7703-61"/>
    <s v="O23011601190000007703"/>
    <x v="3"/>
    <x v="5"/>
    <x v="17"/>
    <s v="PM/0208/0104/40020197703"/>
    <x v="29"/>
    <x v="5"/>
    <s v="Pago de pasivo exigible a nombre de Consorcio CVP con NIT 901546273"/>
    <x v="1"/>
    <s v="No aplica"/>
    <n v="94198531"/>
    <n v="1"/>
    <n v="94198531"/>
    <s v="NO APLICA"/>
    <s v="NO APLICA"/>
    <s v="Enero"/>
    <s v="DIRECCIÓN DE MEJORAMIENTO DE BARRIOS"/>
    <s v="LAURA MARCELA SANGUINO GUTIÉRREZ"/>
    <s v="2.1.03.01.05.03.01.01.98  A Otras Entidades No Financieras Municipales y/o Distritales no consideradas Empresas"/>
    <s v="A.15.10 - Mejoramiento y mantenimiento de zonas verdes, parques, plazas y plazoletas"/>
    <m/>
    <d v="2024-01-10T00:00:00"/>
    <s v="Radicado No.: 202415000000813"/>
    <s v="01 - Viabilización de Línea"/>
    <s v="Recursos de línea 11"/>
    <d v="2024-01-11T00:00:00"/>
    <s v="DMB-003"/>
    <d v="2024-01-11T00:00:00"/>
    <n v="94198531"/>
    <n v="0"/>
    <n v="25"/>
    <d v="2024-01-15T00:00:00"/>
    <n v="94198531"/>
    <n v="0"/>
    <n v="843"/>
    <d v="2024-03-15T00:00:00"/>
    <n v="94198531"/>
    <n v="0"/>
    <n v="94198531"/>
    <m/>
    <n v="0"/>
    <n v="0"/>
    <s v="RESOLUCIÓN"/>
    <n v="211"/>
    <s v="CONSORCIO CVP"/>
    <m/>
  </r>
  <r>
    <n v="62"/>
    <s v="7703-62"/>
    <s v="O23011601190000007703"/>
    <x v="3"/>
    <x v="5"/>
    <x v="17"/>
    <s v="PM/0208/0104/40020197703"/>
    <x v="29"/>
    <x v="5"/>
    <s v="Pago de pasivo exigible a nombre de Consorcio Pro Caracolí con NIT 901657498."/>
    <x v="1"/>
    <s v="No aplica"/>
    <n v="94198531"/>
    <n v="1"/>
    <n v="1858100863"/>
    <s v="NO APLICA"/>
    <s v="NO APLICA"/>
    <s v="Enero"/>
    <s v="DIRECCIÓN DE MEJORAMIENTO DE BARRIOS"/>
    <s v="LAURA MARCELA SANGUINO GUTIÉRREZ"/>
    <s v="2.1.03.01.05.03.01.01.98  A Otras Entidades No Financieras Municipales y/o Distritales no consideradas Empresas"/>
    <s v="A.15.10 - Mejoramiento y mantenimiento de zonas verdes, parques, plazas y plazoletas"/>
    <m/>
    <d v="2024-01-15T00:00:00"/>
    <s v="Radicado No.: 202415000002173"/>
    <s v="01 - Viabilización de Línea"/>
    <s v="Recursos de línea 15"/>
    <d v="2024-01-16T00:00:00"/>
    <s v="DMB-004"/>
    <d v="2024-01-16T00:00:00"/>
    <n v="1858100863"/>
    <n v="0"/>
    <n v="29"/>
    <d v="2024-01-16T00:00:00"/>
    <n v="1858100862"/>
    <n v="1"/>
    <n v="99"/>
    <d v="2024-01-22T00:00:00"/>
    <n v="1858100862"/>
    <n v="0"/>
    <n v="1858100862"/>
    <m/>
    <n v="0"/>
    <n v="1"/>
    <s v="RESOLUCIÓN"/>
    <n v="42"/>
    <s v="CONSORCIO PRO CARACOLI"/>
    <m/>
  </r>
  <r>
    <n v="63"/>
    <s v="7703-63"/>
    <s v="O23011601190000007703"/>
    <x v="3"/>
    <x v="5"/>
    <x v="17"/>
    <s v="PM/0208/0104/40020197703"/>
    <x v="29"/>
    <x v="5"/>
    <s v="Pago de pasivo exigible a nombre de Proes Ingeniería SAS con NIT 901286572"/>
    <x v="1"/>
    <s v="No aplica"/>
    <n v="343688683"/>
    <n v="1"/>
    <n v="343688683"/>
    <s v="NO APLICA"/>
    <s v="NO APLICA"/>
    <s v="Enero"/>
    <s v="DIRECCIÓN DE MEJORAMIENTO DE BARRIOS"/>
    <s v="LAURA MARCELA SANGUINO GUTIÉRREZ"/>
    <s v="2.1.03.01.05.03.01.01.98  A Otras Entidades No Financieras Municipales y/o Distritales no consideradas Empresas"/>
    <s v="A.15.10 - Mejoramiento y mantenimiento de zonas verdes, parques, plazas y plazoletas"/>
    <m/>
    <d v="2024-01-15T00:00:00"/>
    <s v="Radicado No.: 202415000002173"/>
    <s v="01 - Viabilización de Línea"/>
    <s v="Recursos de línea 16"/>
    <d v="2024-01-16T00:00:00"/>
    <s v="DMB-005"/>
    <d v="2024-01-16T00:00:00"/>
    <n v="343688683"/>
    <n v="0"/>
    <n v="30"/>
    <d v="2024-01-16T00:00:00"/>
    <n v="343688683"/>
    <n v="0"/>
    <n v="100"/>
    <d v="2024-01-22T00:00:00"/>
    <n v="343688683"/>
    <n v="0"/>
    <n v="343688683"/>
    <m/>
    <n v="0"/>
    <n v="0"/>
    <s v="RESOLUCIÓN"/>
    <n v="43"/>
    <s v="PROES INGENIERIA SAS"/>
    <m/>
  </r>
  <r>
    <n v="64"/>
    <s v="7703-64"/>
    <s v="O23011601190000007703"/>
    <x v="3"/>
    <x v="5"/>
    <x v="17"/>
    <s v="PM/0208/0104/40020197703"/>
    <x v="11"/>
    <x v="0"/>
    <s v="Adición y prórroga al contrato 379-2023 cuyo objeto es: Prestar los servicios profesionales especializados a la Dirección de Barrios de la Caja de la Vivienda Popular para hacer el seguimiento y control a los cronogramas de los contratos suscritos en el marco de la Ejecución del proyecto de inversión 7703 “Mejoramiento Integral de Barrios con Participación Ciudadana”"/>
    <x v="3"/>
    <n v="81101500"/>
    <n v="10000000"/>
    <s v="2 MESES"/>
    <n v="20000000"/>
    <s v="NO APLICA"/>
    <s v="NO APLICA"/>
    <s v="Enero"/>
    <s v="DIRECCIÓN DE MEJORAMIENTO DE BARRIOS"/>
    <s v="LAURA MARCELA SANGUINO GUTIÉRREZ"/>
    <s v="2.1.03.01.05.03.01.01.98  A Otras Entidades No Financieras Municipales y/o Distritales no consideradas Empresas"/>
    <s v="A.15.10 - Mejoramiento y mantenimiento de zonas verdes, parques, plazas y plazoletas"/>
    <m/>
    <d v="2024-01-19T00:00:00"/>
    <s v="Radicado No.: 202415000003973"/>
    <s v="01 - Viabilización de Línea"/>
    <s v="Recursos de línea 18"/>
    <d v="2024-01-19T00:00:00"/>
    <s v="DMB-006"/>
    <d v="2024-01-19T00:00:00"/>
    <n v="20000000"/>
    <n v="0"/>
    <n v="35"/>
    <d v="2024-01-19T00:00:00"/>
    <n v="20000000"/>
    <n v="0"/>
    <n v="97"/>
    <d v="2024-01-19T00:00:00"/>
    <n v="20000000"/>
    <n v="0"/>
    <n v="20000000"/>
    <m/>
    <n v="0"/>
    <n v="0"/>
    <s v="CONTRATO DE PRESTACION DE SERVICIOS PROFESIONALES"/>
    <n v="379"/>
    <s v="JORGE FERNANDO MURILLO HEREDIA"/>
    <m/>
  </r>
  <r>
    <n v="65"/>
    <s v="7703-65"/>
    <s v="O23011601190000007703"/>
    <x v="3"/>
    <x v="5"/>
    <x v="18"/>
    <s v="PM/0208/0104/40020197703"/>
    <x v="29"/>
    <x v="0"/>
    <s v="Liquidación judicial Rad.2020-2017. Contrato 715 de 2017. PROCESO: 1100133430662020021700 DEMANDANTE: CONSORCIO DISEÑOS C&amp;R DEMANDADO: ALCALDIA MAYOR DE BOGOTÁ D.C. Y OTRO ACCIÓN: CONTRACTUAL ACTUACION: SENTENCIA ANTICIPADA"/>
    <x v="1"/>
    <s v="No aplica"/>
    <n v="168420103"/>
    <n v="1"/>
    <n v="168420103"/>
    <s v="FEBRERO"/>
    <s v="FEBRERO"/>
    <s v="Febrero"/>
    <s v="DIRECCIÓN DE MEJORAMIENTO DE BARRIOS"/>
    <s v="LAURA MARCELA SANGUINO GUTIÉRREZ"/>
    <s v="2.1.03.01.05.03.01.01.98  A Otras Entidades No Financieras Municipales y/o Distritales no consideradas Empresas"/>
    <s v="A.15.10 - Mejoramiento y mantenimiento de zonas verdes, parques, plazas y plazoletas"/>
    <m/>
    <d v="2024-01-31T00:00:00"/>
    <n v="202415000009773"/>
    <s v="01 - Viabilización de Línea"/>
    <s v="Recursos de la linea 4"/>
    <d v="2024-02-01T00:00:00"/>
    <s v="DMB-007"/>
    <d v="2024-02-01T00:00:00"/>
    <n v="168420103"/>
    <n v="0"/>
    <n v="59"/>
    <d v="2024-02-02T00:00:00"/>
    <n v="168420103"/>
    <n v="0"/>
    <n v="156"/>
    <d v="2024-02-06T00:00:00"/>
    <n v="168420103"/>
    <n v="0"/>
    <n v="168420103"/>
    <m/>
    <n v="0"/>
    <n v="0"/>
    <s v="CONCILIACIONES JUDICIALES"/>
    <n v="1100133430662020"/>
    <s v="CONSORCIO DISEÑOS C&amp;R"/>
    <m/>
  </r>
  <r>
    <n v="66"/>
    <s v="7703-66"/>
    <s v="O23011601190000007703"/>
    <x v="3"/>
    <x v="5"/>
    <x v="17"/>
    <s v="PM/0208/0104/40020197703"/>
    <x v="11"/>
    <x v="0"/>
    <s v="Prestar los servicios profesionales en materia de ingeniería civil a la dirección de mejoramiento de barrios de la Caja de Vivienda Popular para apoyar la supervisión de la ejecución y liquidación de contratos suscritos en el marco de la ejecución del proyecto de infraestructura Caracolí."/>
    <x v="2"/>
    <n v="81101500"/>
    <n v="4100000"/>
    <n v="4"/>
    <n v="164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07T00:00:00"/>
    <s v="202415000009863_x000a_202415000021263_x000a_ 202415000022163"/>
    <s v="03 - Modificación de Línea"/>
    <s v="Recursos de la linea 18"/>
    <s v="12/02/2024_x000a_19/02/24"/>
    <s v="DMB-010"/>
    <d v="2024-02-21T00:00:00"/>
    <n v="16400000"/>
    <n v="0"/>
    <n v="123"/>
    <d v="2024-02-21T00:00:00"/>
    <n v="16400000"/>
    <n v="0"/>
    <n v="304"/>
    <d v="2024-02-27T00:00:00"/>
    <n v="16400000"/>
    <n v="0"/>
    <n v="8200000"/>
    <m/>
    <n v="8200000"/>
    <n v="0"/>
    <s v="CONTRATO DE PRESTACION DE SERVICIOS PROFESIONALES"/>
    <n v="23"/>
    <s v="SERGIO ALEJANDRO GOMEZ SOSA"/>
    <s v="Viabilidad dmb-008 anulada , por informacion de enlace de la DMB"/>
  </r>
  <r>
    <n v="67"/>
    <s v="7703-67"/>
    <s v="O23011601190000007703"/>
    <x v="3"/>
    <x v="5"/>
    <x v="17"/>
    <s v="PM/0208/0104/40020197703"/>
    <x v="39"/>
    <x v="0"/>
    <s v="Prestar los servicios profesionales especializados para apoyar a la Dirección de Mejoramiento de Barrios de la Caja de Vivienda Popular en la coordinación técnica relacionada con las actividades derivadas de la ejecución de proyectos de infraestructura a escala barrial, en el marco de la ejecución del proyecto de inversión 7703 &quot;Mejoramiento Integral de Barrios con Participación Ciudadana&quot;"/>
    <x v="2"/>
    <n v="81101500"/>
    <n v="14400000"/>
    <n v="4"/>
    <n v="576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16T00:00:00"/>
    <s v="202415000021263_x000a_ 202415000022163"/>
    <s v="02 - Creación de Nueva Línea "/>
    <s v="de la línea 7703-40 $71.400.000"/>
    <d v="2024-02-19T00:00:00"/>
    <s v="DMB-011"/>
    <d v="2024-02-21T00:00:00"/>
    <n v="57600000"/>
    <n v="0"/>
    <n v="124"/>
    <d v="2024-02-21T00:00:00"/>
    <n v="57600000"/>
    <n v="0"/>
    <n v="335"/>
    <d v="2024-02-29T00:00:00"/>
    <n v="57600000"/>
    <n v="0"/>
    <n v="28800000"/>
    <m/>
    <n v="28800000"/>
    <n v="0"/>
    <s v="CONTRATO DE PRESTACION DE SERVICIOS PROFESIONALES"/>
    <n v="26"/>
    <s v="OMAR REINALDO ACEVEDO CASTRO"/>
    <m/>
  </r>
  <r>
    <n v="68"/>
    <s v="7703-68"/>
    <s v="O23011601190000007703"/>
    <x v="3"/>
    <x v="5"/>
    <x v="17"/>
    <s v="PM/0208/0104/40020197703"/>
    <x v="39"/>
    <x v="0"/>
    <s v="Prestar los servicios profesionales para apoyar técnicamente a la Dirección de Mejoramiento de Barrios de la Caja de Vivienda Popular en la supervisión y seguimiento de los proyectos a cargo de la dependencia, en el marco del proyecto de inversión 7703 &quot;Mejoramiento Integral de Barrios con Participación Ciudadana&quot;, y en los asuntos administrativos que le sean solicitados."/>
    <x v="2"/>
    <n v="81101500"/>
    <n v="6935092"/>
    <n v="4"/>
    <n v="27740368"/>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16T00:00:00"/>
    <s v="202415000021263_x000a_ 202415000022163"/>
    <s v="02 - Creación de Nueva Línea "/>
    <s v="de la línea 7703-40 $3.440.000  y  de la línea 7703-46 $24.300.368 "/>
    <d v="2024-02-19T00:00:00"/>
    <s v="DMB-012"/>
    <d v="2024-02-21T00:00:00"/>
    <n v="27740368"/>
    <n v="0"/>
    <n v="125"/>
    <d v="2024-02-21T00:00:00"/>
    <n v="27740368"/>
    <n v="0"/>
    <n v="306"/>
    <d v="2024-02-27T00:00:00"/>
    <n v="27740368"/>
    <n v="0"/>
    <n v="13870184"/>
    <m/>
    <n v="13870184"/>
    <n v="0"/>
    <s v="CONTRATO DE PRESTACION DE SERVICIOS PROFESIONALES"/>
    <n v="25"/>
    <s v="DIANA ALEXANDRA LUENGAS LUNA"/>
    <m/>
  </r>
  <r>
    <n v="69"/>
    <s v="7703-69"/>
    <s v="O23011601190000007703"/>
    <x v="3"/>
    <x v="5"/>
    <x v="17"/>
    <s v="PM/0208/0104/40020197703"/>
    <x v="38"/>
    <x v="0"/>
    <s v="Prestar los servicios profesionales a la Dirección de Mejoramiento de Barrios de la Caja de Vivienda Popular para realizar el seguimiento financiero y contable de los proyectos de infraestructura que se desarrollan en el marco del proyecto de inversión 7703 &quot;Mejoramiento Integral de Barrios con Participación Ciudadana&quot; y en los asuntos administrativos que le sean solicitados."/>
    <x v="2"/>
    <n v="80111600"/>
    <n v="6935092"/>
    <n v="4"/>
    <n v="27740368"/>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16T00:00:00"/>
    <s v="202415000021263_x000a_ 202415000022163"/>
    <s v="02 - Creación de Nueva Línea "/>
    <s v=" de la línea 7703-30 $27.740.368"/>
    <d v="2024-02-19T00:00:00"/>
    <s v="DMB-013"/>
    <d v="2024-02-21T00:00:00"/>
    <n v="27740368"/>
    <n v="0"/>
    <n v="122"/>
    <d v="2024-02-21T00:00:00"/>
    <n v="27740368"/>
    <n v="0"/>
    <n v="315"/>
    <d v="2024-02-27T00:00:00"/>
    <n v="27740368"/>
    <n v="0"/>
    <n v="13870184"/>
    <m/>
    <n v="13870184"/>
    <n v="0"/>
    <s v="CONTRATO DE PRESTACION DE SERVICIOS PROFESIONALES"/>
    <n v="24"/>
    <s v="ANDREA DEL PILAR AGUIRRE JAIMES"/>
    <m/>
  </r>
  <r>
    <n v="70"/>
    <s v="7703-70"/>
    <s v="O23011601190000007703"/>
    <x v="3"/>
    <x v="5"/>
    <x v="17"/>
    <s v="PM/0208/0104/40020197703"/>
    <x v="10"/>
    <x v="0"/>
    <s v="Prestar los servicios profesionales especializados para asesorar jurídicamente sobre asuntos solicitados por la Dirección de Mejoramiento de Barrios de la Caja de Vivienda Popular, en materia de derecho administrativo, contratación estatal y demás asuntos de especial complejidad que requiera dicha dependencia, en el marco de la ejecución del proyecto de inversión 7703 &quot;Mejoramiento Integral de Barrios con Participación Ciudadana&quot;. "/>
    <x v="2"/>
    <n v="80121700"/>
    <n v="14400000"/>
    <n v="4"/>
    <n v="576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16T00:00:00"/>
    <s v="202415000021263_x000a_ 202415000022163"/>
    <s v="02 - Creación de Nueva Línea "/>
    <s v="de la línea 7703-27 $71.400.000"/>
    <d v="2024-02-19T00:00:00"/>
    <s v="DMB-014"/>
    <d v="2024-02-21T00:00:00"/>
    <n v="57600000"/>
    <n v="0"/>
    <n v="126"/>
    <d v="2024-02-21T00:00:00"/>
    <n v="57600000"/>
    <n v="0"/>
    <n v="319"/>
    <d v="2024-02-28T00:00:00"/>
    <n v="57600000"/>
    <n v="0"/>
    <n v="28800000"/>
    <m/>
    <n v="28800000"/>
    <n v="0"/>
    <s v="CONTRATO DE PRESTACION DE SERVICIOS PROFESIONALES"/>
    <n v="28"/>
    <s v="CLAUDIA MARITZA DUEÑAS VALDERRAMA"/>
    <m/>
  </r>
  <r>
    <n v="71"/>
    <s v="7703-71"/>
    <s v="O23011601190000007703"/>
    <x v="3"/>
    <x v="5"/>
    <x v="17"/>
    <s v="PM/0208/0104/40020197703"/>
    <x v="11"/>
    <x v="0"/>
    <s v="Ahorro del 10% para la reducción del gasto en contratos de prestación de servicios profesionales y de apoyo a la gestión en cumplimiento del artículo 6 del Decreto 062 de 2024."/>
    <x v="1"/>
    <s v="No aplica"/>
    <n v="500948475"/>
    <n v="1"/>
    <n v="500948475"/>
    <s v="JUNIO"/>
    <s v="JUNIO"/>
    <s v="JUNIO"/>
    <s v="DIRECCIÓN DE MEJORAMIENTO DE BARRIOS"/>
    <s v="LAURA MARCELA SANGUINO GUTIÉRREZ"/>
    <s v="2.1.03.01.05.03.01.01.98  A Otras Entidades No Financieras Municipales y/o Distritales no consideradas Empresas"/>
    <s v="A.15.10 - Mejoramiento y mantenimiento de zonas verdes, parques, plazas y plazoletas"/>
    <m/>
    <d v="2024-02-19T00:00:00"/>
    <n v="202415000021543"/>
    <s v="02 - Creación de Nueva Línea "/>
    <s v="de la línea 7703-18 $28.624.087, de la línea 7703-19 $62.315.000 7703-71, de la línea 7703-37 $54.000.000, de la línea 7703-38 $47.042.000 ,de la línea 7703-39 $74.839.000, de la línea 7703-41 $74.840.000, de la línea 7703-42 $89.000.000, de la línea 7703-43 $70.288.388"/>
    <d v="2024-02-19T00:00:00"/>
    <s v="DMB-009"/>
    <d v="2024-02-19T00:00:00"/>
    <n v="500948475"/>
    <n v="0"/>
    <n v="90"/>
    <d v="2024-02-19T00:00:00"/>
    <n v="0"/>
    <n v="500948475"/>
    <m/>
    <m/>
    <m/>
    <n v="0"/>
    <m/>
    <m/>
    <n v="0"/>
    <n v="500948475"/>
    <m/>
    <m/>
    <m/>
    <m/>
  </r>
  <r>
    <n v="72"/>
    <s v="7703-72"/>
    <s v="O23011601190000007703"/>
    <x v="3"/>
    <x v="5"/>
    <x v="17"/>
    <s v="PM/0208/0104/40020197703"/>
    <x v="37"/>
    <x v="0"/>
    <s v="Adición y prórroga al contrato 297-2023 cuyo objeto es: 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
    <x v="3"/>
    <n v="80111600"/>
    <n v="3253963"/>
    <n v="28"/>
    <n v="3037032"/>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7 $3.037.032 "/>
    <d v="2024-02-22T00:00:00"/>
    <s v="DMB-015"/>
    <d v="2024-02-22T00:00:00"/>
    <n v="3037032"/>
    <n v="0"/>
    <n v="204"/>
    <d v="2024-02-27T00:00:00"/>
    <n v="3037032"/>
    <n v="0"/>
    <n v="328"/>
    <d v="2024-02-28T00:00:00"/>
    <n v="3037032"/>
    <n v="0"/>
    <n v="3037032"/>
    <m/>
    <n v="0"/>
    <n v="0"/>
    <s v="CONTRATO DE PRESTACION DE SERVICIOS PROFESIONALES"/>
    <n v="297"/>
    <s v="DEIBY ALEJANDRO MARTINEZ"/>
    <m/>
  </r>
  <r>
    <n v="73"/>
    <s v="7703-73"/>
    <s v="O23011601190000007703"/>
    <x v="3"/>
    <x v="5"/>
    <x v="17"/>
    <s v="PM/0208/0104/40020197703"/>
    <x v="35"/>
    <x v="0"/>
    <s v="Adición y prórroga al contrato 319-2023 cuyo objeto es: Prestar los servicios profesionales en temas administrativos como enlace de planeación y control interno de la dirección de Mejoramiento de Barrios de la Caja de Vivienda Popular en el marco del proyecto de inversión 7703 &quot;mejoramiento integral de barrios con participación ciudadana&quot;."/>
    <x v="3"/>
    <n v="80111600"/>
    <n v="4276560"/>
    <n v="1"/>
    <n v="427656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32 $4.276.560 "/>
    <d v="2024-02-22T00:00:00"/>
    <s v="DMB-016"/>
    <d v="2024-02-22T00:00:00"/>
    <n v="4276560"/>
    <n v="0"/>
    <n v="205"/>
    <d v="2024-02-27T00:00:00"/>
    <n v="4276560"/>
    <n v="0"/>
    <n v="326"/>
    <d v="2024-02-28T00:00:00"/>
    <n v="4276560"/>
    <n v="0"/>
    <n v="4276560"/>
    <m/>
    <n v="0"/>
    <n v="0"/>
    <s v="CONTRATO DE PRESTACION DE SERVICIOS PROFESIONALES"/>
    <n v="319"/>
    <s v="ERIKA JULIETH BELTRAN SILVA"/>
    <m/>
  </r>
  <r>
    <n v="74"/>
    <s v="7703-74"/>
    <s v="O23011601190000007703"/>
    <x v="3"/>
    <x v="5"/>
    <x v="17"/>
    <s v="PM/0208/0104/40020197703"/>
    <x v="38"/>
    <x v="0"/>
    <s v="Adición y prórroga al contrato 368-2023 cuyo objeto es: Prestar los servicios profesionales a la Dirección de Mejoramiento de Barrios de la Caja de la Vivienda Popular para gestionar, en materia financiera, el pago de pasivos y reservas presupuestales constituidos por esta dirección."/>
    <x v="3"/>
    <n v="80111600"/>
    <n v="6949410"/>
    <n v="1"/>
    <n v="694941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55 $6.949.410"/>
    <d v="2024-02-22T00:00:00"/>
    <s v="DMB-017"/>
    <d v="2024-02-22T00:00:00"/>
    <n v="6949410"/>
    <n v="0"/>
    <n v="206"/>
    <d v="2024-02-27T00:00:00"/>
    <n v="6949410"/>
    <n v="0"/>
    <n v="342"/>
    <d v="2024-02-29T00:00:00"/>
    <n v="6949410"/>
    <n v="0"/>
    <n v="6949410"/>
    <m/>
    <n v="0"/>
    <n v="0"/>
    <s v="CONTRATO DE PRESTACION DE SERVICIOS PROFESIONALES"/>
    <n v="368"/>
    <s v="OSCAR ABIMELEC BALLESTEROS CARRILLO"/>
    <m/>
  </r>
  <r>
    <n v="75"/>
    <s v="7703-75"/>
    <s v="O23011601190000007703"/>
    <x v="3"/>
    <x v="5"/>
    <x v="17"/>
    <s v="PM/0208/0104/40020197703"/>
    <x v="39"/>
    <x v="0"/>
    <s v="Adición y prórroga al contrato 704-2023 cuyo objeto es: Prestar los servicios profesionales especializados para el apoyo a la supervisión desde el campo de la arquitectura para apoyar técnicamente a la dirección de mejoramiento de barrios de la caja de la vivienda popular en el proyecto de infraestructura Ecobarrios en el marco de la ejecución del  proyecto de inversión 7703 “Mejoramiento integral de barrios con participación ciudadana”"/>
    <x v="3"/>
    <n v="81101500"/>
    <n v="7483980"/>
    <n v="1"/>
    <n v="1496796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55 $7.483.980"/>
    <d v="2024-02-22T00:00:00"/>
    <s v="DMB-018"/>
    <d v="2024-02-22T00:00:00"/>
    <n v="7483980"/>
    <n v="7483980"/>
    <n v="207"/>
    <d v="2024-02-27T00:00:00"/>
    <n v="7483980"/>
    <n v="0"/>
    <n v="355"/>
    <d v="2024-02-29T00:00:00"/>
    <n v="7483980"/>
    <n v="0"/>
    <n v="7483980"/>
    <m/>
    <n v="0"/>
    <n v="7483980"/>
    <s v="CONTRATO DE PRESTACION DE SERVICIOS PROFESIONALES"/>
    <n v="704"/>
    <s v="JOSE DAVID CUBILLOS PARRA"/>
    <m/>
  </r>
  <r>
    <n v="76"/>
    <s v="7703-76"/>
    <s v="O23011601190000007703"/>
    <x v="3"/>
    <x v="5"/>
    <x v="17"/>
    <s v="PM/0208/0104/40020197703"/>
    <x v="17"/>
    <x v="0"/>
    <s v="Adición y prórroga al contrato 370-2023 cuyo objeto es: Prestar los servicios profesionales para desarrollar el seguimiento de las actividades en materia ambiental, de seguridad y salud en el trabajo, del proyecto de inversión 7703 “Mejoramiento Integral de Barrios con Participación Ciudadana” de la Dirección de Mejoramiento de Barrios de la Caja de la Vivienda Popul"/>
    <x v="3"/>
    <n v="77101700"/>
    <n v="6414840"/>
    <n v="1"/>
    <n v="641484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57 $6.414.840 "/>
    <d v="2024-02-22T00:00:00"/>
    <s v="DMB-019"/>
    <d v="2024-02-22T00:00:00"/>
    <n v="6414840"/>
    <n v="0"/>
    <n v="208"/>
    <d v="2024-02-27T00:00:00"/>
    <n v="6414840"/>
    <n v="0"/>
    <n v="356"/>
    <d v="2024-02-29T00:00:00"/>
    <n v="6414840"/>
    <n v="0"/>
    <n v="3207420"/>
    <m/>
    <n v="3207420"/>
    <n v="0"/>
    <s v="CONTRATO DE PRESTACION DE SERVICIOS PROFESIONALES"/>
    <n v="370"/>
    <s v="NUBIA VIVIANA ORDOÑEZ ESPINEL"/>
    <m/>
  </r>
  <r>
    <n v="77"/>
    <s v="7703-77"/>
    <s v="O23011601190000007703"/>
    <x v="3"/>
    <x v="5"/>
    <x v="17"/>
    <s v="PM/0208/0104/40020197703"/>
    <x v="4"/>
    <x v="0"/>
    <s v="Adición y prórroga al contrato 433-2023 cuyo objeto es: Prestar los servicios profesionales para apoyar en materia social a la Dirección de Mejoramiento de Barrios de la Caja de Vivienda Popular en procedimiento de liquidaciones en el marco del proyecto de inversión 7703 &quot;Mejoramiento Integral de Barrios con Participación Ciudadana&quot;. Proyecto de infraestructura Usme."/>
    <x v="3"/>
    <n v="93141500"/>
    <n v="3788000"/>
    <n v="1"/>
    <n v="1364984"/>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0 $3.788.000"/>
    <d v="2024-02-22T00:00:00"/>
    <s v="DMB-020 (Anulado  correo electrónico  23-04-2024)"/>
    <d v="2024-02-22T00:00:00"/>
    <n v="0"/>
    <n v="1364984"/>
    <n v="209"/>
    <d v="2024-02-27T00:00:00"/>
    <n v="0"/>
    <n v="0"/>
    <m/>
    <m/>
    <m/>
    <n v="0"/>
    <m/>
    <m/>
    <n v="0"/>
    <n v="1364984"/>
    <m/>
    <m/>
    <m/>
    <s v="209 ( Anulado  correo electrónico  23-04-2024)"/>
  </r>
  <r>
    <n v="78"/>
    <s v="7703-78"/>
    <s v="O23011601190000007703"/>
    <x v="3"/>
    <x v="5"/>
    <x v="17"/>
    <s v="PM/0208/0104/40020197703"/>
    <x v="11"/>
    <x v="0"/>
    <s v="Adición y prórroga al contrato 481-2023 cuyo objeto es: 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 en la zona norte"/>
    <x v="3"/>
    <n v="81101500"/>
    <n v="4704216"/>
    <n v="1"/>
    <n v="4704216"/>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47 $4.704.216"/>
    <d v="2024-02-22T00:00:00"/>
    <s v="DMB-021"/>
    <d v="2024-02-22T00:00:00"/>
    <n v="4704216"/>
    <n v="0"/>
    <n v="210"/>
    <d v="2024-02-27T00:00:00"/>
    <n v="4704216"/>
    <n v="0"/>
    <n v="332"/>
    <d v="2024-02-28T00:00:00"/>
    <n v="4704216"/>
    <n v="0"/>
    <n v="4704216"/>
    <m/>
    <n v="0"/>
    <n v="0"/>
    <s v="CONTRATO DE PRESTACION DE SERVICIOS PROFESIONALES"/>
    <n v="481"/>
    <s v="NIKOLAY MAURICIO SUAREZ KOZOV"/>
    <n v="210"/>
  </r>
  <r>
    <n v="79"/>
    <s v="7703-79"/>
    <s v="O23011601190000007703"/>
    <x v="3"/>
    <x v="5"/>
    <x v="17"/>
    <s v="PM/0208/0104/40020197703"/>
    <x v="17"/>
    <x v="0"/>
    <s v="Adición y prórroga al contrato 713-2023 cuyo objeto es: Prestar los servicios profesionales especializados en materia ambiental y SSTMA para desarrollar el seguimiento de ejecución y liquidación del proyecto de infraestructura Suba 2023 y Suba Usaquén - 2021, en el marco de la Ejecución del proyecto de inversión 7703 “Mejoramiento Integral de Barrios con Participación Ciudadana”"/>
    <x v="3"/>
    <n v="77101700"/>
    <n v="6414840"/>
    <n v="28"/>
    <n v="5987184"/>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57 $5.987.184"/>
    <d v="2024-02-22T00:00:00"/>
    <s v="DMB-022"/>
    <d v="2024-02-22T00:00:00"/>
    <n v="5987184"/>
    <n v="0"/>
    <n v="211"/>
    <d v="2024-02-27T00:00:00"/>
    <n v="5987184"/>
    <n v="0"/>
    <n v="360"/>
    <d v="2024-02-29T00:00:00"/>
    <n v="5987184"/>
    <n v="0"/>
    <n v="5987184"/>
    <m/>
    <n v="0"/>
    <n v="0"/>
    <s v="CONTRATO DE PRESTACION DE SERVICIOS PROFESIONALES"/>
    <n v="713"/>
    <s v="LUNA LIZETH NIÑO REINA"/>
    <n v="211"/>
  </r>
  <r>
    <n v="80"/>
    <s v="7703-80"/>
    <s v="O23011601190000007703"/>
    <x v="3"/>
    <x v="5"/>
    <x v="17"/>
    <s v="PM/0208/0104/40020197703"/>
    <x v="4"/>
    <x v="0"/>
    <s v="Adición y prórroga al contrato 703-2023 cuyo objeto es: Prestar los servicios profesionales en materia social para desarrollar el seguimiento a la ejecución y liquidación de los proyecto de infraestructura Suba 2023 y suba Usaquén 2021, en el marco de la Ejecución del proyecto de inversión 7703 “Mejoramiento Integral de Barrios con Participación Ciudadana”."/>
    <x v="3"/>
    <n v="93141500"/>
    <n v="4000000"/>
    <n v="29"/>
    <n v="3866667"/>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0 $3.866.667"/>
    <d v="2024-02-22T00:00:00"/>
    <s v="DMB-023"/>
    <d v="2024-02-22T00:00:00"/>
    <n v="3866667"/>
    <n v="0"/>
    <n v="212"/>
    <d v="2024-02-27T00:00:00"/>
    <n v="3866667"/>
    <n v="0"/>
    <n v="333"/>
    <d v="2024-02-28T00:00:00"/>
    <n v="3866667"/>
    <n v="0"/>
    <n v="3866667"/>
    <m/>
    <n v="0"/>
    <n v="0"/>
    <s v="CONTRATO DE PRESTACION DE SERVICIOS PROFESIONALES"/>
    <n v="703"/>
    <s v="KAREN NATHALY MUÑOZ SANCHEZ"/>
    <n v="212"/>
  </r>
  <r>
    <n v="81"/>
    <s v="7703-81"/>
    <s v="O23011601190000007703"/>
    <x v="3"/>
    <x v="5"/>
    <x v="17"/>
    <s v="PM/0208/0104/40020197703"/>
    <x v="39"/>
    <x v="0"/>
    <s v="Adición y prórroga al contrato 376-2023 cuyo objeto es: Prestar los servicios profesionales a la Dirección de Mejoramiento de Barrios de la Caja de la Vivienda Popular para gestionar en materia técnica el procedimiento de estabilidad y sostenibilidad de las obras."/>
    <x v="3"/>
    <n v="81101500"/>
    <n v="6514840"/>
    <n v="1"/>
    <n v="651484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6 $6.514.840"/>
    <d v="2024-02-22T00:00:00"/>
    <s v="DMB-024"/>
    <d v="2024-02-22T00:00:00"/>
    <n v="6514840"/>
    <n v="0"/>
    <n v="213"/>
    <d v="2024-02-27T00:00:00"/>
    <n v="6514840"/>
    <n v="0"/>
    <n v="323"/>
    <d v="2024-02-28T00:00:00"/>
    <n v="6514840"/>
    <n v="0"/>
    <n v="6514840"/>
    <m/>
    <n v="0"/>
    <n v="0"/>
    <s v="CONTRATO DE PRESTACION DE SERVICIOS PROFESIONALES"/>
    <n v="376"/>
    <s v="ANA YANET LEGUIZAMON FANDIÑO"/>
    <n v="213"/>
  </r>
  <r>
    <n v="82"/>
    <s v="7703-82"/>
    <s v="O23011601190000007703"/>
    <x v="3"/>
    <x v="5"/>
    <x v="17"/>
    <s v="PM/0208/0104/40020197703"/>
    <x v="4"/>
    <x v="0"/>
    <s v="Adición y prórroga al contrato 367-2023 cuyo objeto es: Prestar los servicios profesionales en materia social apoyando la supervisión de contratos de obra e interventoría suscritos por la Direción de Mejoramiento de Barrios de la Caja de la Vivienda Popular en el marco de la ejecución del proyecto de inversión 7703 &quot;Mejoramiento Integral de Barrios con Participación Ciudadana&quot;"/>
    <x v="1"/>
    <s v="No aplica"/>
    <n v="0"/>
    <n v="0"/>
    <n v="0"/>
    <s v="NO APLICA"/>
    <s v="NO APLICA"/>
    <s v="NO APLICA"/>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1 $3.688.533"/>
    <d v="2024-02-22T00:00:00"/>
    <s v="DMB-025 ANULADA "/>
    <d v="2024-02-22T00:00:00"/>
    <n v="0"/>
    <n v="0"/>
    <m/>
    <m/>
    <m/>
    <n v="0"/>
    <m/>
    <m/>
    <m/>
    <n v="0"/>
    <m/>
    <m/>
    <n v="0"/>
    <n v="0"/>
    <m/>
    <m/>
    <m/>
    <m/>
  </r>
  <r>
    <n v="83"/>
    <s v="7703-83"/>
    <s v="O23011601190000007703"/>
    <x v="3"/>
    <x v="5"/>
    <x v="17"/>
    <s v="PM/0208/0104/40020197703"/>
    <x v="17"/>
    <x v="0"/>
    <s v="Adición y prórroga al contrato 714-2023 cuyo objeto es: Prestar los servicios profesionales especializados en materia ambiental y SSTMA para desarrollar el seguimiento de ejecución y liquidación del proyecto de infraestructura Caracolí y Alto Fucha, en el marco de la Ejecución del proyecto de inversión 7703 “Mejoramiento Integral de Barrios con Participación Ciudadana”."/>
    <x v="3"/>
    <n v="77101700"/>
    <n v="6414840"/>
    <n v="1"/>
    <n v="641484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 la línea 7703-57 $6.414.840"/>
    <d v="2024-02-22T00:00:00"/>
    <s v="DMB-026"/>
    <d v="2024-02-22T00:00:00"/>
    <n v="6414840"/>
    <n v="0"/>
    <n v="215"/>
    <d v="2024-02-27T00:00:00"/>
    <n v="6414840"/>
    <n v="0"/>
    <n v="361"/>
    <d v="2024-02-29T00:00:00"/>
    <n v="6414840"/>
    <n v="0"/>
    <n v="6414840"/>
    <m/>
    <n v="0"/>
    <n v="0"/>
    <s v="CONTRATO DE PRESTACION DE SERVICIOS PROFESIONALES"/>
    <n v="714"/>
    <s v="ANA MARIA BERMUDEZ ANDRADE"/>
    <n v="215"/>
  </r>
  <r>
    <n v="84"/>
    <s v="7703-84"/>
    <s v="O23011601190000007703"/>
    <x v="3"/>
    <x v="5"/>
    <x v="17"/>
    <s v="PM/0208/0104/40020197703"/>
    <x v="11"/>
    <x v="0"/>
    <s v="Adición y prórroga al contrato 705-2023 cuyo objeto es: Prestar los servicios profesionales a la Dirección de Mejoramiento de Barrios de la Caja de la Vivienda Popular para apoyar la supervisión de los contratos suscritos en el marco de la ejecución del proyecto de infraestructura María Cano."/>
    <x v="3"/>
    <n v="81101500"/>
    <n v="7483980"/>
    <n v="29"/>
    <n v="7234514"/>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8 $7.234.514 "/>
    <d v="2024-02-22T00:00:00"/>
    <s v="DMB-027"/>
    <d v="2024-02-22T00:00:00"/>
    <n v="7234514"/>
    <n v="0"/>
    <n v="216"/>
    <d v="2024-02-27T00:00:00"/>
    <n v="7234514"/>
    <n v="0"/>
    <n v="345"/>
    <d v="2024-02-29T00:00:00"/>
    <n v="7234514"/>
    <n v="0"/>
    <n v="7234514"/>
    <m/>
    <n v="0"/>
    <n v="0"/>
    <s v="CONTRATO DE PRESTACION DE SERVICIOS PROFESIONALES"/>
    <n v="705"/>
    <s v="JAIRO ISAAC GAMEZ BARRERO"/>
    <n v="216"/>
  </r>
  <r>
    <n v="85"/>
    <s v="7703-85"/>
    <s v="O23011601190000007703"/>
    <x v="3"/>
    <x v="5"/>
    <x v="17"/>
    <s v="PM/0208/0104/40020197703"/>
    <x v="11"/>
    <x v="0"/>
    <s v="Adición y prórroga al contrato 392-2023 cuyo objeto es: Prestar los servicios profesionales para desarrollar actividades desde el campo del diseño industrial como parte del componente social enmarcado en el proyecto de inversion 7703 &quot;Mejoramiento Integral de Barrios con Participacion Ciudadana&quot; de la Direccion de Barrios de la Caja de la Vivienda Popular."/>
    <x v="3"/>
    <n v="81101500"/>
    <n v="5452614"/>
    <n v="1"/>
    <n v="5452614"/>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8 $5.452.614"/>
    <d v="2024-02-22T00:00:00"/>
    <s v="DMB-028"/>
    <d v="2024-02-22T00:00:00"/>
    <n v="5452614"/>
    <n v="0"/>
    <n v="218"/>
    <d v="2024-02-27T00:00:00"/>
    <n v="5452614"/>
    <n v="0"/>
    <n v="339"/>
    <d v="2024-02-29T00:00:00"/>
    <n v="5452614"/>
    <n v="0"/>
    <n v="5452614"/>
    <m/>
    <n v="0"/>
    <n v="0"/>
    <s v="CONTRATO DE PRESTACION DE SERVICIOS PROFESIONALES"/>
    <n v="392"/>
    <s v="MARIO ORLANDO CUECA GONZALEZ"/>
    <n v="218"/>
  </r>
  <r>
    <n v="86"/>
    <s v="7703-86"/>
    <s v="O23011601190000007703"/>
    <x v="3"/>
    <x v="5"/>
    <x v="17"/>
    <s v="PM/0208/0104/40020197703"/>
    <x v="4"/>
    <x v="0"/>
    <s v="Adición y prórroga al contrato 707-2023 cuyo objeto es: 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
    <x v="3"/>
    <n v="93141500"/>
    <n v="2565936"/>
    <n v="29"/>
    <n v="2480405"/>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1 $2.480.405"/>
    <d v="2024-02-22T00:00:00"/>
    <s v="DMB-029"/>
    <d v="2024-02-22T00:00:00"/>
    <n v="2480405"/>
    <n v="0"/>
    <n v="219"/>
    <d v="2024-02-27T00:00:00"/>
    <n v="2480405"/>
    <n v="0"/>
    <n v="349"/>
    <d v="2024-02-29T00:00:00"/>
    <n v="2480405"/>
    <n v="0"/>
    <n v="2480405"/>
    <m/>
    <n v="0"/>
    <n v="0"/>
    <s v="CONTRATO DE PRESTACION DE SERVICIOS DE APOYO A LA GESTION"/>
    <n v="707"/>
    <s v="DENNIS GABRIEL ABELLO AGUDELO"/>
    <n v="219"/>
  </r>
  <r>
    <n v="87"/>
    <s v="7703-87"/>
    <s v="O23011601190000007703"/>
    <x v="3"/>
    <x v="5"/>
    <x v="17"/>
    <s v="PM/0208/0104/40020197703"/>
    <x v="39"/>
    <x v="0"/>
    <s v="Adición y prórroga al contrato 709-2023 cuyo objeto es: Prestar los servicios profesionales en materia técnica a la Dirección de Mejoramiento de Barrios de la Caja de la Vivienda Popular, para la formulación estudios y diseños del banco de proyectos."/>
    <x v="3"/>
    <n v="81101500"/>
    <n v="6414840"/>
    <n v="29"/>
    <n v="5987184"/>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6 $5.987.184"/>
    <d v="2024-02-22T00:00:00"/>
    <s v="DMB-030"/>
    <d v="2024-02-22T00:00:00"/>
    <n v="5987184"/>
    <n v="0"/>
    <n v="221"/>
    <d v="2024-02-27T00:00:00"/>
    <n v="5987184"/>
    <n v="0"/>
    <n v="320"/>
    <d v="2024-02-28T00:00:00"/>
    <n v="5987184"/>
    <n v="0"/>
    <n v="4276560"/>
    <m/>
    <n v="1710624"/>
    <n v="0"/>
    <s v="CONTRATO DE PRESTACION DE SERVICIOS PROFESIONALES"/>
    <n v="709"/>
    <s v="NATHALIA DEL PILAR CAMARGO CASALLAS"/>
    <n v="221"/>
  </r>
  <r>
    <n v="88"/>
    <s v="7703-88"/>
    <s v="O23011601190000007703"/>
    <x v="3"/>
    <x v="5"/>
    <x v="17"/>
    <s v="PM/0208/0104/40020197703"/>
    <x v="35"/>
    <x v="0"/>
    <s v="Adición y prórroga al contrato 318-2023 cuyo objeto es: PRESTAR LOS SERVICIOS PROFESIONALES ADMINISTRATIVOS EN EL PROCESO DE MEJORAMIENTO DE BARRIOS PARA LA ORGANIZACIÓN DE LAS ACTIVIDADES INHERENTES AL PROCESO EN EL MARCO DEL PROYECTO DE INVERSIÓN 7703 &quot;MEJORAMIENTO INTEGRAL DE BARRIOS CON PARTICIPACIÓN CIUDADANA&quot;"/>
    <x v="3"/>
    <n v="80111600"/>
    <n v="3788000"/>
    <n v="1"/>
    <n v="378800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32 $3.788.000 "/>
    <d v="2024-02-22T00:00:00"/>
    <s v="DMB-031"/>
    <d v="2024-02-22T00:00:00"/>
    <n v="3788000"/>
    <n v="0"/>
    <n v="223"/>
    <d v="2024-02-27T00:00:00"/>
    <n v="3788000"/>
    <n v="0"/>
    <n v="313"/>
    <d v="2024-02-27T00:00:00"/>
    <n v="3788000"/>
    <n v="0"/>
    <n v="3661733"/>
    <m/>
    <n v="126267"/>
    <n v="0"/>
    <s v="CONTRATO DE PRESTACION DE SERVICIOS PROFESIONALES"/>
    <n v="318"/>
    <s v="ANA VICTORIA GOMEZ SUSA"/>
    <n v="223"/>
  </r>
  <r>
    <n v="89"/>
    <s v="7703-89"/>
    <s v="O23011601190000007703"/>
    <x v="3"/>
    <x v="5"/>
    <x v="17"/>
    <s v="PM/0208/0104/40020197703"/>
    <x v="4"/>
    <x v="0"/>
    <s v="Adición y prórroga al contrato 497-2023 cuyo objeto es: Prestar los servicios profesionales en materia social apoyando la supervisión de contratos de obra e interventoría suscritos por la Direción de Mejoramiento de Barrios de la Caja de la Vivienda Popular en el marco de la ejecución del proyecto de inversión 7703 &quot;Mejoramiento Integral de Barrios con Participación Ciudadana&quot;"/>
    <x v="3"/>
    <n v="93141500"/>
    <n v="4000000"/>
    <n v="10"/>
    <n v="4000000"/>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1 $4.000.000"/>
    <d v="2024-02-22T00:00:00"/>
    <s v="DMB-032"/>
    <d v="2024-02-22T00:00:00"/>
    <n v="4000000"/>
    <n v="0"/>
    <n v="224"/>
    <d v="2024-02-27T00:00:00"/>
    <n v="4000000"/>
    <n v="0"/>
    <n v="330"/>
    <d v="2024-02-28T00:00:00"/>
    <n v="4000000"/>
    <n v="0"/>
    <n v="4000000"/>
    <m/>
    <n v="0"/>
    <n v="0"/>
    <s v="CONTRATO DE PRESTACION DE SERVICIOS PROFESIONALES"/>
    <n v="497"/>
    <s v="CAROL ANDREA SANTOS CASTRO"/>
    <n v="224"/>
  </r>
  <r>
    <n v="90"/>
    <s v="7703-90"/>
    <s v="O23011601190000007703"/>
    <x v="3"/>
    <x v="5"/>
    <x v="17"/>
    <s v="PM/0208/0104/40020197703"/>
    <x v="10"/>
    <x v="0"/>
    <s v="Prestar los servicios profesionales para apoyar jurídicamente la supervisión y liquidación de contratos de consultoría, obra e interventoría suscritos en el marco de la ejecución del proyecto de inversión 7703 &quot;Mejoramiento Integral de Barrios con Participación Ciudadana&quot;."/>
    <x v="2"/>
    <n v="80121700"/>
    <n v="8553120"/>
    <n v="4"/>
    <n v="3421248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26 $34.212.480"/>
    <d v="2024-02-22T00:00:00"/>
    <s v="DMB-033"/>
    <d v="2024-02-26T00:00:00"/>
    <n v="34212480"/>
    <n v="0"/>
    <n v="252"/>
    <d v="2024-02-27T00:00:00"/>
    <n v="34212480"/>
    <n v="0"/>
    <s v="608"/>
    <d v="2024-03-08T00:00:00"/>
    <n v="34212480"/>
    <n v="0"/>
    <n v="15110475"/>
    <m/>
    <n v="19102005"/>
    <n v="0"/>
    <s v="CONTRATO DE PRESTACION DE SERVICIOS PROFESIONALES"/>
    <n v="110"/>
    <s v="LAURA DIOCITA ALEJANDRA SANCHEZ FORERO"/>
    <n v="252"/>
  </r>
  <r>
    <n v="91"/>
    <s v="7703-91"/>
    <s v="O23011601190000007703"/>
    <x v="3"/>
    <x v="5"/>
    <x v="17"/>
    <s v="PM/0208/0104/40020197703"/>
    <x v="35"/>
    <x v="0"/>
    <s v="Prestar los servicios profesionales para apoyar en materia jurídica y administrativa a la Dirección de Mejoramiento de Barrios de la Caja de Vivienda Popular, para la planeación, seguimiento y control de la ejecución del proyecto de inversión 7703 “Mejoramiento Integral de Barrios con Participación Ciudadana&quot;."/>
    <x v="2"/>
    <n v="80111600"/>
    <n v="11000000"/>
    <n v="4"/>
    <n v="44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 de la línea 7703-33 $44.000.000 "/>
    <d v="2024-02-22T00:00:00"/>
    <s v="DMB-034"/>
    <d v="2024-02-26T00:00:00"/>
    <n v="44000000"/>
    <n v="0"/>
    <n v="253"/>
    <d v="2024-02-27T00:00:00"/>
    <n v="44000000"/>
    <n v="0"/>
    <n v="617"/>
    <d v="2024-03-11T00:00:00"/>
    <n v="44000000"/>
    <n v="0"/>
    <n v="18333333"/>
    <m/>
    <n v="25666667"/>
    <n v="0"/>
    <s v="CONTRATO DE PRESTACION DE SERVICIOS PROFESIONALES"/>
    <n v="119"/>
    <s v="JUAN CARLOS GARCIA DIAZ"/>
    <n v="253"/>
  </r>
  <r>
    <n v="92"/>
    <s v="7703-92"/>
    <s v="O23011601190000007703"/>
    <x v="3"/>
    <x v="5"/>
    <x v="17"/>
    <s v="PM/0208/0104/40020197703"/>
    <x v="11"/>
    <x v="0"/>
    <s v="Prestar los servicios profesionales para apoyar técnicamente la supervisión y liquidación de contratos de obra, consultoría e interventoría a cargo de la Dirección de Mejoramiento de Barrios, en el marco de la ejecución del proyecto de inversión 7703 “Mejoramiento Integral de Barrios con Participación Ciudadana&quot;."/>
    <x v="2"/>
    <n v="81101500"/>
    <n v="8000000"/>
    <n v="4"/>
    <n v="32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4 $32.000.000 "/>
    <d v="2024-02-22T00:00:00"/>
    <s v="DMB-035"/>
    <d v="2024-02-26T00:00:00"/>
    <n v="32000000"/>
    <n v="0"/>
    <n v="254"/>
    <d v="2024-02-27T00:00:00"/>
    <n v="32000000"/>
    <n v="0"/>
    <n v="628"/>
    <d v="2024-03-11T00:00:00"/>
    <n v="32000000"/>
    <n v="0"/>
    <n v="13333333"/>
    <m/>
    <n v="18666667"/>
    <n v="0"/>
    <s v="CONTRATO DE PRESTACION DE SERVICIOS PROFESIONALES"/>
    <n v="116"/>
    <s v="DARIO FERNANDO ALBA RODRIGUEZ"/>
    <n v="254"/>
  </r>
  <r>
    <n v="93"/>
    <s v="7703-93"/>
    <s v="O23011601190000007703"/>
    <x v="3"/>
    <x v="5"/>
    <x v="17"/>
    <s v="PM/0208/0104/40020197703"/>
    <x v="11"/>
    <x v="0"/>
    <s v="Prestar los servicios profesionales para administrar el sistema de información geográfica, localización y clasificación poblacional para los proyectos de infraestructura a cargo de la Dirección de Mejoramiento de Barrios."/>
    <x v="2"/>
    <n v="81101500"/>
    <n v="7483980"/>
    <n v="4"/>
    <n v="2993592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s v="202415000022533_x000a_202415000029453"/>
    <s v="02 - Creación de Nueva Línea "/>
    <s v="de la línea 7703-44 $ 29.935.920"/>
    <d v="2024-03-07T00:00:00"/>
    <s v="DMB-069"/>
    <d v="2024-03-08T00:00:00"/>
    <n v="29935920"/>
    <n v="0"/>
    <n v="412"/>
    <d v="2024-03-11T00:00:00"/>
    <n v="29935920"/>
    <n v="0"/>
    <n v="827"/>
    <d v="2024-03-15T00:00:00"/>
    <n v="29935920"/>
    <n v="0"/>
    <n v="11475436"/>
    <m/>
    <n v="18460484"/>
    <n v="0"/>
    <s v="CONTRATO DE PRESTACION DE SERVICIOS PROFESIONALES"/>
    <n v="163"/>
    <s v="CLAUDIA TATIANA ROJAS MOLINA"/>
    <n v="412"/>
  </r>
  <r>
    <n v="94"/>
    <s v="7703-94"/>
    <s v="O23011601190000007703"/>
    <x v="3"/>
    <x v="5"/>
    <x v="17"/>
    <s v="PM/0208/0104/40020197703"/>
    <x v="11"/>
    <x v="0"/>
    <s v="Prestar los servicios profesionales para apoyar técnicamente la ejecución de los proyectos a cargo de la Dirección de Mejoramiento de Barrios de la Caja de Vivienda Popular, en el marco de la ejecución del proyecto de inversión 7703 “Mejoramiento Integral de Barrios con Participación Ciudadana&quot;."/>
    <x v="2"/>
    <n v="81101500"/>
    <n v="4276560"/>
    <n v="4"/>
    <n v="1710624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4 $ 17.106.240"/>
    <d v="2024-02-22T00:00:00"/>
    <s v="DMB-037"/>
    <d v="2024-02-26T00:00:00"/>
    <n v="17106240"/>
    <n v="0"/>
    <n v="256"/>
    <d v="2024-02-27T00:00:00"/>
    <n v="17106240"/>
    <n v="0"/>
    <n v="541"/>
    <d v="2024-03-08T00:00:00"/>
    <n v="17106240"/>
    <n v="0"/>
    <n v="7127600"/>
    <m/>
    <n v="9978640"/>
    <n v="0"/>
    <s v="CONTRATO DE PRESTACION DE SERVICIOS PROFESIONALES"/>
    <n v="115"/>
    <s v="ANGELA MARCELA TOVAR BETANCOURT"/>
    <n v="256"/>
  </r>
  <r>
    <n v="95"/>
    <s v="7703-95"/>
    <s v="O23011601190000007703"/>
    <x v="3"/>
    <x v="5"/>
    <x v="17"/>
    <s v="PM/0208/0104/40020197703"/>
    <x v="11"/>
    <x v="0"/>
    <s v="Prestar servicios profesionales desde el campo de la ingeniería eléctrica para apoyar a la Dirección de Mejoramiento de Barrios en la formulación, evaluación, ejecución y desarrollo de los proyectos constructivos que le sean asignados en el marco de la ejecución del proyecto de inversión 7703 “Mejoramiento Integral de Barrios con Participación Ciudadana&quot;."/>
    <x v="2"/>
    <n v="81101500"/>
    <n v="6414840"/>
    <n v="4"/>
    <n v="2565936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5 $25.659.360 "/>
    <d v="2024-02-22T00:00:00"/>
    <s v="DMB-038"/>
    <d v="2024-02-26T00:00:00"/>
    <n v="25659360"/>
    <n v="0"/>
    <n v="257"/>
    <d v="2024-02-27T00:00:00"/>
    <n v="25659360"/>
    <n v="0"/>
    <n v="521"/>
    <d v="2024-03-08T00:00:00"/>
    <n v="25659360"/>
    <n v="0"/>
    <n v="10691400"/>
    <m/>
    <n v="14967960"/>
    <n v="0"/>
    <s v="CONTRATO DE PRESTACION DE SERVICIOS PROFESIONALES"/>
    <n v="97"/>
    <s v="JHOLMAN ALEXIS ULLOA AVILA"/>
    <n v="257"/>
  </r>
  <r>
    <n v="96"/>
    <s v="7703-96"/>
    <s v="O23011601190000007703"/>
    <x v="3"/>
    <x v="5"/>
    <x v="17"/>
    <s v="PM/0208/0104/40020197703"/>
    <x v="11"/>
    <x v="0"/>
    <s v="Prestar los servicios profesionales para apoyar técnicamente a la Dirección de Mejoramiento de Barrios desde el componente geotécnico, como ingeniero civil especialista en geotecnia para brindar el acompañamiento en la formulación, evaluación, ejecución y desarrollo de los proyectos constructivos que le sean asignados, en el marco de la ejecución del proyecto de inversión 7703 “Mejoramiento Integral de Barrios con Participación Ciudadana&quot;."/>
    <x v="2"/>
    <n v="81101500"/>
    <n v="9500000"/>
    <n v="4"/>
    <n v="38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3 $15.242.612 y de la línea 7703-48 $22.757.388 "/>
    <d v="2024-02-22T00:00:00"/>
    <s v="DMB-039"/>
    <d v="2024-02-26T00:00:00"/>
    <n v="38000000"/>
    <n v="0"/>
    <n v="258"/>
    <d v="2024-02-27T00:00:00"/>
    <n v="38000000"/>
    <n v="0"/>
    <n v="736"/>
    <d v="2024-03-13T00:00:00"/>
    <n v="38000000"/>
    <n v="0"/>
    <n v="14883333"/>
    <m/>
    <n v="23116667"/>
    <n v="0"/>
    <s v="CONTRATO DE PRESTACION DE SERVICIOS PROFESIONALES"/>
    <n v="148"/>
    <s v="ALVARO CAMILO BRAVO LOPEZ"/>
    <n v="258"/>
  </r>
  <r>
    <n v="97"/>
    <s v="7703-97"/>
    <s v="O23011601190000007703"/>
    <x v="3"/>
    <x v="5"/>
    <x v="17"/>
    <s v="PM/0208/0104/40020197703"/>
    <x v="11"/>
    <x v="0"/>
    <s v="Prestar los servicios profesionales especializados para implementar el laboratorio de la innovación de la Caja de la Vivienda Popular, construyendo la Caja de herramientas en temas como: la sostenibilidad, la transformación digital, herramientas 4RI, desarrollo social y económico, en el marco de la ejecución del proyecto de inversión 7703 “Mejoramiento Integral de Barrios con Participación Ciudadana”."/>
    <x v="2"/>
    <n v="81101500"/>
    <n v="8000000"/>
    <n v="4"/>
    <n v="32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44 $1.306.692 y de la línea 7703-45 $30.693.308 "/>
    <d v="2024-02-22T00:00:00"/>
    <s v="DMB-040"/>
    <d v="2024-02-26T00:00:00"/>
    <n v="32000000"/>
    <n v="0"/>
    <n v="259"/>
    <d v="2024-02-27T00:00:00"/>
    <n v="32000000"/>
    <n v="0"/>
    <n v="618"/>
    <d v="2024-03-11T00:00:00"/>
    <n v="32000000"/>
    <n v="0"/>
    <n v="13066667"/>
    <m/>
    <n v="18933333"/>
    <n v="0"/>
    <s v="CONTRATO DE PRESTACION DE SERVICIOS PROFESIONALES"/>
    <n v="111"/>
    <s v="SANTIAGO  ORTEGA GONZALEZ"/>
    <n v="259"/>
  </r>
  <r>
    <n v="98"/>
    <s v="7703-98"/>
    <s v="O23011601190000007703"/>
    <x v="3"/>
    <x v="5"/>
    <x v="17"/>
    <s v="PM/0208/0104/40020197703"/>
    <x v="11"/>
    <x v="0"/>
    <s v="Prestar los servicios profesionales para apoyar técnicamente a la Dirección de Mejoramiento de Barrios en materia de hidrología e hidráulica, para la formulación, evaluación, ejecución y desarrollo de los proyectos constructivos que le sean asignados, en el marco de la ejecución del proyecto de inversión 7703 “Mejoramiento Integral de Barrios con Participación Ciudadana&quot;."/>
    <x v="2"/>
    <n v="81101500"/>
    <n v="8600000"/>
    <n v="4"/>
    <n v="344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5 $34.400.000"/>
    <d v="2024-02-22T00:00:00"/>
    <s v="DMB-041"/>
    <d v="2024-02-26T00:00:00"/>
    <n v="34400000"/>
    <n v="0"/>
    <n v="260"/>
    <d v="2024-02-27T00:00:00"/>
    <n v="34400000"/>
    <n v="0"/>
    <n v="615"/>
    <d v="2024-03-11T00:00:00"/>
    <n v="34400000"/>
    <n v="0"/>
    <n v="14333333"/>
    <m/>
    <n v="20066667"/>
    <n v="0"/>
    <s v="CONTRATO DE PRESTACION DE SERVICIOS PROFESIONALES"/>
    <n v="108"/>
    <s v="HECTOR ALFONSO ESCOBAR FLOREZ"/>
    <n v="260"/>
  </r>
  <r>
    <n v="99"/>
    <s v="7703-99"/>
    <s v="O23011601190000007703"/>
    <x v="3"/>
    <x v="5"/>
    <x v="17"/>
    <s v="PM/0208/0104/40020197703"/>
    <x v="11"/>
    <x v="0"/>
    <s v="Prestar los servicios profesionales para apoyar técnicamente a la Dirección de Mejoramiento de Barrios en el campo de ingeniería de estructuras, en la formulación, evaluación, ejecución y desarrollo de los proyectos constructivos que le sean asignados en el marco de la ejecución del proyecto de inversión 7703 “Mejoramiento Integral de Barrios con Participación Ciudadana&quot;."/>
    <x v="2"/>
    <n v="81101500"/>
    <n v="8900000"/>
    <n v="4"/>
    <n v="356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47 $35.600.000"/>
    <d v="2024-02-22T00:00:00"/>
    <s v="DMB-042"/>
    <d v="2024-02-26T00:00:00"/>
    <n v="35600000"/>
    <n v="0"/>
    <n v="261"/>
    <d v="2024-02-27T00:00:00"/>
    <n v="35600000"/>
    <n v="0"/>
    <n v="522"/>
    <d v="2024-03-08T00:00:00"/>
    <n v="35600000"/>
    <n v="0"/>
    <n v="14833333"/>
    <m/>
    <n v="20766667"/>
    <n v="0"/>
    <s v="CONTRATO DE PRESTACION DE SERVICIOS PROFESIONALES"/>
    <n v="107"/>
    <s v="SILFREDO  MERCADO CORREA"/>
    <n v="261"/>
  </r>
  <r>
    <n v="100"/>
    <s v="7703-100"/>
    <s v="O23011601190000007703"/>
    <x v="3"/>
    <x v="5"/>
    <x v="17"/>
    <s v="PM/0208/0104/40020197703"/>
    <x v="11"/>
    <x v="0"/>
    <s v="Prestar los servicios profesionales para apoyar a la Dirección de Mejoramiento de Barrios como ingeniero civil especializado en infraestructura vial,   en la formulación, evaluación, ejecución y desarrollo de los proyectos constructivos que le sean asignados en el marco de la ejecución del proyecto de inversión 7703 “Mejoramiento Integral de Barrios con Participación Ciudadana&quot;."/>
    <x v="2"/>
    <n v="81101500"/>
    <n v="7483980"/>
    <n v="4"/>
    <n v="2993592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47 $35.600.000"/>
    <d v="2024-02-22T00:00:00"/>
    <s v="DMB-043"/>
    <d v="2024-02-26T00:00:00"/>
    <n v="29935920"/>
    <n v="0"/>
    <n v="272"/>
    <d v="2024-02-28T00:00:00"/>
    <n v="29935920"/>
    <n v="0"/>
    <n v="613"/>
    <d v="2024-03-11T00:00:00"/>
    <n v="29935920"/>
    <n v="0"/>
    <n v="12223834"/>
    <m/>
    <n v="17712086"/>
    <n v="0"/>
    <s v="CONTRATO DE PRESTACION DE SERVICIOS PROFESIONALES"/>
    <n v="128"/>
    <s v="SEBASTIAN  BURGOS SANCHEZ"/>
    <n v="272"/>
  </r>
  <r>
    <n v="101"/>
    <s v="7703-101"/>
    <s v="O23011601190000007703"/>
    <x v="3"/>
    <x v="5"/>
    <x v="17"/>
    <s v="PM/0208/0104/40020197703"/>
    <x v="17"/>
    <x v="0"/>
    <s v="Prestar los servicios profesionales para apoyar técnicamente a la Dirección de Mejoramiento de Barrios desde el componente ambiental y de seguridad y salud, en la formulación, evaluación, ejecución y desarrollo de los proyectos constructivos que lea sean asignados en el marco de la ejecución del proyecto de inversión 7703 “Mejoramiento Integral de Barrios con Participación Ciudadana&quot;"/>
    <x v="2"/>
    <n v="77101700"/>
    <n v="6414810"/>
    <n v="4"/>
    <n v="2565924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57 $25.659.240"/>
    <d v="2024-02-22T00:00:00"/>
    <s v="DMB-044"/>
    <d v="2024-02-26T00:00:00"/>
    <n v="25659240"/>
    <n v="0"/>
    <n v="274"/>
    <d v="2024-02-28T00:00:00"/>
    <n v="0"/>
    <n v="25659240"/>
    <m/>
    <m/>
    <m/>
    <n v="0"/>
    <m/>
    <m/>
    <n v="0"/>
    <n v="25659240"/>
    <m/>
    <m/>
    <m/>
    <n v="274"/>
  </r>
  <r>
    <n v="102"/>
    <s v="7703-102"/>
    <s v="O23011601190000007703"/>
    <x v="3"/>
    <x v="5"/>
    <x v="17"/>
    <s v="PM/0208/0104/40020197703"/>
    <x v="34"/>
    <x v="0"/>
    <s v="Prestar los servicios profesionales para apoyar a la Dirección de Mejoramiento de Barrios en la gestión, seguimiento y control de la ejecución presupuestal y financiera de los recursos asignados para los proyectos y programas a su cago,  en el marco del proyecto de inversión 7703 “Mejoramiento Integral de Barrios con Participación Ciudadana”"/>
    <x v="2"/>
    <n v="80111600"/>
    <n v="8000000"/>
    <n v="4"/>
    <n v="32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31 $32.000.000 "/>
    <d v="2024-02-22T00:00:00"/>
    <s v="DMB-045"/>
    <d v="2024-02-26T00:00:00"/>
    <n v="32000000"/>
    <n v="0"/>
    <n v="275"/>
    <d v="2024-02-28T00:00:00"/>
    <n v="32000000"/>
    <n v="0"/>
    <n v="645"/>
    <d v="2024-03-12T00:00:00"/>
    <n v="32000000"/>
    <n v="0"/>
    <n v="14133333"/>
    <m/>
    <n v="17866667"/>
    <n v="0"/>
    <s v="CONTRATO DE PRESTACION DE SERVICIOS PROFESIONALES"/>
    <n v="95"/>
    <s v="JOAQUIN EDUARDO PERDOMO ARTUNDUAGA"/>
    <n v="275"/>
  </r>
  <r>
    <n v="103"/>
    <s v="7703-103"/>
    <s v="O23011601190000007703"/>
    <x v="3"/>
    <x v="5"/>
    <x v="17"/>
    <s v="PM/0208/0104/40020197703"/>
    <x v="2"/>
    <x v="0"/>
    <s v="Prestar los servicios profesionales para apoyar a la Dirección de Mejoramiento de Barrios en las actividades administrativas y de gestión e impulso de los asuntos contractuales y de los cierres administrativos que le sean asignados, atendiendo lo establecido en los procedimientos adoptados en la CVP en el marco del Proyecto de Inversión 7703 &quot; Mejoramiento Integral de Barrios con Participación Ciudadana&quot;."/>
    <x v="2"/>
    <n v="80111600"/>
    <n v="5000000"/>
    <n v="4"/>
    <n v="20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59 $20.000.000"/>
    <d v="2024-02-22T00:00:00"/>
    <s v="DMB-046"/>
    <d v="2024-02-26T00:00:00"/>
    <n v="20000000"/>
    <n v="0"/>
    <n v="276"/>
    <d v="2024-02-28T00:00:00"/>
    <n v="20000000"/>
    <n v="0"/>
    <n v="669"/>
    <d v="2024-03-12T00:00:00"/>
    <n v="20000000"/>
    <n v="0"/>
    <n v="8000000"/>
    <m/>
    <n v="12000000"/>
    <n v="0"/>
    <s v="CONTRATO DE PRESTACION DE SERVICIOS PROFESIONALES"/>
    <n v="143"/>
    <s v="JEIMY TATIANA CRUZ BEJARANO"/>
    <n v="276"/>
  </r>
  <r>
    <n v="104"/>
    <s v="7703-104"/>
    <s v="O23011601190000007703"/>
    <x v="3"/>
    <x v="5"/>
    <x v="17"/>
    <s v="PM/0208/0104/40020197703"/>
    <x v="4"/>
    <x v="0"/>
    <s v="Prestar los servicios profesionales para apoyar a la Dirección de Mejoramiento de Barrios en la implementación de la estrategia social en los proyectos de intervención física a escala barrial, en el marco del proyecto de inversión 7703 &quot;Mejoramiento Integral de Barrios con Participación Ciudadana&quot;"/>
    <x v="2"/>
    <n v="93141500"/>
    <n v="3688533"/>
    <n v="3.5"/>
    <n v="12909866"/>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0 $12.909.866 "/>
    <d v="2024-02-22T00:00:00"/>
    <s v="DMB-047"/>
    <d v="2024-02-26T00:00:00"/>
    <n v="12909866"/>
    <n v="0"/>
    <n v="277"/>
    <d v="2024-02-28T00:00:00"/>
    <n v="12909866"/>
    <n v="0"/>
    <n v="740"/>
    <d v="2024-03-14T00:00:00"/>
    <n v="12909866"/>
    <n v="0"/>
    <n v="5778702"/>
    <m/>
    <n v="7131164"/>
    <n v="0"/>
    <s v="CONTRATO DE PRESTACION DE SERVICIOS PROFESIONALES"/>
    <n v="144"/>
    <s v="NORMA TATIANA PATIÑO MARTINEZ"/>
    <n v="277"/>
  </r>
  <r>
    <n v="105"/>
    <s v="7703-105"/>
    <s v="O23011601190000007703"/>
    <x v="3"/>
    <x v="5"/>
    <x v="17"/>
    <s v="PM/0208/0104/40020197703"/>
    <x v="39"/>
    <x v="0"/>
    <s v="Prestar los servicios profesionales desde el campo de la arquitectura para estructurar e implementar la estrategia de Gobierno Abierto de la Caja de la Vivienda Popular en las líneas de: innovación pública, participación ciudadana y gobierno colaborativo, en el marco de la ejecución del proyecto de inversión 7703 “Mejoramiento Integral de Barrios con Participación Ciudadana”."/>
    <x v="2"/>
    <n v="81101500"/>
    <n v="8000000"/>
    <n v="3"/>
    <n v="24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46 $24.000.000"/>
    <d v="2024-02-22T00:00:00"/>
    <s v="DMB-048"/>
    <d v="2024-02-26T00:00:00"/>
    <n v="24000000"/>
    <n v="0"/>
    <n v="279"/>
    <d v="2024-02-28T00:00:00"/>
    <n v="24000000"/>
    <n v="0"/>
    <n v="1791"/>
    <d v="2024-04-22T00:00:00"/>
    <n v="24000000"/>
    <n v="0"/>
    <n v="2400000"/>
    <m/>
    <n v="21600000"/>
    <n v="0"/>
    <s v="CONTRATO DE PRESTACION DE SERVICIOS PROFESIONALES"/>
    <n v="382"/>
    <s v="IVONNE CRISTINA GIL VENEGAS"/>
    <n v="279"/>
  </r>
  <r>
    <n v="106"/>
    <s v="7703-106"/>
    <s v="O23011601190000007703"/>
    <x v="3"/>
    <x v="5"/>
    <x v="17"/>
    <s v="PM/0208/0104/40020197703"/>
    <x v="23"/>
    <x v="0"/>
    <s v="Prestación de servicios profesionales para apoyar a la Dirección de Mejoramiento de Barrios de la Caja de la Vivienda Popular en la implementación de la estrategia de comunicaciones, en el marco de la ejecución del proyecto de inversión 7703 &quot;Mejoramiento Integral de Barrios con Participación Ciudadana&quot;"/>
    <x v="2"/>
    <n v="80111600"/>
    <n v="7500000"/>
    <n v="4"/>
    <n v="30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 de la línea 7703-36 $30.000.000 "/>
    <d v="2024-02-22T00:00:00"/>
    <s v="DMB-049"/>
    <d v="2024-02-26T00:00:00"/>
    <n v="30000000"/>
    <n v="0"/>
    <n v="281"/>
    <d v="2024-02-28T00:00:00"/>
    <n v="30000000"/>
    <n v="0"/>
    <n v="373"/>
    <d v="2024-03-01T00:00:00"/>
    <n v="30000000"/>
    <n v="0"/>
    <n v="15000000"/>
    <m/>
    <n v="15000000"/>
    <n v="0"/>
    <s v="CONTRATO DE PRESTACION DE SERVICIOS PROFESIONALES"/>
    <n v="42"/>
    <s v="NELLY CECILIA FABRA GUTIERREZ"/>
    <n v="281"/>
  </r>
  <r>
    <n v="107"/>
    <s v="7703-107"/>
    <s v="O23011601190000007703"/>
    <x v="3"/>
    <x v="5"/>
    <x v="17"/>
    <s v="PM/0208/0104/40020197703"/>
    <x v="4"/>
    <x v="0"/>
    <s v="Prestar los servicios profesionales a la Dirección de Mejoramiento de Barrios para apoyar desde el componente social la supervisión de los contratos a cargo de la dependencia, en el marco de la ejecución del proyecto de inversión 7703 &quot;Mejoramiento Integral de Barrios con Participación Ciudadana."/>
    <x v="2"/>
    <n v="93141500"/>
    <n v="4000000"/>
    <n v="4"/>
    <n v="16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0 $16.000.000"/>
    <d v="2024-02-22T00:00:00"/>
    <s v="DMB-050"/>
    <d v="2024-02-26T00:00:00"/>
    <n v="16000000"/>
    <n v="0"/>
    <n v="283"/>
    <d v="2024-02-28T00:00:00"/>
    <n v="16000000"/>
    <n v="0"/>
    <n v="510"/>
    <d v="2024-03-08T00:00:00"/>
    <n v="16000000"/>
    <n v="0"/>
    <n v="6666667"/>
    <m/>
    <n v="9333333"/>
    <n v="0"/>
    <s v="CONTRATO DE PRESTACION DE SERVICIOS PROFESIONALES"/>
    <n v="90"/>
    <s v="VALERIA  BENAVIDES PEDRAZA"/>
    <n v="283"/>
  </r>
  <r>
    <n v="108"/>
    <s v="7703-108"/>
    <s v="O23011601190000007703"/>
    <x v="3"/>
    <x v="5"/>
    <x v="17"/>
    <s v="PM/0208/0104/40020197703"/>
    <x v="4"/>
    <x v="0"/>
    <s v="Prestar los servicios profesionales para apoyar a la Dirección de Mejoramiento de Barrios en la implementación  del componente social de participación ciudadana para los territorios objeto de las intervenciones, en el marco del proyecto de inversión 7703 &quot;Mejoramiento Integral de Barrios con Participación Ciudadana&quot; suscritos"/>
    <x v="2"/>
    <n v="93141500"/>
    <n v="3788000"/>
    <n v="4"/>
    <n v="15152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21 $15.152.000"/>
    <d v="2024-02-22T00:00:00"/>
    <s v="DMB-051"/>
    <d v="2024-02-26T00:00:00"/>
    <n v="15152000"/>
    <n v="0"/>
    <n v="285"/>
    <d v="2024-02-28T00:00:00"/>
    <n v="15152000"/>
    <n v="0"/>
    <n v="728"/>
    <d v="2024-03-13T00:00:00"/>
    <n v="15152000"/>
    <n v="0"/>
    <n v="6060800"/>
    <m/>
    <n v="9091200"/>
    <n v="0"/>
    <s v="CONTRATO DE PRESTACION DE SERVICIOS PROFESIONALES"/>
    <n v="153"/>
    <s v="INGRID PAOLA MARTIN CASTILLO"/>
    <n v="285"/>
  </r>
  <r>
    <n v="109"/>
    <s v="7703-109"/>
    <s v="O23011601190000007703"/>
    <x v="3"/>
    <x v="5"/>
    <x v="17"/>
    <s v="PM/0208/0104/40020197703"/>
    <x v="23"/>
    <x v="0"/>
    <s v="Prestar de servicios profesionales para desarrollar las actividades de la estrategia de comunicación estratégica de la Dirección de Barrios, en el marco de la ejecución del proyecto de inversión 7703 &quot;Mejoramiento Integral de Barrios con Participación Ciudadana&quot; en los territorios de los contratos suscritos."/>
    <x v="1"/>
    <s v="No aplica"/>
    <n v="0"/>
    <n v="0"/>
    <n v="0"/>
    <s v="NO APLICA"/>
    <s v="NO APLICA"/>
    <s v="NO APLICA"/>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e la línea 7703-36 $20.000.000"/>
    <d v="2024-02-22T00:00:00"/>
    <s v="DMB-052 ANULADA"/>
    <d v="2024-02-26T00:00:00"/>
    <n v="0"/>
    <n v="0"/>
    <m/>
    <m/>
    <m/>
    <n v="0"/>
    <m/>
    <m/>
    <m/>
    <n v="0"/>
    <m/>
    <m/>
    <n v="0"/>
    <n v="0"/>
    <m/>
    <m/>
    <m/>
    <m/>
  </r>
  <r>
    <n v="110"/>
    <s v="7703-110"/>
    <s v="O23011601190000007703"/>
    <x v="3"/>
    <x v="5"/>
    <x v="17"/>
    <s v="PM/0208/0104/40020197703"/>
    <x v="37"/>
    <x v="0"/>
    <s v="Prestar los servicios de apoyo a la gestión para ejecutar las actividades de gestión documental y apoyo administrativo para realizar la compilación, seguimiento y actualización de inventario y administración de los expedientes en medio físico y digital, de los contratos que se encuentran a cargo de la Dirección de Mejoramiento de Barrios en el marco del proyecto de inversión 7703 &quot;Mejoramiento Integral de Barrios con Participación Ciudadana&quot;."/>
    <x v="2"/>
    <n v="80111600"/>
    <n v="3500000"/>
    <n v="4"/>
    <n v="14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7 $14.000.000 "/>
    <d v="2024-02-22T00:00:00"/>
    <s v="DMB-053"/>
    <d v="2024-02-26T00:00:00"/>
    <n v="14000000"/>
    <n v="0"/>
    <n v="287"/>
    <d v="2024-02-28T00:00:00"/>
    <n v="14000000"/>
    <n v="0"/>
    <n v="529"/>
    <d v="2024-03-08T00:00:00"/>
    <n v="14000000"/>
    <n v="0"/>
    <n v="6183333"/>
    <m/>
    <n v="7816667"/>
    <n v="0"/>
    <s v="CONTRATO DE PRESTACION DE SERVICIOS PROFESIONALES"/>
    <n v="122"/>
    <s v="LINA MARIA HERNANDEZ IBAÑEZ"/>
    <n v="287"/>
  </r>
  <r>
    <n v="111"/>
    <s v="7703-111"/>
    <s v="O23011601190000007703"/>
    <x v="3"/>
    <x v="5"/>
    <x v="17"/>
    <s v="PM/0208/0104/40020197703"/>
    <x v="10"/>
    <x v="0"/>
    <s v="Prestar los servicios profesionales jurídicos especializados, para apoyar jurídicamente a la Dirección de Mejoramiento de Barrios en la supervisión de los contratos de consultoría, obra e interventoría suscritos en el marco de la ejecución del proyecto de inversión 7703 &quot;Mejoramiento Integral de Barrios con Participación Ciudadana&quot;."/>
    <x v="1"/>
    <s v="No aplica"/>
    <n v="0"/>
    <n v="0"/>
    <n v="0"/>
    <s v="NO APLICA"/>
    <s v="NO APLICA"/>
    <s v="NO APLICA"/>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6 $26.728.520  y de la línea 7703-27 $21.271.480"/>
    <d v="2024-02-22T00:00:00"/>
    <s v="DMB-054 ANULADA"/>
    <d v="2024-02-26T00:00:00"/>
    <n v="0"/>
    <n v="0"/>
    <m/>
    <m/>
    <m/>
    <n v="0"/>
    <m/>
    <m/>
    <m/>
    <n v="0"/>
    <m/>
    <m/>
    <n v="0"/>
    <n v="0"/>
    <m/>
    <m/>
    <m/>
    <m/>
  </r>
  <r>
    <n v="112"/>
    <s v="7703-112"/>
    <s v="O23011601190000007703"/>
    <x v="3"/>
    <x v="5"/>
    <x v="17"/>
    <s v="PM/0208/0104/40020197703"/>
    <x v="38"/>
    <x v="0"/>
    <s v="Prestar los servicios profesionales en materia financiera a la Dirección de Mejoramiento de Barrios para realizar el seguimiento financiero y presupuestal de los proyectos de infraestructura desarrollados en el marco de la ejecución del proyecto de inversión 7703 &quot;Mejoramiento Integral de Barrios con Participación Ciudadana&quot;."/>
    <x v="2"/>
    <n v="80111600"/>
    <n v="9000000"/>
    <s v="3 meses , 20 dias"/>
    <n v="33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30 $33.000.000 "/>
    <d v="2024-02-22T00:00:00"/>
    <s v="DMB-055"/>
    <d v="2024-02-26T00:00:00"/>
    <n v="33000000"/>
    <n v="0"/>
    <n v="289"/>
    <d v="2024-02-28T00:00:00"/>
    <n v="33000000"/>
    <n v="0"/>
    <n v="739"/>
    <d v="2024-03-14T00:00:00"/>
    <n v="33000000"/>
    <n v="0"/>
    <n v="12925000"/>
    <m/>
    <n v="20075000"/>
    <n v="0"/>
    <s v="CONTRATO DE PRESTACION DE SERVICIOS PROFESIONALES"/>
    <n v="150"/>
    <s v="CAROLINA  LOPEZ PALACIO"/>
    <n v="289"/>
  </r>
  <r>
    <n v="113"/>
    <s v="7703-113"/>
    <s v="O23011601190000007703"/>
    <x v="3"/>
    <x v="5"/>
    <x v="17"/>
    <s v="PM/0208/0104/40020197703"/>
    <x v="4"/>
    <x v="0"/>
    <s v="Prestar los servicios de apoyo a la gestión de la Dirección de Barrios mediante el acompañamiento al procedimiento &quot;seguimiento y control a la estabilidad y sostenibilidad de la obra”, en el marco del proyecto de inversión 7703 &quot;Mejoramiento Integral de Barrios con Participación Ciudadana&quot;"/>
    <x v="2"/>
    <n v="93141500"/>
    <n v="3153963"/>
    <n v="3"/>
    <n v="9461889"/>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1 $9.461.889 "/>
    <d v="2024-02-22T00:00:00"/>
    <s v="DMB-056"/>
    <d v="2024-02-26T00:00:00"/>
    <n v="9461889"/>
    <n v="0"/>
    <n v="290"/>
    <d v="2024-02-28T00:00:00"/>
    <n v="9461889"/>
    <n v="0"/>
    <n v="1700"/>
    <d v="2024-04-16T00:00:00"/>
    <n v="9461889"/>
    <n v="0"/>
    <n v="1471849"/>
    <m/>
    <n v="7990040"/>
    <n v="0"/>
    <s v="CONTRATO DE PRESTACION DE SERVICIOS DE APOYO A LA GESTION"/>
    <n v="355"/>
    <s v="ERIKA YANETH CASTRO PEREZ"/>
    <n v="290"/>
  </r>
  <r>
    <n v="114"/>
    <s v="7703-114"/>
    <s v="O23011601190000007703"/>
    <x v="3"/>
    <x v="5"/>
    <x v="17"/>
    <s v="PM/0208/0104/40020197703"/>
    <x v="10"/>
    <x v="0"/>
    <s v="Prestar servicios profesionales desde el componente jurídico para brindar apoyo en las actuaciones que se adelanten en el proceso de gestión contractual para la Dirección de mejoramiento de barrios."/>
    <x v="2"/>
    <n v="80121700"/>
    <n v="10000000"/>
    <n v="4"/>
    <n v="40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1T00:00:00"/>
    <n v="202415000022533"/>
    <s v="02 - Creación de Nueva Línea "/>
    <s v="de la línea 7703-28 $40.000.000"/>
    <d v="2024-02-22T00:00:00"/>
    <s v="DMB-057"/>
    <d v="2024-02-26T00:00:00"/>
    <n v="40000000"/>
    <n v="0"/>
    <n v="291"/>
    <d v="2024-02-28T00:00:00"/>
    <n v="40000000"/>
    <n v="0"/>
    <n v="382"/>
    <d v="2024-03-01T00:00:00"/>
    <n v="40000000"/>
    <n v="0"/>
    <n v="20000000"/>
    <m/>
    <n v="20000000"/>
    <n v="0"/>
    <s v="CONTRATO DE PRESTACION DE SERVICIOS PROFESIONALES"/>
    <n v="41"/>
    <s v="GUILLERMO ALFONSO AGUANCHA BAUTE"/>
    <n v="291"/>
  </r>
  <r>
    <n v="115"/>
    <s v="7703-115"/>
    <s v="O23011601190000007703"/>
    <x v="3"/>
    <x v="5"/>
    <x v="17"/>
    <s v="PM/0208/0104/40020197703"/>
    <x v="4"/>
    <x v="0"/>
    <s v="Adición y prórroga al contrato 367-2023 cuyo objeto es: Prestar los servicios profesionales en materia social a la Dirección de Mejoramiento de Barrios de la Caja de la Vivienda Popular para gestionar el componente social del territorio Caracolí en el marco de la ejecución del proyecto de Inversión 7703 “Mejoramiento Integral de Barrios con ParticipaciónCiudadana”"/>
    <x v="3"/>
    <n v="93141500"/>
    <n v="3688533"/>
    <n v="1"/>
    <n v="3688533"/>
    <s v="FEBRERO"/>
    <s v="FEBRERO"/>
    <s v="Febrero"/>
    <s v="DIRECCIÓN DE MEJORAMIENTO DE BARRIOS"/>
    <s v="MARIA MERCEDES MOLINA RENGIFO"/>
    <s v="2.1.03.01.05.03.01.01.98  A Otras Entidades No Financieras Municipales y/o Distritales no consideradas Empresas"/>
    <s v="A.15.10 - Mejoramiento y mantenimiento de zonas verdes, parques, plazas y plazoletas"/>
    <m/>
    <d v="2024-02-28T00:00:00"/>
    <n v="202415000025563"/>
    <s v="02 - Creación de Nueva Línea "/>
    <s v="de la línea 7703-82 $3.688.533"/>
    <d v="2024-02-28T00:00:00"/>
    <s v="DMB-058"/>
    <d v="2024-02-28T00:00:00"/>
    <n v="3688533"/>
    <n v="0"/>
    <n v="329"/>
    <d v="2024-02-28T00:00:00"/>
    <n v="3688533"/>
    <n v="0"/>
    <n v="359"/>
    <d v="2024-02-29T00:00:00"/>
    <n v="3688533"/>
    <n v="0"/>
    <n v="3688533"/>
    <m/>
    <n v="0"/>
    <n v="0"/>
    <s v="CONTRATO DE PRESTACION DE SERVICIOS PROFESIONALES"/>
    <n v="367"/>
    <s v="MARIA CAMILA RAMOS PRIETO"/>
    <n v="329"/>
  </r>
  <r>
    <n v="116"/>
    <s v="7703-116"/>
    <s v="O23011601190000007703"/>
    <x v="3"/>
    <x v="5"/>
    <x v="17"/>
    <s v="PM/0208/0104/40020197703"/>
    <x v="23"/>
    <x v="0"/>
    <s v="Prestar de servicios profesionales para desarrollar las actividades de la estrategia de comunicación de la Dirección de Mejoramiento de Barrios, en el marco de la ejecución del proyecto de inversión 7703 &quot;Mejoramiento Integral de Barrios con Participación Ciudadana&quot; en los territorios de los contratos suscritos."/>
    <x v="2"/>
    <n v="80111600"/>
    <n v="5000000"/>
    <n v="4"/>
    <n v="20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8T00:00:00"/>
    <n v="202415000025823"/>
    <s v="02 - Creación de Nueva Línea "/>
    <s v="de la línea 7703-109 $20.000.000"/>
    <d v="2024-03-01T00:00:00"/>
    <s v="DMB-063"/>
    <d v="2024-03-01T00:00:00"/>
    <n v="20000000"/>
    <n v="0"/>
    <n v="382"/>
    <d v="2024-03-04T00:00:00"/>
    <n v="20000000"/>
    <n v="0"/>
    <n v="626"/>
    <d v="2024-03-11T00:00:00"/>
    <n v="20000000"/>
    <n v="0"/>
    <n v="8333333"/>
    <m/>
    <n v="11666667"/>
    <n v="0"/>
    <s v="CONTRATO DE PRESTACION DE SERVICIOS PROFESIONALES"/>
    <n v="134"/>
    <s v="ELKIN ESNEIDER CORTES NIÑO"/>
    <n v="382"/>
  </r>
  <r>
    <n v="117"/>
    <s v="7703-117"/>
    <s v="O23011601190000007703"/>
    <x v="3"/>
    <x v="5"/>
    <x v="17"/>
    <s v="PM/0208/0104/40020197703"/>
    <x v="10"/>
    <x v="0"/>
    <s v="Prestar los servicios profesionales para apoyar jurídicamente a la Dirección de Mejoramiento de Barrios en las diferentes etapas de los procesos de selección y en la supervisión de los contratos de infraestructura suscritos en el marco de la ejecución del proyecto de inversión 7703 &quot;Mejoramiento Integral de Barrios con Participación Ciudadana&quot;"/>
    <x v="2"/>
    <n v="80121700"/>
    <n v="12000000"/>
    <n v="4"/>
    <n v="48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8T00:00:00"/>
    <n v="202415000025823"/>
    <s v="02 - Creación de Nueva Línea "/>
    <s v="de la línea 7703-111 $48.000.000"/>
    <d v="2024-03-01T00:00:00"/>
    <s v="DMB-064"/>
    <d v="2024-03-01T00:00:00"/>
    <n v="48000000"/>
    <n v="0"/>
    <n v="383"/>
    <d v="2024-03-04T00:00:00"/>
    <n v="48000000"/>
    <n v="0"/>
    <n v="741"/>
    <d v="2024-03-14T00:00:00"/>
    <n v="48000000"/>
    <n v="0"/>
    <n v="18800000"/>
    <m/>
    <n v="29200000"/>
    <n v="0"/>
    <s v="CONTRATO DE PRESTACION DE SERVICIOS PROFESIONALES"/>
    <n v="147"/>
    <s v="PAOLA ANDREA ROJAS MESA"/>
    <n v="383"/>
  </r>
  <r>
    <n v="118"/>
    <s v="7703-118"/>
    <s v="O23011601190000007703"/>
    <x v="3"/>
    <x v="5"/>
    <x v="17"/>
    <s v="PM/0208/0104/40020197703"/>
    <x v="35"/>
    <x v="0"/>
    <s v="Prestar los servicios profesionales para apoyar a la Dirección General de la Caja de la Vivienda Popular en el seguimiento y acompañamiento a la ejecución de la política, planes, programas y proyectos en materia de mejoramiento de barrios y de vivienda, titulación y reasentamiento, en el marco de la ejecución del Plan Distrital de Desarrollo."/>
    <x v="2"/>
    <n v="80111600"/>
    <n v="8553120"/>
    <n v="4"/>
    <n v="3421248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8T00:00:00"/>
    <n v="202415000025823"/>
    <s v="02 - Creación de Nueva Línea "/>
    <s v="de la línea 7703-33 $34.212.480"/>
    <d v="2024-03-01T00:00:00"/>
    <s v="DMB-065"/>
    <d v="2024-03-01T00:00:00"/>
    <n v="34212480"/>
    <n v="0"/>
    <n v="391"/>
    <d v="2024-03-04T00:00:00"/>
    <n v="34212480"/>
    <n v="0"/>
    <n v="716"/>
    <d v="2024-03-13T00:00:00"/>
    <n v="34212480"/>
    <n v="0"/>
    <n v="13114784"/>
    <m/>
    <n v="21097696"/>
    <n v="0"/>
    <s v="CONTRATO DE PRESTACION DE SERVICIOS PROFESIONALES"/>
    <n v="133"/>
    <s v="GUSTAVO ADOLFO ROSAS SUAREZ"/>
    <n v="391"/>
  </r>
  <r>
    <n v="119"/>
    <s v="7703-119"/>
    <s v="O23011601190000007703"/>
    <x v="3"/>
    <x v="5"/>
    <x v="17"/>
    <s v="PM/0208/0104/40020197703"/>
    <x v="4"/>
    <x v="0"/>
    <s v="Prestar los servicios profesionales para apoyar el seguimiento a la estrategia social dentro de los contratos de infraestructura a cargo de la Dirección de Mejoramiento de Barrios para los proyectos de intervención física a escala barrial, en el marco del proyecto de inversión 7703 &quot;Mejoramiento Integral de Barrios con Participación Ciudadana&quot;"/>
    <x v="2"/>
    <n v="93141500"/>
    <n v="10000000"/>
    <n v="4"/>
    <n v="40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8T00:00:00"/>
    <n v="202415000025823"/>
    <s v="02 - Creación de Nueva Línea "/>
    <s v="de la línea 7703-22$ 40.000.000"/>
    <d v="2024-03-01T00:00:00"/>
    <s v="DMB-066"/>
    <d v="2024-03-01T00:00:00"/>
    <n v="40000000"/>
    <n v="0"/>
    <n v="371"/>
    <d v="2024-03-01T00:00:00"/>
    <n v="40000000"/>
    <n v="0"/>
    <n v="644"/>
    <d v="2024-03-12T00:00:00"/>
    <n v="40000000"/>
    <n v="0"/>
    <n v="16333333"/>
    <m/>
    <n v="23666667"/>
    <n v="0"/>
    <s v="CONTRATO DE PRESTACION DE SERVICIOS PROFESIONALES"/>
    <n v="114"/>
    <s v="IVAN  PERDOMO LONDOÑO"/>
    <n v="371"/>
  </r>
  <r>
    <n v="120"/>
    <s v="7703-120"/>
    <s v="O23011601190000007703"/>
    <x v="3"/>
    <x v="5"/>
    <x v="17"/>
    <s v="PM/0208/0104/40020197703"/>
    <x v="39"/>
    <x v="0"/>
    <s v="Prestar los servicios profesionales para apoyar la implementación de la estrategia de Gobierno Abierto de la Caja de la Vivienda Popular, en asuntos relacionados con innovación pública, participación ciudadana y gobierno colaborativo, en el marco de la ejecución del proyecto de inversión 7703 “Mejoramiento Integral de Barrios con Participación Ciudadana”."/>
    <x v="2"/>
    <n v="81101500"/>
    <n v="12000000"/>
    <n v="4"/>
    <n v="48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8T00:00:00"/>
    <n v="202415000025823"/>
    <s v="02 - Creación de Nueva Línea "/>
    <s v="de la línea 7703-52 $48.000.000 "/>
    <d v="2024-03-01T00:00:00"/>
    <s v="DMB-067"/>
    <d v="2024-03-01T00:00:00"/>
    <n v="48000000"/>
    <n v="0"/>
    <n v="373"/>
    <d v="2024-03-01T00:00:00"/>
    <n v="48000000"/>
    <n v="0"/>
    <n v="1099"/>
    <d v="2024-03-21T00:00:00"/>
    <n v="48000000"/>
    <n v="0"/>
    <n v="16000000"/>
    <m/>
    <n v="32000000"/>
    <n v="0"/>
    <s v="CONTRATO DE PRESTACION DE SERVICIOS PROFESIONALES"/>
    <n v="211"/>
    <s v="HENRY ANDRES GUALDRON VELASCO"/>
    <n v="373"/>
  </r>
  <r>
    <n v="121"/>
    <s v="7703-121"/>
    <s v="O23011601190000007703"/>
    <x v="3"/>
    <x v="5"/>
    <x v="17"/>
    <s v="PM/0208/0104/40020197703"/>
    <x v="11"/>
    <x v="0"/>
    <s v="Prestar los servicios profesionales técnicos en los contratos de infraestructura, en la formulación, proyección, ajuste y revisión de los presupuestos, dentro de la formulación y ejecución de proyectos, para la ejecución del proyecto de Inversión 7703 &quot;Mejoramiento Integral de Barrios Con Participación Ciudadana&quot;"/>
    <x v="2"/>
    <n v="81101500"/>
    <n v="8553120"/>
    <n v="4"/>
    <n v="3421248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8T00:00:00"/>
    <n v="202415000025823"/>
    <s v="02 - Creación de Nueva Línea "/>
    <s v="de la línea 7703-48 $34.212.480 "/>
    <d v="2024-03-01T00:00:00"/>
    <s v="DMB-068"/>
    <d v="2024-03-01T00:00:00"/>
    <n v="34212480"/>
    <n v="0"/>
    <n v="372"/>
    <d v="2024-03-01T00:00:00"/>
    <n v="34212480"/>
    <n v="0"/>
    <n v="1098"/>
    <d v="2024-03-21T00:00:00"/>
    <n v="34212480"/>
    <n v="0"/>
    <n v="11404160"/>
    <m/>
    <n v="22808320"/>
    <n v="0"/>
    <s v="CONTRATO DE PRESTACION DE SERVICIOS PROFESIONALES"/>
    <n v="204"/>
    <s v="LAURA MILENA RAMIREZ QUIMBAYO"/>
    <n v="372"/>
  </r>
  <r>
    <n v="122"/>
    <s v="7703-122"/>
    <s v="O23011601190000007703"/>
    <x v="3"/>
    <x v="5"/>
    <x v="17"/>
    <s v="PM/0208/0104/40020197703"/>
    <x v="11"/>
    <x v="0"/>
    <s v="Adición y prórroga al contrato 671-2023 cuyo objeto es: Prestación de servicios profesionales de apoyo a la supervisión, formulación, gestión técnica y administrativa a la Dirección de Mejoramiento de Barrios de la Caja de Vivienda popular en el marco del Proyecto de Inversión 7703 “Mejoramiento Integral de Barrios con Participación Ciudadana”."/>
    <x v="3"/>
    <n v="81101500"/>
    <n v="7483980"/>
    <n v="1"/>
    <n v="748398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9T00:00:00"/>
    <n v="202415000026663"/>
    <s v="02 - Creación de Nueva Línea "/>
    <s v="de la línea 7703-18 $7.483.980"/>
    <d v="2024-02-29T00:00:00"/>
    <s v="DMB-059"/>
    <d v="2024-02-29T00:00:00"/>
    <n v="7483980"/>
    <n v="0"/>
    <n v="362"/>
    <d v="2024-03-01T00:00:00"/>
    <n v="7483980"/>
    <n v="0"/>
    <n v="419"/>
    <d v="2024-03-06T00:00:00"/>
    <n v="7483980"/>
    <n v="0"/>
    <n v="7483980"/>
    <m/>
    <n v="0"/>
    <n v="0"/>
    <s v="CONTRATO DE PRESTACION DE SERVICIOS PROFESIONALES"/>
    <n v="671"/>
    <s v="YANDHY TATIANA ROBELTO GARRIDO"/>
    <n v="362"/>
  </r>
  <r>
    <n v="123"/>
    <s v="7703-123"/>
    <s v="O23011601190000007703"/>
    <x v="3"/>
    <x v="5"/>
    <x v="17"/>
    <s v="PM/0208/0104/40020197703"/>
    <x v="39"/>
    <x v="0"/>
    <s v="Adición y prórroga al contrato 670-2023 cuyo objeto es: Prestacion de servicios profesionales a la direccion de mejoramiento de barrios de la caja de la vivienda popular en materia tecnica, en el proyecto de intervencion de los territorios priorizados en el marco del proyecto de inversión 7703 &quot;Mejoramiento Integral de Barrios con Participación Ciudadana&quot;."/>
    <x v="3"/>
    <n v="81101500"/>
    <n v="7483980"/>
    <n v="1"/>
    <n v="748398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9T00:00:00"/>
    <n v="202415000026663"/>
    <s v="02 - Creación de Nueva Línea "/>
    <s v="de la línea 7703-46 $7.483.980"/>
    <d v="2024-02-29T00:00:00"/>
    <s v="DMB-060"/>
    <d v="2024-02-29T00:00:00"/>
    <n v="7483980"/>
    <n v="0"/>
    <n v="363"/>
    <d v="2024-03-01T00:00:00"/>
    <n v="7483980"/>
    <n v="0"/>
    <n v="420"/>
    <d v="2024-03-07T00:00:00"/>
    <n v="7483980"/>
    <n v="0"/>
    <n v="4989320"/>
    <m/>
    <n v="2494660"/>
    <n v="0"/>
    <s v="CONTRATO DE PRESTACION DE SERVICIOS PROFESIONALES"/>
    <n v="670"/>
    <s v="MONICA ANDREA ZIPAQUIRA DIAZ"/>
    <n v="363"/>
  </r>
  <r>
    <n v="124"/>
    <s v="7703-124"/>
    <s v="O23011601190000007703"/>
    <x v="3"/>
    <x v="5"/>
    <x v="17"/>
    <s v="PM/0208/0104/40020197703"/>
    <x v="39"/>
    <x v="0"/>
    <s v="Adición y prórroga al contrato 675-2023 cuyo objeto es: Prestar los servicios profesionales en materia urbanista para asesorar a la Dirección de Mejoramiento de Barrios de la Caja de la Vivienda Popular en la ejecución del proyecto de inversión 7703 &quot;Mejoramiento Integral de Barrios con Participación Ciudadana&quot;"/>
    <x v="3"/>
    <n v="81101500"/>
    <n v="11500000"/>
    <n v="1"/>
    <n v="115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2-29T00:00:00"/>
    <n v="202415000026663"/>
    <s v="02 - Creación de Nueva Línea "/>
    <s v="de la línea 7703-49 $11.500.000"/>
    <d v="2024-02-29T00:00:00"/>
    <s v="DMB-061"/>
    <d v="2024-02-29T00:00:00"/>
    <n v="11500000"/>
    <n v="0"/>
    <n v="364"/>
    <d v="2024-03-01T00:00:00"/>
    <n v="11500000"/>
    <n v="0"/>
    <n v="418"/>
    <d v="2024-03-06T00:00:00"/>
    <n v="11500000"/>
    <n v="0"/>
    <n v="11500000"/>
    <m/>
    <n v="0"/>
    <n v="0"/>
    <s v="CONTRATO DE PRESTACION DE SERVICIOS PROFESIONALES"/>
    <n v="675"/>
    <s v="MARTHA CAROLINA CARMONA FLOREZ"/>
    <n v="364"/>
  </r>
  <r>
    <n v="125"/>
    <s v="7703-125"/>
    <s v="O23011601190000007703"/>
    <x v="3"/>
    <x v="5"/>
    <x v="17"/>
    <s v="PM/0208/0111/40020197703"/>
    <x v="11"/>
    <x v="0"/>
    <s v="Adición y prórroga al contrato 379-2023 cuyo objeto es: 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
    <x v="3"/>
    <n v="81101500"/>
    <n v="10000000"/>
    <n v="1"/>
    <n v="10000000"/>
    <s v="MARZO"/>
    <s v="MARZO"/>
    <s v="MARZO"/>
    <s v="DIRECCIÓN DE MEJORAMIENTO DE BARRIOS"/>
    <s v="LAURA MARCELA SANGUINO GUTIÉRREZ"/>
    <s v="2.1.03.01.05.03.01.01.98  A Otras Entidades No Financieras Municipales y/o Distritales no consideradas Empresas"/>
    <s v="A.15.10 - Mejoramiento y mantenimiento de zonas verdes, parques, plazas y plazoletas"/>
    <m/>
    <d v="2024-02-29T00:00:00"/>
    <n v="202415000026663"/>
    <s v="02 - Creación de Nueva Línea "/>
    <s v="r de la línea 7703-48 $10.000.000"/>
    <d v="2024-02-29T00:00:00"/>
    <s v="DMB-062"/>
    <d v="2024-02-29T00:00:00"/>
    <n v="10000000"/>
    <n v="0"/>
    <n v="365"/>
    <d v="2024-03-01T00:00:00"/>
    <n v="10000000"/>
    <n v="0"/>
    <n v="1029"/>
    <d v="2024-03-21T00:00:00"/>
    <n v="10000000"/>
    <n v="0"/>
    <n v="10000000"/>
    <m/>
    <n v="0"/>
    <n v="0"/>
    <s v="CONTRATO DE PRESTACION DE SERVICIOS PROFESIONALES"/>
    <n v="379"/>
    <s v="JORGE FERNANDO MURILLO HEREDIA"/>
    <n v="365"/>
  </r>
  <r>
    <n v="126"/>
    <s v="7703-126"/>
    <s v="O23011601190000007703"/>
    <x v="3"/>
    <x v="5"/>
    <x v="17"/>
    <s v="PM/0208/0104/40020197703"/>
    <x v="17"/>
    <x v="0"/>
    <s v="Prestar los servicios profesionales en materia forestal, silvicultural para los proyectos de infraestructura a cargo de la Dirección de Mejoramiento de Barrios"/>
    <x v="2"/>
    <n v="77101700"/>
    <n v="6414810"/>
    <n v="4"/>
    <n v="2565924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3-05T00:00:00"/>
    <s v="202415000028683_x000a_202415000029453"/>
    <s v="02 - Creación de Nueva Línea "/>
    <s v="de la línea 7703-58 $25.659.240"/>
    <d v="2024-03-07T00:00:00"/>
    <s v="DMB-070 (Anulado  correo electrónico  23-04-2024)"/>
    <d v="2024-03-08T00:00:00"/>
    <n v="0"/>
    <n v="25659240"/>
    <n v="413"/>
    <d v="2024-03-11T00:00:00"/>
    <n v="0"/>
    <n v="0"/>
    <m/>
    <m/>
    <m/>
    <n v="0"/>
    <m/>
    <m/>
    <n v="0"/>
    <n v="25659240"/>
    <m/>
    <m/>
    <m/>
    <s v="413  ( Anulado  correo electrónico  23-04-2024)"/>
  </r>
  <r>
    <n v="127"/>
    <s v="7703-127"/>
    <s v="O23011601190000007703"/>
    <x v="3"/>
    <x v="5"/>
    <x v="17"/>
    <s v="PM/0208/0104/40020197703"/>
    <x v="38"/>
    <x v="0"/>
    <s v="Adición al contrato 150-2024 cuyo objeto es: Prestar los servicios profesionales en materia financiera a la Dirección de Mejoramiento de Barrios para realizar el seguimiento financiero y presupuestal de los proyectos de infraestructura desarrollados en el marco de la ejecución del proyecto de inversión 7703 &quot;Mejoramiento Integral de Barrios con Participación Ciudadana&quot;."/>
    <x v="3"/>
    <n v="80111600"/>
    <n v="750000"/>
    <n v="4"/>
    <n v="3000000"/>
    <s v="MARZO"/>
    <s v="MARZO"/>
    <s v="MARZO"/>
    <s v="DIRECCIÓN DE MEJORAMIENTO DE BARRIOS"/>
    <s v="MARIA MERCEDES MOLINA RENGIFO"/>
    <s v="2.1.03.01.05.03.01.01.98  A Otras Entidades No Financieras Municipales y/o Distritales no consideradas Empresas"/>
    <s v="A.15.10 - Mejoramiento y mantenimiento de zonas verdes, parques, plazas y plazoletas"/>
    <m/>
    <d v="2024-03-18T00:00:00"/>
    <s v="202415000032213_x000a_202415000032983(Viabilización)"/>
    <s v="02 - Creación de Nueva Línea "/>
    <s v=" de la línea 7703-28 $2.799.368  y de la línea 7703-30 $200.632"/>
    <d v="2024-03-19T00:00:00"/>
    <s v="DMB-071"/>
    <d v="2024-03-22T00:00:00"/>
    <n v="3000000"/>
    <n v="0"/>
    <n v="575"/>
    <d v="2024-04-05T00:00:00"/>
    <n v="0"/>
    <n v="3000000"/>
    <m/>
    <m/>
    <m/>
    <n v="0"/>
    <m/>
    <m/>
    <n v="0"/>
    <n v="3000000"/>
    <m/>
    <m/>
    <m/>
    <n v="575"/>
  </r>
  <r>
    <n v="128"/>
    <s v="7703-128"/>
    <s v="O23011601190000007703"/>
    <x v="3"/>
    <x v="5"/>
    <x v="17"/>
    <s v="PM/0208/0104/40020197703"/>
    <x v="37"/>
    <x v="0"/>
    <s v="Prestar los servicios de apoyo a la gestión, en el manejo de la información documental de la Dirección de Mejoramiento de Barrios, de acuerdo con los procesos y procedimientos de gestión documental de la Caja de la Vivienda Popular"/>
    <x v="2"/>
    <n v="80111600"/>
    <n v="3253963"/>
    <n v="3"/>
    <n v="9761889"/>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7 $5.622.968_x000a_de la línea 7703-8 $4.138.921 _x000a_"/>
    <d v="2024-04-01T00:00:00"/>
    <s v="DMB-073"/>
    <d v="2024-04-01T00:00:00"/>
    <n v="9761889"/>
    <n v="0"/>
    <n v="578"/>
    <d v="2024-04-03T00:00:00"/>
    <n v="0"/>
    <n v="9761889"/>
    <m/>
    <m/>
    <m/>
    <n v="0"/>
    <m/>
    <m/>
    <n v="0"/>
    <n v="9761889"/>
    <m/>
    <m/>
    <m/>
    <n v="578"/>
  </r>
  <r>
    <n v="129"/>
    <s v="7703-129"/>
    <s v="O23011601190000007703"/>
    <x v="3"/>
    <x v="5"/>
    <x v="17"/>
    <s v="PM/0208/0104/40020197703"/>
    <x v="11"/>
    <x v="0"/>
    <s v="Prestar los servicios profesionales para apoyar técnicamente la revisión y análisis de los proyectos reportados en el banco de proyectos, así como la supervisión de los proyectos de infraestructura de la Dirección de Mejoramiento de Barrios."/>
    <x v="2"/>
    <n v="81101500"/>
    <n v="6414840"/>
    <n v="3"/>
    <n v="1924452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18 $983.611 _x000a_ de la línea 7703-44 $5.651.148 _x000a_ de la línea 7703-45 $4.247.332 _x000a_ de la línea 7703-47 $4.599.664 _x000a_ de la línea 7703-48 $3.762.765 "/>
    <d v="2024-04-01T00:00:00"/>
    <s v="DMB-074 (Anulado  correo electrónico  23-04-2024)"/>
    <d v="2024-04-01T00:00:00"/>
    <n v="14967960"/>
    <n v="4276560"/>
    <n v="576"/>
    <d v="2024-04-03T00:00:00"/>
    <n v="14967960"/>
    <n v="0"/>
    <n v="1309"/>
    <d v="2024-04-08T00:00:00"/>
    <n v="14967960"/>
    <n v="0"/>
    <n v="5737718"/>
    <m/>
    <n v="9230242"/>
    <n v="4276560"/>
    <s v="CONTRATO DE PRESTACION DE SERVICIOS PROFESIONALES"/>
    <n v="280"/>
    <s v="JOSE DAVID CUBILLOS PARRA"/>
    <s v="576  ( Anulado  correo electrónico  23-04-2024)"/>
  </r>
  <r>
    <n v="130"/>
    <s v="7703-130"/>
    <s v="O23011601190000007703"/>
    <x v="3"/>
    <x v="5"/>
    <x v="17"/>
    <s v="PM/0208/0104/40020197703"/>
    <x v="17"/>
    <x v="0"/>
    <s v="Prestar los servicios profesionales para apoyar la supervisión de los proyectos de infraestructura de la Dirección de Mejoramiento de Barrios, en materia ambiental y de Seguridad y Salud en el Trabajo (SST-MA)."/>
    <x v="2"/>
    <n v="77101700"/>
    <n v="6414840"/>
    <n v="3"/>
    <n v="1924452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8 $19.244.520"/>
    <d v="2024-04-01T00:00:00"/>
    <s v="DMB-075"/>
    <d v="2024-04-01T00:00:00"/>
    <n v="19244520"/>
    <n v="0"/>
    <n v="580"/>
    <d v="2024-04-03T00:00:00"/>
    <n v="19244520"/>
    <n v="0"/>
    <n v="1627"/>
    <d v="2024-04-12T00:00:00"/>
    <n v="19244520"/>
    <n v="0"/>
    <n v="4062732"/>
    <m/>
    <n v="15181788"/>
    <n v="0"/>
    <s v="CONTRATO DE PRESTACION DE SERVICIOS PROFESIONALES"/>
    <n v="321"/>
    <s v="ANA MARIA BERMUDEZ ANDRADE"/>
    <m/>
  </r>
  <r>
    <n v="131"/>
    <s v="7703-131"/>
    <s v="O23011601190000007703"/>
    <x v="3"/>
    <x v="5"/>
    <x v="17"/>
    <s v="PM/0208/0104/40020197703"/>
    <x v="39"/>
    <x v="0"/>
    <s v="Prestar los servicios profesionales a la Dirección de Mejoramiento de Barrios para realizar el seguimiento técnico  a la estabilidad y sostenibilidad de los proyectos de infraestructura."/>
    <x v="2"/>
    <n v="81101500"/>
    <n v="6514840"/>
    <n v="3"/>
    <n v="1954452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 de la línea 7703-46 $9.662.028 _x000a_ de la línea 7703-49 $9.882.492"/>
    <d v="2024-04-01T00:00:00"/>
    <s v="DMB-076"/>
    <d v="2024-04-01T00:00:00"/>
    <n v="19544520"/>
    <n v="0"/>
    <n v="579"/>
    <d v="2024-04-03T00:00:00"/>
    <n v="19544520"/>
    <n v="0"/>
    <n v="1487"/>
    <d v="2024-04-11T00:00:00"/>
    <n v="19544520"/>
    <n v="0"/>
    <n v="4343227"/>
    <m/>
    <n v="15201293"/>
    <n v="0"/>
    <s v="CONTRATO DE PRESTACION DE SERVICIOS PROFESIONALES"/>
    <n v="317"/>
    <s v="ANA YANET LEGUIZAMON FANDIÑO"/>
    <m/>
  </r>
  <r>
    <n v="132"/>
    <s v="7703-132"/>
    <s v="O23011601190000007703"/>
    <x v="3"/>
    <x v="5"/>
    <x v="17"/>
    <s v="PM/0208/0104/40020197703"/>
    <x v="11"/>
    <x v="0"/>
    <s v="Prestar los servicios profesionales para apoyar técnicamente la supervisión la formulación, ejecución y/o seguimiento de los proyectos de infraestructura a cargo de la Dirección de Mejoramiento  de Barrios."/>
    <x v="2"/>
    <n v="81101500"/>
    <n v="7483980"/>
    <n v="3"/>
    <n v="2245194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 de la línea 7703-48 $16.580.239 y  de la línea 7703-50 $5.871.701"/>
    <d v="2024-04-01T00:00:00"/>
    <s v="DMB-077"/>
    <d v="2024-04-01T00:00:00"/>
    <n v="22451940"/>
    <n v="0"/>
    <n v="577"/>
    <d v="2024-04-03T00:00:00"/>
    <n v="22451940"/>
    <n v="0"/>
    <n v="1801"/>
    <d v="2024-04-23T00:00:00"/>
    <n v="22451940"/>
    <n v="0"/>
    <n v="1995728"/>
    <m/>
    <n v="20456212"/>
    <n v="0"/>
    <s v="CONTRATO DE PRESTACION DE SERVICIOS PROFESIONALES"/>
    <n v="393"/>
    <s v="EDWIN ARIEL ULLOA CALVO"/>
    <m/>
  </r>
  <r>
    <n v="133"/>
    <s v="7703-133"/>
    <s v="O23011601190000007703"/>
    <x v="3"/>
    <x v="5"/>
    <x v="17"/>
    <s v="PM/0208/0104/40020197703"/>
    <x v="35"/>
    <x v="0"/>
    <s v="Prestar los servicios de apoyo a la gestión, de la Dirección de Mejoramiento de Barrios en las actividades logísticas, administrativas y de correspondencia requeridas para la ejecución y el seguimiento de los proyectos y programas a cargo de la dependencia."/>
    <x v="2"/>
    <n v="80111600"/>
    <n v="3788000"/>
    <n v="3"/>
    <n v="1136400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32 $11.364.000"/>
    <d v="2024-04-01T00:00:00"/>
    <s v="DMB-078"/>
    <d v="2024-04-01T00:00:00"/>
    <n v="11364000"/>
    <n v="0"/>
    <n v="582"/>
    <d v="2024-04-03T00:00:00"/>
    <n v="11364000"/>
    <n v="0"/>
    <n v="1634"/>
    <d v="2024-04-12T00:00:00"/>
    <n v="11364000"/>
    <n v="0"/>
    <n v="2399067"/>
    <m/>
    <n v="8964933"/>
    <n v="0"/>
    <s v="CONTRATO DE PRESTACION DE SERVICIOS DE APOYO A LA GESTION"/>
    <n v="322"/>
    <s v="CATERINNE  MILLAN NIETO"/>
    <m/>
  </r>
  <r>
    <n v="134"/>
    <s v="7703-134"/>
    <s v="O23011601190000007703"/>
    <x v="3"/>
    <x v="5"/>
    <x v="17"/>
    <s v="PM/0208/0104/40020197703"/>
    <x v="4"/>
    <x v="0"/>
    <s v="Prestar los servicios profesionales para apoyar desde el componente social, la supervisión en los proyectos de infraestructura de la Dirección de Mejoramiento de Barrios."/>
    <x v="2"/>
    <n v="93141500"/>
    <n v="3688533"/>
    <n v="3"/>
    <n v="11065599"/>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 de la línea 7703-20 $320.467_x000a_ de la línea 7703-21 $5.217.173_x000a_de la línea 7703-23 $5.527.959  _x000a__x000a_ "/>
    <d v="2024-04-01T00:00:00"/>
    <s v="DMB-079"/>
    <d v="2024-04-01T00:00:00"/>
    <n v="11065599"/>
    <n v="0"/>
    <n v="584"/>
    <d v="2024-04-03T00:00:00"/>
    <n v="11065599"/>
    <n v="0"/>
    <n v="1781"/>
    <d v="2024-04-19T00:00:00"/>
    <n v="11065599"/>
    <n v="0"/>
    <n v="1106559"/>
    <m/>
    <n v="9959040"/>
    <n v="0"/>
    <s v="CONTRATO DE PRESTACION DE SERVICIOS PROFESIONALES"/>
    <n v="385"/>
    <s v="LISSETH KARINE AMAYA VELANDIA"/>
    <m/>
  </r>
  <r>
    <n v="135"/>
    <s v="7703-135"/>
    <s v="O23011601190000007703"/>
    <x v="3"/>
    <x v="5"/>
    <x v="17"/>
    <s v="PM/0208/0104/40020197703"/>
    <x v="4"/>
    <x v="0"/>
    <s v="Prestar los servicios profesionales para apoyar la ejecución y seguimiento del componente social de los contratos de infraestructura de la Dirección de Mejoramiento de Barrios."/>
    <x v="2"/>
    <n v="93141500"/>
    <n v="4000000"/>
    <n v="3"/>
    <n v="1200000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23 $12.000.000"/>
    <d v="2024-04-01T00:00:00"/>
    <s v="DMB-080"/>
    <d v="2024-04-01T00:00:00"/>
    <n v="12000000"/>
    <n v="0"/>
    <n v="583"/>
    <d v="2024-04-03T00:00:00"/>
    <n v="12000000"/>
    <n v="0"/>
    <n v="1628"/>
    <d v="2024-04-12T00:00:00"/>
    <n v="12000000"/>
    <n v="0"/>
    <n v="2533333"/>
    <m/>
    <n v="9466667"/>
    <n v="0"/>
    <s v="CONTRATO DE PRESTACION DE SERVICIOS PROFESIONALES"/>
    <n v="323"/>
    <s v="CAROL ANDREA SANTOS CASTRO"/>
    <m/>
  </r>
  <r>
    <n v="136"/>
    <s v="7703-136"/>
    <s v="O23011601190000007703"/>
    <x v="3"/>
    <x v="5"/>
    <x v="17"/>
    <s v="PM/0208/0104/40020197703"/>
    <x v="4"/>
    <x v="0"/>
    <s v="Prestar los servicios profesionales en materia social para el seguimiento a la ejecución de los contratos de consultoría, obra e  interventoría a cargo Dirección de Mejoramiento de Barrios."/>
    <x v="2"/>
    <n v="93141500"/>
    <n v="4000000"/>
    <n v="3"/>
    <n v="1200000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23 $12.000.000"/>
    <d v="2024-04-01T00:00:00"/>
    <s v="DMB-081"/>
    <d v="2024-04-01T00:00:00"/>
    <n v="12000000"/>
    <n v="0"/>
    <n v="581"/>
    <d v="2024-04-03T00:00:00"/>
    <n v="12000000"/>
    <n v="0"/>
    <n v="1646"/>
    <d v="2024-04-15T00:00:00"/>
    <n v="12000000"/>
    <n v="0"/>
    <n v="2000000"/>
    <m/>
    <n v="10000000"/>
    <n v="0"/>
    <s v="CONTRATO DE PRESTACION DE SERVICIOS PROFESIONALES"/>
    <n v="335"/>
    <s v="KAREN NATHALY MUÑOZ SANCHEZ"/>
    <m/>
  </r>
  <r>
    <n v="137"/>
    <s v="7703-137"/>
    <s v="O23011601190000007703"/>
    <x v="3"/>
    <x v="5"/>
    <x v="17"/>
    <s v="PM/0208/0104/40020197703"/>
    <x v="35"/>
    <x v="0"/>
    <s v="Prestar los servicios profesionales en temas relacionados con planeación y control interno que correspondan a los asuntos relacionados con la misionalidad de la Dirección de Mejoramiento de Barrios."/>
    <x v="2"/>
    <n v="80111600"/>
    <n v="4276560"/>
    <n v="3"/>
    <n v="1282968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32 $12.829.680"/>
    <d v="2024-04-01T00:00:00"/>
    <s v="DMB-082"/>
    <d v="2024-04-01T00:00:00"/>
    <n v="12829680"/>
    <n v="0"/>
    <n v="587"/>
    <d v="2024-04-05T00:00:00"/>
    <n v="12829680"/>
    <n v="0"/>
    <n v="1640"/>
    <d v="2024-04-15T00:00:00"/>
    <n v="12829680"/>
    <n v="0"/>
    <n v="2138280"/>
    <m/>
    <n v="10691400"/>
    <n v="0"/>
    <s v="CONTRATO DE PRESTACION DE SERVICIOS PROFESIONALES"/>
    <n v="346"/>
    <s v="ERIKA JULIETH BELTRAN SILVA"/>
    <m/>
  </r>
  <r>
    <n v="138"/>
    <s v="7703-138"/>
    <s v="O23011601190000007703"/>
    <x v="3"/>
    <x v="5"/>
    <x v="17"/>
    <s v="PM/0208/0104/40020197703"/>
    <x v="4"/>
    <x v="0"/>
    <s v="Prestar los servicios de apoyo a la gestión en las actividades técnicas y de gestión requeridas para la ejecución o seguimiento de los proyectos de infraestructura a cargo de la Dirección de Mejoramiento de Barrios."/>
    <x v="2"/>
    <n v="93141500"/>
    <n v="2565963"/>
    <n v="3"/>
    <n v="7697889"/>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23 $7.697.889 "/>
    <d v="2024-04-01T00:00:00"/>
    <s v="DMB-083"/>
    <d v="2024-04-01T00:00:00"/>
    <n v="7697889"/>
    <n v="0"/>
    <n v="589"/>
    <d v="2024-04-05T00:00:00"/>
    <n v="3848945"/>
    <n v="3848944"/>
    <n v="2029"/>
    <d v="2024-05-17T00:00:00"/>
    <n v="3848945"/>
    <n v="0"/>
    <m/>
    <m/>
    <n v="3848945"/>
    <n v="3848944"/>
    <s v="CONTRATO DE PRESTACION DE SERVICIOS DE APOYO A LA GESTION"/>
    <n v="434"/>
    <s v="GERALDINE  SIERRA BUITRAGO"/>
    <m/>
  </r>
  <r>
    <n v="139"/>
    <s v="7703-139"/>
    <s v="O23011601190000007703"/>
    <x v="3"/>
    <x v="5"/>
    <x v="17"/>
    <s v="PM/0208/0104/40020197703"/>
    <x v="39"/>
    <x v="0"/>
    <s v="Prestar los servicios profesionales en la Dirección de Mejoramiento de Barrios para apoyar técnicamente en materia arquitectónica la supervisión en los proyectos de intervención física a escala barrial."/>
    <x v="2"/>
    <n v="81101500"/>
    <n v="7483980"/>
    <n v="3"/>
    <n v="2245194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49 $15.502.508_x000a_de la línea 7703-52 $6.949.432"/>
    <d v="2024-04-01T00:00:00"/>
    <s v="DMB-084 ANULADA"/>
    <d v="2024-04-01T00:00:00"/>
    <n v="22451940"/>
    <n v="0"/>
    <n v="585"/>
    <d v="2024-04-03T00:00:00"/>
    <n v="0"/>
    <n v="22451940"/>
    <m/>
    <m/>
    <m/>
    <n v="0"/>
    <m/>
    <m/>
    <n v="0"/>
    <n v="22451940"/>
    <m/>
    <m/>
    <m/>
    <s v="DMB-084 ANULADA POR SOLICITUD DE LA DMB, realizada mediante correo electrónico 8  Abril "/>
  </r>
  <r>
    <n v="140"/>
    <s v="7703-140"/>
    <s v="O23011601190000007703"/>
    <x v="3"/>
    <x v="5"/>
    <x v="17"/>
    <s v="PM/0208/0104/40020197703"/>
    <x v="17"/>
    <x v="0"/>
    <s v="Prestar los servicios profesionales para apoyar en materia ambiental el seguimiento de los contratos de infraestructura a cargo de la Dirección de Mejoramiento de Barrios."/>
    <x v="2"/>
    <n v="77101700"/>
    <n v="6414840"/>
    <n v="3"/>
    <n v="1924452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7 $19.244.520"/>
    <d v="2024-04-01T00:00:00"/>
    <s v="DMB-085"/>
    <d v="2024-04-01T00:00:00"/>
    <n v="19244520"/>
    <n v="0"/>
    <n v="586"/>
    <d v="2024-04-05T00:00:00"/>
    <n v="19244520"/>
    <n v="0"/>
    <n v="1699"/>
    <d v="2024-04-16T00:00:00"/>
    <n v="19244520"/>
    <n v="0"/>
    <n v="2993592"/>
    <m/>
    <n v="16250928"/>
    <n v="0"/>
    <s v="CONTRATO DE PRESTACION DE SERVICIOS PROFESIONALES"/>
    <n v="358"/>
    <s v="WENDY CAMILA PARDO GONZALEZ"/>
    <m/>
  </r>
  <r>
    <n v="141"/>
    <s v="7703-141"/>
    <s v="O23011601190000007703"/>
    <x v="3"/>
    <x v="5"/>
    <x v="17"/>
    <s v="PM/0208/0104/40020197703"/>
    <x v="11"/>
    <x v="0"/>
    <s v="Prestar los servicios profesionales para apoyar técnicamente la supervisión de los proyectos a cargo de la Dirección de Mejoramiento de Barrios de la Caja de Vivienda Popular."/>
    <x v="2"/>
    <n v="81101500"/>
    <n v="4704216"/>
    <n v="3"/>
    <n v="14112648"/>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0 $14.112.648 "/>
    <d v="2024-04-01T00:00:00"/>
    <s v="DMB-086"/>
    <d v="2024-04-01T00:00:00"/>
    <n v="14112648"/>
    <n v="0"/>
    <n v="588"/>
    <d v="2024-04-05T00:00:00"/>
    <n v="0"/>
    <n v="14112648"/>
    <m/>
    <m/>
    <m/>
    <n v="0"/>
    <m/>
    <m/>
    <n v="0"/>
    <n v="14112648"/>
    <m/>
    <m/>
    <m/>
    <m/>
  </r>
  <r>
    <n v="142"/>
    <s v="7703-142"/>
    <s v="O23011601190000007703"/>
    <x v="3"/>
    <x v="5"/>
    <x v="17"/>
    <s v="PM/0208/0104/40020197703"/>
    <x v="39"/>
    <x v="0"/>
    <s v="Prestar los servicios profesionales para apoyar en materia urbanística a la Dirección de Mejoramiento de Barrios, articulando y gestionando actividades necesarias para el desarrollo de los proyectos de infraestructura a escala barrial."/>
    <x v="2"/>
    <n v="81101500"/>
    <n v="11500000"/>
    <n v="3"/>
    <n v="3450000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2 $10.198.568 _x000a_ de la línea 7703-53 $24.301.432"/>
    <d v="2024-04-01T00:00:00"/>
    <s v="DMB-087"/>
    <d v="2024-04-01T00:00:00"/>
    <n v="34500000"/>
    <n v="0"/>
    <n v="590"/>
    <d v="2024-04-05T00:00:00"/>
    <n v="34500000"/>
    <n v="0"/>
    <n v="1632"/>
    <d v="2024-04-12T00:00:00"/>
    <n v="34500000"/>
    <n v="0"/>
    <n v="7283333"/>
    <m/>
    <n v="27216667"/>
    <n v="0"/>
    <s v="CONTRATO DE PRESTACION DE SERVICIOS PROFESIONALES"/>
    <n v="330"/>
    <s v="MARTHA CAROLINA CARMONA FLOREZ"/>
    <m/>
  </r>
  <r>
    <n v="143"/>
    <s v="7703-143"/>
    <s v="O23011601190000007703"/>
    <x v="3"/>
    <x v="5"/>
    <x v="17"/>
    <s v="PM/0208/0104/40020197703"/>
    <x v="11"/>
    <x v="0"/>
    <s v="Prestación de servicios profesionales como apoyo técnico a la supervisión que realiza la Dirección de Mejoramiento de Barrios de la Caja de Vivienda popular a los proyectos de infraestructura a escala Barrial."/>
    <x v="2"/>
    <n v="81101500"/>
    <n v="7483980"/>
    <n v="3"/>
    <n v="2245194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0 $22.451.940 "/>
    <d v="2024-04-01T00:00:00"/>
    <s v="DMB-088"/>
    <d v="2024-04-01T00:00:00"/>
    <n v="22451940"/>
    <n v="0"/>
    <n v="591"/>
    <d v="2024-04-05T00:00:00"/>
    <n v="22451940"/>
    <n v="0"/>
    <n v="1649"/>
    <d v="2024-04-15T00:00:00"/>
    <n v="22451940"/>
    <n v="0"/>
    <n v="3741990"/>
    <m/>
    <n v="18709950"/>
    <n v="0"/>
    <s v="CONTRATO DE PRESTACION DE SERVICIOS PROFESIONALES"/>
    <n v="334"/>
    <s v="YANDHY TATIANA ROBELTO GARRIDO"/>
    <m/>
  </r>
  <r>
    <n v="144"/>
    <s v="7703-144"/>
    <s v="O23011601190000007703"/>
    <x v="3"/>
    <x v="5"/>
    <x v="17"/>
    <s v="PM/0208/0104/40020197703"/>
    <x v="39"/>
    <x v="0"/>
    <s v="Prestación de servicios profesionales técnicos, que requiera la Dirección de Mejoramiento de barrios en los proyectos de intervención a escala barrial de los territorios priorizados."/>
    <x v="2"/>
    <n v="81101500"/>
    <n v="7483980"/>
    <n v="3"/>
    <n v="2245194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3 $22.451.940"/>
    <d v="2024-04-01T00:00:00"/>
    <s v="DMB-089"/>
    <d v="2024-04-01T00:00:00"/>
    <n v="22451940"/>
    <n v="0"/>
    <n v="594"/>
    <d v="2024-04-05T00:00:00"/>
    <n v="22451940"/>
    <n v="0"/>
    <n v="1796"/>
    <d v="2024-04-23T00:00:00"/>
    <n v="22451940"/>
    <n v="0"/>
    <n v="1995728"/>
    <m/>
    <n v="20456212"/>
    <n v="0"/>
    <s v="CONTRATO DE PRESTACION DE SERVICIOS PROFESIONALES"/>
    <n v="392"/>
    <s v="ESMERALDA FABIOLA MONROY RODRIGUEZ"/>
    <m/>
  </r>
  <r>
    <n v="145"/>
    <s v="7703-145"/>
    <s v="O23011601190000007703"/>
    <x v="3"/>
    <x v="5"/>
    <x v="17"/>
    <s v="PM/0208/0104/40020197703"/>
    <x v="4"/>
    <x v="0"/>
    <s v="Prestar los servicios profesionales para apoyar a la Dirección de Mejoramiento de Barrios de la Caja de Vivienda Popular, en la gestión y seguimiento de componente social en el marco de los proyectos a cargo de la dependencia"/>
    <x v="2"/>
    <n v="93141500"/>
    <n v="3688533"/>
    <n v="3"/>
    <n v="11065599"/>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23 $654.152_x000a_de la línea 7703-24 $10.411.447"/>
    <d v="2024-04-01T00:00:00"/>
    <s v="DMB-090"/>
    <d v="2024-04-01T00:00:00"/>
    <n v="11065599"/>
    <n v="0"/>
    <n v="592"/>
    <d v="2024-04-05T00:00:00"/>
    <n v="0"/>
    <n v="11065599"/>
    <m/>
    <m/>
    <m/>
    <n v="0"/>
    <m/>
    <m/>
    <n v="0"/>
    <n v="11065599"/>
    <m/>
    <m/>
    <m/>
    <m/>
  </r>
  <r>
    <n v="146"/>
    <s v="7703-146"/>
    <s v="O23011601190000007703"/>
    <x v="3"/>
    <x v="5"/>
    <x v="17"/>
    <s v="PM/0208/0104/40020197703"/>
    <x v="11"/>
    <x v="0"/>
    <s v="Prestar los servicios profesionales para apoyar a la Dirección de Mejoramiento de Barrios en la formulación, medición, seguimiento, articulación y análisis de metas, indicadores, planes y demás instrumentos de planeación que contribuyan al cumplimiento de los objetivos de la dependencia."/>
    <x v="2"/>
    <n v="81101500"/>
    <n v="8553120"/>
    <n v="3"/>
    <n v="2565936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1 $25.659.360"/>
    <d v="2024-04-01T00:00:00"/>
    <s v="DMB-091"/>
    <d v="2024-04-01T00:00:00"/>
    <n v="25659360"/>
    <n v="0"/>
    <n v="593"/>
    <d v="2024-04-05T00:00:00"/>
    <n v="25659360"/>
    <n v="0"/>
    <n v="1486"/>
    <d v="2024-04-11T00:00:00"/>
    <n v="25659360"/>
    <n v="0"/>
    <n v="5702080"/>
    <m/>
    <n v="19957280"/>
    <n v="0"/>
    <s v="CONTRATO DE PRESTACION DE SERVICIOS PROFESIONALES"/>
    <n v="315"/>
    <s v="YASMINI  GUTIERREZ FIGUEREDO"/>
    <m/>
  </r>
  <r>
    <n v="147"/>
    <s v="7703-147"/>
    <s v="O23011601190000007703"/>
    <x v="3"/>
    <x v="5"/>
    <x v="17"/>
    <s v="PM/0208/0104/40020197703"/>
    <x v="39"/>
    <x v="0"/>
    <s v="Prestar los servicios profesionales en materia técnica, para la consolidación de la información de previabilidad que requiera la Dirección de Mejoramiento de Barrios."/>
    <x v="2"/>
    <n v="81101500"/>
    <n v="3528162"/>
    <n v="3"/>
    <n v="10584486"/>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3 $10.584.486 "/>
    <d v="2024-04-01T00:00:00"/>
    <s v="DMB-092"/>
    <d v="2024-04-01T00:00:00"/>
    <n v="10584486"/>
    <n v="0"/>
    <n v="597"/>
    <d v="2024-04-05T00:00:00"/>
    <n v="10584486"/>
    <n v="0"/>
    <n v="1641"/>
    <d v="2024-04-15T00:00:00"/>
    <n v="10584486"/>
    <n v="0"/>
    <n v="1764081"/>
    <m/>
    <n v="8820405"/>
    <n v="0"/>
    <s v="CONTRATO DE PRESTACION DE SERVICIOS PROFESIONALES"/>
    <n v="344"/>
    <s v="DIEGO FERNANDO GUARIN MARIN"/>
    <m/>
  </r>
  <r>
    <n v="148"/>
    <s v="7703-148"/>
    <s v="O23011601190000007703"/>
    <x v="3"/>
    <x v="5"/>
    <x v="17"/>
    <s v="PM/0208/0104/40020197703"/>
    <x v="39"/>
    <x v="0"/>
    <s v="Prestar los servicios profesionales en materia técnica, dentro del banco de proyectos de Dirección de Mejoramiento de Barrios  de la Caja de la Vivienda Popular"/>
    <x v="2"/>
    <n v="81101500"/>
    <n v="4276560"/>
    <n v="3"/>
    <n v="1282968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5 $12.829.680"/>
    <d v="2024-04-01T00:00:00"/>
    <s v="DMB-093"/>
    <d v="2024-04-01T00:00:00"/>
    <n v="12829680"/>
    <n v="0"/>
    <n v="595"/>
    <d v="2024-04-05T00:00:00"/>
    <n v="12829680"/>
    <n v="0"/>
    <n v="1625"/>
    <d v="2024-04-12T00:00:00"/>
    <n v="12829680"/>
    <n v="0"/>
    <n v="2280832"/>
    <m/>
    <n v="10548848"/>
    <n v="0"/>
    <s v="CONTRATO DE PRESTACION DE SERVICIOS PROFESIONALES"/>
    <n v="319"/>
    <s v="ADRIANA ANGELICA LEON BLANCO"/>
    <m/>
  </r>
  <r>
    <n v="149"/>
    <s v="7703-149"/>
    <s v="O23011601190000007703"/>
    <x v="3"/>
    <x v="5"/>
    <x v="17"/>
    <s v="PM/0208/0104/40020197703"/>
    <x v="10"/>
    <x v="0"/>
    <s v="Prestar los servicios profesionales en materia jurídica para la atención y seguimiento de los asuntos relacionados órganos de control y agenda legislativa de la Dirección de Mejoramiento de Barrios."/>
    <x v="2"/>
    <n v="80121700"/>
    <n v="8553120"/>
    <n v="3"/>
    <n v="2565936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28 $25.659.360"/>
    <d v="2024-04-01T00:00:00"/>
    <s v="DMB-094"/>
    <d v="2024-04-01T00:00:00"/>
    <n v="25659360"/>
    <n v="0"/>
    <n v="598"/>
    <d v="2024-04-05T00:00:00"/>
    <n v="25659360"/>
    <n v="0"/>
    <n v="1629"/>
    <d v="2024-04-12T00:00:00"/>
    <n v="25659360"/>
    <n v="0"/>
    <n v="5416976"/>
    <m/>
    <n v="20242384"/>
    <n v="0"/>
    <s v="CONTRATO DE PRESTACION DE SERVICIOS PROFESIONALES"/>
    <n v="328"/>
    <s v="CAMILA ANDREA LOPEZ ESTEBAN"/>
    <m/>
  </r>
  <r>
    <n v="150"/>
    <s v="7703-150"/>
    <s v="O23011601190000007703"/>
    <x v="3"/>
    <x v="5"/>
    <x v="17"/>
    <s v="PM/0208/0104/40020197703"/>
    <x v="17"/>
    <x v="0"/>
    <s v="Prestar los servicios profesionales en el seguimiento de actividades en materia ambiental y de seguridad y salud en el trabajo SST-MA, de los contratos de infraestructura a cargo de la Dirección de Mejoramiento de Barrios."/>
    <x v="2"/>
    <n v="77101700"/>
    <n v="6414840"/>
    <n v="3"/>
    <n v="1924452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 de la línea 7703-58 $19.244.520"/>
    <d v="2024-04-01T00:00:00"/>
    <s v="DMB-095"/>
    <d v="2024-04-01T00:00:00"/>
    <n v="19244520"/>
    <n v="0"/>
    <n v="596"/>
    <d v="2024-04-05T00:00:00"/>
    <n v="19244520"/>
    <n v="0"/>
    <n v="1652"/>
    <d v="2024-04-15T00:00:00"/>
    <n v="19244520"/>
    <n v="0"/>
    <n v="3207420"/>
    <m/>
    <n v="16037100"/>
    <n v="0"/>
    <s v="CONTRATO DE PRESTACION DE SERVICIOS PROFESIONALES"/>
    <n v="336"/>
    <s v="CRISTIAN ALEJANDRO PAYAN MARTINEZ"/>
    <m/>
  </r>
  <r>
    <n v="151"/>
    <s v="7703-151"/>
    <s v="O23011601190000007703"/>
    <x v="3"/>
    <x v="5"/>
    <x v="17"/>
    <s v="PM/0208/0104/40020197703"/>
    <x v="39"/>
    <x v="0"/>
    <s v="Prestar los servicios profesionales para apoyar las actividades técnicas, en la formulación, ejecución y seguimiento de los proyectos de infraestructura a cargo de la Dirección de Mejoramiento de Barrios de la Caja de la Vivienda Popular."/>
    <x v="2"/>
    <n v="81101500"/>
    <n v="7483980"/>
    <n v="3"/>
    <n v="2245194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55 $22.451.940"/>
    <d v="2024-04-01T00:00:00"/>
    <s v="DMB-096"/>
    <d v="2024-04-01T00:00:00"/>
    <n v="22451940"/>
    <n v="0"/>
    <n v="599"/>
    <d v="2024-04-05T00:00:00"/>
    <n v="22451940"/>
    <n v="0"/>
    <n v="1483"/>
    <d v="2024-04-11T00:00:00"/>
    <n v="22451940"/>
    <n v="0"/>
    <n v="4989320"/>
    <m/>
    <n v="17462620"/>
    <n v="0"/>
    <s v="CONTRATO DE PRESTACION DE SERVICIOS PROFESIONALES"/>
    <n v="313"/>
    <s v="OMAR ENRIQUE CORONADO BECERRA"/>
    <m/>
  </r>
  <r>
    <n v="152"/>
    <s v="7703-152"/>
    <s v="O23011601190000007703"/>
    <x v="3"/>
    <x v="5"/>
    <x v="17"/>
    <s v="PM/0208/0104/40020197703"/>
    <x v="35"/>
    <x v="0"/>
    <s v="Prestar los servicios profesionales para apoyar en el análisis documental de los expedientes de los contratos de infraestructura a cargo la Dirección de Mejoramiento de Barrios ."/>
    <x v="2"/>
    <n v="80111600"/>
    <n v="3528162"/>
    <n v="3"/>
    <n v="10584486"/>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34 $10.584.486 "/>
    <d v="2024-04-01T00:00:00"/>
    <s v="DMB-097"/>
    <d v="2024-04-01T00:00:00"/>
    <n v="10584486"/>
    <n v="0"/>
    <n v="600"/>
    <d v="2024-04-05T00:00:00"/>
    <n v="10584486"/>
    <n v="0"/>
    <n v="1759"/>
    <d v="2024-04-17T00:00:00"/>
    <n v="10584486"/>
    <n v="0"/>
    <n v="1528872"/>
    <m/>
    <n v="9055614"/>
    <n v="0"/>
    <s v="CONTRATO DE PRESTACION DE SERVICIOS PROFESIONALES"/>
    <n v="372"/>
    <s v="CESAR EDUARDO ARANGO TORRES"/>
    <m/>
  </r>
  <r>
    <n v="153"/>
    <s v="7703-153"/>
    <s v="O23011601190000007703"/>
    <x v="3"/>
    <x v="5"/>
    <x v="17"/>
    <s v="PM/0208/0104/40020197703"/>
    <x v="38"/>
    <x v="0"/>
    <s v="Prestar los servicios profesionales en materia contable y financiera para la liquidación y trámite de pagos de los contratos y convenios  a cargo de la Dirección de Mejoramiento de Barrios."/>
    <x v="2"/>
    <n v="80111600"/>
    <n v="6949410"/>
    <n v="3"/>
    <n v="20848230"/>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1T00:00:00"/>
    <n v="202415000033693"/>
    <s v="02 - Creación de Nueva Línea "/>
    <s v="de la línea 7703-29 $20.848.230"/>
    <d v="2024-04-01T00:00:00"/>
    <s v="DMB-098"/>
    <d v="2024-04-01T00:00:00"/>
    <n v="20848230"/>
    <n v="0"/>
    <n v="601"/>
    <d v="2024-04-05T00:00:00"/>
    <n v="20848230"/>
    <n v="0"/>
    <n v="1650"/>
    <d v="2024-04-15T00:00:00"/>
    <n v="20848230"/>
    <n v="0"/>
    <n v="3474705"/>
    <m/>
    <n v="17373525"/>
    <n v="0"/>
    <s v="CONTRATO DE PRESTACION DE SERVICIOS PROFESIONALES"/>
    <n v="338"/>
    <s v="OSCAR ABIMELEC BALLESTEROS CARRILLO"/>
    <m/>
  </r>
  <r>
    <n v="154"/>
    <s v="7703-154"/>
    <s v="O23011601190000007703"/>
    <x v="3"/>
    <x v="5"/>
    <x v="18"/>
    <s v="PM/0208/0104/40020197703"/>
    <x v="29"/>
    <x v="0"/>
    <s v="Adición y prórroga al contrato 591-2023 cuyo objeto es: Realizar la interventoría técnica, administrativa, jurídica, social, ambiental y sst-ma al contrato de obra cuyo objeto es &quot;ejecutar a precios fijos sin fórmula de reajuste, las obras de intervención física escala barrial consistentes en la construcción de los tramos viales, priorizados en la localidad de suba de la ciudad de Bogotá D.C., conforme a los pliegos de condiciones, anexos y demás documentos del proceso&quot;."/>
    <x v="3"/>
    <s v="81101500 / 81101600 / 81102200"/>
    <n v="63648459.200000003"/>
    <n v="2.5"/>
    <n v="159121148"/>
    <s v="ABRIL"/>
    <s v="ABRIL"/>
    <s v="ABRIL"/>
    <s v="DIRECCIÓN DE MEJORAMIENTO DE BARRIOS"/>
    <s v="MARIA MERCEDES MOLINA RENGIFO"/>
    <s v="2.1.03.01.05.03.01.01.98  A Otras Entidades No Financieras Municipales y/o Distritales no consideradas Empresas"/>
    <s v="A.15.10 - Mejoramiento y mantenimiento de zonas verdes, parques, plazas y plazoletas"/>
    <m/>
    <d v="2024-03-22T00:00:00"/>
    <n v="202415000033443"/>
    <s v="02 - Creación de Nueva Línea "/>
    <s v="de la línea 7703-5 $159.121.148"/>
    <d v="2024-03-22T00:00:00"/>
    <s v="DMB-072"/>
    <d v="2024-03-22T00:00:00"/>
    <n v="159121148"/>
    <n v="0"/>
    <n v="533"/>
    <d v="2024-03-22T00:00:00"/>
    <n v="159121148"/>
    <n v="0"/>
    <n v="1129"/>
    <d v="2024-03-27T00:00:00"/>
    <n v="159121148"/>
    <n v="0"/>
    <n v="0"/>
    <m/>
    <n v="159121148"/>
    <n v="0"/>
    <s v="CONTRATO DE INTERVENTORIA"/>
    <n v="591"/>
    <s v="GRUPO METRO COLOMBIA S.A.S"/>
    <m/>
  </r>
  <r>
    <n v="155"/>
    <s v="7703-155"/>
    <s v="O23011601190000007703"/>
    <x v="3"/>
    <x v="5"/>
    <x v="18"/>
    <s v="PM/0208/0104/40020197703"/>
    <x v="29"/>
    <x v="0"/>
    <s v="Adición y prórroga al contrato 654-2023, cuyo objeto es: 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
    <x v="3"/>
    <s v="72141000 /72141100 /72141600/72101500/72102900/721033 00/72151500/72153500/39111600"/>
    <n v="46041066"/>
    <s v="10 dias"/>
    <n v="46041066"/>
    <s v="ABRIL "/>
    <s v="ABRIL "/>
    <s v="ABRIL "/>
    <s v="DIRECCIÓN DE MEJORAMIENTO DE BARRIOS"/>
    <s v="MARIA MERCEDES MOLINA RENGIFO"/>
    <s v="2.1.03.01.05.03.01.01.98  A Otras Entidades No Financieras Municipales y/o Distritales no consideradas Empresas"/>
    <s v="A.15.10 - Mejoramiento y mantenimiento de zonas verdes, parques, plazas y plazoletas"/>
    <m/>
    <d v="2024-04-09T00:00:00"/>
    <n v="202415000037133"/>
    <s v="02 - Creación de Nueva Línea "/>
    <s v="Se recibe de la linea 4 por valor de 46.041.066"/>
    <d v="2024-04-09T00:00:00"/>
    <s v="DMB-099"/>
    <d v="2024-04-09T00:00:00"/>
    <n v="46041066"/>
    <n v="0"/>
    <n v="624"/>
    <d v="2024-04-09T00:00:00"/>
    <n v="46041066"/>
    <n v="0"/>
    <n v="1463"/>
    <d v="2024-04-10T00:00:00"/>
    <n v="46041066"/>
    <n v="0"/>
    <n v="0"/>
    <m/>
    <n v="46041066"/>
    <n v="0"/>
    <s v="CONTRATO DE OBRA"/>
    <n v="654"/>
    <s v="CONSORCIO T &amp;G PARQUES II"/>
    <m/>
  </r>
  <r>
    <n v="156"/>
    <s v="7703-156"/>
    <s v="O23011601190000007703"/>
    <x v="3"/>
    <x v="5"/>
    <x v="17"/>
    <s v="PM/0208/0104/40020197703"/>
    <x v="11"/>
    <x v="0"/>
    <s v="Prestar los servicios profesionales realizando la programación, seguimiento y control de la ejecución de los proyectos de infraestructura suscritos en el marco del proyecto de Mejoramiento Integral de Barrios"/>
    <x v="2"/>
    <n v="81101500"/>
    <n v="10000000"/>
    <n v="3"/>
    <n v="30000000"/>
    <s v="ABRIL "/>
    <s v="ABRIL "/>
    <s v="ABRIL "/>
    <s v="DIRECCIÓN DE MEJORAMIENTO DE BARRIOS"/>
    <s v="MARIA MERCEDES MOLINA RENGIFO"/>
    <s v="2.1.03.01.05.03.01.01.98  A Otras Entidades No Financieras Municipales y/o Distritales no consideradas Empresas"/>
    <s v="A.15.10 - Mejoramiento y mantenimiento de zonas verdes, parques, plazas y plazoletas"/>
    <m/>
    <d v="2024-04-09T00:00:00"/>
    <n v="202415000037143"/>
    <s v="02 - Creación de Nueva Línea "/>
    <s v="de la línea 7703-50 $21.711.711 _x000a_de la línea 7703-51 $8.288.289 "/>
    <d v="2024-04-10T00:00:00"/>
    <s v="DMB-100"/>
    <d v="2024-04-10T00:00:00"/>
    <n v="30000000"/>
    <n v="0"/>
    <n v="627"/>
    <d v="2024-04-10T00:00:00"/>
    <n v="30000000"/>
    <n v="0"/>
    <n v="1809"/>
    <d v="2024-04-25T00:00:00"/>
    <n v="30000000"/>
    <n v="0"/>
    <n v="2000000"/>
    <m/>
    <n v="28000000"/>
    <n v="0"/>
    <s v="CONTRATO DE PRESTACION DE SERVICIOS PROFESIONALES"/>
    <n v="399"/>
    <s v="JORGE FERNANDO MURILLO HEREDIA"/>
    <m/>
  </r>
  <r>
    <n v="157"/>
    <s v="7703-157"/>
    <s v="O23011601190000007703"/>
    <x v="3"/>
    <x v="5"/>
    <x v="17"/>
    <s v="PM/0208/0104/40020197703"/>
    <x v="11"/>
    <x v="0"/>
    <s v="Prestar los servicios profesionales para apoyar técnicamente la elaboración y/o revisión y análisis de los documentos que le sean solicitados, así como la supervisión de los proyectos a cargo de la Dirección de Mejoramiento de Barrios._x000a_"/>
    <x v="2"/>
    <n v="81101500"/>
    <n v="6414840"/>
    <n v="3"/>
    <n v="19244520"/>
    <s v="ABRIL "/>
    <s v="ABRIL "/>
    <s v="ABRIL "/>
    <s v="DIRECCIÓN DE MEJORAMIENTO DE BARRIOS"/>
    <s v="MARIA MERCEDES MOLINA RENGIFO"/>
    <s v="2.1.03.01.05.03.01.01.98  A Otras Entidades No Financieras Municipales y/o Distritales no consideradas Empresas"/>
    <s v="A.15.10 - Mejoramiento y mantenimiento de zonas verdes, parques, plazas y plazoletas"/>
    <m/>
    <d v="2024-04-09T00:00:00"/>
    <n v="202415000037143"/>
    <s v="02 - Creación de Nueva Línea "/>
    <s v="de la línea 7703-51 $19.244.520 "/>
    <d v="2024-04-10T00:00:00"/>
    <s v="DMB-101"/>
    <d v="2024-04-10T00:00:00"/>
    <n v="19244520"/>
    <n v="0"/>
    <n v="628"/>
    <d v="2024-04-10T00:00:00"/>
    <n v="19244520"/>
    <n v="0"/>
    <n v="1765"/>
    <d v="2024-04-18T00:00:00"/>
    <n v="19244520"/>
    <n v="0"/>
    <n v="2779764"/>
    <m/>
    <n v="16464756"/>
    <n v="0"/>
    <s v="CONTRATO DE PRESTACION DE SERVICIOS PROFESIONALES"/>
    <n v="351"/>
    <s v="DANIEL FELIPE RAMIREZ JIMENEZ"/>
    <m/>
  </r>
  <r>
    <n v="158"/>
    <s v="7703-158"/>
    <s v="O23011601190000007703"/>
    <x v="3"/>
    <x v="5"/>
    <x v="17"/>
    <s v="PM/0208/0104/40020197703"/>
    <x v="39"/>
    <x v="0"/>
    <s v="Prestar los servicios profesionales para apoyar técnicamente la viabilización, ejecución y seguimiento de los proyectos a cargo de la Dirección de Mejoramiento de Barrios."/>
    <x v="2"/>
    <n v="81101500"/>
    <n v="6414840"/>
    <n v="3"/>
    <n v="19244520"/>
    <s v="ABRIL "/>
    <s v="ABRIL "/>
    <s v="ABRIL "/>
    <s v="DIRECCIÓN DE MEJORAMIENTO DE BARRIOS"/>
    <s v="MARIA MERCEDES MOLINA RENGIFO"/>
    <s v="2.1.03.01.05.03.01.01.98  A Otras Entidades No Financieras Municipales y/o Distritales no consideradas Empresas"/>
    <s v="A.15.10 - Mejoramiento y mantenimiento de zonas verdes, parques, plazas y plazoletas"/>
    <m/>
    <d v="2024-04-09T00:00:00"/>
    <n v="202415000037143"/>
    <s v="02 - Creación de Nueva Línea "/>
    <s v="de la línea 7703-55 $19.244.520 "/>
    <d v="2024-04-10T00:00:00"/>
    <s v="DMB-102"/>
    <d v="2024-04-10T00:00:00"/>
    <n v="19244520"/>
    <n v="0"/>
    <n v="629"/>
    <d v="2024-04-10T00:00:00"/>
    <n v="19244520"/>
    <n v="0"/>
    <n v="1783"/>
    <d v="2024-04-19T00:00:00"/>
    <n v="19244520"/>
    <n v="0"/>
    <n v="1924452"/>
    <m/>
    <n v="17320068"/>
    <n v="0"/>
    <s v="CONTRATO DE PRESTACION DE SERVICIOS PROFESIONALES"/>
    <n v="387"/>
    <s v="ANGELA PATRICIA GALINDO CARO"/>
    <m/>
  </r>
  <r>
    <n v="159"/>
    <s v="7703-159"/>
    <s v="O23011601190000007703"/>
    <x v="3"/>
    <x v="5"/>
    <x v="17"/>
    <s v="PM/0208/0104/40020197703"/>
    <x v="4"/>
    <x v="0"/>
    <s v="Prestar los servicios profesionales para apoyar a la Dirección de Mejoramiento de Barrios de la Caja de Vivienda Popular, en la gestión y seguimiento de la sostenibilidad y estabilidad de las obras de los proyectos a cargo de la dependencia."/>
    <x v="2"/>
    <n v="93141500"/>
    <n v="3688533"/>
    <n v="3"/>
    <n v="11065599"/>
    <s v="ABRIL "/>
    <s v="ABRIL "/>
    <s v="ABRIL "/>
    <s v="DIRECCIÓN DE MEJORAMIENTO DE BARRIOS"/>
    <s v="MARIA MERCEDES MOLINA RENGIFO"/>
    <s v="2.1.03.01.05.03.01.01.98  A Otras Entidades No Financieras Municipales y/o Distritales no consideradas Empresas"/>
    <s v="A.15.10 - Mejoramiento y mantenimiento de zonas verdes, parques, plazas y plazoletas"/>
    <m/>
    <d v="2024-04-09T00:00:00"/>
    <n v="202415000037143"/>
    <s v="02 - Creación de Nueva Línea "/>
    <s v="de la línea 7703-24 $11.065.599 "/>
    <d v="2024-04-10T00:00:00"/>
    <s v="DMB-103"/>
    <d v="2024-04-10T00:00:00"/>
    <n v="11065599"/>
    <n v="0"/>
    <n v="626"/>
    <d v="2024-04-10T00:00:00"/>
    <n v="11065599"/>
    <n v="0"/>
    <n v="1811"/>
    <d v="2024-04-26T00:00:00"/>
    <n v="11065599"/>
    <n v="0"/>
    <n v="245902"/>
    <m/>
    <n v="10819697"/>
    <n v="0"/>
    <s v="CONTRATO DE PRESTACION DE SERVICIOS PROFESIONALES"/>
    <n v="403"/>
    <s v="CAROLL EDITH CHAVES BLANCO"/>
    <m/>
  </r>
  <r>
    <n v="160"/>
    <s v="7703-160"/>
    <s v="O23011601190000007703"/>
    <x v="3"/>
    <x v="5"/>
    <x v="17"/>
    <s v="PM/0208/0104/40020197703"/>
    <x v="11"/>
    <x v="0"/>
    <s v="Prestar los servicios profesionales para apoyar las actividades técnicas y administrativa de los proyectos de infraestructura a cargo de la Dirección de Mejoramiento de Barrios"/>
    <x v="2"/>
    <n v="81101500"/>
    <n v="4704216"/>
    <n v="3"/>
    <n v="14112648"/>
    <s v="ABRIL "/>
    <s v="ABRIL "/>
    <s v="ABRIL "/>
    <s v="DIRECCIÓN DE MEJORAMIENTO DE BARRIOS"/>
    <s v="MARIA MERCEDES MOLINA RENGIFO"/>
    <s v="2.1.03.01.05.03.01.01.98  A Otras Entidades No Financieras Municipales y/o Distritales no consideradas Empresas"/>
    <s v="A.15.10 - Mejoramiento y mantenimiento de zonas verdes, parques, plazas y plazoletas"/>
    <m/>
    <d v="2024-04-15T00:00:00"/>
    <s v=" 202415000038813"/>
    <s v="02 - Creación de Nueva Línea "/>
    <s v="de la línea 7703-54 $14.112.648"/>
    <d v="2024-04-19T00:00:00"/>
    <s v="DMB-104"/>
    <d v="2024-04-22T00:00:00"/>
    <n v="14112648"/>
    <n v="0"/>
    <n v="670"/>
    <d v="2024-04-22T00:00:00"/>
    <n v="14112648"/>
    <n v="0"/>
    <n v="1810"/>
    <d v="2024-04-25T00:00:00"/>
    <n v="14112648"/>
    <n v="0"/>
    <m/>
    <n v="0"/>
    <n v="14112648"/>
    <n v="0"/>
    <s v="CONTRATO DE PRESTACION DE SERVICIOS PROFESIONALES"/>
    <n v="387"/>
    <s v="ANGELA PATRICIA GALINDO CARO"/>
    <m/>
  </r>
  <r>
    <n v="161"/>
    <s v="7703-161"/>
    <s v="O23011601190000007703"/>
    <x v="3"/>
    <x v="5"/>
    <x v="17"/>
    <s v="PM/0208/0104/40020197703"/>
    <x v="4"/>
    <x v="0"/>
    <s v="Prestar los servicios profesionales para apoyar técnicamente en la planeación, ejecución y seguimiento de los proyectos y programas de la Dirección de Mejoramiento de Barrios"/>
    <x v="2"/>
    <n v="93141500"/>
    <n v="3800000"/>
    <n v="2"/>
    <n v="7600000"/>
    <s v="MAYO"/>
    <s v="MAYO"/>
    <s v="MAYO"/>
    <s v="DIRECCIÓN DE MEJORAMIENTO DE BARRIOS"/>
    <s v="MARIA MERCEDES MOLINA RENGIFO"/>
    <s v="2.1.03.01.05.03.01.01.98  A Otras Entidades No Financieras Municipales y/o Distritales no consideradas Empresas"/>
    <s v="A.15.10 - Mejoramiento y mantenimiento de zonas verdes, parques, plazas y plazoletas"/>
    <m/>
    <d v="2024-04-26T00:00:00"/>
    <n v="202415000041663"/>
    <s v="02 - Creación de Nueva Línea "/>
    <s v="de la línea 7703-24 $7.600.000"/>
    <d v="2024-04-29T00:00:00"/>
    <s v="DMB-105"/>
    <d v="2024-05-03T00:00:00"/>
    <n v="7600000"/>
    <n v="0"/>
    <n v="690"/>
    <d v="2024-05-08T00:00:00"/>
    <n v="0"/>
    <n v="7600000"/>
    <m/>
    <m/>
    <m/>
    <n v="0"/>
    <m/>
    <m/>
    <n v="0"/>
    <n v="7600000"/>
    <m/>
    <m/>
    <m/>
    <m/>
  </r>
  <r>
    <n v="162"/>
    <s v="7703-162"/>
    <s v="O23011601190000007703"/>
    <x v="3"/>
    <x v="5"/>
    <x v="17"/>
    <s v="PM/0208/0104/40020197703"/>
    <x v="29"/>
    <x v="5"/>
    <s v="Pago de pasivo exigible a nombre de Consorcio AB 003-2021 con NIT 901519337."/>
    <x v="1"/>
    <s v="No aplica"/>
    <n v="855207261"/>
    <n v="1"/>
    <n v="855207261"/>
    <s v="MAYO"/>
    <s v="MAYO"/>
    <s v="MAYO"/>
    <s v="DIRECCIÓN DE MEJORAMIENTO DE BARRIOS"/>
    <s v="MARIA MERCEDES MOLINA RENGIFO"/>
    <s v="2.1.03.01.05.03.01.01.98  A Otras Entidades No Financieras Municipales y/o Distritales no consideradas Empresas"/>
    <s v="A.15.10 - Mejoramiento y mantenimiento de zonas verdes, parques, plazas y plazoletas"/>
    <m/>
    <d v="2024-05-10T00:00:00"/>
    <n v="202415000044033"/>
    <s v="02 - Creación de Nueva Línea "/>
    <s v="de la línea 7703-11 $855.207261"/>
    <d v="2024-05-14T00:00:00"/>
    <s v="DMB-106"/>
    <d v="2024-05-14T00:00:00"/>
    <n v="855207261"/>
    <n v="0"/>
    <n v="697"/>
    <d v="2024-05-15T00:00:00"/>
    <n v="0"/>
    <n v="855207261"/>
    <m/>
    <m/>
    <m/>
    <n v="0"/>
    <m/>
    <m/>
    <n v="0"/>
    <n v="855207261"/>
    <m/>
    <m/>
    <m/>
    <m/>
  </r>
  <r>
    <n v="163"/>
    <s v="7703-163"/>
    <s v="O23011601190000007703"/>
    <x v="3"/>
    <x v="5"/>
    <x v="17"/>
    <s v="PM/0208/0104/40020197703"/>
    <x v="29"/>
    <x v="5"/>
    <s v="Pago de pasivo exigible a nombre de GNG Servicios de Ingeniería S.A.S con NIT 901383717."/>
    <x v="1"/>
    <s v="No aplica"/>
    <n v="53740993"/>
    <n v="1"/>
    <n v="53740993"/>
    <s v="MAYO"/>
    <s v="MAYO"/>
    <s v="MAYO"/>
    <s v="DIRECCIÓN DE MEJORAMIENTO DE BARRIOS"/>
    <s v="MARIA MERCEDES MOLINA RENGIFO"/>
    <s v="2.1.03.01.05.03.01.01.98  A Otras Entidades No Financieras Municipales y/o Distritales no consideradas Empresas"/>
    <s v="A.15.10 - Mejoramiento y mantenimiento de zonas verdes, parques, plazas y plazoletas"/>
    <m/>
    <d v="2024-05-10T00:00:00"/>
    <n v="202415000044033"/>
    <s v="02 - Creación de Nueva Línea "/>
    <s v="de la línea 7703-10 $855.207261"/>
    <d v="2024-05-14T00:00:00"/>
    <s v="DMB-107"/>
    <d v="2024-05-14T00:00:00"/>
    <n v="53740993"/>
    <n v="0"/>
    <n v="698"/>
    <d v="2024-05-15T00:00:00"/>
    <n v="0"/>
    <n v="53740993"/>
    <m/>
    <m/>
    <m/>
    <n v="0"/>
    <m/>
    <m/>
    <n v="0"/>
    <n v="53740993"/>
    <m/>
    <m/>
    <m/>
    <m/>
  </r>
  <r>
    <n v="164"/>
    <s v="7703-164"/>
    <s v="O23011601190000007703"/>
    <x v="3"/>
    <x v="5"/>
    <x v="17"/>
    <s v="PM/0208/0104/40020197703"/>
    <x v="4"/>
    <x v="0"/>
    <s v="Prestar los servicios profesionales para administrar el sistema de información geográfica, localización y clasificación poblacional para los proyectos de_x000a_infraestructura a cargo de la Dirección de mejoramiento de Barrios."/>
    <x v="2"/>
    <n v="93141500"/>
    <n v="7483980"/>
    <n v="1.5"/>
    <n v="11225970"/>
    <s v="MAYO"/>
    <s v="MAYO"/>
    <s v="MAYO"/>
    <s v="DIRECCIÓN DE MEJORAMIENTO DE BARRIOS"/>
    <s v="MARIA MERCEDES MOLINA RENGIFO"/>
    <s v="2.1.03.01.05.03.01.01.98  A Otras Entidades No Financieras Municipales y/o Distritales no consideradas Empresas"/>
    <s v="A.15.10 - Mejoramiento y mantenimiento de zonas verdes, parques, plazas y plazoletas"/>
    <m/>
    <d v="2024-05-10T00:00:00"/>
    <m/>
    <s v="02 - Creación de Nueva Línea "/>
    <s v="de la línea 7703-24 $8.802.954 y de la línea 7703-77 $2.423.016"/>
    <d v="2024-05-14T00:00:00"/>
    <s v="DMB-120"/>
    <d v="2024-05-22T00:00:00"/>
    <n v="11225970"/>
    <n v="0"/>
    <n v="798"/>
    <d v="2024-05-22T00:00:00"/>
    <n v="11225970"/>
    <n v="0"/>
    <n v="2792"/>
    <d v="2024-05-28T00:00:00"/>
    <n v="11225970"/>
    <n v="0"/>
    <m/>
    <m/>
    <n v="11225970"/>
    <n v="0"/>
    <s v="CONTRATO DE PRESTACION DE SERVICIOS PROFESIONALES"/>
    <n v="444"/>
    <s v="OMAR DAVID CORREA ROMERO"/>
    <m/>
  </r>
  <r>
    <n v="165"/>
    <s v="7703-165"/>
    <s v="O23011601190000007703"/>
    <x v="3"/>
    <x v="5"/>
    <x v="17"/>
    <s v="PM/0208/0104/40020197703"/>
    <x v="10"/>
    <x v="0"/>
    <s v="Adición y prórroga al contrato 28-2024 cuyo objeto es: Prestar los servicios profesionales especializados para asesorar jurídicamente sobre asuntos solicitados por la Dirección de Mejoramiento de Barrios de la Caja de Vivienda Popular, en materia de derecho administrativo, contratación estatal y demás asuntos de especial complejidad que requiera dicha dependencia, en el marco de la ejecución del proyecto de inversión 7703 &quot;Mejoramiento Integral de Barrios con Participación Ciudadana&quot;."/>
    <x v="3"/>
    <n v="80121700"/>
    <n v="14400000"/>
    <n v="1"/>
    <n v="14400000"/>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29 $14.400.000"/>
    <d v="2024-05-17T00:00:00"/>
    <s v="DMB-110"/>
    <d v="2024-05-20T00:00:00"/>
    <n v="14400000"/>
    <n v="0"/>
    <n v="779"/>
    <d v="2024-05-22T00:00:00"/>
    <n v="14400000"/>
    <n v="0"/>
    <n v="2779"/>
    <d v="2024-05-28T00:00:00"/>
    <n v="14400000"/>
    <n v="0"/>
    <m/>
    <m/>
    <n v="14400000"/>
    <n v="0"/>
    <s v="CONTRATO DE PRESTACION DE SERVICIOS PROFESIONALES"/>
    <n v="28"/>
    <s v="CLAUDIA MARITZA DUEÑAS VALDERRAMA"/>
    <m/>
  </r>
  <r>
    <n v="166"/>
    <s v="7703-166"/>
    <s v="O23011601190000007703"/>
    <x v="3"/>
    <x v="5"/>
    <x v="17"/>
    <s v="PM/0208/0104/40020197703"/>
    <x v="10"/>
    <x v="0"/>
    <s v="Adición y prórroga al contrato 41-2024 cuyo objeto es: Prestar servicios profesionales desde el componente jurídico para brindar apoyo en las actuaciones que se adelanten en el proceso de gestión contractual para la Dirección de mejoramiento de barrios."/>
    <x v="3"/>
    <n v="80121700"/>
    <n v="10000000"/>
    <n v="1"/>
    <n v="10000000"/>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29 $10.000.000 "/>
    <d v="2024-05-17T00:00:00"/>
    <s v="DMB-111"/>
    <d v="2024-05-20T00:00:00"/>
    <n v="10000000"/>
    <n v="0"/>
    <n v="753"/>
    <d v="2024-05-21T00:00:00"/>
    <n v="10000000"/>
    <n v="0"/>
    <n v="2750"/>
    <d v="2024-05-27T00:00:00"/>
    <n v="10000000"/>
    <n v="0"/>
    <m/>
    <m/>
    <n v="10000000"/>
    <n v="0"/>
    <s v="CONTRATO DE PRESTACION DE SERVICIOS PROFESIONALES"/>
    <n v="41"/>
    <s v="GUILLERMO ALFONSO AGUANCHA BAUTE"/>
    <m/>
  </r>
  <r>
    <n v="167"/>
    <s v="7703-167"/>
    <s v="O23011601190000007703"/>
    <x v="3"/>
    <x v="5"/>
    <x v="17"/>
    <s v="PM/0208/0104/40020197703"/>
    <x v="39"/>
    <x v="0"/>
    <s v="Adición y prórroga al contrato 25-2024 cuyo objeto es: Prestar los servicios profesionales para apoyar técnicamente a la Dirección de Mejoramiento de Barrios de la Caja de Vivienda Popular en la supervisión y seguimiento de los proyectos a cargo de la dependencia, en el marco del proyecto de inversión 7703 &quot;Mejoramiento Integral de Barrios con Participación Ciudadana&quot;, y en los asuntos administrativos que le sean solicitados."/>
    <x v="3"/>
    <n v="81101500"/>
    <n v="6935092"/>
    <n v="1"/>
    <n v="6935092"/>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53 $6.810.142 y de la línea 7703-55 $124.950"/>
    <d v="2024-05-17T00:00:00"/>
    <s v="DMB-112"/>
    <d v="2024-05-20T00:00:00"/>
    <n v="6935092"/>
    <n v="0"/>
    <n v="754"/>
    <d v="2024-05-21T00:00:00"/>
    <n v="6935092"/>
    <n v="0"/>
    <n v="2739"/>
    <d v="2024-05-27T00:00:00"/>
    <n v="6935092"/>
    <n v="0"/>
    <m/>
    <m/>
    <n v="6935092"/>
    <n v="0"/>
    <s v="CONTRATO DE PRESTACION DE SERVICIOS PROFESIONALES"/>
    <n v="25"/>
    <s v="DIANA ALEXANDRA LUENGAS LUNA"/>
    <m/>
  </r>
  <r>
    <n v="168"/>
    <s v="7703-168"/>
    <s v="O23011601190000007703"/>
    <x v="3"/>
    <x v="5"/>
    <x v="17"/>
    <s v="PM/0208/0104/40020197703"/>
    <x v="11"/>
    <x v="0"/>
    <s v="Adición y prórroga al contrato 280-2024 cuyo objeto es: Prestar los servicios profesionales para apoyar técnicamente la revisión y análisis de los proyectos reportados en el banco de proyectos, así como la supervisión de los proyectos de infraestructura de la Dirección de Mejoramiento de Barrios."/>
    <x v="3"/>
    <n v="81101500"/>
    <n v="7483980"/>
    <n v="1"/>
    <n v="7483980"/>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55 $5.755.720"/>
    <d v="2024-05-17T00:00:00"/>
    <s v="DMB-113"/>
    <d v="2024-05-20T00:00:00"/>
    <n v="7483980"/>
    <n v="0"/>
    <n v="755"/>
    <d v="2024-05-21T00:00:00"/>
    <n v="7483980"/>
    <n v="0"/>
    <n v="2724"/>
    <d v="2024-05-27T00:00:00"/>
    <n v="7483980"/>
    <n v="0"/>
    <m/>
    <m/>
    <n v="7483980"/>
    <n v="0"/>
    <s v="CONTRATO DE PRESTACION DE SERVICIOS PROFESIONALES"/>
    <n v="280"/>
    <s v="JOSE DAVID CUBILLOS PARRA"/>
    <m/>
  </r>
  <r>
    <n v="169"/>
    <s v="7703-169"/>
    <s v="O23011601190000007703"/>
    <x v="3"/>
    <x v="5"/>
    <x v="17"/>
    <s v="PM/0208/0104/40020197703"/>
    <x v="39"/>
    <x v="0"/>
    <s v="Adición y prórroga al contrato 26-2024 cuyo objeto es: Prestar los servicios profesionales especializados para apoyar a la Dirección de Mejoramiento de Barrios de la Caja de Vivienda Popular en la coordinación técnica relacionada con las actividades derivadas de la ejecución de proyectos de infraestructura a escala barrial, en el marco de la ejecución del proyecto de inversión 7703 &quot;Mejoramiento Integral de Barrios con Participación Ciudadana&quot;"/>
    <x v="3"/>
    <n v="81101500"/>
    <n v="14400000"/>
    <n v="1"/>
    <n v="14400000"/>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29 $14.400.000"/>
    <d v="2024-05-17T00:00:00"/>
    <s v="DMB-114"/>
    <d v="2024-05-20T00:00:00"/>
    <n v="14400000"/>
    <n v="0"/>
    <n v="778"/>
    <d v="2024-05-22T00:00:00"/>
    <n v="14400000"/>
    <n v="0"/>
    <n v="2776"/>
    <d v="2024-05-28T00:00:00"/>
    <n v="14400000"/>
    <n v="0"/>
    <m/>
    <m/>
    <n v="14400000"/>
    <n v="0"/>
    <s v="CONTRATO DE PRESTACION DE SERVICIOS PROFESIONALES"/>
    <n v="26"/>
    <s v="OMAR REINALDO ACEVEDO CASTRO"/>
    <m/>
  </r>
  <r>
    <n v="170"/>
    <s v="7703-170"/>
    <s v="O23011601190000007703"/>
    <x v="3"/>
    <x v="5"/>
    <x v="17"/>
    <s v="PM/0208/0104/40020197703"/>
    <x v="38"/>
    <x v="0"/>
    <s v="Adición y prórroga al contrato 24-2024 cuyo objeto es: Prestar los servicios profesionales a la Dirección de Mejoramiento de Barrios de la Caja de Vivienda Popular para realizar el seguimiento financiero y contable de los proyectos de infraestructura que se desarrollan en el marco del proyecto de inversión 7703 &quot;Mejoramiento Integral de Barrios con Participación Ciudadana&quot; y en los asuntos administrativos que le sean solicitados"/>
    <x v="3"/>
    <n v="80111600"/>
    <n v="6935092"/>
    <n v="1"/>
    <n v="6935092"/>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29 $6.935.092"/>
    <d v="2024-05-17T00:00:00"/>
    <s v="DMB-115"/>
    <d v="2024-05-20T00:00:00"/>
    <n v="6935092"/>
    <n v="0"/>
    <n v="777"/>
    <d v="2024-05-22T00:00:00"/>
    <n v="6935092"/>
    <n v="0"/>
    <n v="2781"/>
    <d v="2024-05-28T00:00:00"/>
    <n v="6935092"/>
    <n v="0"/>
    <m/>
    <m/>
    <n v="6935092"/>
    <n v="0"/>
    <s v="CONTRATO DE PRESTACION DE SERVICIOS PROFESIONALES"/>
    <n v="24"/>
    <s v="ANDREA DEL PILAR AGUIRRE JAIMES"/>
    <m/>
  </r>
  <r>
    <n v="171"/>
    <s v="7703-171"/>
    <s v="O23011601190000007703"/>
    <x v="3"/>
    <x v="5"/>
    <x v="17"/>
    <s v="PM/0208/0104/40020197703"/>
    <x v="37"/>
    <x v="0"/>
    <s v="Adición y prórroga al contrato 122-2024 cuyo objeto es: Prestar los servicios de apoyo a la gestión para ejecutar las actividades de gestión documental y apoyo administrativo para realizar la compilación, seguimiento y actualización de inventario y administración de los expedientes en medio físico y digital, de los contratos que se encuentran a cargo de la Dirección de Mejoramiento de Barrios en el marco del proyecto de inversión 7703 &quot;Mejoramiento Integral de Barrios con Participación Ciudadana&quot;."/>
    <x v="3"/>
    <n v="80111600"/>
    <n v="3500000"/>
    <s v="23 dias"/>
    <n v="2683333"/>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8 $2.683.333"/>
    <d v="2024-05-17T00:00:00"/>
    <s v="DMB-116"/>
    <d v="2024-05-20T00:00:00"/>
    <n v="2683333"/>
    <n v="0"/>
    <n v="776"/>
    <d v="2024-05-22T00:00:00"/>
    <n v="2683333"/>
    <n v="0"/>
    <n v="2777"/>
    <d v="2024-05-28T00:00:00"/>
    <n v="2683333"/>
    <n v="0"/>
    <m/>
    <m/>
    <n v="2683333"/>
    <n v="0"/>
    <s v="CONTRATO DE PRESTACION DE SERVICIOS PROFESIONALES"/>
    <n v="122"/>
    <s v="LINA MARIA HERNANDEZ IBAÑEZ"/>
    <m/>
  </r>
  <r>
    <n v="172"/>
    <s v="7703-172"/>
    <s v="O23011601190000007703"/>
    <x v="3"/>
    <x v="5"/>
    <x v="17"/>
    <s v="PM/0208/0104/40020197703"/>
    <x v="34"/>
    <x v="0"/>
    <s v="Adición y prórroga al contrato 95-2024 cuyo objeto es: Prestar los servicios profesionales para apoyar a la Dirección de Mejoramiento de Barrios en la gestión, seguimiento y control de la ejecución presupuestal y financiera de los recursos asignados para los proyectos y programas a su cago, en el marco del proyecto de inversión 7703 “Mejoramiento Integral de Barrios con Participación Ciudadana”"/>
    <x v="3"/>
    <n v="80111600"/>
    <n v="8000000"/>
    <s v="23 dias"/>
    <n v="6133333"/>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31 $6.133.333"/>
    <d v="2024-05-17T00:00:00"/>
    <s v="DMB-117"/>
    <d v="2024-05-20T00:00:00"/>
    <n v="6133333"/>
    <n v="0"/>
    <n v="775"/>
    <d v="2024-05-22T00:00:00"/>
    <n v="6133333"/>
    <n v="0"/>
    <n v="2778"/>
    <d v="2024-05-28T00:00:00"/>
    <n v="6133333"/>
    <n v="0"/>
    <m/>
    <m/>
    <n v="6133333"/>
    <n v="0"/>
    <s v="CONTRATO DE PRESTACION DE SERVICIOS PROFESIONALES"/>
    <n v="95"/>
    <s v="JOAQUIN EDUARDO PERDOMO ARTUNDUAGA"/>
    <m/>
  </r>
  <r>
    <n v="173"/>
    <s v="7703-173"/>
    <s v="O23011601190000007703"/>
    <x v="3"/>
    <x v="5"/>
    <x v="17"/>
    <s v="PM/0208/0104/40020197703"/>
    <x v="23"/>
    <x v="0"/>
    <s v="Adición y prórroga al contrato 42-2024 cuyo objeto es: Prestación de servicios profesionales para apoyar a la Dirección de Mejoramiento de Barrios de la Caja de la Vivienda Popular en la implementación de la estrategia de comunicaciones, en el marco de la ejecución del proyecto de inversión 7703 &quot;Mejoramiento Integral de Barrios con Participación Ciudadana&quot;."/>
    <x v="3"/>
    <n v="80111600"/>
    <n v="7500000"/>
    <n v="1"/>
    <n v="7500000"/>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35 $7.500.000"/>
    <d v="2024-05-17T00:00:00"/>
    <s v="DMB-118"/>
    <d v="2024-05-20T00:00:00"/>
    <n v="7500000"/>
    <n v="0"/>
    <n v="774"/>
    <d v="2024-05-22T00:00:00"/>
    <n v="7500000"/>
    <n v="0"/>
    <n v="2740"/>
    <d v="2024-05-27T00:00:00"/>
    <n v="7500000"/>
    <n v="0"/>
    <m/>
    <m/>
    <n v="7500000"/>
    <n v="0"/>
    <s v="CONTRATO DE PRESTACION DE SERVICIOS PROFESIONALES"/>
    <n v="42"/>
    <s v="NELLY CECILIA FABRA GUTIERREZ"/>
    <m/>
  </r>
  <r>
    <n v="174"/>
    <s v="7703-174"/>
    <s v="O23011601190000007703"/>
    <x v="3"/>
    <x v="5"/>
    <x v="17"/>
    <s v="PM/0208/0104/40020197703"/>
    <x v="4"/>
    <x v="0"/>
    <s v="Adición y prórroga al contrato 144-2024 cuyo objeto es: Prestar los servicios profesionales para apoyar a la Dirección de Mejoramiento de Barrios en la implementación de la estrategia social en los proyectos de intervención física a escala barrial, en el marco del proyecto de inversión 7703 &quot;Mejoramiento Integral de Barrios con Participación Ciudadana&quot;."/>
    <x v="3"/>
    <n v="93141500"/>
    <n v="3688533"/>
    <n v="1"/>
    <n v="3688533"/>
    <s v="JUNIO"/>
    <s v="JUNIO"/>
    <s v="JUNIO"/>
    <s v="DIRECCIÓN DE MEJORAMIENTO DE BARRIOS"/>
    <s v="MARIA MERCEDES MOLINA RENGIFO"/>
    <s v="2.1.03.01.05.03.01.01.98  A Otras Entidades No Financieras Municipales y/o Distritales no consideradas Empresas"/>
    <s v="A.15.10 - Mejoramiento y mantenimiento de zonas verdes, parques, plazas y plazoletas"/>
    <m/>
    <d v="2024-05-16T00:00:00"/>
    <n v="202415000047493"/>
    <s v="02 - Creación de Nueva Línea "/>
    <s v="de la línea 7703-29 $3.688.533"/>
    <d v="2024-05-17T00:00:00"/>
    <s v="DMB-119"/>
    <d v="2024-05-20T00:00:00"/>
    <n v="3688533"/>
    <n v="0"/>
    <n v="773"/>
    <d v="2024-05-22T00:00:00"/>
    <n v="3688533"/>
    <n v="0"/>
    <n v="2782"/>
    <d v="2024-05-28T00:00:00"/>
    <n v="3688533"/>
    <n v="0"/>
    <m/>
    <m/>
    <n v="3688533"/>
    <n v="0"/>
    <s v="CONTRATO DE PRESTACION DE SERVICIOS PROFESIONALES"/>
    <n v="144"/>
    <s v="NORMA TATIANA PATIÑO MARTINEZ"/>
    <m/>
  </r>
  <r>
    <n v="1"/>
    <s v="7696-1"/>
    <s v="O23011605560000007696"/>
    <x v="4"/>
    <x v="6"/>
    <x v="19"/>
    <s v="PM/0208/0102/45990237696 - PM/0208/0103/45990237696 - PM/0208/0104/45990237696 -  PM/0208/0105/45990237696 - PM/0208/0106/45990237696"/>
    <x v="40"/>
    <x v="0"/>
    <s v="Contratar la póliza de seguros de vida grupo deudor requerida para la adecuada protección de los intereses patrimoniales actuales y futuros de la Caja de la Vivienda Popular"/>
    <x v="5"/>
    <s v="84131500;84131600"/>
    <n v="20984000"/>
    <n v="9"/>
    <n v="92476690"/>
    <s v="MAYO"/>
    <s v="MAYO"/>
    <s v="MAYO"/>
    <s v="DIRECCIÓN DE GESTIÓN CORPORATIVA "/>
    <s v="MARTHA JANETH CARREÑO LIZARAZO"/>
    <s v="FORTALECIMIENTO DEL MODELO DE GESTIÓN INSTITUCIONAL Y MODERNIZACIÓN DE LOS SISTEMAS DE INFORMACIÓN DE LA CAJA DE LA VIVIENDA POPULAR. BOGOTÁ"/>
    <s v="Subdirección Administrativa"/>
    <m/>
    <d v="2024-05-07T00:00:00"/>
    <n v="202417000043173"/>
    <s v="03 - Modificación de Línea"/>
    <s v="A la línea 184"/>
    <d v="2024-05-07T00:00:00"/>
    <m/>
    <m/>
    <m/>
    <n v="92476690"/>
    <m/>
    <m/>
    <m/>
    <n v="0"/>
    <m/>
    <m/>
    <m/>
    <n v="0"/>
    <m/>
    <m/>
    <n v="0"/>
    <n v="92476690"/>
    <m/>
    <m/>
    <m/>
    <m/>
  </r>
  <r>
    <n v="2"/>
    <s v="7696-2"/>
    <s v="O23011605560000007696"/>
    <x v="4"/>
    <x v="6"/>
    <x v="19"/>
    <s v="PM/0208/0102/45990237696 - PM/0208/0103/45990237696 - PM/0208/0104/45990237696 -  PM/0208/0105/45990237696 - PM/0208/0106/45990237696"/>
    <x v="41"/>
    <x v="0"/>
    <s v="Contratar los servicios para la aplicación de la encuesta de batería de riesgo psicolaboral e implementación del plan de riesgo psicolaboral para la Caja de la Vivienda Popular"/>
    <x v="1"/>
    <s v="No aplica"/>
    <n v="0"/>
    <n v="0"/>
    <n v="0"/>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21T00:00:00"/>
    <n v="202417000022573"/>
    <s v="04 - Anulación de Línea"/>
    <s v="A la línea 159"/>
    <m/>
    <m/>
    <m/>
    <m/>
    <n v="0"/>
    <m/>
    <m/>
    <m/>
    <n v="0"/>
    <m/>
    <m/>
    <m/>
    <n v="0"/>
    <m/>
    <m/>
    <n v="0"/>
    <n v="0"/>
    <m/>
    <m/>
    <m/>
    <m/>
  </r>
  <r>
    <n v="3"/>
    <s v="7696-3"/>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4541571.777777778"/>
    <n v="9"/>
    <n v="40874146"/>
    <s v="MARZO"/>
    <s v="MARZO"/>
    <s v="MARZO"/>
    <s v="DIRECCIÓN DE GESTIÓN CORPORATIVA "/>
    <s v="MARTHA JANETH CARREÑO LIZARAZO"/>
    <s v="FORTALECIMIENTO DEL MODELO DE GESTIÓN INSTITUCIONAL Y MODERNIZACIÓN DE LOS SISTEMAS DE INFORMACIÓN DE LA CAJA DE LA VIVIENDA POPULAR. BOGOTÁ"/>
    <s v="Dirección Jurídica"/>
    <m/>
    <s v="06/03/2024_x000a_23/02/2024_x000a_20/02/2024"/>
    <s v="202417000029033_x000a_202417000023433_x000a_202417000021923"/>
    <s v="03 - Modificación de Línea"/>
    <s v="N/A"/>
    <d v="2024-03-06T00:00:00"/>
    <s v="FOR-050"/>
    <d v="2024-02-23T00:00:00"/>
    <n v="27797640"/>
    <n v="13076506"/>
    <n v="168"/>
    <d v="2024-02-26T00:00:00"/>
    <n v="27797640"/>
    <n v="0"/>
    <n v="381"/>
    <d v="2024-03-01T00:00:00"/>
    <n v="27797640"/>
    <n v="0"/>
    <n v="13898820"/>
    <m/>
    <n v="13898820"/>
    <n v="13076506"/>
    <s v="CONTRATO DE PRESTACION DE SERVICIOS PROFESIONALES"/>
    <n v="46"/>
    <s v="MARIA ALEJANDRA FORERO MORA"/>
    <m/>
  </r>
  <r>
    <n v="4"/>
    <s v="7696-4"/>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7609268.25"/>
    <n v="8"/>
    <n v="60874146"/>
    <s v="MARZO"/>
    <s v="MARZO"/>
    <s v="MARZO"/>
    <s v="DIRECCIÓN DE GESTIÓN CORPORATIVA "/>
    <s v="MARTHA JANETH CARREÑO LIZARAZO"/>
    <s v="FORTALECIMIENTO DEL MODELO DE GESTIÓN INSTITUCIONAL Y MODERNIZACIÓN DE LOS SISTEMAS DE INFORMACIÓN DE LA CAJA DE LA VIVIENDA POPULAR. BOGOTÁ"/>
    <s v="Dirección Jurídica"/>
    <m/>
    <s v="23/02/2024_x000a_20/02/2024"/>
    <s v="202417000023433_x000a_202417000021923"/>
    <s v="03 - Modificación de Línea"/>
    <s v="N/A"/>
    <d v="2024-02-23T00:00:00"/>
    <s v="FOR-051"/>
    <d v="2024-02-23T00:00:00"/>
    <n v="32000000"/>
    <n v="28874146"/>
    <n v="170"/>
    <d v="2024-02-26T00:00:00"/>
    <n v="32000000"/>
    <n v="0"/>
    <n v="366"/>
    <d v="2024-03-01T00:00:00"/>
    <n v="32000000"/>
    <n v="0"/>
    <n v="16000000"/>
    <m/>
    <n v="16000000"/>
    <n v="28874146"/>
    <s v="CONTRATO DE PRESTACION DE SERVICIOS PROFESIONALES"/>
    <n v="45"/>
    <s v="RUBEN DARIO JIMENEZ GIRALDO"/>
    <m/>
  </r>
  <r>
    <n v="5"/>
    <s v="7696-5"/>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8759500"/>
    <n v="8"/>
    <n v="70076000"/>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2-20T00:00:00"/>
    <n v="202417000021923"/>
    <s v="03 - Modificación de Línea"/>
    <s v="N/A"/>
    <d v="2024-02-21T00:00:00"/>
    <s v="FOR-045"/>
    <d v="2024-02-21T00:00:00"/>
    <n v="40618667"/>
    <n v="29457333"/>
    <n v="128"/>
    <d v="2024-02-22T00:00:00"/>
    <n v="40618667"/>
    <n v="0"/>
    <n v="298"/>
    <d v="2024-02-26T00:00:00"/>
    <n v="40618667"/>
    <n v="0"/>
    <n v="20626666"/>
    <m/>
    <n v="19992001"/>
    <n v="29457333"/>
    <s v="CONTRATO DE PRESTACION DE SERVICIOS PROFESIONALES"/>
    <n v="20"/>
    <s v="ADY ISABEL NAMEN SEGURA"/>
    <m/>
  </r>
  <r>
    <n v="6"/>
    <s v="7696-6"/>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6535559"/>
    <n v="10"/>
    <n v="65355590"/>
    <s v="MARZO"/>
    <s v="MARZO"/>
    <s v="MARZO"/>
    <s v="DIRECCIÓN DE GESTIÓN CORPORATIVA "/>
    <s v="MARTHA JANETH CARREÑO LIZARAZO"/>
    <s v="FORTALECIMIENTO DEL MODELO DE GESTIÓN INSTITUCIONAL Y MODERNIZACIÓN DE LOS SISTEMAS DE INFORMACIÓN DE LA CAJA DE LA VIVIENDA POPULAR. BOGOTÁ"/>
    <s v="Dirección Jurídica"/>
    <m/>
    <s v="17/05/2024_x000a_23/02/2024_x000a_20/02/2024"/>
    <s v="202417000048093_x000a_202417000023433_x000a_202417000021923"/>
    <s v="03 - Modificación de Línea"/>
    <s v="A la línea 201, 202, 203 y 204"/>
    <s v="20/05/2024_x000a_23/02/2024"/>
    <s v="FOR-052"/>
    <d v="2024-02-23T00:00:00"/>
    <n v="44000000"/>
    <n v="21355590"/>
    <n v="172"/>
    <d v="2024-02-26T00:00:00"/>
    <n v="44000000"/>
    <n v="0"/>
    <n v="380"/>
    <d v="2024-03-01T00:00:00"/>
    <n v="44000000"/>
    <n v="0"/>
    <n v="22000000"/>
    <m/>
    <n v="22000000"/>
    <n v="21355590"/>
    <s v="CONTRATO DE PRESTACION DE SERVICIOS PROFESIONALES"/>
    <n v="47"/>
    <s v="KATERYNNE  MORALES ROA"/>
    <m/>
  </r>
  <r>
    <n v="7"/>
    <s v="7696-7"/>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5134500"/>
    <n v="8"/>
    <n v="41076000"/>
    <s v="MARZO"/>
    <s v="MARZO"/>
    <s v="MARZO"/>
    <s v="DIRECCIÓN DE GESTIÓN CORPORATIVA "/>
    <s v="MARTHA JANETH CARREÑO LIZARAZO"/>
    <s v="FORTALECIMIENTO DEL MODELO DE GESTIÓN INSTITUCIONAL Y MODERNIZACIÓN DE LOS SISTEMAS DE INFORMACIÓN DE LA CAJA DE LA VIVIENDA POPULAR. BOGOTÁ"/>
    <s v="Dirección Jurídica"/>
    <m/>
    <s v="17/05/2024_x000a_23/02/2024_x000a_20/02/2024"/>
    <s v="202417000048093_x000a_202417000023433_x000a_202417000021923"/>
    <s v="03 - Modificación de Línea"/>
    <s v="A la línea 205, 206 y 207"/>
    <d v="2024-02-23T00:00:00"/>
    <s v="FOR-053"/>
    <d v="2024-02-23T00:00:00"/>
    <n v="40000000"/>
    <n v="1076000"/>
    <n v="174"/>
    <d v="2024-02-26T00:00:00"/>
    <n v="40000000"/>
    <n v="0"/>
    <n v="343"/>
    <d v="2024-02-29T00:00:00"/>
    <n v="40000000"/>
    <n v="0"/>
    <n v="20000000"/>
    <m/>
    <n v="20000000"/>
    <n v="1076000"/>
    <s v="CONTRATO DE PRESTACION DE SERVICIOS PROFESIONALES"/>
    <n v="31"/>
    <s v="NICOLAS  BARRERA BARROS"/>
    <m/>
  </r>
  <r>
    <n v="8"/>
    <s v="7696-8"/>
    <s v="O23011605560000007696"/>
    <x v="4"/>
    <x v="6"/>
    <x v="19"/>
    <s v="PM/0208/0102/45990237696 - PM/0208/0103/45990237696 - PM/0208/0104/45990237696 -  PM/0208/0105/45990237696 - PM/0208/0106/45990237696"/>
    <x v="8"/>
    <x v="0"/>
    <s v="Prestar servicios profesionales para asesorar jurídicamente el desarrollo y gestión de los procesos a cargo de la Dirección de Gestión Corporativa de la Caja de Vivienda Popular conforme al Mapa de procesos, manuales y procedimientos de la Entidad."/>
    <x v="2"/>
    <n v="80111600"/>
    <n v="4579554.2"/>
    <n v="10"/>
    <n v="45795542"/>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m/>
    <m/>
    <m/>
    <m/>
    <m/>
    <m/>
    <m/>
    <m/>
    <n v="45795542"/>
    <m/>
    <m/>
    <m/>
    <n v="0"/>
    <m/>
    <m/>
    <m/>
    <n v="0"/>
    <m/>
    <m/>
    <n v="0"/>
    <n v="45795542"/>
    <m/>
    <m/>
    <m/>
    <m/>
  </r>
  <r>
    <n v="9"/>
    <s v="7696-9"/>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5724442.75"/>
    <n v="8"/>
    <n v="45795542"/>
    <s v="MARZO"/>
    <s v="MARZO"/>
    <s v="MARZO"/>
    <s v="DIRECCIÓN DE GESTIÓN CORPORATIVA "/>
    <s v="MARTHA JANETH CARREÑO LIZARAZO"/>
    <s v="FORTALECIMIENTO DEL MODELO DE GESTIÓN INSTITUCIONAL Y MODERNIZACIÓN DE LOS SISTEMAS DE INFORMACIÓN DE LA CAJA DE LA VIVIENDA POPULAR. BOGOTÁ"/>
    <s v="Dirección Jurídica"/>
    <m/>
    <s v="23/02/2024_x000a_20/02/2024"/>
    <s v="202417000023433_x000a_202417000021923"/>
    <s v="03 - Modificación de Línea"/>
    <s v="N/A"/>
    <d v="2024-02-23T00:00:00"/>
    <s v="FOR-054"/>
    <d v="2024-02-23T00:00:00"/>
    <n v="26000000"/>
    <n v="19795542"/>
    <n v="177"/>
    <d v="2024-02-26T00:00:00"/>
    <n v="26000000"/>
    <n v="0"/>
    <n v="375"/>
    <d v="2024-03-01T00:00:00"/>
    <n v="26000000"/>
    <n v="0"/>
    <n v="13000000"/>
    <m/>
    <n v="13000000"/>
    <n v="19795542"/>
    <s v="CONTRATO DE PRESTACION DE SERVICIOS PROFESIONALES"/>
    <n v="36"/>
    <s v="MIGUEL ANGEL NARVAEZ CORREA"/>
    <m/>
  </r>
  <r>
    <n v="10"/>
    <s v="7696-10"/>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7609268.25"/>
    <n v="8"/>
    <n v="60874146"/>
    <s v="MARZO"/>
    <s v="MARZO"/>
    <s v="MARZO"/>
    <s v="DIRECCIÓN DE GESTIÓN CORPORATIVA "/>
    <s v="MARTHA JANETH CARREÑO LIZARAZO"/>
    <s v="FORTALECIMIENTO DEL MODELO DE GESTIÓN INSTITUCIONAL Y MODERNIZACIÓN DE LOS SISTEMAS DE INFORMACIÓN DE LA CAJA DE LA VIVIENDA POPULAR. BOGOTÁ"/>
    <s v="Dirección Jurídica"/>
    <m/>
    <s v="23/02/2024_x000a_20/02/2024"/>
    <s v="202417000023433_x000a_202417000021923"/>
    <s v="03 - Modificación de Línea"/>
    <s v="N/A"/>
    <d v="2024-02-23T00:00:00"/>
    <s v="FOR-055"/>
    <d v="2024-02-23T00:00:00"/>
    <n v="32000000"/>
    <n v="28874146"/>
    <n v="178"/>
    <d v="2024-02-26T00:00:00"/>
    <n v="32000000"/>
    <n v="0"/>
    <n v="376"/>
    <d v="2024-03-01T00:00:00"/>
    <n v="32000000"/>
    <n v="0"/>
    <n v="16000000"/>
    <m/>
    <n v="16000000"/>
    <n v="28874146"/>
    <s v="CONTRATO DE PRESTACION DE SERVICIOS PROFESIONALES"/>
    <n v="35"/>
    <s v="SILVIO ALFREDO PADRON HERNANDEZ"/>
    <m/>
  </r>
  <r>
    <n v="11"/>
    <s v="7696-11"/>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6574375"/>
    <n v="8"/>
    <n v="52595000"/>
    <s v="MARZO"/>
    <s v="MARZO"/>
    <s v="MARZO"/>
    <s v="DIRECCIÓN DE GESTIÓN CORPORATIVA "/>
    <s v="MARTHA JANETH CARREÑO LIZARAZO"/>
    <s v="FORTALECIMIENTO DEL MODELO DE GESTIÓN INSTITUCIONAL Y MODERNIZACIÓN DE LOS SISTEMAS DE INFORMACIÓN DE LA CAJA DE LA VIVIENDA POPULAR. BOGOTÁ"/>
    <s v="Dirección Jurídica"/>
    <m/>
    <s v="23/02/2024_x000a_20/02/2024"/>
    <s v="202417000023433_x000a_202417000021923"/>
    <s v="03 - Modificación de Línea"/>
    <s v="N/A"/>
    <d v="2024-02-23T00:00:00"/>
    <s v="FOR-056"/>
    <d v="2024-02-23T00:00:00"/>
    <n v="44000000"/>
    <n v="8595000"/>
    <n v="179"/>
    <d v="2024-02-26T00:00:00"/>
    <n v="44000000"/>
    <n v="0"/>
    <n v="383"/>
    <d v="2024-03-01T00:00:00"/>
    <n v="44000000"/>
    <n v="0"/>
    <n v="22000000"/>
    <m/>
    <n v="22000000"/>
    <n v="8595000"/>
    <s v="CONTRATO DE PRESTACION DE SERVICIOS PROFESIONALES"/>
    <n v="44"/>
    <s v="JANETH SOFIA TORRES SANCHEZ"/>
    <m/>
  </r>
  <r>
    <n v="12"/>
    <s v="7696-12"/>
    <s v="O23011605560000007696"/>
    <x v="4"/>
    <x v="6"/>
    <x v="19"/>
    <s v="PM/0208/0102/45990237696 - PM/0208/0103/45990237696 - PM/0208/0104/45990237696 -  PM/0208/0105/45990237696 - PM/0208/0106/45990237696"/>
    <x v="8"/>
    <x v="0"/>
    <s v="Prestacion de servcios para apoyar en las actividades administrativas y operativas de la oficina de control disicplinario interno"/>
    <x v="2"/>
    <n v="80111600"/>
    <n v="3154000"/>
    <n v="10"/>
    <n v="6727463"/>
    <s v="FEBRERO"/>
    <s v="FEBRERO"/>
    <s v="Febrero"/>
    <s v="DIRECCIÓN DE GESTIÓN CORPORATIVA "/>
    <s v="MARTHA JANETH CARREÑO LIZARAZO"/>
    <s v="FORTALECIMIENTO DEL MODELO DE GESTIÓN INSTITUCIONAL Y MODERNIZACIÓN DE LOS SISTEMAS DE INFORMACIÓN DE LA CAJA DE LA VIVIENDA POPULAR. BOGOTÁ"/>
    <s v="Oficina de Control Disciplinario Interno"/>
    <m/>
    <d v="2024-03-12T00:00:00"/>
    <n v="202417000030633"/>
    <s v="03 - Modificación de Línea"/>
    <s v="A la línea 179"/>
    <d v="2024-03-12T00:00:00"/>
    <m/>
    <m/>
    <m/>
    <n v="6727463"/>
    <m/>
    <m/>
    <m/>
    <n v="0"/>
    <m/>
    <m/>
    <m/>
    <n v="0"/>
    <m/>
    <m/>
    <n v="0"/>
    <n v="6727463"/>
    <m/>
    <m/>
    <m/>
    <m/>
  </r>
  <r>
    <n v="13"/>
    <s v="7696-13"/>
    <s v="O23011605560000007696"/>
    <x v="4"/>
    <x v="6"/>
    <x v="19"/>
    <s v="PM/0208/0102/45990237696 - PM/0208/0103/45990237696 - PM/0208/0104/45990237696 -  PM/0208/0105/45990237696 - PM/0208/0106/45990237696"/>
    <x v="8"/>
    <x v="0"/>
    <s v="Prestación de servicios profesionales especializados en la emisión de conceptos, recomendaciones y análisis de casos de los asuntos que adelanta la Oficina de Control Disciplinario Interno de la Caja de la Vivienda Popular durante la etapa de instrucción de los procesos disciplinarios."/>
    <x v="2"/>
    <n v="80111600"/>
    <n v="15218536.5"/>
    <n v="4"/>
    <n v="60874146"/>
    <s v="MARZO"/>
    <s v="MARZO"/>
    <s v="MARZO"/>
    <s v="DIRECCIÓN DE GESTIÓN CORPORATIVA "/>
    <s v="MARTHA JANETH CARREÑO LIZARAZO"/>
    <s v="FORTALECIMIENTO DEL MODELO DE GESTIÓN INSTITUCIONAL Y MODERNIZACIÓN DE LOS SISTEMAS DE INFORMACIÓN DE LA CAJA DE LA VIVIENDA POPULAR. BOGOTÁ"/>
    <s v="Oficina de Control Disciplinario Interno"/>
    <m/>
    <d v="2024-02-23T00:00:00"/>
    <n v="202417000023213"/>
    <s v="03 - Modificación de Línea"/>
    <s v="N/A"/>
    <d v="2024-03-01T00:00:00"/>
    <s v="FOR-079"/>
    <d v="2024-03-01T00:00:00"/>
    <n v="57120000"/>
    <n v="3754146"/>
    <n v="378"/>
    <d v="2024-03-04T00:00:00"/>
    <n v="57120000"/>
    <n v="0"/>
    <n v="837"/>
    <d v="2024-03-15T00:00:00"/>
    <n v="57120000"/>
    <n v="0"/>
    <n v="20468000"/>
    <m/>
    <n v="36652000"/>
    <n v="3754146"/>
    <s v="CONTRATO DE PRESTACION DE SERVICIOS PROFESIONALES"/>
    <n v="174"/>
    <s v="CLARA IVY GONZALEZ MARROQUIN"/>
    <m/>
  </r>
  <r>
    <n v="14"/>
    <s v="7696-14"/>
    <s v="O23011605560000007696"/>
    <x v="4"/>
    <x v="6"/>
    <x v="19"/>
    <s v="PM/0208/0102/45990237696 - PM/0208/0103/45990237696 - PM/0208/0104/45990237696 -  PM/0208/0105/45990237696 - PM/0208/0106/45990237696"/>
    <x v="6"/>
    <x v="0"/>
    <s v="Prestar servicios profesionales especializados para asesorar jurídicamente a la Dirección General en los asuntos que requiera la Caja de la Vivienda Popular para el desarrollo de sus proyectos misionales"/>
    <x v="2"/>
    <n v="80111600"/>
    <n v="9500000"/>
    <n v="10"/>
    <n v="73215250"/>
    <s v="ABRIL"/>
    <s v="ABRIL"/>
    <s v="ABRIL"/>
    <s v="DIRECCIÓN DE GESTIÓN CORPORATIVA "/>
    <s v="MARTHA JANETH CARREÑO LIZARAZO"/>
    <s v="FORTALECIMIENTO DEL MODELO DE GESTIÓN INSTITUCIONAL Y MODERNIZACIÓN DE LOS SISTEMAS DE INFORMACIÓN DE LA CAJA DE LA VIVIENDA POPULAR. BOGOTÁ"/>
    <s v="Dirección General"/>
    <m/>
    <s v="17/05/2024_x000a_20/03/2024"/>
    <s v="202417000048093_x000a_202417000033103"/>
    <s v="03 - Modificación de Línea"/>
    <s v="A la línea 200"/>
    <s v="20/05/2024_x000a_20/03/2024"/>
    <s v="FOR-110"/>
    <d v="2024-03-20T00:00:00"/>
    <n v="30000000"/>
    <n v="43215250"/>
    <n v="529"/>
    <d v="2024-03-20T00:00:00"/>
    <n v="30000000"/>
    <n v="0"/>
    <n v="1140"/>
    <d v="2024-04-01T00:00:00"/>
    <n v="30000000"/>
    <n v="0"/>
    <n v="10000000"/>
    <m/>
    <n v="20000000"/>
    <n v="43215250"/>
    <s v="CONTRATO DE PRESTACION DE SERVICIOS PROFESIONALES"/>
    <n v="248"/>
    <s v="YAMILE PATRICIA CASTIBLANCO VENEGAS"/>
    <m/>
  </r>
  <r>
    <n v="15"/>
    <s v="7696-15"/>
    <s v="O23011605560000007696"/>
    <x v="4"/>
    <x v="6"/>
    <x v="19"/>
    <s v="PM/0208/0102/45990237696 - PM/0208/0103/45990237696 - PM/0208/0104/45990237696 -  PM/0208/0105/45990237696 - PM/0208/0106/45990237696"/>
    <x v="6"/>
    <x v="0"/>
    <s v="Prestar servicios profesionales especializados en la asesoría, asistencia, acompañamiento y seguimiento desde la Dirección General en todo lo relacionado al cumplimiento de metas de los programas misionales de la Caja de la Vivienda Popular."/>
    <x v="2"/>
    <n v="80111600"/>
    <n v="4817725"/>
    <n v="10"/>
    <n v="48177250"/>
    <s v="MARZO"/>
    <s v="MARZO"/>
    <s v="MARZO"/>
    <s v="DIRECCIÓN DE GESTIÓN CORPORATIVA "/>
    <s v="MARTHA JANETH CARREÑO LIZARAZO"/>
    <s v="FORTALECIMIENTO DEL MODELO DE GESTIÓN INSTITUCIONAL Y MODERNIZACIÓN DE LOS SISTEMAS DE INFORMACIÓN DE LA CAJA DE LA VIVIENDA POPULAR. BOGOTÁ"/>
    <s v="Dirección General"/>
    <m/>
    <d v="2024-02-09T00:00:00"/>
    <n v="202417000015463"/>
    <s v="03 - Modificación de Línea"/>
    <s v="A la línea 144"/>
    <d v="2024-02-09T00:00:00"/>
    <m/>
    <m/>
    <m/>
    <n v="48177250"/>
    <m/>
    <m/>
    <m/>
    <n v="0"/>
    <m/>
    <m/>
    <m/>
    <n v="0"/>
    <m/>
    <m/>
    <n v="0"/>
    <n v="48177250"/>
    <m/>
    <m/>
    <m/>
    <m/>
  </r>
  <r>
    <n v="16"/>
    <s v="7696-16"/>
    <s v="O23011605560000007696"/>
    <x v="4"/>
    <x v="6"/>
    <x v="19"/>
    <s v="PM/0208/0102/45990237696 - PM/0208/0103/45990237696 - PM/0208/0104/45990237696 -  PM/0208/0105/45990237696 - PM/0208/0106/45990237696"/>
    <x v="6"/>
    <x v="0"/>
    <s v="Prestar los servicios profesionales para desarrollar procesos, administrativos y organizacionales de la Caja de la Vivienda Popular"/>
    <x v="2"/>
    <n v="80111600"/>
    <n v="7615225.75"/>
    <n v="4"/>
    <n v="30460903"/>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d v="2024-02-23T00:00:00"/>
    <n v="202417000023303"/>
    <s v="03 - Modificación de Línea"/>
    <s v="A la línea 160"/>
    <d v="2024-02-26T00:00:00"/>
    <s v="FOR-080"/>
    <d v="2024-02-28T00:00:00"/>
    <n v="28000000"/>
    <n v="2460903"/>
    <n v="379"/>
    <d v="2024-03-04T00:00:00"/>
    <n v="26833333"/>
    <n v="1166667"/>
    <n v="515"/>
    <d v="2024-03-08T00:00:00"/>
    <n v="26833333"/>
    <n v="0"/>
    <n v="12366667"/>
    <m/>
    <n v="14466666"/>
    <n v="3627570"/>
    <s v="CONTRATO DE PRESTACION DE SERVICIOS PROFESIONALES"/>
    <n v="93"/>
    <s v="JUAN SEBASTIAN BERNAL BERNAL"/>
    <s v="ANULACIÓN PARClAL CDP No. 379"/>
  </r>
  <r>
    <n v="17"/>
    <s v="7696-17"/>
    <s v="O23011605560000007696"/>
    <x v="4"/>
    <x v="6"/>
    <x v="19"/>
    <s v="PM/0208/0102/45990237696 - PM/0208/0103/45990237696 - PM/0208/0104/45990237696 -  PM/0208/0105/45990237696 - PM/0208/0106/45990237696"/>
    <x v="6"/>
    <x v="0"/>
    <s v="Prestar servicios profesionales para la asesoría, acompañamiento, control y seguimiento jurídico a la Dirección General en temas transversales y misionales de la Entidad.."/>
    <x v="2"/>
    <n v="80111600"/>
    <n v="11000000"/>
    <n v="10"/>
    <n v="83026500"/>
    <s v="MARZO"/>
    <s v="MARZO"/>
    <s v="MARZO"/>
    <s v="DIRECCIÓN DE GESTIÓN CORPORATIVA "/>
    <s v="MARTHA JANETH CARREÑO LIZARAZO"/>
    <s v="FORTALECIMIENTO DEL MODELO DE GESTIÓN INSTITUCIONAL Y MODERNIZACIÓN DE LOS SISTEMAS DE INFORMACIÓN DE LA CAJA DE LA VIVIENDA POPULAR. BOGOTÁ"/>
    <s v="Dirección General"/>
    <m/>
    <s v="17/05/2024_x000a_5/02/2024"/>
    <s v="202417000048093_x000a_202417000011753"/>
    <s v="03 - Modificación de Línea"/>
    <s v="A la línea 195"/>
    <s v="20/05/2024_x000a_5/02/2024"/>
    <s v="FOR-018"/>
    <d v="2024-02-05T00:00:00"/>
    <n v="66640000"/>
    <n v="16386500"/>
    <n v="66"/>
    <d v="2024-02-07T00:00:00"/>
    <n v="66640000"/>
    <n v="0"/>
    <n v="191"/>
    <d v="2024-02-12T00:00:00"/>
    <n v="66640000"/>
    <n v="0"/>
    <n v="37128000"/>
    <m/>
    <n v="29512000"/>
    <n v="16386500"/>
    <s v="CONTRATO DE PRESTACION DE SERVICIOS PROFESIONALES"/>
    <n v="4"/>
    <s v="A&amp;P ABOGADOS ASOCIADOS SAS"/>
    <m/>
  </r>
  <r>
    <n v="18"/>
    <s v="7696-18"/>
    <s v="O23011605560000007696"/>
    <x v="4"/>
    <x v="6"/>
    <x v="19"/>
    <s v="PM/0208/0102/45990237696 - PM/0208/0103/45990237696 - PM/0208/0104/45990237696 -  PM/0208/0105/45990237696 - PM/0208/0106/45990237696"/>
    <x v="6"/>
    <x v="0"/>
    <s v="Prestar los servicios profesionales para apoyar, acompañar y fortalecer los procesos misionales y administrativos de la Dirección General de la Caja de Vivienda Popular."/>
    <x v="2"/>
    <n v="80111600"/>
    <n v="11000000"/>
    <n v="10"/>
    <n v="80754500"/>
    <s v="ABRIL"/>
    <s v="ABRIL"/>
    <s v="ABRIL"/>
    <s v="DIRECCIÓN DE GESTIÓN CORPORATIVA "/>
    <s v="MARTHA JANETH CARREÑO LIZARAZO"/>
    <s v="FORTALECIMIENTO DEL MODELO DE GESTIÓN INSTITUCIONAL Y MODERNIZACIÓN DE LOS SISTEMAS DE INFORMACIÓN DE LA CAJA DE LA VIVIENDA POPULAR. BOGOTÁ"/>
    <s v="Dirección General"/>
    <m/>
    <s v="17/05/2024_x000a_7/02/2024"/>
    <s v="202417000048093_x000a_202417000013043"/>
    <s v="03 - Modificación de Línea"/>
    <s v="A las líneas 196 y 198"/>
    <s v="20/05/2024_x000a_7/02/2024"/>
    <s v="FOR-019"/>
    <d v="2024-02-07T00:00:00"/>
    <n v="42000000"/>
    <n v="38754500"/>
    <n v="67"/>
    <d v="2024-02-08T00:00:00"/>
    <n v="42000000"/>
    <n v="0"/>
    <n v="258"/>
    <d v="2024-02-14T00:00:00"/>
    <n v="42000000"/>
    <n v="0"/>
    <n v="23100000"/>
    <m/>
    <n v="18900000"/>
    <n v="38754500"/>
    <s v="CONTRATO DE PRESTACION DE SERVICIOS PROFESIONALES"/>
    <n v="7"/>
    <s v="KAREN ISABEL MURCIA MATALLANA"/>
    <m/>
  </r>
  <r>
    <n v="19"/>
    <s v="7696-19"/>
    <s v="O23011605560000007696"/>
    <x v="4"/>
    <x v="6"/>
    <x v="19"/>
    <s v="PM/0208/0102/45990237696 - PM/0208/0103/45990237696 - PM/0208/0104/45990237696 -  PM/0208/0105/45990237696 - PM/0208/0106/45990237696"/>
    <x v="6"/>
    <x v="0"/>
    <s v="Prestar servicios profesionales en la ejecución de auditorias, segumientos y evaluaciones definidas en el Plan Anual de Auditorías aprobado por el Comité ICCI que aporten en al mejoramiento continuo de los procesos de la Caja de la Vivienda Popular y con énfasis en la atencion de Entes de control Externo."/>
    <x v="2"/>
    <n v="80111600"/>
    <n v="7338700"/>
    <n v="10"/>
    <n v="43245861"/>
    <s v="MARZO"/>
    <s v="MARZO"/>
    <s v="MARZO"/>
    <s v="DIRECCIÓN DE GESTIÓN CORPORATIVA "/>
    <s v="MARTHA JANETH CARREÑO LIZARAZO"/>
    <s v="FORTALECIMIENTO DEL MODELO DE GESTIÓN INSTITUCIONAL Y MODERNIZACIÓN DE LOS SISTEMAS DE INFORMACIÓN DE LA CAJA DE LA VIVIENDA POPULAR. BOGOTÁ"/>
    <s v="Asesoría de Control Interno"/>
    <m/>
    <d v="2024-04-05T00:00:00"/>
    <n v="202417000036093"/>
    <s v="01 - Viabilización de Línea"/>
    <s v="N/A"/>
    <d v="2024-04-05T00:00:00"/>
    <s v="FOR-116"/>
    <d v="2024-04-05T00:00:00"/>
    <n v="20059020"/>
    <n v="23186841"/>
    <n v="622"/>
    <d v="2024-04-08T00:00:00"/>
    <n v="20059020"/>
    <n v="0"/>
    <n v="1772"/>
    <d v="2024-04-18T00:00:00"/>
    <n v="20059020"/>
    <n v="0"/>
    <n v="2935466"/>
    <m/>
    <n v="17123554"/>
    <n v="23186841"/>
    <s v="CONTRATO DE PRESTACION DE SERVICIOS PROFESIONALES"/>
    <n v="375"/>
    <s v="CARLOS ANDRES VARGAS HERNANDEZ"/>
    <m/>
  </r>
  <r>
    <n v="20"/>
    <s v="7696-20"/>
    <s v="O23011605560000007696"/>
    <x v="4"/>
    <x v="6"/>
    <x v="19"/>
    <s v="PM/0208/0102/45990237696 - PM/0208/0103/45990237696 - PM/0208/0104/45990237696 -  PM/0208/0105/45990237696 - PM/0208/0106/45990237696"/>
    <x v="6"/>
    <x v="0"/>
    <s v="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
    <x v="2"/>
    <n v="80111600"/>
    <n v="7338700"/>
    <n v="10"/>
    <n v="64283343"/>
    <s v="MARZO"/>
    <s v="MARZO"/>
    <s v="MARZO"/>
    <s v="DIRECCIÓN DE GESTIÓN CORPORATIVA "/>
    <s v="MARTHA JANETH CARREÑO LIZARAZO"/>
    <s v="FORTALECIMIENTO DEL MODELO DE GESTIÓN INSTITUCIONAL Y MODERNIZACIÓN DE LOS SISTEMAS DE INFORMACIÓN DE LA CAJA DE LA VIVIENDA POPULAR. BOGOTÁ"/>
    <s v="Asesoría de Control Interno"/>
    <m/>
    <d v="2024-04-05T00:00:00"/>
    <n v="202417000036093"/>
    <s v="01 - Viabilización de Línea"/>
    <s v="N/A"/>
    <d v="2024-04-05T00:00:00"/>
    <s v="FOR-117"/>
    <d v="2024-04-05T00:00:00"/>
    <n v="20059020"/>
    <n v="44224323"/>
    <n v="623"/>
    <d v="2024-04-08T00:00:00"/>
    <n v="20059020"/>
    <n v="0"/>
    <n v="1760"/>
    <d v="2024-04-17T00:00:00"/>
    <n v="20059020"/>
    <n v="0"/>
    <n v="3180089"/>
    <m/>
    <n v="16878931"/>
    <n v="44224323"/>
    <s v="CONTRATO DE PRESTACION DE SERVICIOS PROFESIONALES"/>
    <n v="371"/>
    <s v="KELLY JOHANNA SERRANO RINCON"/>
    <m/>
  </r>
  <r>
    <n v="21"/>
    <s v="7696-21"/>
    <s v="O23011605560000007696"/>
    <x v="4"/>
    <x v="6"/>
    <x v="19"/>
    <s v="PM/0208/0102/45990237696 - PM/0208/0103/45990237696 - PM/0208/0104/45990237696 -  PM/0208/0105/45990237696 - PM/0208/0106/45990237696"/>
    <x v="6"/>
    <x v="0"/>
    <s v="Prestar servicios profesionales en la ejecución de las auditorías, seguimientos y evaluaciones del Plan Anual de Auditorías de la vigencia aprobado por el Comité ICCI que aporten en el mejoramiento continuo de los procesos de la Caja de la Vivienda Popular énfasis en control fiscal."/>
    <x v="2"/>
    <n v="80111600"/>
    <n v="7338700"/>
    <n v="10"/>
    <n v="61592498"/>
    <s v="MAYO"/>
    <s v="MAYO"/>
    <s v="MAYO"/>
    <s v="DIRECCIÓN DE GESTIÓN CORPORATIVA "/>
    <s v="MARTHA JANETH CARREÑO LIZARAZO"/>
    <s v="FORTALECIMIENTO DEL MODELO DE GESTIÓN INSTITUCIONAL Y MODERNIZACIÓN DE LOS SISTEMAS DE INFORMACIÓN DE LA CAJA DE LA VIVIENDA POPULAR. BOGOTÁ"/>
    <s v="Asesoría de Control Interno"/>
    <m/>
    <s v="02/05/2024_x000a_26/04/2024"/>
    <s v="202417000042233_x000a_202417000041523"/>
    <s v="01 - Viabilización de Línea"/>
    <s v="N/A"/>
    <d v="2024-04-26T00:00:00"/>
    <s v="FOR-131"/>
    <d v="2024-05-02T00:00:00"/>
    <n v="13454221"/>
    <n v="48138277"/>
    <n v="684"/>
    <d v="2024-05-03T00:00:00"/>
    <n v="13454221"/>
    <n v="0"/>
    <s v="2066"/>
    <d v="2024-05-17T00:00:00"/>
    <n v="13454221"/>
    <n v="0"/>
    <n v="0"/>
    <m/>
    <n v="13454221"/>
    <n v="48138277"/>
    <s v="CONTRATO DE PRESTACION DE SERVICIOS PROFESIONALES"/>
    <n v="435"/>
    <s v="CAMILO ANDRES MARTINEZ PINEDA"/>
    <m/>
  </r>
  <r>
    <n v="22"/>
    <s v="7696-22"/>
    <s v="O23011605560000007696"/>
    <x v="4"/>
    <x v="6"/>
    <x v="19"/>
    <s v="PM/0208/0102/45990237696 - PM/0208/0103/45990237696 - PM/0208/0104/45990237696 -  PM/0208/0105/45990237696 - PM/0208/0106/45990237696"/>
    <x v="6"/>
    <x v="0"/>
    <s v="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_x000a_"/>
    <x v="2"/>
    <n v="80111600"/>
    <n v="7338700"/>
    <n v="10"/>
    <n v="50750009"/>
    <s v="MARZO"/>
    <s v="MARZO"/>
    <s v="MARZO"/>
    <s v="DIRECCIÓN DE GESTIÓN CORPORATIVA "/>
    <s v="MARTHA JANETH CARREÑO LIZARAZO"/>
    <s v="FORTALECIMIENTO DEL MODELO DE GESTIÓN INSTITUCIONAL Y MODERNIZACIÓN DE LOS SISTEMAS DE INFORMACIÓN DE LA CAJA DE LA VIVIENDA POPULAR. BOGOTÁ"/>
    <s v="Asesoría de Control Interno"/>
    <m/>
    <s v="17/05/2024_x000a_26/04/2024"/>
    <s v="202417000048093_x000a_202417000041393"/>
    <s v="03 - Modificación de Línea"/>
    <s v="A las líneas 190 y 194"/>
    <d v="2024-04-26T00:00:00"/>
    <s v="FOR-126"/>
    <d v="2024-04-26T00:00:00"/>
    <n v="14777332"/>
    <n v="35972677"/>
    <n v="679"/>
    <d v="2024-04-29T00:00:00"/>
    <n v="14777332"/>
    <n v="0"/>
    <n v="1843"/>
    <d v="2024-05-07T00:00:00"/>
    <n v="14777332"/>
    <n v="0"/>
    <n v="0"/>
    <m/>
    <n v="14777332"/>
    <n v="35972677"/>
    <s v="CONTRATO DE PRESTACION DE SERVICIOS PROFESIONALES"/>
    <n v="415"/>
    <s v="JANNER DE JESUS RUIZ BAYUELO"/>
    <m/>
  </r>
  <r>
    <n v="23"/>
    <s v="7696-23"/>
    <s v="O23011605560000007696"/>
    <x v="4"/>
    <x v="6"/>
    <x v="19"/>
    <s v="PM/0208/0102/45990237696 - PM/0208/0103/45990237696 - PM/0208/0104/45990237696 -  PM/0208/0105/45990237696 - PM/0208/0106/45990237696"/>
    <x v="6"/>
    <x v="0"/>
    <s v="Prestar servicios profesionales en la ejecución de las auditorías, seguimientos y evaluaciones del Plan Anual de Auditorías de la vigencia aprobado por el_x000a_Comité ICCI que aporten en el mejoramiento continuo de los procesos de la Caja de la Vivienda Popular con énfasis Sistema de Información y Modelo de_x000a_Seguridad y Privacidad de Información."/>
    <x v="2"/>
    <n v="80111600"/>
    <n v="7338700"/>
    <n v="10"/>
    <n v="32122747"/>
    <s v="MARZO"/>
    <s v="MARZO"/>
    <s v="MARZO"/>
    <s v="DIRECCIÓN DE GESTIÓN CORPORATIVA "/>
    <s v="MARTHA JANETH CARREÑO LIZARAZO"/>
    <s v="FORTALECIMIENTO DEL MODELO DE GESTIÓN INSTITUCIONAL Y MODERNIZACIÓN DE LOS SISTEMAS DE INFORMACIÓN DE LA CAJA DE LA VIVIENDA POPULAR. BOGOTÁ"/>
    <s v="Asesoría de Control Interno"/>
    <m/>
    <s v="26/04/2024_x000a_3/01/2024"/>
    <s v="202417000041393_x000a_202417000000263"/>
    <s v="01 - Viabilización de Línea"/>
    <s v="A la línea 130"/>
    <d v="2024-04-26T00:00:00"/>
    <s v="FOR-127"/>
    <d v="2024-04-26T00:00:00"/>
    <n v="11821865"/>
    <n v="20300882"/>
    <n v="681"/>
    <d v="2024-04-29T00:00:00"/>
    <n v="11821865"/>
    <n v="0"/>
    <s v="1945"/>
    <d v="2024-05-17T00:00:00"/>
    <n v="11821865"/>
    <n v="0"/>
    <n v="0"/>
    <m/>
    <n v="11821865"/>
    <n v="20300882"/>
    <s v="CONTRATO DE PRESTACION DE SERVICIOS PROFESIONALES"/>
    <n v="432"/>
    <s v="JAVIER ALFONSO SARMIENTO PIÑEROS"/>
    <m/>
  </r>
  <r>
    <n v="24"/>
    <s v="7696-24"/>
    <s v="O23011605560000007696"/>
    <x v="4"/>
    <x v="6"/>
    <x v="19"/>
    <s v="PM/0208/0102/45990237696 - PM/0208/0103/45990237696 - PM/0208/0104/45990237696 -  PM/0208/0105/45990237696 - PM/0208/0106/45990237696"/>
    <x v="6"/>
    <x v="0"/>
    <s v="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 "/>
    <x v="2"/>
    <n v="80111600"/>
    <n v="7338700"/>
    <n v="10"/>
    <n v="34722555"/>
    <s v="MARZO"/>
    <s v="MARZO"/>
    <s v="MARZO"/>
    <s v="DIRECCIÓN DE GESTIÓN CORPORATIVA "/>
    <s v="MARTHA JANETH CARREÑO LIZARAZO"/>
    <s v="FORTALECIMIENTO DEL MODELO DE GESTIÓN INSTITUCIONAL Y MODERNIZACIÓN DE LOS SISTEMAS DE INFORMACIÓN DE LA CAJA DE LA VIVIENDA POPULAR. BOGOTÁ"/>
    <s v="Asesoría de Control Interno"/>
    <m/>
    <s v="26/04/2024_x000a_3/01/2024"/>
    <s v="202417000041393_x000a_202417000000263"/>
    <s v="01 - Viabilización de Línea"/>
    <s v="A la línea 129"/>
    <d v="2024-04-26T00:00:00"/>
    <s v="FOR-128"/>
    <d v="2024-04-26T00:00:00"/>
    <n v="11821865"/>
    <n v="22900690"/>
    <n v="680"/>
    <d v="2024-04-29T00:00:00"/>
    <n v="11821865"/>
    <n v="0"/>
    <s v="680"/>
    <d v="2024-05-22T00:00:00"/>
    <n v="11821865"/>
    <n v="0"/>
    <n v="0"/>
    <m/>
    <n v="11821865"/>
    <n v="22900690"/>
    <s v="CONTRATO DE PRESTACION DE SERVICIOS PROFESIONALES"/>
    <n v="436"/>
    <s v="MARTHA YANETH RODRIGUEZ CHAPARRO"/>
    <m/>
  </r>
  <r>
    <n v="25"/>
    <s v="7696-25"/>
    <s v="O23011605560000007696"/>
    <x v="4"/>
    <x v="6"/>
    <x v="19"/>
    <s v="PM/0208/0102/45990237696 - PM/0208/0103/45990237696 - PM/0208/0104/45990237696 -  PM/0208/0105/45990237696 - PM/0208/0106/45990237696"/>
    <x v="34"/>
    <x v="0"/>
    <s v="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
    <x v="2"/>
    <n v="80111600"/>
    <n v="7000000"/>
    <n v="10"/>
    <n v="52323414"/>
    <s v="MARZO"/>
    <s v="MARZO"/>
    <s v="MARZO"/>
    <s v="DIRECCIÓN DE GESTIÓN CORPORATIVA "/>
    <s v="MARTHA JANETH CARREÑO LIZARAZO"/>
    <s v="FORTALECIMIENTO DEL MODELO DE GESTIÓN INSTITUCIONAL Y MODERNIZACIÓN DE LOS SISTEMAS DE INFORMACIÓN DE LA CAJA DE LA VIVIENDA POPULAR. BOGOTÁ"/>
    <s v="Subdirección Financiera"/>
    <m/>
    <d v="2024-01-03T00:00:00"/>
    <n v="202417000000263"/>
    <s v="03 - Modificación de Línea"/>
    <s v="A la línea 127"/>
    <m/>
    <m/>
    <m/>
    <m/>
    <n v="52323414"/>
    <m/>
    <m/>
    <m/>
    <n v="0"/>
    <m/>
    <m/>
    <m/>
    <n v="0"/>
    <m/>
    <m/>
    <n v="0"/>
    <n v="52323414"/>
    <m/>
    <m/>
    <m/>
    <m/>
  </r>
  <r>
    <n v="26"/>
    <s v="7696-26"/>
    <s v="O23011605560000007696"/>
    <x v="4"/>
    <x v="6"/>
    <x v="19"/>
    <s v="PM/0208/0102/45990237696 - PM/0208/0103/45990237696 - PM/0208/0104/45990237696 -  PM/0208/0105/45990237696 - PM/0208/0106/45990237696"/>
    <x v="34"/>
    <x v="0"/>
    <s v="Prestar servicios profesionale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
    <x v="2"/>
    <n v="80111600"/>
    <n v="2676600"/>
    <n v="10"/>
    <n v="26766000"/>
    <s v="MARZO"/>
    <s v="MARZO"/>
    <s v="MARZO"/>
    <s v="DIRECCIÓN DE GESTIÓN CORPORATIVA "/>
    <s v="MARTHA JANETH CARREÑO LIZARAZO"/>
    <s v="FORTALECIMIENTO DEL MODELO DE GESTIÓN INSTITUCIONAL Y MODERNIZACIÓN DE LOS SISTEMAS DE INFORMACIÓN DE LA CAJA DE LA VIVIENDA POPULAR. BOGOTÁ"/>
    <s v="Subdirección Financiera"/>
    <m/>
    <s v="17/05/2024_x000a_19/03/2024_x000a_26/04/2024"/>
    <s v="202417000048093_x000a_202417000032303_x000a_202417000023503"/>
    <s v="03 - Modificación de Línea"/>
    <s v="A las líneas 208, 209 y 210."/>
    <d v="2024-03-19T00:00:00"/>
    <s v="FOR-108"/>
    <d v="2024-03-19T00:00:00"/>
    <n v="21600000"/>
    <n v="5166000"/>
    <n v="517"/>
    <d v="2024-03-20T00:00:00"/>
    <n v="21600000"/>
    <n v="0"/>
    <n v="1137"/>
    <d v="2024-04-01T00:00:00"/>
    <n v="21600000"/>
    <n v="0"/>
    <n v="7200000"/>
    <m/>
    <n v="14400000"/>
    <n v="5166000"/>
    <s v="CONTRATO DE PRESTACION DE SERVICIOS PROFESIONALES"/>
    <n v="235"/>
    <s v="CAROL MARCELA TORRES FORERO"/>
    <m/>
  </r>
  <r>
    <n v="27"/>
    <s v="7696-27"/>
    <s v="O23011605560000007696"/>
    <x v="4"/>
    <x v="6"/>
    <x v="19"/>
    <s v="PM/0208/0102/45990237696 - PM/0208/0103/45990237696 - PM/0208/0104/45990237696 -  PM/0208/0105/45990237696 - PM/0208/0106/45990237696"/>
    <x v="34"/>
    <x v="0"/>
    <s v="Prestar servicios profesionales a la Subdirección Financiera en el subproceso de Presupuesto llevando a cabo actividades de registro y seguimiento de información, así como de planeación, gestión, seguimiento a la ejecución y demás recomendaciones por parte de la CVP"/>
    <x v="2"/>
    <n v="80111600"/>
    <n v="6000000"/>
    <n v="10"/>
    <n v="52557000"/>
    <s v="MARZO"/>
    <s v="MARZO"/>
    <s v="MARZO"/>
    <s v="DIRECCIÓN DE GESTIÓN CORPORATIVA "/>
    <s v="MARTHA JANETH CARREÑO LIZARAZO"/>
    <s v="FORTALECIMIENTO DEL MODELO DE GESTIÓN INSTITUCIONAL Y MODERNIZACIÓN DE LOS SISTEMAS DE INFORMACIÓN DE LA CAJA DE LA VIVIENDA POPULAR. BOGOTÁ"/>
    <s v="Subdirección Financiera"/>
    <m/>
    <d v="2024-02-27T00:00:00"/>
    <n v="202417000024433"/>
    <s v="01 - Viabilización de Línea"/>
    <s v="N/A"/>
    <d v="2024-02-27T00:00:00"/>
    <s v="FOR-058"/>
    <d v="2024-02-27T00:00:00"/>
    <n v="28800000"/>
    <n v="23757000"/>
    <n v="280"/>
    <d v="2024-02-28T00:00:00"/>
    <n v="28800000"/>
    <n v="0"/>
    <n v="393"/>
    <d v="2024-03-01T00:00:00"/>
    <n v="28800000"/>
    <n v="0"/>
    <n v="13680000"/>
    <m/>
    <n v="15120000"/>
    <n v="23757000"/>
    <s v="CONTRATO DE PRESTACION DE SERVICIOS PROFESIONALES"/>
    <n v="50"/>
    <s v="PAOLA ANDREA MARTINEZ RODRIGUEZ"/>
    <m/>
  </r>
  <r>
    <n v="28"/>
    <s v="7696-28"/>
    <s v="O23011605560000007696"/>
    <x v="4"/>
    <x v="6"/>
    <x v="19"/>
    <s v="PM/0208/0102/45990237696 - PM/0208/0103/45990237696 - PM/0208/0104/45990237696 -  PM/0208/0105/45990237696 - PM/0208/0106/45990237696"/>
    <x v="34"/>
    <x v="0"/>
    <s v="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
    <x v="2"/>
    <n v="80111600"/>
    <n v="6000000"/>
    <n v="10"/>
    <n v="52557000"/>
    <s v="MARZO"/>
    <s v="MARZO"/>
    <s v="MARZO"/>
    <s v="DIRECCIÓN DE GESTIÓN CORPORATIVA "/>
    <s v="MARTHA JANETH CARREÑO LIZARAZO"/>
    <s v="FORTALECIMIENTO DEL MODELO DE GESTIÓN INSTITUCIONAL Y MODERNIZACIÓN DE LOS SISTEMAS DE INFORMACIÓN DE LA CAJA DE LA VIVIENDA POPULAR. BOGOTÁ"/>
    <s v="Subdirección Financiera"/>
    <m/>
    <d v="2024-02-27T00:00:00"/>
    <n v="202417000024433"/>
    <s v="01 - Viabilización de Línea"/>
    <s v="N/A"/>
    <d v="2024-02-27T00:00:00"/>
    <s v="FOR-059"/>
    <d v="2024-02-27T00:00:00"/>
    <n v="28800000"/>
    <n v="23757000"/>
    <n v="282"/>
    <d v="2024-02-28T00:00:00"/>
    <n v="28800000"/>
    <n v="0"/>
    <n v="388"/>
    <d v="2024-03-01T00:00:00"/>
    <n v="28800000"/>
    <n v="0"/>
    <n v="13680000"/>
    <m/>
    <n v="15120000"/>
    <n v="23757000"/>
    <s v="CONTRATO DE PRESTACION DE SERVICIOS PROFESIONALES"/>
    <n v="56"/>
    <s v="JENNY ANDREA RODRIGUEZ HERNANDEZ"/>
    <m/>
  </r>
  <r>
    <n v="29"/>
    <s v="7696-29"/>
    <s v="O23011605560000007696"/>
    <x v="4"/>
    <x v="6"/>
    <x v="19"/>
    <s v="PM/0208/0102/45990237696 - PM/0208/0103/45990237696 - PM/0208/0104/45990237696 -  PM/0208/0105/45990237696 - PM/0208/0106/45990237696"/>
    <x v="34"/>
    <x v="0"/>
    <s v="Prestar los servicios de apoyo a la gestión para realizar y atender las actividades administrativas y operativas derivadas de las funciones de la Subdirección Financiera"/>
    <x v="2"/>
    <n v="80111600"/>
    <n v="3000000"/>
    <n v="10"/>
    <n v="22447679"/>
    <s v="MARZO"/>
    <s v="MARZO"/>
    <s v="MARZO"/>
    <s v="DIRECCIÓN DE GESTIÓN CORPORATIVA "/>
    <s v="MARTHA JANETH CARREÑO LIZARAZO"/>
    <s v="FORTALECIMIENTO DEL MODELO DE GESTIÓN INSTITUCIONAL Y MODERNIZACIÓN DE LOS SISTEMAS DE INFORMACIÓN DE LA CAJA DE LA VIVIENDA POPULAR. BOGOTÁ"/>
    <s v="Subdirección Financiera"/>
    <m/>
    <d v="2024-01-03T00:00:00"/>
    <n v="202417000000263"/>
    <s v="03 - Modificación de Línea"/>
    <s v="A la línea 128"/>
    <m/>
    <m/>
    <m/>
    <m/>
    <n v="22447679"/>
    <m/>
    <m/>
    <m/>
    <n v="0"/>
    <m/>
    <m/>
    <m/>
    <n v="0"/>
    <m/>
    <m/>
    <n v="0"/>
    <n v="22447679"/>
    <m/>
    <m/>
    <m/>
    <m/>
  </r>
  <r>
    <n v="30"/>
    <s v="7696-30"/>
    <s v="O23011605560000007696"/>
    <x v="4"/>
    <x v="6"/>
    <x v="19"/>
    <s v="PM/0208/0102/45990237696 - PM/0208/0103/45990237696 - PM/0208/0104/45990237696 -  PM/0208/0105/45990237696 - PM/0208/0106/45990237696"/>
    <x v="8"/>
    <x v="0"/>
    <s v="Prestar servicios profesionales especializados para el acompañamiento jurídico a la Subdirección Administrativa en los temas de su competencia"/>
    <x v="2"/>
    <n v="80111600"/>
    <n v="614741.5"/>
    <n v="10"/>
    <n v="6147415"/>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s v="11/03/2024_x000a_28/02/2024"/>
    <s v="202417000029953_x000a_202417000025723"/>
    <s v="03 - Modificación de Línea"/>
    <s v="A las líneas 175_x000a_A las líneas 169, 170 y 171"/>
    <m/>
    <m/>
    <m/>
    <m/>
    <n v="6147415"/>
    <m/>
    <m/>
    <m/>
    <n v="0"/>
    <m/>
    <m/>
    <m/>
    <n v="0"/>
    <m/>
    <m/>
    <n v="0"/>
    <n v="6147415"/>
    <m/>
    <m/>
    <m/>
    <m/>
  </r>
  <r>
    <n v="31"/>
    <s v="7696-31"/>
    <s v="O23011605560000007696"/>
    <x v="4"/>
    <x v="6"/>
    <x v="19"/>
    <s v="PM/0208/0102/45990237696 - PM/0208/0103/45990237696 - PM/0208/0104/45990237696 -  PM/0208/0105/45990237696 - PM/0208/0106/45990237696"/>
    <x v="8"/>
    <x v="0"/>
    <s v="Servicios de asesoramiento y representación jurídica relativos a otros campos del derecho."/>
    <x v="3"/>
    <s v="No aplica"/>
    <n v="0"/>
    <s v="N/A"/>
    <n v="6000000"/>
    <s v="FEBRERO"/>
    <s v="FEBRERO"/>
    <s v="Febrero"/>
    <s v="DIRECCIÓN DE GESTIÓN CORPORATIVA "/>
    <s v="MARTHA JANETH CARREÑO LIZARAZO"/>
    <s v="FORTALECIMIENTO DEL MODELO DE GESTIÓN INSTITUCIONAL Y MODERNIZACIÓN DE LOS SISTEMAS DE INFORMACIÓN DE LA CAJA DE LA VIVIENDA POPULAR. BOGOTÁ"/>
    <s v="Dirección Jurídica"/>
    <m/>
    <d v="2024-01-26T00:00:00"/>
    <n v="202417000005343"/>
    <s v="03 - Modificación de Línea"/>
    <s v="A la línea 132"/>
    <m/>
    <m/>
    <m/>
    <m/>
    <n v="6000000"/>
    <m/>
    <m/>
    <m/>
    <n v="0"/>
    <m/>
    <m/>
    <m/>
    <n v="0"/>
    <m/>
    <m/>
    <n v="0"/>
    <n v="6000000"/>
    <m/>
    <m/>
    <m/>
    <s v="SE ANULO LA LINEA EN EL PAA."/>
  </r>
  <r>
    <n v="32"/>
    <s v="7696-32"/>
    <s v="O23011605560000007696"/>
    <x v="4"/>
    <x v="6"/>
    <x v="19"/>
    <s v="PM/0208/0102/45990237696 - PM/0208/0103/45990237696 - PM/0208/0104/45990237696 -  PM/0208/0105/45990237696 - PM/0208/0106/45990237696"/>
    <x v="41"/>
    <x v="0"/>
    <s v="Prestación de servicios profesionales como apoyo al proceso de gestión del talento humano, así como acompañamiento y seguimiento en todo lo relacionado a la medición, creación y promoción de un clima organizacional de la Subdirección Administrativa"/>
    <x v="2"/>
    <n v="80111600"/>
    <n v="7484000"/>
    <n v="10"/>
    <n v="59000506"/>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d v="2024-01-30T00:00:00"/>
    <n v="202417000009513"/>
    <s v="03 - Modificación de Línea"/>
    <s v="A la línea 135"/>
    <m/>
    <m/>
    <m/>
    <m/>
    <n v="59000506"/>
    <m/>
    <m/>
    <m/>
    <n v="0"/>
    <m/>
    <m/>
    <m/>
    <n v="0"/>
    <m/>
    <m/>
    <n v="0"/>
    <n v="59000506"/>
    <m/>
    <m/>
    <m/>
    <m/>
  </r>
  <r>
    <n v="33"/>
    <s v="7696-33"/>
    <s v="O23011605560000007696"/>
    <x v="4"/>
    <x v="6"/>
    <x v="19"/>
    <s v="PM/0208/0102/45990237696 - PM/0208/0103/45990237696 - PM/0208/0104/45990237696 -  PM/0208/0105/45990237696 - PM/0208/0106/45990237696"/>
    <x v="6"/>
    <x v="0"/>
    <s v="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
    <x v="2"/>
    <n v="80111600"/>
    <n v="3008473.3"/>
    <n v="10"/>
    <n v="30084733"/>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s v="17/05/2024_x000a_20/02/2024_x000a_9/02/2024"/>
    <s v="202417000048093_x000a_202417000021913_x000a_202417000015633"/>
    <s v="03 - Modificación de Línea"/>
    <s v="A la línea 199_x000a_A la línea 158_x000a_A la línea 146"/>
    <m/>
    <m/>
    <m/>
    <m/>
    <n v="30084733"/>
    <m/>
    <m/>
    <m/>
    <n v="0"/>
    <m/>
    <m/>
    <m/>
    <n v="0"/>
    <m/>
    <m/>
    <n v="0"/>
    <n v="30084733"/>
    <m/>
    <m/>
    <m/>
    <m/>
  </r>
  <r>
    <n v="34"/>
    <s v="7696-34"/>
    <s v="O23011605560000007696"/>
    <x v="4"/>
    <x v="6"/>
    <x v="19"/>
    <s v="PM/0208/0102/45990237696 - PM/0208/0103/45990237696 - PM/0208/0104/45990237696 -  PM/0208/0105/45990237696 - PM/0208/0106/45990237696"/>
    <x v="6"/>
    <x v="0"/>
    <s v="Prestar servicios de apoyo a la gestión para realizar actividades administrativas y documentales (expedientes físicos y virtuales) de la Oficina Asesora de Planeación."/>
    <x v="2"/>
    <n v="80111600"/>
    <n v="4416985.5052264808"/>
    <s v="9 meses y 17 días"/>
    <n v="42255828"/>
    <s v="ABRIL"/>
    <s v="ABRIL"/>
    <s v="ABRIL"/>
    <s v="DIRECCIÓN DE GESTIÓN CORPORATIVA "/>
    <s v="MARTHA JANETH CARREÑO LIZARAZO"/>
    <s v="FORTALECIMIENTO DEL MODELO DE GESTIÓN INSTITUCIONAL Y MODERNIZACIÓN DE LOS SISTEMAS DE INFORMACIÓN DE LA CAJA DE LA VIVIENDA POPULAR. BOGOTÁ"/>
    <s v="Oficina Asesora de Planeación"/>
    <m/>
    <s v="26/04/2024_x000a_22/04/2024"/>
    <s v="202417000041313_x000a_202417000040283"/>
    <s v="01 - Viabilización de Línea"/>
    <s v="N/A"/>
    <s v="26/04/2024_x000a_22/04/2024"/>
    <s v="FOR-129 ANULACIÓN FOR-122"/>
    <d v="2024-04-29T00:00:00"/>
    <n v="6400000"/>
    <n v="35855828"/>
    <n v="682"/>
    <d v="2024-05-02T00:00:00"/>
    <n v="6400000"/>
    <n v="0"/>
    <n v="1851"/>
    <d v="2024-05-09T00:00:00"/>
    <n v="6400000"/>
    <n v="0"/>
    <n v="0"/>
    <m/>
    <n v="6400000"/>
    <n v="35855828"/>
    <s v="CONTRATO DE PRESTACION DE SERVICIOS DE APOYO A LA GESTION"/>
    <n v="423"/>
    <s v="EVELYN  SACHICA RODRIGUEZ"/>
    <s v="Se anulo la viabilidad No. FOR-122"/>
  </r>
  <r>
    <n v="35"/>
    <s v="7696-35"/>
    <s v="O23011605560000007696"/>
    <x v="4"/>
    <x v="6"/>
    <x v="19"/>
    <s v="PM/0208/0102/45990237696 - PM/0208/0103/45990237696 - PM/0208/0104/45990237696 -  PM/0208/0105/45990237696 - PM/0208/0106/45990237696"/>
    <x v="6"/>
    <x v="0"/>
    <s v="Prestar servicios profesionales para apoyar el mantenimiento y mejora de la Gestión Ambiental de la CVP, a través de la implementación, seguimiento, evaluación y retroalimentación del Plan Institucional de Gestión Ambiental (PIGA) 2020-2024 y su respectivo Plan de Acción Anual."/>
    <x v="2"/>
    <n v="80111600"/>
    <n v="6500000"/>
    <n v="10"/>
    <n v="40476148"/>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s v="02/05/2024_x000a_28/02/2024_x000a_20/02/2024"/>
    <s v="202417000042213_x000a_202417000025593_x000a_202417000021913"/>
    <s v="03 - Modificación de Línea"/>
    <s v="A la línea 158"/>
    <d v="2024-05-02T00:00:00"/>
    <s v="FOR-130"/>
    <d v="2024-05-02T00:00:00"/>
    <n v="8616667"/>
    <n v="31859481"/>
    <n v="683"/>
    <d v="2024-05-03T00:00:00"/>
    <n v="8616667"/>
    <n v="0"/>
    <n v="1862"/>
    <d v="2024-05-10T00:00:00"/>
    <n v="8616667"/>
    <n v="0"/>
    <n v="0"/>
    <m/>
    <n v="8616667"/>
    <n v="31859481"/>
    <s v="CONTRATO DE PRESTACION DE SERVICIOS PROFESIONALES"/>
    <n v="422"/>
    <s v="ANGIE LORENA GARCIA VERA"/>
    <m/>
  </r>
  <r>
    <n v="36"/>
    <s v="7696-36"/>
    <s v="O23011605560000007696"/>
    <x v="4"/>
    <x v="6"/>
    <x v="19"/>
    <s v="PM/0208/0102/45990237696 - PM/0208/0103/45990237696 - PM/0208/0104/45990237696 -  PM/0208/0105/45990237696 - PM/0208/0106/45990237696"/>
    <x v="6"/>
    <x v="0"/>
    <s v="Prestar servicios profesionales para apoyar a la OAP en la programación, seguimiento, evaluación y monitoreo de los proyectos de inversión de la CVP, la gestión de los sistemas de información establecidos para tal fin, y la elaboración de informes periódicos."/>
    <x v="2"/>
    <n v="80111600"/>
    <n v="8440000"/>
    <n v="10"/>
    <n v="33349344"/>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s v="17/05/2024_x000a_28/02/2024_x000a_20/02/2024_x000a_9/02/2024"/>
    <s v="202417000048093_x000a_202417000025593_x000a_202417000021913_x000a_202417000015633"/>
    <s v="03 - Modificación de Línea"/>
    <s v="A la línea 197_x000a_A la línea 158_x000a_A la línea 146"/>
    <s v="17/05/2024_x000a_8/02/2024"/>
    <s v="FOR-111"/>
    <d v="2024-03-20T00:00:00"/>
    <n v="23184000"/>
    <n v="10165344"/>
    <n v="530"/>
    <d v="2024-03-20T00:00:00"/>
    <n v="23184000"/>
    <n v="0"/>
    <n v="1202"/>
    <d v="2024-04-03T00:00:00"/>
    <n v="23184000"/>
    <n v="0"/>
    <n v="7212800"/>
    <m/>
    <n v="15971200"/>
    <n v="10165344"/>
    <s v="CONTRATO DE PRESTACION DE SERVICIOS PROFESIONALES"/>
    <n v="265"/>
    <s v="YEIMY YOLANDA MARIN BARRERO"/>
    <m/>
  </r>
  <r>
    <n v="37"/>
    <s v="7696-37"/>
    <s v="O23011605560000007696"/>
    <x v="4"/>
    <x v="6"/>
    <x v="19"/>
    <s v="PM/0208/0102/45990237696 - PM/0208/0103/45990237696 - PM/0208/0104/45990237696 -  PM/0208/0105/45990237696 - PM/0208/0106/45990237696"/>
    <x v="6"/>
    <x v="0"/>
    <s v="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
    <x v="2"/>
    <n v="80111600"/>
    <n v="6630000"/>
    <n v="10"/>
    <n v="36765478"/>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s v="17/05/2024_x000a_20/02/2024"/>
    <s v="202417000048093_x000a_202417000021913"/>
    <s v="03 - Modificación de Línea"/>
    <s v="A las líneas 218 y 219"/>
    <s v="20/05/2024_x000a_29/02/2024"/>
    <s v="FOR-078"/>
    <d v="2024-02-29T00:00:00"/>
    <n v="28000000"/>
    <n v="8765478"/>
    <n v="370"/>
    <d v="2024-03-01T00:00:00"/>
    <n v="26833333"/>
    <n v="1166667"/>
    <n v="415"/>
    <d v="2024-03-06T00:00:00"/>
    <n v="26833333"/>
    <n v="0"/>
    <n v="12833333"/>
    <m/>
    <n v="14000000"/>
    <n v="9932145"/>
    <s v="CONTRATO DE PRESTACION DE SERVICIOS PROFESIONALES"/>
    <n v="101"/>
    <s v="CRISTHIAN CAMILO RODRIGUEZ MELO"/>
    <s v="ANULACIÓN PARClAL CDP No. 370"/>
  </r>
  <r>
    <n v="38"/>
    <s v="7696-38"/>
    <s v="O23011605560000007696"/>
    <x v="4"/>
    <x v="6"/>
    <x v="19"/>
    <s v="PM/0208/0102/45990237696 - PM/0208/0103/45990237696 - PM/0208/0104/45990237696 -  PM/0208/0105/45990237696 - PM/0208/0106/45990237696"/>
    <x v="6"/>
    <x v="0"/>
    <s v="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
    <x v="2"/>
    <n v="80111600"/>
    <n v="8553000"/>
    <n v="10"/>
    <n v="25963848"/>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s v="23/05/2024_x000a_05/04/2024_x000a_20/02/2024_x000a_9/02/2024"/>
    <s v="202417000050543_x000a_202411300035993_x000a_202417000021913_x000a_202417000015633"/>
    <s v="03 - Modificación de Línea"/>
    <s v="A la línea 225_x000a_A la línea 158_x000a_A la línea 146"/>
    <d v="2024-04-05T00:00:00"/>
    <s v="FOR-115"/>
    <d v="2024-04-05T00:00:00"/>
    <n v="23378200"/>
    <n v="2585648"/>
    <n v="618"/>
    <d v="2024-04-08T00:00:00"/>
    <n v="23378200"/>
    <n v="0"/>
    <n v="1439"/>
    <d v="2024-04-10T00:00:00"/>
    <n v="23378200"/>
    <n v="0"/>
    <n v="5702000"/>
    <m/>
    <n v="17676200"/>
    <n v="2585648"/>
    <s v="CONTRATO DE PRESTACION DE SERVICIOS PROFESIONALES"/>
    <n v="316"/>
    <s v="INGRID DALILA MARIÑO MORALES"/>
    <m/>
  </r>
  <r>
    <n v="39"/>
    <s v="7696-39"/>
    <s v="O23011605560000007696"/>
    <x v="4"/>
    <x v="6"/>
    <x v="19"/>
    <s v="PM/0208/0102/45990237696 - PM/0208/0103/45990237696 - PM/0208/0104/45990237696 -  PM/0208/0105/45990237696 - PM/0208/0106/45990237696"/>
    <x v="6"/>
    <x v="0"/>
    <s v="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
    <x v="2"/>
    <n v="80111600"/>
    <n v="6000000"/>
    <n v="10"/>
    <n v="40531200"/>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d v="2024-02-20T00:00:00"/>
    <n v="202417000021913"/>
    <s v="03 - Modificación de Línea"/>
    <s v="A la línea 158"/>
    <m/>
    <m/>
    <m/>
    <m/>
    <n v="40531200"/>
    <m/>
    <m/>
    <m/>
    <n v="0"/>
    <m/>
    <m/>
    <m/>
    <n v="0"/>
    <m/>
    <m/>
    <n v="0"/>
    <n v="40531200"/>
    <m/>
    <m/>
    <m/>
    <m/>
  </r>
  <r>
    <n v="40"/>
    <s v="7696-40"/>
    <s v="O23011605560000007696"/>
    <x v="4"/>
    <x v="6"/>
    <x v="19"/>
    <s v="PM/0208/0102/45990237696 - PM/0208/0103/45990237696 - PM/0208/0104/45990237696 -  PM/0208/0105/45990237696 - PM/0208/0106/45990237696"/>
    <x v="6"/>
    <x v="0"/>
    <s v="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
    <x v="2"/>
    <n v="80111600"/>
    <n v="2890635"/>
    <n v="10"/>
    <n v="28906350"/>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d v="2024-02-09T00:00:00"/>
    <n v="202417000015463"/>
    <s v="03 - Modificación de Línea"/>
    <s v="A la línea 145"/>
    <d v="2024-02-09T00:00:00"/>
    <m/>
    <m/>
    <m/>
    <n v="28906350"/>
    <m/>
    <m/>
    <m/>
    <n v="0"/>
    <m/>
    <m/>
    <m/>
    <n v="0"/>
    <m/>
    <m/>
    <n v="0"/>
    <n v="28906350"/>
    <m/>
    <m/>
    <m/>
    <m/>
  </r>
  <r>
    <n v="41"/>
    <s v="7696-41"/>
    <s v="O23011605560000007696"/>
    <x v="4"/>
    <x v="6"/>
    <x v="19"/>
    <s v="PM/0208/0102/45990237696 - PM/0208/0103/45990237696 - PM/0208/0104/45990237696 -  PM/0208/0105/45990237696 - PM/0208/0106/45990237696"/>
    <x v="8"/>
    <x v="0"/>
    <s v="Prestar servicios profesionales como abogado a la Dirección Jurídica y Dirección de Mejoramiento de Vivienda en los trámites administrativos y jurídicos relacionados con las funciones de Curaduría Pública Social asignada a la Caja de la Vivienda Popular"/>
    <x v="2"/>
    <n v="80111600"/>
    <n v="8000000"/>
    <n v="10"/>
    <n v="70076000"/>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2-29T00:00:00"/>
    <n v="202417000026833"/>
    <s v="01 - Viabilización de Línea"/>
    <s v="N/A"/>
    <d v="2024-02-29T00:00:00"/>
    <s v="FOR-074"/>
    <d v="2024-02-29T00:00:00"/>
    <n v="32000000"/>
    <n v="38076000"/>
    <n v="366"/>
    <d v="2024-03-01T00:00:00"/>
    <n v="32000000"/>
    <n v="0"/>
    <n v="422"/>
    <d v="2024-03-07T00:00:00"/>
    <n v="32000000"/>
    <n v="0"/>
    <n v="14400000"/>
    <m/>
    <n v="17600000"/>
    <n v="38076000"/>
    <s v="CONTRATO DE PRESTACION DE SERVICIOS PROFESIONALES"/>
    <n v="88"/>
    <s v="MARIA MARGARITA SAENZ CARMONA"/>
    <m/>
  </r>
  <r>
    <n v="42"/>
    <s v="7696-42"/>
    <s v="O23011605560000007696"/>
    <x v="4"/>
    <x v="6"/>
    <x v="19"/>
    <s v="PM/0208/0102/45990237696 - PM/0208/0103/45990237696 - PM/0208/0104/45990237696 -  PM/0208/0105/45990237696 - PM/0208/0106/45990237696"/>
    <x v="8"/>
    <x v="0"/>
    <s v="Prestar los servicios como dependiente judicial, adelantando las actuaciones administrativas y de apoyo jurídico que requiera la dirección jurídica"/>
    <x v="2"/>
    <n v="80111600"/>
    <n v="2500000"/>
    <n v="10"/>
    <n v="21898750"/>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2-29T00:00:00"/>
    <n v="202417000026833"/>
    <s v="01 - Viabilización de Línea"/>
    <s v="N/A"/>
    <d v="2024-02-29T00:00:00"/>
    <s v="FOR-077"/>
    <d v="2024-02-29T00:00:00"/>
    <n v="10000000"/>
    <n v="11898750"/>
    <n v="369"/>
    <d v="2024-03-01T00:00:00"/>
    <n v="10000000"/>
    <n v="0"/>
    <n v="750"/>
    <d v="2024-03-14T00:00:00"/>
    <n v="10000000"/>
    <n v="0"/>
    <n v="3833333"/>
    <m/>
    <n v="6166667"/>
    <n v="11898750"/>
    <s v="CONTRATO DE PRESTACION DE SERVICIOS DE APOYO A LA GESTION"/>
    <n v="152"/>
    <s v="OSCAR ALEXANDER MONDRAGON SOSA"/>
    <m/>
  </r>
  <r>
    <n v="43"/>
    <s v="7696-43"/>
    <s v="O23011605560000007696"/>
    <x v="4"/>
    <x v="6"/>
    <x v="19"/>
    <s v="PM/0208/0102/45990237696 - PM/0208/0103/45990237696 - PM/0208/0104/45990237696 -  PM/0208/0105/45990237696 - PM/0208/0106/45990237696"/>
    <x v="8"/>
    <x v="0"/>
    <s v="Prestar servicios profesionales como abogado de la Dirección Jurídica, apoyando la revisión de procesos judiciales y extrajudiciales, proponiendo estrategias jurídicas de defensa y mitigación de daño antijurídico de la Caja de Vivienda Popular."/>
    <x v="2"/>
    <n v="80111600"/>
    <n v="10000000"/>
    <n v="10"/>
    <n v="87595000"/>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2-29T00:00:00"/>
    <n v="202417000026833"/>
    <s v="01 - Viabilización de Línea"/>
    <s v="N/A"/>
    <d v="2024-02-29T00:00:00"/>
    <s v="FOR-075"/>
    <d v="2024-02-29T00:00:00"/>
    <n v="40000000"/>
    <n v="47595000"/>
    <n v="367"/>
    <d v="2024-03-01T00:00:00"/>
    <n v="40000000"/>
    <n v="0"/>
    <n v="406"/>
    <d v="2024-03-04T00:00:00"/>
    <n v="40000000"/>
    <n v="0"/>
    <n v="19000000"/>
    <m/>
    <n v="21000000"/>
    <n v="47595000"/>
    <s v="CONTRATO DE PRESTACION DE SERVICIOS PROFESIONALES"/>
    <n v="70"/>
    <s v="OSCAR JULIAN CASTAÑO BARRETO"/>
    <m/>
  </r>
  <r>
    <n v="44"/>
    <s v="7696-44"/>
    <s v="O23011605560000007696"/>
    <x v="4"/>
    <x v="6"/>
    <x v="19"/>
    <s v="PM/0208/0102/45990237696 - PM/0208/0103/45990237696 - PM/0208/0104/45990237696 -  PM/0208/0105/45990237696 - PM/0208/0106/45990237696"/>
    <x v="8"/>
    <x v="0"/>
    <s v="Prestar los servicios profesionales para la asesoría, asistencia, acompañamiento, control y seguimiento en los asuntos relacionados con la función de curaduría pública social y de derecho urbano que requiera la Caja de la Vivienda Popular"/>
    <x v="2"/>
    <n v="80111600"/>
    <n v="8000000"/>
    <n v="10"/>
    <n v="45940216"/>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2-29T00:00:00"/>
    <n v="202417000026833"/>
    <s v="01 - Viabilización de Línea"/>
    <s v="A las líneas 173 Y 174"/>
    <d v="2024-02-29T00:00:00"/>
    <s v="FOR-076"/>
    <d v="2024-02-29T00:00:00"/>
    <n v="34000000"/>
    <n v="11940216"/>
    <n v="368"/>
    <d v="2024-03-01T00:00:00"/>
    <n v="34000000"/>
    <n v="0"/>
    <n v="410"/>
    <d v="2024-03-04T00:00:00"/>
    <n v="34000000"/>
    <n v="0"/>
    <n v="16150000"/>
    <m/>
    <n v="17850000"/>
    <n v="11940216"/>
    <s v="CONTRATO DE PRESTACION DE SERVICIOS PROFESIONALES"/>
    <n v="72"/>
    <s v="ANDREA CAROLINA BETANCOURT QUIROGA"/>
    <m/>
  </r>
  <r>
    <n v="45"/>
    <s v="7696-45"/>
    <s v="O23011605560000007696"/>
    <x v="4"/>
    <x v="6"/>
    <x v="19"/>
    <s v="PM/0208/0102/45990237696 - PM/0208/0103/45990237696 - PM/0208/0104/45990237696 -  PM/0208/0105/45990237696 - PM/0208/0106/45990237696"/>
    <x v="8"/>
    <x v="0"/>
    <s v="Prestar los servicios profesionales en las actuaciones jurídicas y administrativas en las que se encuentre la CVP"/>
    <x v="2"/>
    <n v="80111600"/>
    <n v="3600000"/>
    <n v="10"/>
    <n v="20800867"/>
    <s v="MARZO"/>
    <s v="MARZO"/>
    <s v="MARZO"/>
    <s v="DIRECCIÓN DE GESTIÓN CORPORATIVA "/>
    <s v="MARTHA JANETH CARREÑO LIZARAZO"/>
    <s v="FORTALECIMIENTO DEL MODELO DE GESTIÓN INSTITUCIONAL Y MODERNIZACIÓN DE LOS SISTEMAS DE INFORMACIÓN DE LA CAJA DE LA VIVIENDA POPULAR. BOGOTÁ"/>
    <s v="Dirección Jurídica"/>
    <m/>
    <s v="17/05/2024_x000a_27/02/2024"/>
    <s v="202417000048093_x000a_202417000024773"/>
    <s v="03 - Modificación de Línea"/>
    <s v="A las líneas 211 y 212"/>
    <s v="20/05/2024_x000a_28/02/2024"/>
    <s v="FOR-084"/>
    <d v="2024-03-01T00:00:00"/>
    <n v="20000000"/>
    <n v="800867"/>
    <n v="374"/>
    <d v="2024-03-01T00:00:00"/>
    <n v="20000000"/>
    <n v="0"/>
    <n v="413"/>
    <d v="2024-03-05T00:00:00"/>
    <n v="20000000"/>
    <n v="0"/>
    <n v="9333333"/>
    <m/>
    <n v="10666667"/>
    <n v="800867"/>
    <s v="CONTRATO DE PRESTACION DE SERVICIOS PROFESIONALES"/>
    <n v="84"/>
    <s v="CAROLINA  NOVOA APONTE"/>
    <m/>
  </r>
  <r>
    <n v="46"/>
    <s v="7696-46"/>
    <s v="O23011605560000007696"/>
    <x v="4"/>
    <x v="6"/>
    <x v="20"/>
    <s v="PM/0208/0102/45990187696 - PM/0208/0103/45990187696 - PM/0208/0104/45990187696 -  PM/0208/0105/45990187696 - PM/0208/0106/45990187696"/>
    <x v="42"/>
    <x v="0"/>
    <s v="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
    <x v="2"/>
    <n v="80111600"/>
    <n v="6414900"/>
    <n v="10"/>
    <n v="54853209"/>
    <s v="FEBRERO"/>
    <s v="FEBRERO"/>
    <s v="Febrero"/>
    <s v="DIRECCIÓN DE GESTIÓN CORPORATIVA "/>
    <s v="MARTHA JANETH CARREÑO LIZARAZO"/>
    <s v="FORTALECIMIENTO DEL MODELO DE GESTIÓN INSTITUCIONAL Y MODERNIZACIÓN DE LOS SISTEMAS DE INFORMACIÓN DE LA CAJA DE LA VIVIENDA POPULAR. BOGOTÁ"/>
    <s v="Oficina Asesora de Comunicaciones"/>
    <m/>
    <d v="2024-02-29T00:00:00"/>
    <n v="202417000026493"/>
    <s v="01 - Viabilización de Línea"/>
    <s v="A la línea 50"/>
    <d v="2024-02-29T00:00:00"/>
    <s v="FOR-072"/>
    <d v="2024-02-29T00:00:00"/>
    <n v="25600000"/>
    <n v="29253209"/>
    <n v="376"/>
    <d v="2024-03-04T00:00:00"/>
    <n v="25600000"/>
    <n v="0"/>
    <n v="579"/>
    <d v="2024-03-08T00:00:00"/>
    <n v="25600000"/>
    <n v="0"/>
    <n v="10666667"/>
    <m/>
    <n v="14933333"/>
    <n v="29253209"/>
    <s v="CONTRATO DE PRESTACION DE SERVICIOS PROFESIONALES"/>
    <n v="118"/>
    <s v="PAULA CAMILA BECERRA MARTINEZ"/>
    <m/>
  </r>
  <r>
    <n v="47"/>
    <s v="7696-47"/>
    <s v="O23011605560000007696"/>
    <x v="4"/>
    <x v="6"/>
    <x v="19"/>
    <s v="PM/0208/0102/45990237696 - PM/0208/0103/45990237696 - PM/0208/0104/45990237696 -  PM/0208/0105/45990237696 - PM/0208/0106/45990237696"/>
    <x v="42"/>
    <x v="0"/>
    <s v="Prestación de servicios profesionales a la Oficina Asesora de Comunicaciones para la creación de contenidos, campañas, productos audiovisuales y coordinación de estrategias de comunicación para difusión de proyectos, obras, avances, testimonios, entre otros productos, de acuerdo a las necesidades de las misionales y demás dependencias de la Caja de la Vivienda Popular."/>
    <x v="2"/>
    <n v="80111600"/>
    <n v="7477080.9677419355"/>
    <s v="4 meses y 4 días"/>
    <n v="30905268"/>
    <s v="MARZO"/>
    <s v="MARZO"/>
    <s v="Febrero"/>
    <s v="DIRECCIÓN DE GESTIÓN CORPORATIVA "/>
    <s v="MARTHA JANETH CARREÑO LIZARAZO"/>
    <s v="FORTALECIMIENTO DEL MODELO DE GESTIÓN INSTITUCIONAL Y MODERNIZACIÓN DE LOS SISTEMAS DE INFORMACIÓN DE LA CAJA DE LA VIVIENDA POPULAR. BOGOTÁ"/>
    <s v="Oficina Asesora de Comunicaciones"/>
    <m/>
    <d v="2024-02-29T00:00:00"/>
    <n v="202417000026493"/>
    <s v="03 - Modificación de Línea"/>
    <s v="N/A"/>
    <d v="2024-02-29T00:00:00"/>
    <s v="FOR-081"/>
    <d v="2024-03-01T00:00:00"/>
    <n v="30000000"/>
    <n v="905268"/>
    <n v="380"/>
    <d v="2024-03-04T00:00:00"/>
    <n v="30000000"/>
    <n v="0"/>
    <n v="513"/>
    <d v="2024-03-08T00:00:00"/>
    <n v="30000000"/>
    <n v="0"/>
    <n v="13250000"/>
    <m/>
    <n v="16750000"/>
    <n v="905268"/>
    <s v="CONTRATO DE PRESTACION DE SERVICIOS PROFESIONALES"/>
    <n v="96"/>
    <s v="DIANA VANESSA ACOSTA RAMOS"/>
    <m/>
  </r>
  <r>
    <n v="48"/>
    <s v="7696-48"/>
    <s v="O23011605560000007696"/>
    <x v="4"/>
    <x v="6"/>
    <x v="19"/>
    <s v="PM/0208/0102/45990237696 - PM/0208/0103/45990237696 - PM/0208/0104/45990237696 -  PM/0208/0105/45990237696 - PM/0208/0106/45990237696"/>
    <x v="42"/>
    <x v="0"/>
    <s v="Prestar los servicios profesionales a la Oficina Asesora de Comunicaciones en la producción gráfica, comunicando de manera visual, la estrategia de comunicaciones bajo la guía de imagen distrital y demás piezas requeridas para la promoción de los proyectos de la Caja de la Vivienda Popular"/>
    <x v="2"/>
    <n v="80111600"/>
    <n v="5500000"/>
    <n v="10"/>
    <n v="52557000"/>
    <s v="MARZO"/>
    <s v="MARZO"/>
    <s v="Febrero"/>
    <s v="DIRECCIÓN DE GESTIÓN CORPORATIVA "/>
    <s v="MARTHA JANETH CARREÑO LIZARAZO"/>
    <s v="FORTALECIMIENTO DEL MODELO DE GESTIÓN INSTITUCIONAL Y MODERNIZACIÓN DE LOS SISTEMAS DE INFORMACIÓN DE LA CAJA DE LA VIVIENDA POPULAR. BOGOTÁ"/>
    <s v="Oficina Asesora de Comunicaciones"/>
    <m/>
    <d v="2024-02-29T00:00:00"/>
    <n v="202417000026513"/>
    <s v="03 - Modificación de Línea"/>
    <s v="N/A"/>
    <d v="2024-02-29T00:00:00"/>
    <s v="FOR-083"/>
    <d v="2024-03-01T00:00:00"/>
    <n v="22000000"/>
    <n v="30557000"/>
    <n v="385"/>
    <d v="2024-03-04T00:00:00"/>
    <n v="22000000"/>
    <n v="0"/>
    <n v="665"/>
    <d v="2024-03-12T00:00:00"/>
    <n v="22000000"/>
    <n v="0"/>
    <n v="8800000"/>
    <m/>
    <n v="13200000"/>
    <n v="30557000"/>
    <s v="CONTRATO DE PRESTACION DE SERVICIOS PROFESIONALES"/>
    <n v="135"/>
    <s v="PAULA ANDREA ZAMUDIO LOZANO"/>
    <m/>
  </r>
  <r>
    <n v="49"/>
    <s v="7696-49"/>
    <s v="O23011605560000007696"/>
    <x v="4"/>
    <x v="6"/>
    <x v="19"/>
    <s v="PM/0208/0102/45990237696 - PM/0208/0103/45990237696 - PM/0208/0104/45990237696 -  PM/0208/0105/45990237696 - PM/0208/0106/45990237696"/>
    <x v="42"/>
    <x v="0"/>
    <s v="Prestación de servicios profesionales para apoyar la estructuración, planeación y seguimiento de políticas relacionadas con Responsabilidad Social, desarrollo sostenible y servicio al ciudadano a cargo de la Caja de la Vivienda Popular."/>
    <x v="2"/>
    <n v="80111600"/>
    <n v="6414900"/>
    <n v="10"/>
    <n v="44441317"/>
    <s v="FEBRERO"/>
    <s v="FEBRERO"/>
    <s v="Febrero"/>
    <s v="DIRECCIÓN DE GESTIÓN CORPORATIVA "/>
    <s v="MARTHA JANETH CARREÑO LIZARAZO"/>
    <s v="FORTALECIMIENTO DEL MODELO DE GESTIÓN INSTITUCIONAL Y MODERNIZACIÓN DE LOS SISTEMAS DE INFORMACIÓN DE LA CAJA DE LA VIVIENDA POPULAR. BOGOTÁ"/>
    <s v="Dirección General"/>
    <m/>
    <d v="2024-04-15T00:00:00"/>
    <n v="202417000038373"/>
    <s v="03 - Modificación de Línea"/>
    <s v="A la línea 182"/>
    <d v="2024-04-16T00:00:00"/>
    <m/>
    <m/>
    <m/>
    <n v="44441317"/>
    <m/>
    <m/>
    <m/>
    <n v="0"/>
    <m/>
    <m/>
    <m/>
    <n v="0"/>
    <m/>
    <m/>
    <n v="0"/>
    <n v="44441317"/>
    <m/>
    <m/>
    <m/>
    <m/>
  </r>
  <r>
    <n v="50"/>
    <s v="7696-50"/>
    <s v="O23011605560000007696"/>
    <x v="4"/>
    <x v="6"/>
    <x v="19"/>
    <s v="PM/0208/0102/45990237696 - PM/0208/0103/45990237696 - PM/0208/0104/45990237696 -  PM/0208/0105/45990237696 - PM/0208/0106/45990237696"/>
    <x v="42"/>
    <x v="0"/>
    <s v="Prestar servicios profesionales para el apoyo de los avances estratégicos de Comunicación Externa, relaciones públicas y gestión de medios - Free Press de la Caja de la Vivienda Popular, con el fin de garantizar la efectividad en medios masivos locales, regionales y nacionales"/>
    <x v="2"/>
    <n v="80111600"/>
    <n v="3591200"/>
    <n v="5"/>
    <n v="17066667"/>
    <s v="FEBRERO"/>
    <s v="FEBRERO"/>
    <s v="Febrero"/>
    <s v="DIRECCIÓN DE GESTIÓN CORPORATIVA "/>
    <s v="MARTHA JANETH CARREÑO LIZARAZO"/>
    <s v="FORTALECIMIENTO DEL MODELO DE GESTIÓN INSTITUCIONAL Y MODERNIZACIÓN DE LOS SISTEMAS DE INFORMACIÓN DE LA CAJA DE LA VIVIENDA POPULAR. BOGOTÁ"/>
    <s v="Oficina Asesora de Comunicaciones"/>
    <m/>
    <d v="2024-04-04T00:00:00"/>
    <n v="202417000035843"/>
    <s v="01 - Viabilización de Línea"/>
    <s v="Recursos de la línea 46"/>
    <d v="2024-04-04T00:00:00"/>
    <s v="FOR-113_x000a_"/>
    <d v="2024-04-04T00:00:00"/>
    <n v="17066667"/>
    <n v="0"/>
    <n v="602"/>
    <d v="2024-04-05T00:00:00"/>
    <n v="17066667"/>
    <n v="0"/>
    <n v="1636"/>
    <d v="2024-04-12T00:00:00"/>
    <n v="17066667"/>
    <n v="0"/>
    <n v="4053333"/>
    <m/>
    <n v="13013334"/>
    <n v="0"/>
    <s v="CONTRATO DE PRESTACION DE SERVICIOS PROFESIONALES"/>
    <n v="329"/>
    <s v="JUAN PABLO GOMEZ MONTAÑA"/>
    <m/>
  </r>
  <r>
    <n v="51"/>
    <s v="7696-51"/>
    <s v="O23011605560000007696"/>
    <x v="4"/>
    <x v="6"/>
    <x v="19"/>
    <s v="PM/0208/0102/45990237696 - PM/0208/0103/45990237696 - PM/0208/0104/45990237696 -  PM/0208/0105/45990237696 - PM/0208/0106/45990237696"/>
    <x v="43"/>
    <x v="0"/>
    <s v="Prestar servicios profesionales para la realización de acciones y análisis necesarios en el fortalecimiento de la Dirección de Gestión Corporativa – Proceso de Servicio al Ciudadano de la CVP."/>
    <x v="2"/>
    <n v="80111600"/>
    <n v="3526200"/>
    <n v="10"/>
    <n v="27421082"/>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s v="17/05/2024_x000a_28/02/2024"/>
    <s v="202417000048093_x000a_202417000026023"/>
    <s v="03 - Modificación de Línea"/>
    <s v="A la línea 193"/>
    <s v="17/05/2024_x000a_28/02/2024"/>
    <s v="FOR-069"/>
    <d v="2024-02-28T00:00:00"/>
    <n v="16000000"/>
    <n v="11421082"/>
    <n v="354"/>
    <d v="2024-02-29T00:00:00"/>
    <n v="16000000"/>
    <n v="0"/>
    <n v="401"/>
    <d v="2024-03-04T00:00:00"/>
    <n v="16000000"/>
    <n v="0"/>
    <n v="7466667"/>
    <m/>
    <n v="8533333"/>
    <n v="11421082"/>
    <s v="CONTRATO DE PRESTACION DE SERVICIOS PROFESIONALES"/>
    <n v="66"/>
    <s v="ALVARO  DAVILA REMOLINA"/>
    <m/>
  </r>
  <r>
    <n v="52"/>
    <s v="7696-52"/>
    <s v="O23011605560000007696"/>
    <x v="4"/>
    <x v="6"/>
    <x v="19"/>
    <s v="PM/0208/0102/45990237696 - PM/0208/0103/45990237696 - PM/0208/0104/45990237696 -  PM/0208/0105/45990237696 - PM/0208/0106/45990237696"/>
    <x v="43"/>
    <x v="0"/>
    <s v="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x v="2"/>
    <n v="80111600"/>
    <n v="8553200"/>
    <n v="10"/>
    <n v="65921756"/>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s v="17/05/2024_x000a_27/02/2024"/>
    <s v="202417000048093_x000a_202417000024473"/>
    <s v="03 - Modificación de Línea"/>
    <s v="A la línea 191"/>
    <s v="17/05/2024_x000a_27/02/2024"/>
    <s v="FOR-060"/>
    <d v="2024-02-27T00:00:00"/>
    <n v="36000000"/>
    <n v="29921756"/>
    <n v="278"/>
    <d v="2024-02-28T00:00:00"/>
    <n v="36000000"/>
    <n v="0"/>
    <n v="374"/>
    <d v="2024-03-01T00:00:00"/>
    <n v="36000000"/>
    <n v="0"/>
    <n v="18000000"/>
    <m/>
    <n v="18000000"/>
    <n v="29921756"/>
    <s v="CONTRATO DE PRESTACION DE SERVICIOS PROFESIONALES"/>
    <n v="40"/>
    <s v="JUAN DAVID SOLANO ROJAS"/>
    <m/>
  </r>
  <r>
    <n v="53"/>
    <s v="7696-53"/>
    <s v="O23011605560000007696"/>
    <x v="4"/>
    <x v="6"/>
    <x v="19"/>
    <s v="PM/0208/0102/45990237696 - PM/0208/0103/45990237696 - PM/0208/0104/45990237696 -  PM/0208/0105/45990237696 - PM/0208/0106/45990237696"/>
    <x v="43"/>
    <x v="0"/>
    <s v="Prestar los servicios profesionales para apoyar a la Dirección Jurídica en la actualización y manejo de la plataforma SECOP II."/>
    <x v="2"/>
    <n v="80111701"/>
    <n v="8759500"/>
    <n v="10"/>
    <n v="87595000"/>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2-27T00:00:00"/>
    <n v="202417000024773"/>
    <s v="03 - Modificación de Línea"/>
    <s v="N/A"/>
    <d v="2024-02-28T00:00:00"/>
    <s v="FOR-085"/>
    <d v="2024-03-04T00:00:00"/>
    <n v="34272000"/>
    <n v="53323000"/>
    <n v="392"/>
    <d v="2024-03-04T00:00:00"/>
    <n v="34272000"/>
    <n v="0"/>
    <n v="822"/>
    <d v="2024-03-15T00:00:00"/>
    <n v="34272000"/>
    <n v="0"/>
    <n v="12280800"/>
    <m/>
    <n v="21991200"/>
    <n v="53323000"/>
    <s v="CONTRATO DE PRESTACION DE SERVICIOS PROFESIONALES"/>
    <n v="164"/>
    <s v="HERNAN ALFREDO CASTELLANOS MORA"/>
    <m/>
  </r>
  <r>
    <n v="54"/>
    <s v="7696-54"/>
    <s v="O23011605560000007696"/>
    <x v="4"/>
    <x v="6"/>
    <x v="19"/>
    <s v="PM/0208/0102/45990237696 - PM/0208/0103/45990237696 - PM/0208/0104/45990237696 -  PM/0208/0105/45990237696 - PM/0208/0106/45990237696"/>
    <x v="43"/>
    <x v="0"/>
    <s v="Prestar servicios profesionales, para la revisión, elaboración, control y articulación en relación con los procesos a cargo de la Dirección de Gestión Corporativa"/>
    <x v="2"/>
    <n v="80111600"/>
    <n v="6624000"/>
    <n v="10"/>
    <n v="39600000"/>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s v="17/05/2024_x000a_27/02/2024_x000a_16/02/2024"/>
    <s v="202417000048093_x000a_202417000024883_x000a_202417000021193"/>
    <s v="03 - Modificación de Línea"/>
    <s v="A las lineas 185 y 186_x000a_A la línea 162"/>
    <s v="17/05/2024_x000a_27/02/2024_x000a_16/02/2024"/>
    <s v="FOR-031"/>
    <d v="2024-02-16T00:00:00"/>
    <n v="39600000"/>
    <n v="0"/>
    <n v="88"/>
    <d v="2024-02-19T00:00:00"/>
    <n v="39600000"/>
    <n v="0"/>
    <n v="296"/>
    <d v="2024-02-21T00:00:00"/>
    <n v="39600000"/>
    <n v="0"/>
    <n v="20700000"/>
    <m/>
    <n v="18900000"/>
    <n v="0"/>
    <s v="CONTRATO DE PRESTACION DE SERVICIOS PROFESIONALES"/>
    <n v="17"/>
    <s v="MARTA CECILIA MURCIA CHAVARRO"/>
    <m/>
  </r>
  <r>
    <n v="55"/>
    <s v="7696-55"/>
    <s v="O23011605560000007696"/>
    <x v="4"/>
    <x v="6"/>
    <x v="19"/>
    <s v="PM/0208/0102/45990237696 - PM/0208/0103/45990237696 - PM/0208/0104/45990237696 -  PM/0208/0105/45990237696 - PM/0208/0106/45990237696"/>
    <x v="43"/>
    <x v="0"/>
    <s v="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x v="2"/>
    <n v="80111600"/>
    <n v="7484000"/>
    <n v="10"/>
    <n v="35416667"/>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s v="17/05/2024_x000a_23/02/2024"/>
    <s v="202417000048093_x000a_202417000023343"/>
    <s v="03 - Modificación de Línea"/>
    <s v="_x000a_A las lineas 187, 188  y 189_x000a_"/>
    <s v="17/05/2024_x000a_23/02/2024"/>
    <s v="FOR-049"/>
    <d v="2024-02-23T00:00:00"/>
    <n v="35416667"/>
    <n v="0"/>
    <n v="165"/>
    <d v="2024-02-26T00:00:00"/>
    <n v="35416667"/>
    <n v="0"/>
    <n v="305"/>
    <d v="2024-02-27T00:00:00"/>
    <n v="35416667"/>
    <n v="0"/>
    <n v="17850000"/>
    <m/>
    <n v="17566667"/>
    <n v="0"/>
    <s v="CONTRATO DE PRESTACION DE SERVICIOS PROFESIONALES"/>
    <n v="27"/>
    <s v="DIEGO GERMAN GARCIA LOPEZ"/>
    <m/>
  </r>
  <r>
    <n v="56"/>
    <s v="7696-56"/>
    <s v="O23011605560000007696"/>
    <x v="4"/>
    <x v="6"/>
    <x v="19"/>
    <s v="PM/0208/0102/45990237696 - PM/0208/0103/45990237696 - PM/0208/0104/45990237696 -  PM/0208/0105/45990237696 - PM/0208/0106/45990237696"/>
    <x v="43"/>
    <x v="0"/>
    <s v="Prestar servicios profesionales en el desarrollo de las actividades administrativas relacionadas con los procesos a cargo de la Dirección de Gestión Corporativa"/>
    <x v="2"/>
    <n v="80111600"/>
    <n v="5929000"/>
    <n v="9"/>
    <n v="34535679"/>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s v="17/05/2024_x000a_14/02/2024"/>
    <n v="202417000018853"/>
    <s v="01 - Viabilización de Línea"/>
    <s v="A la línea 186"/>
    <s v="17/05/2024_x000a_14/02/2024"/>
    <s v="FOR-028"/>
    <d v="2024-02-14T00:00:00"/>
    <n v="26680500"/>
    <n v="7855179"/>
    <n v="84"/>
    <d v="2024-02-14T00:00:00"/>
    <n v="26680500"/>
    <n v="0"/>
    <n v="278"/>
    <d v="2024-02-15T00:00:00"/>
    <n v="26680500"/>
    <n v="0"/>
    <n v="14822500"/>
    <m/>
    <n v="11858000"/>
    <n v="7855179"/>
    <s v="CONTRATO DE PRESTACION DE SERVICIOS PROFESIONALES"/>
    <n v="10"/>
    <s v="LAURA CATALINA JIMENEZ SANCHEZ"/>
    <m/>
  </r>
  <r>
    <n v="57"/>
    <s v="7696-57"/>
    <s v="O23011605560000007696"/>
    <x v="4"/>
    <x v="6"/>
    <x v="19"/>
    <s v="PM/0208/0102/45990237696 - PM/0208/0103/45990237696 - PM/0208/0104/45990237696 -  PM/0208/0105/45990237696 - PM/0208/0106/45990237696"/>
    <x v="43"/>
    <x v="0"/>
    <s v="Prestar servicios profesionales para desarrollar procedimientos relacionados con los procesos a cargo de la Dirección de Gestión Corporativa."/>
    <x v="2"/>
    <n v="80111600"/>
    <n v="7000000"/>
    <n v="10"/>
    <n v="70076000"/>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d v="2024-02-16T00:00:00"/>
    <n v="202417000020983"/>
    <s v="01 - Viabilización de Línea"/>
    <s v="N/A"/>
    <d v="2024-02-16T00:00:00"/>
    <s v="FOR-029"/>
    <d v="2024-02-16T00:00:00"/>
    <n v="31500000"/>
    <n v="38576000"/>
    <n v="86"/>
    <d v="2024-02-16T00:00:00"/>
    <n v="31500000"/>
    <n v="0"/>
    <n v="295"/>
    <d v="2024-02-20T00:00:00"/>
    <n v="31500000"/>
    <n v="0"/>
    <n v="16100000"/>
    <m/>
    <n v="15400000"/>
    <n v="38576000"/>
    <s v="CONTRATO DE PRESTACION DE SERVICIOS PROFESIONALES"/>
    <n v="15"/>
    <s v="MARIA DEL PILAR CASTILLO MONCALEANO"/>
    <m/>
  </r>
  <r>
    <n v="58"/>
    <s v="7696-58"/>
    <s v="O23011605560000007696"/>
    <x v="4"/>
    <x v="6"/>
    <x v="19"/>
    <s v="PM/0208/0102/45990237696 - PM/0208/0103/45990237696 - PM/0208/0104/45990237696 -  PM/0208/0105/45990237696 - PM/0208/0106/45990237696"/>
    <x v="9"/>
    <x v="0"/>
    <s v="Prestación de servicios de apoyo a la gestión documental para el fortalecimiento del proceso de gestión documental y administración de archivo de la Subdirección Administrativa"/>
    <x v="2"/>
    <n v="80111600"/>
    <n v="2692670.3"/>
    <n v="10"/>
    <n v="26926703"/>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s v="21/05/2024_x000a_8/02/2024"/>
    <s v="202417000048923_x000a_202417000014243"/>
    <s v="01 - Viabilización de Línea"/>
    <s v="A la línea 142 y la linea 143"/>
    <d v="2024-05-21T00:00:00"/>
    <s v="FOR-177"/>
    <d v="2024-05-21T00:00:00"/>
    <n v="5600000"/>
    <n v="21326703"/>
    <n v="824"/>
    <d v="2024-05-22T00:00:00"/>
    <n v="5600000"/>
    <n v="0"/>
    <n v="2978"/>
    <d v="2024-05-29T00:00:00"/>
    <n v="5600000"/>
    <n v="0"/>
    <n v="0"/>
    <m/>
    <n v="5600000"/>
    <n v="21326703"/>
    <s v="CONTRATO DE PRESTACION DE SERVICIOS DE APOYO A LA GESTION"/>
    <n v="452"/>
    <s v="MADELENE  PRADO RODRIGUEZ"/>
    <m/>
  </r>
  <r>
    <n v="59"/>
    <s v="7696-59"/>
    <s v="O23011605560000007696"/>
    <x v="4"/>
    <x v="6"/>
    <x v="19"/>
    <s v="PM/0208/0102/45990237696 - PM/0208/0103/45990237696 - PM/0208/0104/45990237696 -  PM/0208/0105/45990237696 - PM/0208/0106/45990237696"/>
    <x v="43"/>
    <x v="0"/>
    <s v="Prestar servicios profesionales en la gestión de los procesos a cargo de la Subdirección Administrativa, especialmente los relacionados con la gestión administrativa"/>
    <x v="2"/>
    <n v="80111600"/>
    <n v="5452700"/>
    <n v="10"/>
    <n v="41976259"/>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s v="17/05/2024_x000a_21/02/2024"/>
    <s v="202417000048093_x000a_202417000022703"/>
    <s v="03 - Modificación de Línea"/>
    <s v="A la línea 213"/>
    <d v="2024-02-21T00:00:00"/>
    <s v="FOR-046"/>
    <d v="2024-02-21T00:00:00"/>
    <n v="25833333"/>
    <n v="16142926"/>
    <n v="129"/>
    <d v="2024-02-22T00:00:00"/>
    <n v="25833333"/>
    <n v="0"/>
    <n v="300"/>
    <d v="2024-02-27T00:00:00"/>
    <n v="25833333"/>
    <n v="0"/>
    <n v="13020000"/>
    <m/>
    <n v="12813333"/>
    <n v="16142926"/>
    <s v="CONTRATO DE PRESTACION DE SERVICIOS PROFESIONALES"/>
    <n v="22"/>
    <s v="SANDRA MILENA HERNANDEZ CUBILLOS"/>
    <m/>
  </r>
  <r>
    <n v="60"/>
    <s v="7696-60"/>
    <s v="O23011605560000007696"/>
    <x v="4"/>
    <x v="6"/>
    <x v="19"/>
    <s v="PM/0208/0102/45990237696 - PM/0208/0103/45990237696 - PM/0208/0104/45990237696 -  PM/0208/0105/45990237696 - PM/0208/0106/45990237696"/>
    <x v="43"/>
    <x v="0"/>
    <s v="Prestar servicios profesionales especializados para la planeación, reporte y seguimiento de información asociadas a los diferentes procesos de responsabilidad de la Subdirección Administrativa."/>
    <x v="2"/>
    <n v="80111600"/>
    <n v="5880300"/>
    <n v="10"/>
    <n v="44500888"/>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d v="2024-01-30T00:00:00"/>
    <n v="202417000009523"/>
    <s v="03 - Modificación de Línea"/>
    <s v="A la línea 136"/>
    <m/>
    <m/>
    <m/>
    <m/>
    <n v="44500888"/>
    <m/>
    <m/>
    <m/>
    <n v="0"/>
    <m/>
    <m/>
    <m/>
    <n v="0"/>
    <m/>
    <m/>
    <n v="0"/>
    <n v="44500888"/>
    <m/>
    <m/>
    <m/>
    <m/>
  </r>
  <r>
    <n v="61"/>
    <s v="7696-61"/>
    <s v="O23011605560000007696"/>
    <x v="4"/>
    <x v="6"/>
    <x v="19"/>
    <s v="PM/0208/0102/45990237696 - PM/0208/0103/45990237696 - PM/0208/0104/45990237696 -  PM/0208/0105/45990237696 - PM/0208/0106/45990237696"/>
    <x v="43"/>
    <x v="0"/>
    <s v="Prestar servicios profesionales técnicos necesarios para el seguimiento y control de la administración de los bienes inmuebles de propiedad de la Caja de la Vivienda Popular."/>
    <x v="2"/>
    <n v="80111600"/>
    <n v="5452700"/>
    <n v="10"/>
    <n v="47762926"/>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m/>
    <m/>
    <m/>
    <m/>
    <m/>
    <m/>
    <m/>
    <m/>
    <n v="47762926"/>
    <m/>
    <m/>
    <m/>
    <n v="0"/>
    <m/>
    <m/>
    <m/>
    <n v="0"/>
    <m/>
    <m/>
    <n v="0"/>
    <n v="47762926"/>
    <m/>
    <m/>
    <m/>
    <m/>
  </r>
  <r>
    <n v="62"/>
    <s v="7696-62"/>
    <s v="O23011605560000007696"/>
    <x v="4"/>
    <x v="6"/>
    <x v="19"/>
    <s v="PM/0208/0102/45990237696 - PM/0208/0103/45990237696 - PM/0208/0104/45990237696 -  PM/0208/0105/45990237696 - PM/0208/0106/45990237696"/>
    <x v="43"/>
    <x v="0"/>
    <s v="Prestar servicios profesionales a la Dirección de Gestión Corporativa para brindar acompañamiento técnico en el marco de los procesos de contratación de obra e interventoría y gestión de bienes inmuebles de la entidad."/>
    <x v="2"/>
    <n v="80111600"/>
    <n v="8000000"/>
    <n v="10"/>
    <n v="70076000"/>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d v="2024-02-13T00:00:00"/>
    <n v="202417000017063"/>
    <s v="01 - Viabilización de Línea"/>
    <s v="N/A"/>
    <d v="2024-02-13T00:00:00"/>
    <s v="FOR-027"/>
    <d v="2024-02-13T00:00:00"/>
    <n v="55200000"/>
    <n v="14876000"/>
    <n v="82"/>
    <d v="2024-02-13T00:00:00"/>
    <n v="55200000"/>
    <n v="0"/>
    <n v="268"/>
    <d v="2024-02-15T00:00:00"/>
    <n v="55200000"/>
    <n v="0"/>
    <n v="30400000"/>
    <m/>
    <n v="24800000"/>
    <n v="14876000"/>
    <s v="CONTRATO DE PRESTACION DE SERVICIOS PROFESIONALES"/>
    <n v="5"/>
    <s v="JORGE  MADERO GIRALDO"/>
    <m/>
  </r>
  <r>
    <n v="63"/>
    <s v="7696-63"/>
    <s v="O23011605560000007696"/>
    <x v="4"/>
    <x v="6"/>
    <x v="21"/>
    <s v="PM/0208/0102/45990167696 - PM/0208/0103/45990167696 - PM/0208/0104/45990167696 -  PM/0208/0105/45990167696 - PM/0208/0106/45990167696"/>
    <x v="44"/>
    <x v="0"/>
    <s v="Suministro de elementos de papelería y oficina requeridos por las diferentes dependencias de la Caja de la Vivienda Popular"/>
    <x v="4"/>
    <s v="14111500;44121600;44121700;44121800;44121900"/>
    <n v="10278000"/>
    <n v="2"/>
    <n v="20556000"/>
    <s v="Julio"/>
    <s v="Julio"/>
    <s v="JULIO"/>
    <s v="DIRECCIÓN DE GESTIÓN CORPORATIVA "/>
    <s v="MARTHA JANETH CARREÑO LIZARAZO"/>
    <s v="FORTALECIMIENTO DEL MODELO DE GESTIÓN INSTITUCIONAL Y MODERNIZACIÓN DE LOS SISTEMAS DE INFORMACIÓN DE LA CAJA DE LA VIVIENDA POPULAR. BOGOTÁ"/>
    <s v="Subdirección Administrativa"/>
    <m/>
    <m/>
    <m/>
    <m/>
    <m/>
    <m/>
    <m/>
    <m/>
    <m/>
    <n v="20556000"/>
    <m/>
    <m/>
    <m/>
    <n v="0"/>
    <m/>
    <m/>
    <m/>
    <n v="0"/>
    <m/>
    <m/>
    <n v="0"/>
    <n v="20556000"/>
    <m/>
    <m/>
    <m/>
    <m/>
  </r>
  <r>
    <n v="64"/>
    <s v="7696-64"/>
    <s v="O23011605560000007696"/>
    <x v="4"/>
    <x v="6"/>
    <x v="21"/>
    <s v="PM/0208/0102/45990167696 - PM/0208/0103/45990167696 - PM/0208/0104/45990167696 -  PM/0208/0105/45990167696 - PM/0208/0106/45990167696"/>
    <x v="44"/>
    <x v="0"/>
    <s v="Adquisición de cajas y carpetas para la preservación y conservación de documentos que permitan la ejecución de las actividades de gestión documental en la Caja de la Vivienda Popular."/>
    <x v="4"/>
    <s v="44111515;44122003"/>
    <n v="25000000"/>
    <n v="1"/>
    <n v="25000000"/>
    <s v="Julio"/>
    <s v="Julio"/>
    <s v="JULIO"/>
    <s v="DIRECCIÓN DE GESTIÓN CORPORATIVA "/>
    <s v="MARTHA JANETH CARREÑO LIZARAZO"/>
    <s v="FORTALECIMIENTO DEL MODELO DE GESTIÓN INSTITUCIONAL Y MODERNIZACIÓN DE LOS SISTEMAS DE INFORMACIÓN DE LA CAJA DE LA VIVIENDA POPULAR. BOGOTÁ"/>
    <s v="Subdirección Administrativa"/>
    <m/>
    <m/>
    <m/>
    <m/>
    <m/>
    <m/>
    <m/>
    <m/>
    <m/>
    <n v="25000000"/>
    <m/>
    <m/>
    <m/>
    <n v="0"/>
    <m/>
    <m/>
    <m/>
    <n v="0"/>
    <m/>
    <m/>
    <n v="0"/>
    <n v="25000000"/>
    <m/>
    <m/>
    <m/>
    <m/>
  </r>
  <r>
    <n v="65"/>
    <s v="7696-65"/>
    <s v="O23011605560000007696"/>
    <x v="4"/>
    <x v="6"/>
    <x v="21"/>
    <s v="PM/0208/0102/45990167696 - PM/0208/0103/45990167696 - PM/0208/0104/45990167696 -  PM/0208/0105/45990167696 - PM/0208/0106/45990167696"/>
    <x v="0"/>
    <x v="0"/>
    <s v="Prestar el servicio público de transporte terrestre automotor especial para la caja de la vivienda popular"/>
    <x v="0"/>
    <n v="78111800"/>
    <n v="47500000"/>
    <n v="8"/>
    <n v="180000000"/>
    <s v="MARZO"/>
    <s v="MARZO"/>
    <s v="ABRIL"/>
    <s v="DIRECCIÓN DE GESTIÓN CORPORATIVA "/>
    <s v="MARTHA JANETH CARREÑO LIZARAZO"/>
    <s v="FORTALECIMIENTO DEL MODELO DE GESTIÓN INSTITUCIONAL Y MODERNIZACIÓN DE LOS SISTEMAS DE INFORMACIÓN DE LA CAJA DE LA VIVIENDA POPULAR. BOGOTÁ"/>
    <s v="Subdirección Administrativa"/>
    <m/>
    <d v="2024-03-19T00:00:00"/>
    <n v="202417000031563"/>
    <s v="03 - Modificación de Línea"/>
    <s v="N/A"/>
    <d v="2024-03-19T00:00:00"/>
    <m/>
    <m/>
    <m/>
    <n v="180000000"/>
    <m/>
    <m/>
    <m/>
    <n v="0"/>
    <m/>
    <m/>
    <m/>
    <n v="0"/>
    <m/>
    <m/>
    <n v="0"/>
    <n v="180000000"/>
    <m/>
    <m/>
    <m/>
    <m/>
  </r>
  <r>
    <n v="66"/>
    <s v="7696-66"/>
    <s v="O23011605560000007696"/>
    <x v="4"/>
    <x v="6"/>
    <x v="21"/>
    <s v="PM/0208/0102/45990167696 - PM/0208/0103/45990167696 - PM/0208/0104/45990167696 -  PM/0208/0105/45990167696 - PM/0208/0106/45990167696"/>
    <x v="0"/>
    <x v="0"/>
    <s v="Prestar el servicio público de transporte terrestre automotor especial en la modalidad de buses, busetas, microbuses y vans para la Caja de la Vivienda Popular."/>
    <x v="9"/>
    <s v="78111802;78111803"/>
    <n v="11803500"/>
    <n v="8"/>
    <n v="94428000"/>
    <s v="MARZO"/>
    <s v="MARZO"/>
    <s v="ABRIL"/>
    <s v="DIRECCIÓN DE GESTIÓN CORPORATIVA "/>
    <s v="MARTHA JANETH CARREÑO LIZARAZO"/>
    <s v="FORTALECIMIENTO DEL MODELO DE GESTIÓN INSTITUCIONAL Y MODERNIZACIÓN DE LOS SISTEMAS DE INFORMACIÓN DE LA CAJA DE LA VIVIENDA POPULAR. BOGOTÁ"/>
    <s v="Subdirección Administrativa"/>
    <m/>
    <m/>
    <m/>
    <m/>
    <m/>
    <m/>
    <m/>
    <m/>
    <m/>
    <n v="94428000"/>
    <m/>
    <m/>
    <m/>
    <n v="0"/>
    <m/>
    <m/>
    <m/>
    <n v="0"/>
    <m/>
    <m/>
    <n v="0"/>
    <n v="94428000"/>
    <m/>
    <m/>
    <m/>
    <m/>
  </r>
  <r>
    <n v="67"/>
    <s v="7696-67"/>
    <s v="O23011605560000007696"/>
    <x v="4"/>
    <x v="6"/>
    <x v="21"/>
    <s v="PM/0208/0102/45990167696 - PM/0208/0103/45990167696 - PM/0208/0104/45990167696 -  PM/0208/0105/45990167696 - PM/0208/0106/45990167696"/>
    <x v="45"/>
    <x v="0"/>
    <s v="Contratar el arrendamiento de un inmueble para la atención oportuna y de calidad a los ciudadanos de la Caja de la Vivienda Popular"/>
    <x v="2"/>
    <n v="80131500"/>
    <n v="551500"/>
    <n v="11"/>
    <n v="60665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s v="15/04/2024_x000a_21/02/2024_x000a_12/02/2024"/>
    <s v="202417000038463_x000a_202417000022573_x000a_202417000016713"/>
    <s v="03 - Modificación de Línea"/>
    <s v="A la línea 181_x000a_A la línea 159_x000a_A la línea 147"/>
    <s v="15/04/2024_x000a_21/02/2024_x000a_12/02/2024"/>
    <m/>
    <m/>
    <m/>
    <n v="6066500"/>
    <m/>
    <m/>
    <m/>
    <n v="0"/>
    <m/>
    <m/>
    <m/>
    <n v="0"/>
    <m/>
    <m/>
    <n v="0"/>
    <n v="6066500"/>
    <m/>
    <m/>
    <m/>
    <m/>
  </r>
  <r>
    <n v="68"/>
    <s v="7696-68"/>
    <s v="O23011605560000007696"/>
    <x v="4"/>
    <x v="6"/>
    <x v="21"/>
    <s v="PM/0208/0102/45990167696 - PM/0208/0103/45990167696 - PM/0208/0104/45990167696 -  PM/0208/0105/45990167696 - PM/0208/0106/45990167696"/>
    <x v="45"/>
    <x v="0"/>
    <s v="Contratar el arrendamiento de una bodega para el archivo de gestión documental de la CVP, según acuerdo No. 049 de 2000 del AGN."/>
    <x v="2"/>
    <n v="80131500"/>
    <n v="7847585"/>
    <n v="11"/>
    <n v="899260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d v="2024-02-13T00:00:00"/>
    <n v="202417000017603"/>
    <s v="01 - Viabilización de Línea"/>
    <s v="N/A"/>
    <d v="2024-02-13T00:00:00"/>
    <s v="FOR-026"/>
    <d v="2024-02-13T00:00:00"/>
    <n v="86323435"/>
    <n v="3602565"/>
    <n v="83"/>
    <d v="2024-02-13T00:00:00"/>
    <n v="86323435"/>
    <n v="0"/>
    <n v="385"/>
    <d v="2024-03-01T00:00:00"/>
    <n v="86323435"/>
    <n v="0"/>
    <n v="15695170"/>
    <m/>
    <n v="70628265"/>
    <n v="3602565"/>
    <s v="CONTRATO DE ARRENDAMIENTO"/>
    <n v="19"/>
    <s v="BIENES RAICES ECA LTDA"/>
    <m/>
  </r>
  <r>
    <n v="69"/>
    <s v="7696-69"/>
    <s v="O23011605560000007696"/>
    <x v="4"/>
    <x v="6"/>
    <x v="21"/>
    <s v="PM/0208/0102/45990167696 - PM/0208/0103/45990167696 - PM/0208/0104/45990167696 -  PM/0208/0105/45990167696 - PM/0208/0106/45990167696"/>
    <x v="46"/>
    <x v="0"/>
    <s v="Prestación de servicios profesionales para adelantar el avalúo técnico contable de los bienes muebles servibles de la Caja de la Vivienda Popular"/>
    <x v="2"/>
    <n v="84111507"/>
    <n v="5375000"/>
    <n v="1"/>
    <n v="5375000"/>
    <s v="Octubre"/>
    <s v="Octubre"/>
    <s v="Octubre"/>
    <s v="DIRECCIÓN DE GESTIÓN CORPORATIVA "/>
    <s v="MARTHA JANETH CARREÑO LIZARAZO"/>
    <s v="FORTALECIMIENTO DEL MODELO DE GESTIÓN INSTITUCIONAL Y MODERNIZACIÓN DE LOS SISTEMAS DE INFORMACIÓN DE LA CAJA DE LA VIVIENDA POPULAR. BOGOTÁ"/>
    <s v="Subdirección Administrativa"/>
    <m/>
    <m/>
    <m/>
    <m/>
    <m/>
    <m/>
    <m/>
    <m/>
    <m/>
    <n v="5375000"/>
    <m/>
    <m/>
    <m/>
    <n v="0"/>
    <m/>
    <m/>
    <m/>
    <n v="0"/>
    <m/>
    <m/>
    <n v="0"/>
    <n v="5375000"/>
    <m/>
    <m/>
    <m/>
    <m/>
  </r>
  <r>
    <n v="70"/>
    <s v="7696-70"/>
    <s v="O23011605560000007696"/>
    <x v="4"/>
    <x v="6"/>
    <x v="21"/>
    <s v="PM/0208/0102/45990167696 - PM/0208/0103/45990167696 - PM/0208/0104/45990167696 -  PM/0208/0105/45990167696 - PM/0208/0106/45990167696"/>
    <x v="46"/>
    <x v="0"/>
    <s v="Prestar el servicio de diagnóstico y validación de las redes eléctricas del edificio de la Caja de Vivienda Popular"/>
    <x v="4"/>
    <n v="81101700"/>
    <n v="11287500"/>
    <n v="2"/>
    <n v="22575000"/>
    <s v="Octubre"/>
    <s v="Octubre"/>
    <s v="Octubre"/>
    <s v="DIRECCIÓN DE GESTIÓN CORPORATIVA "/>
    <s v="MARTHA JANETH CARREÑO LIZARAZO"/>
    <s v="FORTALECIMIENTO DEL MODELO DE GESTIÓN INSTITUCIONAL Y MODERNIZACIÓN DE LOS SISTEMAS DE INFORMACIÓN DE LA CAJA DE LA VIVIENDA POPULAR. BOGOTÁ"/>
    <s v="Subdirección Administrativa"/>
    <m/>
    <m/>
    <m/>
    <m/>
    <m/>
    <m/>
    <m/>
    <m/>
    <m/>
    <n v="22575000"/>
    <m/>
    <m/>
    <m/>
    <n v="0"/>
    <m/>
    <m/>
    <m/>
    <n v="0"/>
    <m/>
    <m/>
    <n v="0"/>
    <n v="22575000"/>
    <m/>
    <m/>
    <m/>
    <m/>
  </r>
  <r>
    <n v="71"/>
    <s v="7696-71"/>
    <s v="O23011605560000007696"/>
    <x v="4"/>
    <x v="6"/>
    <x v="21"/>
    <s v="PM/0208/0102/45990167696 - PM/0208/0103/45990167696 - PM/0208/0104/45990167696 -  PM/0208/0105/45990167696 - PM/0208/0106/45990167696"/>
    <x v="47"/>
    <x v="0"/>
    <s v="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x v="0"/>
    <s v="92121504;92121503;92121502;92121701;92101501"/>
    <n v="160145092.44444445"/>
    <n v="9"/>
    <n v="1441305832"/>
    <s v="MAYO"/>
    <s v="MAYO"/>
    <s v="MAYO"/>
    <s v="DIRECCIÓN DE GESTIÓN CORPORATIVA "/>
    <s v="MARTHA JANETH CARREÑO LIZARAZO"/>
    <s v="FORTALECIMIENTO DEL MODELO DE GESTIÓN INSTITUCIONAL Y MODERNIZACIÓN DE LOS SISTEMAS DE INFORMACIÓN DE LA CAJA DE LA VIVIENDA POPULAR. BOGOTÁ"/>
    <s v="Subdirección Administrativa"/>
    <m/>
    <s v="25/01/2024_x000a_16/01/2024"/>
    <s v="202417000006273_x000a_202417000001243"/>
    <s v="03 - Modificación de Línea"/>
    <s v="A la línea 133_x000a_A la línea 131"/>
    <s v="25/01/2024_x000a_16/01/2024"/>
    <s v="FOR-010"/>
    <d v="2024-01-29T00:00:00"/>
    <n v="1441305806"/>
    <n v="26"/>
    <n v="47"/>
    <d v="2024-01-29T00:00:00"/>
    <n v="1441305806"/>
    <n v="0"/>
    <n v="317"/>
    <d v="2024-03-07T00:00:00"/>
    <n v="1441305806"/>
    <n v="0"/>
    <n v="0"/>
    <m/>
    <n v="1441305806"/>
    <n v="26"/>
    <s v="CONTRATO DE PRESTACION DE SERVICIOS"/>
    <n v="3"/>
    <s v="SERVICONI LTDA SERVICIOS PRIVADOS DE SEG URIDAD Y VIGILANCIA"/>
    <m/>
  </r>
  <r>
    <n v="72"/>
    <s v="7696-72"/>
    <s v="O23011605560000007696"/>
    <x v="4"/>
    <x v="6"/>
    <x v="21"/>
    <s v="PM/0208/0102/45990167696 - PM/0208/0103/45990167696 - PM/0208/0104/45990167696 -  PM/0208/0105/45990167696 - PM/0208/0106/45990167696"/>
    <x v="48"/>
    <x v="0"/>
    <s v="Contratar la prestación del servicio integral de fotocopiado, anillado y fotoplanos que requiera la Caja de la Vivienda Popular de acuerdo con las especificaciones técnicas."/>
    <x v="6"/>
    <n v="82121700"/>
    <n v="5200100"/>
    <n v="10"/>
    <n v="520010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d v="2024-02-15T00:00:00"/>
    <n v="202417000019203"/>
    <s v="03 - Modificación de Línea"/>
    <s v="N/A"/>
    <d v="2024-02-20T00:00:00"/>
    <s v="FOR-044"/>
    <d v="2024-02-20T00:00:00"/>
    <n v="52001000"/>
    <n v="0"/>
    <n v="130"/>
    <d v="2024-02-22T00:00:00"/>
    <n v="0"/>
    <n v="52001000"/>
    <m/>
    <m/>
    <m/>
    <n v="0"/>
    <m/>
    <m/>
    <n v="0"/>
    <n v="52001000"/>
    <m/>
    <m/>
    <m/>
    <s v="ANULACIÓN TOTAL CDP No. 130"/>
  </r>
  <r>
    <n v="73"/>
    <s v="7696-73"/>
    <s v="O23011605560000007696"/>
    <x v="4"/>
    <x v="6"/>
    <x v="21"/>
    <s v="PM/0208/0102/45990167696 - PM/0208/0103/45990167696 - PM/0208/0104/45990167696 -  PM/0208/0105/45990167696 - PM/0208/0106/45990167696"/>
    <x v="49"/>
    <x v="0"/>
    <s v="Mantenimiento del jardín existente en la fachada de la sede principal de la Caja de la Vivienda Popular CVP."/>
    <x v="4"/>
    <s v="70111703;72102902"/>
    <n v="1250000"/>
    <n v="12"/>
    <n v="15000000"/>
    <s v="MAYO"/>
    <s v="MAYO"/>
    <s v="MAYO"/>
    <s v="DIRECCIÓN DE GESTIÓN CORPORATIVA "/>
    <s v="MARTHA JANETH CARREÑO LIZARAZO"/>
    <s v="FORTALECIMIENTO DEL MODELO DE GESTIÓN INSTITUCIONAL Y MODERNIZACIÓN DE LOS SISTEMAS DE INFORMACIÓN DE LA CAJA DE LA VIVIENDA POPULAR. BOGOTÁ"/>
    <s v="Oficina Asesora de Planeación"/>
    <m/>
    <m/>
    <m/>
    <m/>
    <m/>
    <m/>
    <m/>
    <m/>
    <m/>
    <n v="15000000"/>
    <m/>
    <m/>
    <m/>
    <n v="0"/>
    <m/>
    <m/>
    <m/>
    <n v="0"/>
    <m/>
    <m/>
    <n v="0"/>
    <n v="15000000"/>
    <m/>
    <m/>
    <m/>
    <m/>
  </r>
  <r>
    <n v="74"/>
    <s v="7696-74"/>
    <s v="O23011605560000007696"/>
    <x v="4"/>
    <x v="6"/>
    <x v="21"/>
    <s v="PM/0208/0102/45990167696 - PM/0208/0103/45990167696 - PM/0208/0104/45990167696 -  PM/0208/0105/45990167696 - PM/0208/0106/45990167696"/>
    <x v="15"/>
    <x v="0"/>
    <s v="Mantenimiento del sistema fotovoltaico existente en la  sede principal de la Caja de la Vivienda Popular"/>
    <x v="4"/>
    <s v="30191800;56111600;26131507;32101600"/>
    <n v="900000"/>
    <n v="10"/>
    <n v="9000000"/>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m/>
    <m/>
    <m/>
    <m/>
    <m/>
    <m/>
    <m/>
    <m/>
    <n v="9000000"/>
    <m/>
    <m/>
    <m/>
    <n v="0"/>
    <m/>
    <m/>
    <m/>
    <n v="0"/>
    <m/>
    <m/>
    <n v="0"/>
    <n v="9000000"/>
    <m/>
    <m/>
    <m/>
    <m/>
  </r>
  <r>
    <n v="75"/>
    <s v="7696-75"/>
    <s v="O23011605560000007696"/>
    <x v="4"/>
    <x v="6"/>
    <x v="21"/>
    <s v="PM/0208/0102/45990167696 - PM/0208/0103/45990167696 - PM/0208/0104/45990167696 -  PM/0208/0105/45990167696 - PM/0208/0106/45990167696"/>
    <x v="15"/>
    <x v="0"/>
    <s v="Pago de servicio de Energía (Codensa) de la Caja de la Vivienda Popular y otros predios"/>
    <x v="1"/>
    <s v="No aplica"/>
    <n v="768916.66666666663"/>
    <n v="12"/>
    <n v="9227000"/>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1-04T00:00:00"/>
    <n v="202417000000443"/>
    <s v="01 - Viabilización de Línea"/>
    <s v="N/A"/>
    <s v="4/01/82024"/>
    <s v="FOR-005"/>
    <d v="2024-01-03T00:00:00"/>
    <n v="9227000"/>
    <n v="0"/>
    <n v="5"/>
    <d v="2024-01-05T00:00:00"/>
    <n v="3995300"/>
    <n v="5231700"/>
    <s v="MULTIPLES REGISTROS"/>
    <d v="2024-01-10T00:00:00"/>
    <n v="3995300"/>
    <n v="0"/>
    <n v="2398270"/>
    <m/>
    <n v="1597030"/>
    <n v="5231700"/>
    <s v="FACTURAS"/>
    <n v="1408217530"/>
    <s v="ENEL COLOMBIA SA ESP"/>
    <s v="ANULACIÓN PARClAL CDP No. 5"/>
  </r>
  <r>
    <n v="76"/>
    <s v="7696-76"/>
    <s v="O23011605560000007696"/>
    <x v="4"/>
    <x v="6"/>
    <x v="21"/>
    <s v="PM/0208/0102/45990167696 - PM/0208/0103/45990167696 - PM/0208/0104/45990167696 -  PM/0208/0105/45990167696 - PM/0208/0106/45990167696"/>
    <x v="14"/>
    <x v="0"/>
    <s v="Pago de servicio de Gas Natural (Vanti) de la Caja de la Vivienda Popular y otros predios"/>
    <x v="1"/>
    <s v="No aplica"/>
    <n v="393500"/>
    <n v="12"/>
    <n v="4722000"/>
    <s v="NO APLICA"/>
    <s v="NO APLICA"/>
    <s v="NO APLICA"/>
    <s v="DIRECCIÓN DE GESTIÓN CORPORATIVA "/>
    <s v="MARTHA JANETH CARREÑO LIZARAZO"/>
    <s v="FORTALECIMIENTO DEL MODELO DE GESTIÓN INSTITUCIONAL Y MODERNIZACIÓN DE LOS SISTEMAS DE INFORMACIÓN DE LA CAJA DE LA VIVIENDA POPULAR. BOGOTÁ"/>
    <s v="No aplica"/>
    <m/>
    <m/>
    <m/>
    <m/>
    <m/>
    <m/>
    <m/>
    <m/>
    <m/>
    <n v="4722000"/>
    <m/>
    <m/>
    <m/>
    <n v="0"/>
    <m/>
    <m/>
    <m/>
    <n v="0"/>
    <m/>
    <m/>
    <n v="0"/>
    <n v="4722000"/>
    <m/>
    <m/>
    <m/>
    <m/>
  </r>
  <r>
    <n v="77"/>
    <s v="7696-77"/>
    <s v="O23011605560000007696"/>
    <x v="4"/>
    <x v="6"/>
    <x v="21"/>
    <s v="PM/0208/0102/45990167696 - PM/0208/0103/45990167696 - PM/0208/0104/45990167696 -  PM/0208/0105/45990167696 - PM/0208/0106/45990167696"/>
    <x v="16"/>
    <x v="0"/>
    <s v="Pago de servicio de Acueducto (EAAB) de la Caja de la Vivienda Popular y otros predios"/>
    <x v="1"/>
    <s v="No aplica"/>
    <n v="799500"/>
    <n v="12"/>
    <n v="9594000"/>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1-16T00:00:00"/>
    <n v="202417000001263"/>
    <s v="01 - Viabilización de Línea"/>
    <s v="N/A"/>
    <d v="2024-01-16T00:00:00"/>
    <s v="FOR-006"/>
    <d v="2024-01-16T00:00:00"/>
    <n v="9594000"/>
    <n v="0"/>
    <n v="32"/>
    <d v="2024-01-17T00:00:00"/>
    <n v="4002520"/>
    <n v="5591480"/>
    <s v="MULTIPLES REGISTROS"/>
    <d v="2024-02-08T00:00:00"/>
    <n v="4002520"/>
    <n v="0"/>
    <n v="2002520"/>
    <m/>
    <n v="2000000"/>
    <n v="5591480"/>
    <s v="FACTURAS"/>
    <n v="10003214"/>
    <s v="EMPRESA DE ACUEDUCTO Y ALCANTARILLADO DE BOGOTA E.S.P."/>
    <s v="ANULACIÓN PARClAL CDP No. 32"/>
  </r>
  <r>
    <n v="78"/>
    <s v="7696-78"/>
    <s v="O23011605560000007696"/>
    <x v="4"/>
    <x v="6"/>
    <x v="21"/>
    <s v="PM/0208/0102/45990167696 - PM/0208/0103/45990167696 - PM/0208/0104/45990167696 -  PM/0208/0105/45990167696 - PM/0208/0106/45990167696"/>
    <x v="50"/>
    <x v="0"/>
    <s v="Prestar el servicio de mantenimiento de equipos para monitoreo de condiciones ambientales de los archivos de gestión, centralizado y central y control de humedad relativa del archivo central de la Caja de la Vivienda Popular."/>
    <x v="4"/>
    <s v="40101902;41112215;40101900;41112200;78131804;73152108;72154100"/>
    <n v="5384500"/>
    <n v="4"/>
    <n v="21538000"/>
    <s v="Septiembre"/>
    <s v="Septiembre"/>
    <s v="Septiembre"/>
    <s v="DIRECCIÓN DE GESTIÓN CORPORATIVA "/>
    <s v="MARTHA JANETH CARREÑO LIZARAZO"/>
    <s v="FORTALECIMIENTO DEL MODELO DE GESTIÓN INSTITUCIONAL Y MODERNIZACIÓN DE LOS SISTEMAS DE INFORMACIÓN DE LA CAJA DE LA VIVIENDA POPULAR. BOGOTÁ"/>
    <s v="Subdirección Administrativa"/>
    <m/>
    <m/>
    <m/>
    <m/>
    <m/>
    <m/>
    <m/>
    <m/>
    <m/>
    <n v="21538000"/>
    <m/>
    <m/>
    <m/>
    <n v="0"/>
    <m/>
    <m/>
    <m/>
    <n v="0"/>
    <m/>
    <m/>
    <n v="0"/>
    <n v="21538000"/>
    <m/>
    <m/>
    <m/>
    <m/>
  </r>
  <r>
    <n v="79"/>
    <s v="7696-79"/>
    <s v="O23011605560000007696"/>
    <x v="4"/>
    <x v="6"/>
    <x v="21"/>
    <s v="PM/0208/0102/45990167696 - PM/0208/0103/45990167696 - PM/0208/0104/45990167696 -  PM/0208/0105/45990167696 - PM/0208/0106/45990167696"/>
    <x v="43"/>
    <x v="0"/>
    <s v="Contratar la certificación del ascensor de la Caja de Vivienda Popular"/>
    <x v="4"/>
    <n v="72154010"/>
    <n v="430000"/>
    <n v="2"/>
    <n v="8600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m/>
    <m/>
    <m/>
    <m/>
    <m/>
    <m/>
    <m/>
    <m/>
    <n v="860000"/>
    <m/>
    <m/>
    <m/>
    <n v="0"/>
    <m/>
    <m/>
    <m/>
    <n v="0"/>
    <m/>
    <m/>
    <n v="0"/>
    <n v="860000"/>
    <m/>
    <m/>
    <m/>
    <m/>
  </r>
  <r>
    <n v="80"/>
    <s v="7696-80"/>
    <s v="O23011605560000007696"/>
    <x v="4"/>
    <x v="6"/>
    <x v="21"/>
    <s v="PM/0208/0102/45990167696 - PM/0208/0103/45990167696 - PM/0208/0104/45990167696 -  PM/0208/0105/45990167696 - PM/0208/0106/45990167696"/>
    <x v="43"/>
    <x v="0"/>
    <s v="Consultoría para definición de afectaciones y necesidades técnicas del edificio donde funciona la Caja de la Vivienda Popular"/>
    <x v="1"/>
    <s v="No aplica"/>
    <n v="0"/>
    <n v="0"/>
    <n v="0"/>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21T00:00:00"/>
    <n v="202417000022573"/>
    <s v="04 - Anulación de Línea"/>
    <s v="A la línea 159"/>
    <m/>
    <m/>
    <m/>
    <m/>
    <n v="0"/>
    <m/>
    <m/>
    <m/>
    <n v="0"/>
    <m/>
    <m/>
    <m/>
    <n v="0"/>
    <m/>
    <m/>
    <n v="0"/>
    <n v="0"/>
    <m/>
    <m/>
    <m/>
    <m/>
  </r>
  <r>
    <n v="81"/>
    <s v="7696-81"/>
    <s v="O23011605560000007696"/>
    <x v="4"/>
    <x v="6"/>
    <x v="21"/>
    <s v="PM/0208/0102/45990167696 - PM/0208/0103/45990167696 - PM/0208/0104/45990167696 -  PM/0208/0105/45990167696 - PM/0208/0106/45990167696"/>
    <x v="13"/>
    <x v="0"/>
    <s v="Pago de servicio de Aseo de la Caja de la Vivienda Popular y otros predios"/>
    <x v="1"/>
    <s v="No aplica"/>
    <n v="840333.33333333337"/>
    <n v="12"/>
    <n v="10084000"/>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1-16T00:00:00"/>
    <n v="202417000001263"/>
    <s v="01 - Viabilización de Línea"/>
    <s v="N/A"/>
    <d v="2024-01-16T00:00:00"/>
    <s v="FOR-007"/>
    <d v="2024-01-16T00:00:00"/>
    <n v="10084000"/>
    <n v="0"/>
    <n v="33"/>
    <d v="2024-01-17T00:00:00"/>
    <n v="1040710"/>
    <n v="9043290"/>
    <s v="MULTIPLES REGISTROS"/>
    <d v="2024-01-25T00:00:00"/>
    <n v="1040710"/>
    <n v="0"/>
    <n v="548950"/>
    <m/>
    <n v="491760"/>
    <n v="9043290"/>
    <s v="FACTURAS"/>
    <n v="10003214"/>
    <s v="BOGOTA LIMPIA S.A.S. E.S.P."/>
    <s v="ANULACIÓN PARClAL CDP No. 33"/>
  </r>
  <r>
    <n v="82"/>
    <s v="7696-82"/>
    <s v="O23011605560000007696"/>
    <x v="4"/>
    <x v="6"/>
    <x v="20"/>
    <s v="PM/0208/0102/45990187696 - PM/0208/0103/45990187696 - PM/0208/0104/45990187696 -  PM/0208/0105/45990187696 - PM/0208/0106/45990187696"/>
    <x v="6"/>
    <x v="0"/>
    <s v="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
    <x v="2"/>
    <n v="80111600"/>
    <n v="7500000"/>
    <n v="10"/>
    <n v="42400000"/>
    <s v="MARZO"/>
    <s v="MARZO"/>
    <s v="MARZO"/>
    <s v="DIRECCIÓN DE GESTIÓN CORPORATIVA "/>
    <s v="MARTHA JANETH CARREÑO LIZARAZO"/>
    <s v="FORTALECIMIENTO DEL MODELO DE GESTIÓN INSTITUCIONAL Y MODERNIZACIÓN DE LOS SISTEMAS DE INFORMACIÓN DE LA CAJA DE LA VIVIENDA POPULAR. BOGOTÁ"/>
    <s v="Oficina Asesora de Planeación"/>
    <m/>
    <d v="2024-05-20T00:00:00"/>
    <n v="202417000048123"/>
    <s v="03 - Modificación de Línea"/>
    <s v="A la línea 218 y 219_x000a_"/>
    <d v="2024-05-20T00:00:00"/>
    <m/>
    <m/>
    <m/>
    <n v="42400000"/>
    <m/>
    <m/>
    <m/>
    <n v="0"/>
    <m/>
    <m/>
    <m/>
    <n v="0"/>
    <m/>
    <m/>
    <n v="0"/>
    <n v="42400000"/>
    <m/>
    <m/>
    <m/>
    <m/>
  </r>
  <r>
    <n v="83"/>
    <s v="7696-83"/>
    <s v="O23011605560000007696"/>
    <x v="4"/>
    <x v="6"/>
    <x v="19"/>
    <s v="PM/0208/0102/45990237696 - PM/0208/0103/45990237696 - PM/0208/0104/45990237696 -  PM/0208/0105/45990237696 - PM/0208/0106/45990237696"/>
    <x v="42"/>
    <x v="0"/>
    <s v="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
    <x v="2"/>
    <n v="80111600"/>
    <n v="6414900"/>
    <n v="10"/>
    <n v="41362698"/>
    <s v="FEBRERO"/>
    <s v="FEBRERO"/>
    <s v="Febrero"/>
    <s v="DIRECCIÓN DE GESTIÓN CORPORATIVA "/>
    <s v="MARTHA JANETH CARREÑO LIZARAZO"/>
    <s v="FORTALECIMIENTO DEL MODELO DE GESTIÓN INSTITUCIONAL Y MODERNIZACIÓN DE LOS SISTEMAS DE INFORMACIÓN DE LA CAJA DE LA VIVIENDA POPULAR. BOGOTÁ"/>
    <s v="Oficina Asesora de Comunicaciones"/>
    <m/>
    <s v="17/05/2024_x000a_29/02/2024_x000a_31/01/2024"/>
    <s v="202417000048093_x000a_202417000026493_x000a_202417000009563"/>
    <s v="03 - Modificación de Línea"/>
    <s v="A la línea 217_x000a_A la línea 139"/>
    <s v="20/05/2024_x000a_29/02/2024_x000a_31/01/2024"/>
    <s v="FOR-073"/>
    <d v="2024-02-29T00:00:00"/>
    <n v="25600000"/>
    <n v="15762698"/>
    <n v="377"/>
    <d v="2024-03-04T00:00:00"/>
    <n v="25600000"/>
    <n v="0"/>
    <n v="616"/>
    <d v="2024-03-11T00:00:00"/>
    <n v="25600000"/>
    <n v="0"/>
    <n v="10666667"/>
    <m/>
    <n v="14933333"/>
    <n v="15762698"/>
    <s v="CONTRATO DE PRESTACION DE SERVICIOS PROFESIONALES"/>
    <n v="120"/>
    <s v="LUIS ALIRIO CASTRO PEÑA"/>
    <m/>
  </r>
  <r>
    <n v="84"/>
    <s v="7696-84"/>
    <s v="O23011605560000007696"/>
    <x v="4"/>
    <x v="6"/>
    <x v="20"/>
    <s v="PM/0208/0102/45990187696 - PM/0208/0103/45990187696 - PM/0208/0104/45990187696 -  PM/0208/0105/45990187696 - PM/0208/0106/45990187696"/>
    <x v="36"/>
    <x v="0"/>
    <s v="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x v="4"/>
    <n v="82101501"/>
    <n v="6250000"/>
    <n v="8"/>
    <n v="17776859"/>
    <s v="MAYO"/>
    <s v="MAYO"/>
    <s v="MAYO"/>
    <s v="DIRECCIÓN DE GESTIÓN CORPORATIVA "/>
    <s v="MARTHA JANETH CARREÑO LIZARAZO"/>
    <s v="FORTALECIMIENTO DEL MODELO DE GESTIÓN INSTITUCIONAL Y MODERNIZACIÓN DE LOS SISTEMAS DE INFORMACIÓN DE LA CAJA DE LA VIVIENDA POPULAR. BOGOTÁ"/>
    <s v="Oficina Asesora de Comunicaciones"/>
    <m/>
    <s v="17/05/2024_x000a_ 7/02/2024"/>
    <s v="202417000048113_x000a_202417000013963"/>
    <s v="03 - Modificación de Línea"/>
    <s v="A la línea 134"/>
    <m/>
    <m/>
    <m/>
    <m/>
    <n v="17776859"/>
    <m/>
    <m/>
    <m/>
    <n v="0"/>
    <m/>
    <m/>
    <m/>
    <n v="0"/>
    <m/>
    <m/>
    <n v="0"/>
    <n v="17776859"/>
    <m/>
    <m/>
    <m/>
    <m/>
  </r>
  <r>
    <n v="85"/>
    <s v="7696-85"/>
    <s v="O23011605560000007696"/>
    <x v="4"/>
    <x v="6"/>
    <x v="20"/>
    <s v="PM/0208/0102/45990187696 - PM/0208/0103/45990187696 - PM/0208/0104/45990187696 -  PM/0208/0105/45990187696 - PM/0208/0106/45990187696"/>
    <x v="43"/>
    <x v="0"/>
    <s v="Prestar servicios profesionales en la planeación, gestión, seguimiento, ejecución y evaluación e informes del proceso de Servicio al Ciudadano."/>
    <x v="2"/>
    <n v="80111600"/>
    <n v="7338000"/>
    <n v="10"/>
    <n v="58027211"/>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s v="17/05/2024_x000a_28/02/2024"/>
    <s v="202417000048093_x000a_202417000026023"/>
    <s v="03 - Modificación de Línea"/>
    <s v="A la línea 192"/>
    <d v="2024-02-28T00:00:00"/>
    <s v="FOR-070"/>
    <d v="2024-02-28T00:00:00"/>
    <n v="30000000"/>
    <n v="28027211"/>
    <n v="355"/>
    <d v="2024-02-29T00:00:00"/>
    <n v="30000000"/>
    <n v="0"/>
    <n v="414"/>
    <d v="2024-03-05T00:00:00"/>
    <n v="30000000"/>
    <n v="0"/>
    <n v="13750000"/>
    <m/>
    <n v="16250000"/>
    <n v="28027211"/>
    <s v="CONTRATO DE PRESTACION DE SERVICIOS PROFESIONALES"/>
    <n v="92"/>
    <s v="ROBERTO CARLOS NARVAEZ CORTES"/>
    <m/>
  </r>
  <r>
    <n v="86"/>
    <s v="7696-86"/>
    <s v="O23011605560000007696"/>
    <x v="4"/>
    <x v="6"/>
    <x v="22"/>
    <s v="PM/0208/0102/45990077696 - PM/0208/0103/45990077696 - PM/0208/0104/45990077696 -  PM/0208/0105/45990077696 - PM/0208/0106/45990077696"/>
    <x v="51"/>
    <x v="0"/>
    <s v="Suministrar equipos de computo todo en uno  de escritorio por renovación tecnológica para la Caja de la Vivienda Popular."/>
    <x v="9"/>
    <n v="43211500"/>
    <n v="983246140"/>
    <n v="2"/>
    <n v="1966492280"/>
    <s v="ABRIL"/>
    <s v="ABRIL"/>
    <s v="ABRIL"/>
    <s v="DIRECCIÓN DE GESTIÓN CORPORATIVA "/>
    <s v="MARTHA JANETH CARREÑO LIZARAZO"/>
    <s v="FORTALECIMIENTO DEL MODELO DE GESTIÓN INSTITUCIONAL Y MODERNIZACIÓN DE LOS SISTEMAS DE INFORMACIÓN DE LA CAJA DE LA VIVIENDA POPULAR. BOGOTÁ"/>
    <s v="Oficina TIC"/>
    <m/>
    <s v="17/05/2024_x000a_8/02/2024"/>
    <s v="202417000048103_x000a_202417000014133"/>
    <s v="03 - Modificación de Línea"/>
    <s v="N/A"/>
    <s v="20/05/2024_x000a_9/02/2024"/>
    <s v="FOR-136"/>
    <d v="2024-05-10T00:00:00"/>
    <n v="1097735600"/>
    <n v="868756680"/>
    <n v="695"/>
    <d v="2024-05-15T00:00:00"/>
    <n v="0"/>
    <n v="1097735600"/>
    <m/>
    <m/>
    <m/>
    <n v="0"/>
    <m/>
    <m/>
    <n v="0"/>
    <n v="1966492280"/>
    <m/>
    <m/>
    <m/>
    <s v="ANULACIÓN TOTAL CDP No. 695"/>
  </r>
  <r>
    <n v="87"/>
    <s v="7696-87"/>
    <s v="O23011605560000007696"/>
    <x v="4"/>
    <x v="6"/>
    <x v="22"/>
    <s v="PM/0208/0102/45990077696 - PM/0208/0103/45990077696 - PM/0208/0104/45990077696 -  PM/0208/0105/45990077696 - PM/0208/0106/45990077696"/>
    <x v="51"/>
    <x v="0"/>
    <s v="Suministrar equipos de procesamiento especial (workstation) para ejecución de programas de diseño y de cartografía para la Caja de la Vivienda Popular"/>
    <x v="9"/>
    <n v="43211500"/>
    <n v="130455697"/>
    <n v="3"/>
    <n v="391367091"/>
    <s v="MAYO"/>
    <s v="MAYO"/>
    <s v="MAYO"/>
    <s v="DIRECCIÓN DE GESTIÓN CORPORATIVA "/>
    <s v="MARTHA JANETH CARREÑO LIZARAZO"/>
    <s v="FORTALECIMIENTO DEL MODELO DE GESTIÓN INSTITUCIONAL Y MODERNIZACIÓN DE LOS SISTEMAS DE INFORMACIÓN DE LA CAJA DE LA VIVIENDA POPULAR. BOGOTÁ"/>
    <s v="Oficina TIC"/>
    <m/>
    <d v="2024-03-11T00:00:00"/>
    <n v="202417000030093"/>
    <s v="03 - Modificación de Línea"/>
    <s v="A la línea 88"/>
    <m/>
    <m/>
    <m/>
    <m/>
    <n v="391367091"/>
    <m/>
    <m/>
    <m/>
    <n v="0"/>
    <m/>
    <m/>
    <m/>
    <n v="0"/>
    <m/>
    <m/>
    <n v="0"/>
    <n v="391367091"/>
    <m/>
    <m/>
    <m/>
    <m/>
  </r>
  <r>
    <n v="88"/>
    <s v="7696-88"/>
    <s v="O23011605560000007696"/>
    <x v="4"/>
    <x v="6"/>
    <x v="22"/>
    <s v="PM/0208/0102/45990077696 - PM/0208/0103/45990077696 - PM/0208/0104/45990077696 -  PM/0208/0105/45990077696 - PM/0208/0106/45990077696"/>
    <x v="52"/>
    <x v="0"/>
    <s v="Realizar la renovación del correo electrónico bajo plataforma google"/>
    <x v="2"/>
    <n v="81161600"/>
    <n v="32765325.75"/>
    <n v="12"/>
    <n v="393183909"/>
    <s v="ABRIL"/>
    <s v="ABRIL"/>
    <s v="ABRIL"/>
    <s v="DIRECCIÓN DE GESTIÓN CORPORATIVA "/>
    <s v="MARTHA JANETH CARREÑO LIZARAZO"/>
    <s v="FORTALECIMIENTO DEL MODELO DE GESTIÓN INSTITUCIONAL Y MODERNIZACIÓN DE LOS SISTEMAS DE INFORMACIÓN DE LA CAJA DE LA VIVIENDA POPULAR. BOGOTÁ"/>
    <s v="Oficina TIC"/>
    <m/>
    <s v="15/04/2024_x000a_18/03/2024_x000a_11/03/2024"/>
    <s v="202417000038543_x000a_202417000031573_x000a_202417000030093"/>
    <s v="03 - Modificación de Línea"/>
    <s v="Recursos de la línea 87"/>
    <s v="15/04/2024_x000a_18/03/2024"/>
    <s v="FOR-120 ANULACIÓN FOR-106 "/>
    <d v="2024-03-18T00:00:00"/>
    <n v="393183909"/>
    <n v="0"/>
    <n v="661"/>
    <d v="2024-04-17T00:00:00"/>
    <n v="393183909"/>
    <n v="0"/>
    <n v="2731"/>
    <d v="2024-05-27T00:00:00"/>
    <n v="393183909"/>
    <n v="0"/>
    <n v="0"/>
    <m/>
    <n v="393183909"/>
    <n v="0"/>
    <s v="CONTRATO DE PRESTACION DE SERVICIOS"/>
    <n v="438"/>
    <s v="XERTICA COLOMBIA SAS"/>
    <s v="Anulación FOR-106, por valor de $384.346.629 según correo recibido del 16-04-2024. Anulación CDP 481"/>
  </r>
  <r>
    <n v="89"/>
    <s v="7696-89"/>
    <s v="O23011605560000007696"/>
    <x v="4"/>
    <x v="6"/>
    <x v="22"/>
    <s v="PM/0208/0102/45990077696 - PM/0208/0103/45990077696 - PM/0208/0104/45990077696 -  PM/0208/0105/45990077696 - PM/0208/0106/45990077696"/>
    <x v="52"/>
    <x v="0"/>
    <s v="Realizar la renovación de las licencias de adobe para el uso de la caja de la vivienda popular"/>
    <x v="6"/>
    <n v="43232100"/>
    <n v="3940416.6666666665"/>
    <n v="12"/>
    <n v="47285000"/>
    <s v="Diciembre"/>
    <s v="Diciembre"/>
    <s v="Diciembre"/>
    <s v="DIRECCIÓN DE GESTIÓN CORPORATIVA "/>
    <s v="MARTHA JANETH CARREÑO LIZARAZO"/>
    <s v="FORTALECIMIENTO DEL MODELO DE GESTIÓN INSTITUCIONAL Y MODERNIZACIÓN DE LOS SISTEMAS DE INFORMACIÓN DE LA CAJA DE LA VIVIENDA POPULAR. BOGOTÁ"/>
    <s v="Oficina TIC"/>
    <m/>
    <m/>
    <m/>
    <m/>
    <m/>
    <m/>
    <m/>
    <m/>
    <m/>
    <n v="47285000"/>
    <m/>
    <m/>
    <m/>
    <n v="0"/>
    <m/>
    <m/>
    <m/>
    <n v="0"/>
    <m/>
    <m/>
    <n v="0"/>
    <n v="47285000"/>
    <m/>
    <m/>
    <m/>
    <m/>
  </r>
  <r>
    <n v="90"/>
    <s v="7696-90"/>
    <s v="O23011605560000007696"/>
    <x v="4"/>
    <x v="6"/>
    <x v="22"/>
    <s v="PM/0208/0102/45990077696 - PM/0208/0103/45990077696 - PM/0208/0104/45990077696 -  PM/0208/0105/45990077696 - PM/0208/0106/45990077696"/>
    <x v="52"/>
    <x v="0"/>
    <s v="Realizar la renovación del licenciamiento para los equipos de Seguridad perimetral el sistema de Detección y respuesta de punto final y la solución De wifi seguro para la caja de la vivienda Popular"/>
    <x v="5"/>
    <n v="43233200"/>
    <n v="21666666.666666668"/>
    <n v="12"/>
    <n v="260000000"/>
    <s v="Octubre"/>
    <s v="Octubre"/>
    <s v="Octubre"/>
    <s v="DIRECCIÓN DE GESTIÓN CORPORATIVA "/>
    <s v="MARTHA JANETH CARREÑO LIZARAZO"/>
    <s v="FORTALECIMIENTO DEL MODELO DE GESTIÓN INSTITUCIONAL Y MODERNIZACIÓN DE LOS SISTEMAS DE INFORMACIÓN DE LA CAJA DE LA VIVIENDA POPULAR. BOGOTÁ"/>
    <s v="Oficina TIC"/>
    <m/>
    <m/>
    <m/>
    <m/>
    <m/>
    <m/>
    <m/>
    <m/>
    <m/>
    <n v="260000000"/>
    <m/>
    <m/>
    <m/>
    <n v="0"/>
    <m/>
    <m/>
    <m/>
    <n v="0"/>
    <m/>
    <m/>
    <n v="0"/>
    <n v="260000000"/>
    <m/>
    <m/>
    <m/>
    <m/>
  </r>
  <r>
    <n v="91"/>
    <s v="7696-91"/>
    <s v="O23011605560000007696"/>
    <x v="4"/>
    <x v="6"/>
    <x v="22"/>
    <s v="PM/0208/0102/45990077696 - PM/0208/0103/45990077696 - PM/0208/0104/45990077696 -  PM/0208/0105/45990077696 - PM/0208/0106/45990077696"/>
    <x v="52"/>
    <x v="0"/>
    <s v="Realizar la renovación del licenciamiento Forms and Reports en nube para la plataforma Oracle - si capital"/>
    <x v="9"/>
    <n v="43232605"/>
    <n v="3580166.6666666665"/>
    <n v="12"/>
    <n v="42962000"/>
    <s v="MARZO"/>
    <s v="MARZO"/>
    <s v="MARZO"/>
    <s v="DIRECCIÓN DE GESTIÓN CORPORATIVA "/>
    <s v="MARTHA JANETH CARREÑO LIZARAZO"/>
    <s v="FORTALECIMIENTO DEL MODELO DE GESTIÓN INSTITUCIONAL Y MODERNIZACIÓN DE LOS SISTEMAS DE INFORMACIÓN DE LA CAJA DE LA VIVIENDA POPULAR. BOGOTÁ"/>
    <s v="Oficina TIC"/>
    <m/>
    <d v="2024-02-28T00:00:00"/>
    <n v="202417000025913"/>
    <s v="01 - Viabilización de Línea"/>
    <s v="N/A"/>
    <d v="2024-02-28T00:00:00"/>
    <s v="FOR-086_x000a_ANULACIÓN FOR-071"/>
    <d v="2024-02-28T00:00:00"/>
    <n v="17755552"/>
    <n v="25206448"/>
    <n v="395"/>
    <d v="2024-03-07T00:00:00"/>
    <n v="17755552"/>
    <n v="0"/>
    <n v="939"/>
    <d v="2024-03-19T00:00:00"/>
    <n v="17755552"/>
    <n v="0"/>
    <n v="17755552"/>
    <m/>
    <n v="0"/>
    <n v="25206448"/>
    <s v="ORDEN DE COMPRA"/>
    <n v="126116"/>
    <s v="ORACLE COLOMBIA LIMITADA"/>
    <s v="Anulación CDP 356 / 29-02-2024"/>
  </r>
  <r>
    <n v="92"/>
    <s v="7696-92"/>
    <s v="O23011605560000007696"/>
    <x v="4"/>
    <x v="6"/>
    <x v="22"/>
    <s v="PM/0208/0102/45990077696 - PM/0208/0103/45990077696 - PM/0208/0104/45990077696 -  PM/0208/0105/45990077696 - PM/0208/0106/45990077696"/>
    <x v="52"/>
    <x v="0"/>
    <s v="Renovar el licenciamiento del software Arcview GIS (ArcGIS) para la Caja de la Vivienda Popular"/>
    <x v="2"/>
    <n v="43232605"/>
    <n v="28355500"/>
    <n v="12"/>
    <n v="340266000"/>
    <s v="MAYO"/>
    <s v="MAYO"/>
    <s v="MAYO"/>
    <s v="DIRECCIÓN DE GESTIÓN CORPORATIVA "/>
    <s v="MARTHA JANETH CARREÑO LIZARAZO"/>
    <s v="FORTALECIMIENTO DEL MODELO DE GESTIÓN INSTITUCIONAL Y MODERNIZACIÓN DE LOS SISTEMAS DE INFORMACIÓN DE LA CAJA DE LA VIVIENDA POPULAR. BOGOTÁ"/>
    <s v="Oficina TIC"/>
    <m/>
    <s v="16/05/2024_x000a_24/04/2024"/>
    <s v="202417000047293_x000a_202417000041123"/>
    <s v="01 - Viabilización de Línea"/>
    <s v="N/A"/>
    <d v="2024-04-24T00:00:00"/>
    <s v="FOR-137"/>
    <d v="2024-05-20T00:00:00"/>
    <n v="277936750"/>
    <n v="62329250"/>
    <n v="702"/>
    <d v="2024-05-20T00:00:00"/>
    <n v="277936750"/>
    <n v="0"/>
    <n v="2754"/>
    <d v="2024-05-28T00:00:00"/>
    <n v="277936750"/>
    <n v="0"/>
    <n v="0"/>
    <m/>
    <n v="277936750"/>
    <n v="62329250"/>
    <s v="CONTRATO DE COMPRAVENTA"/>
    <n v="448"/>
    <s v="ESRI COLOMBIA SAS"/>
    <m/>
  </r>
  <r>
    <n v="93"/>
    <s v="7696-93"/>
    <s v="O23011605560000007696"/>
    <x v="4"/>
    <x v="6"/>
    <x v="22"/>
    <s v="PM/0208/0102/45990077696 - PM/0208/0103/45990077696 - PM/0208/0104/45990077696 -  PM/0208/0105/45990077696 - PM/0208/0106/45990077696"/>
    <x v="52"/>
    <x v="0"/>
    <s v="CONTRATAR INFRAESTRUCTURA COMO SERVICIO (IaaS Y PaaS) ORACLE, SEGÚN NECESIDAD TECNOLÓGICA DE LA CAJA DE LA VIVIENDA POPULAR."/>
    <x v="2"/>
    <n v="81112100"/>
    <n v="18929166.666666668"/>
    <n v="12"/>
    <n v="174650000"/>
    <s v="MAYO"/>
    <s v="MAYO"/>
    <s v="MAYO"/>
    <s v="DIRECCIÓN DE GESTIÓN CORPORATIVA "/>
    <s v="MARTHA JANETH CARREÑO LIZARAZO"/>
    <s v="FORTALECIMIENTO DEL MODELO DE GESTIÓN INSTITUCIONAL Y MODERNIZACIÓN DE LOS SISTEMAS DE INFORMACIÓN DE LA CAJA DE LA VIVIENDA POPULAR. BOGOTÁ"/>
    <s v="Oficina TIC"/>
    <m/>
    <s v="21/05/2024_x000a_24/04/2024"/>
    <s v="202417000049203_x000a_202417000041123"/>
    <s v="03 - Modificación de Línea"/>
    <s v="A la línea 223"/>
    <s v="21/05/2024_x000a_24/04/2024"/>
    <m/>
    <m/>
    <m/>
    <n v="174650000"/>
    <m/>
    <m/>
    <m/>
    <n v="0"/>
    <m/>
    <m/>
    <m/>
    <n v="0"/>
    <m/>
    <m/>
    <n v="0"/>
    <n v="174650000"/>
    <m/>
    <m/>
    <m/>
    <m/>
  </r>
  <r>
    <n v="94"/>
    <s v="7696-94"/>
    <s v="O23011605560000007696"/>
    <x v="4"/>
    <x v="6"/>
    <x v="22"/>
    <s v="PM/0208/0102/45990077696 - PM/0208/0103/45990077696 - PM/0208/0104/45990077696 -  PM/0208/0105/45990077696 - PM/0208/0106/45990077696"/>
    <x v="52"/>
    <x v="0"/>
    <s v="Renovación de Software Administración y control de Impresoras para la Caja de la Vivienda Popular"/>
    <x v="4"/>
    <n v="43233400"/>
    <n v="1282166.6666666667"/>
    <n v="12"/>
    <n v="15386000"/>
    <s v="ABRIL"/>
    <s v="ABRIL"/>
    <s v="ABRIL"/>
    <s v="DIRECCIÓN DE GESTIÓN CORPORATIVA "/>
    <s v="MARTHA JANETH CARREÑO LIZARAZO"/>
    <s v="FORTALECIMIENTO DEL MODELO DE GESTIÓN INSTITUCIONAL Y MODERNIZACIÓN DE LOS SISTEMAS DE INFORMACIÓN DE LA CAJA DE LA VIVIENDA POPULAR. BOGOTÁ"/>
    <s v="Oficina TIC"/>
    <m/>
    <d v="2024-05-16T00:00:00"/>
    <n v="202417000047293"/>
    <s v="01 - Viabilización de Línea"/>
    <s v="N/A"/>
    <d v="2024-05-20T00:00:00"/>
    <s v="FOR-138"/>
    <d v="2024-05-20T00:00:00"/>
    <n v="7765648"/>
    <n v="7620352"/>
    <n v="723"/>
    <d v="2024-05-21T00:00:00"/>
    <n v="0"/>
    <n v="7765648"/>
    <m/>
    <m/>
    <m/>
    <n v="0"/>
    <m/>
    <m/>
    <n v="0"/>
    <n v="15386000"/>
    <m/>
    <m/>
    <m/>
    <s v="ANULACIÓN TOTAL CDP No. 723"/>
  </r>
  <r>
    <n v="95"/>
    <s v="7696-95"/>
    <s v="O23011605560000007696"/>
    <x v="4"/>
    <x v="6"/>
    <x v="22"/>
    <s v="PM/0208/0102/45990077696 - PM/0208/0103/45990077696 - PM/0208/0104/45990077696 -  PM/0208/0105/45990077696 - PM/0208/0106/45990077696"/>
    <x v="52"/>
    <x v="0"/>
    <s v="Renovación del licenciamiento de un antivirus incluida la consola de administración y el servicio de soporte para la caja de la vivienda popular."/>
    <x v="6"/>
    <n v="43233200"/>
    <n v="3333333.3333333335"/>
    <n v="12"/>
    <n v="40000000"/>
    <s v="Diciembre"/>
    <s v="Diciembre"/>
    <s v="Diciembre"/>
    <s v="DIRECCIÓN DE GESTIÓN CORPORATIVA "/>
    <s v="MARTHA JANETH CARREÑO LIZARAZO"/>
    <s v="FORTALECIMIENTO DEL MODELO DE GESTIÓN INSTITUCIONAL Y MODERNIZACIÓN DE LOS SISTEMAS DE INFORMACIÓN DE LA CAJA DE LA VIVIENDA POPULAR. BOGOTÁ"/>
    <s v="Oficina TIC"/>
    <m/>
    <m/>
    <m/>
    <m/>
    <m/>
    <m/>
    <m/>
    <m/>
    <m/>
    <n v="40000000"/>
    <m/>
    <m/>
    <m/>
    <n v="0"/>
    <m/>
    <m/>
    <m/>
    <n v="0"/>
    <m/>
    <m/>
    <n v="0"/>
    <n v="40000000"/>
    <m/>
    <m/>
    <m/>
    <m/>
  </r>
  <r>
    <n v="96"/>
    <s v="7696-96"/>
    <s v="O23011605560000007696"/>
    <x v="4"/>
    <x v="6"/>
    <x v="22"/>
    <s v="PM/0208/0102/45990077696 - PM/0208/0103/45990077696 - PM/0208/0104/45990077696 -  PM/0208/0105/45990077696 - PM/0208/0106/45990077696"/>
    <x v="52"/>
    <x v="0"/>
    <s v="Realizar la Renovacion del licenciamiento de la herramienta Microsoft office ®️M365 Apps for Enterprise Open"/>
    <x v="9"/>
    <n v="43231513"/>
    <n v="11055250"/>
    <n v="12"/>
    <n v="132663000"/>
    <s v="Agosto"/>
    <s v="Agosto"/>
    <s v="Agosto"/>
    <s v="DIRECCIÓN DE GESTIÓN CORPORATIVA "/>
    <s v="MARTHA JANETH CARREÑO LIZARAZO"/>
    <s v="FORTALECIMIENTO DEL MODELO DE GESTIÓN INSTITUCIONAL Y MODERNIZACIÓN DE LOS SISTEMAS DE INFORMACIÓN DE LA CAJA DE LA VIVIENDA POPULAR. BOGOTÁ"/>
    <s v="Oficina TIC"/>
    <m/>
    <m/>
    <m/>
    <m/>
    <m/>
    <m/>
    <m/>
    <m/>
    <m/>
    <n v="132663000"/>
    <m/>
    <m/>
    <m/>
    <n v="0"/>
    <m/>
    <m/>
    <m/>
    <n v="0"/>
    <m/>
    <m/>
    <n v="0"/>
    <n v="132663000"/>
    <m/>
    <m/>
    <m/>
    <m/>
  </r>
  <r>
    <n v="97"/>
    <s v="7696-97"/>
    <s v="O23011605560000007696"/>
    <x v="4"/>
    <x v="6"/>
    <x v="22"/>
    <s v="PM/0208/0102/45990077696 - PM/0208/0103/45990077696 - PM/0208/0104/45990077696 -  PM/0208/0105/45990077696 - PM/0208/0106/45990077696"/>
    <x v="53"/>
    <x v="0"/>
    <s v="Realizar adquisicion de switches de comunicación y la renovación de soporte y garantia de switches para las redes de comunicación Lan de la Caja de la Vivienda Popular."/>
    <x v="6"/>
    <n v="43222612"/>
    <n v="98639000"/>
    <n v="2"/>
    <n v="197278000"/>
    <s v="Septiembre"/>
    <s v="Septiembre"/>
    <s v="Septiembre"/>
    <s v="DIRECCIÓN DE GESTIÓN CORPORATIVA "/>
    <s v="MARTHA JANETH CARREÑO LIZARAZO"/>
    <s v="FORTALECIMIENTO DEL MODELO DE GESTIÓN INSTITUCIONAL Y MODERNIZACIÓN DE LOS SISTEMAS DE INFORMACIÓN DE LA CAJA DE LA VIVIENDA POPULAR. BOGOTÁ"/>
    <s v="Oficina TIC"/>
    <m/>
    <m/>
    <m/>
    <m/>
    <m/>
    <m/>
    <m/>
    <m/>
    <m/>
    <n v="197278000"/>
    <m/>
    <m/>
    <m/>
    <n v="0"/>
    <m/>
    <m/>
    <m/>
    <n v="0"/>
    <m/>
    <m/>
    <n v="0"/>
    <n v="197278000"/>
    <m/>
    <m/>
    <m/>
    <m/>
  </r>
  <r>
    <n v="98"/>
    <s v="7696-98"/>
    <s v="O23011605560000007696"/>
    <x v="4"/>
    <x v="6"/>
    <x v="22"/>
    <s v="PM/0208/0102/45990077696 - PM/0208/0103/45990077696 - PM/0208/0104/45990077696 -  PM/0208/0105/45990077696 - PM/0208/0106/45990077696"/>
    <x v="53"/>
    <x v="0"/>
    <s v="Renovación de licenciamiento, mantenimiento y soporte de los Switches marca Cisco de propiedad de la Entidad."/>
    <x v="5"/>
    <s v="43231513;43233204;43222612;81111801;81111803"/>
    <n v="4166666.6666666665"/>
    <n v="12"/>
    <n v="50000000"/>
    <s v="Septiembre"/>
    <s v="Septiembre"/>
    <s v="Septiembre"/>
    <s v="DIRECCIÓN DE GESTIÓN CORPORATIVA "/>
    <s v="MARTHA JANETH CARREÑO LIZARAZO"/>
    <s v="FORTALECIMIENTO DEL MODELO DE GESTIÓN INSTITUCIONAL Y MODERNIZACIÓN DE LOS SISTEMAS DE INFORMACIÓN DE LA CAJA DE LA VIVIENDA POPULAR. BOGOTÁ"/>
    <s v="Oficina TIC"/>
    <m/>
    <m/>
    <m/>
    <m/>
    <m/>
    <m/>
    <m/>
    <m/>
    <m/>
    <n v="50000000"/>
    <m/>
    <m/>
    <m/>
    <n v="0"/>
    <m/>
    <m/>
    <m/>
    <n v="0"/>
    <m/>
    <m/>
    <n v="0"/>
    <n v="50000000"/>
    <m/>
    <m/>
    <m/>
    <m/>
  </r>
  <r>
    <n v="99"/>
    <s v="7696-99"/>
    <s v="O23011605560000007696"/>
    <x v="4"/>
    <x v="6"/>
    <x v="22"/>
    <s v="PM/0208/0102/45990077696 - PM/0208/0103/45990077696 - PM/0208/0104/45990077696 -  PM/0208/0105/45990077696 - PM/0208/0106/45990077696"/>
    <x v="54"/>
    <x v="0"/>
    <s v="Contratar servicios de datacenter externo para alojar sistemas de información institucional, así como canales de comunicación de datos e internet para la sede principal y para las oficinas externas de la Caja de la Vivienda Popular."/>
    <x v="2"/>
    <n v="81112100"/>
    <n v="158333333.33333334"/>
    <n v="12"/>
    <n v="1900000000"/>
    <s v="MARZO"/>
    <s v="MARZO"/>
    <s v="MARZO"/>
    <s v="DIRECCIÓN DE GESTIÓN CORPORATIVA "/>
    <s v="MARTHA JANETH CARREÑO LIZARAZO"/>
    <s v="FORTALECIMIENTO DEL MODELO DE GESTIÓN INSTITUCIONAL Y MODERNIZACIÓN DE LOS SISTEMAS DE INFORMACIÓN DE LA CAJA DE LA VIVIENDA POPULAR. BOGOTÁ"/>
    <s v="Oficina TIC"/>
    <m/>
    <d v="2024-02-16T00:00:00"/>
    <n v="202417000021013"/>
    <s v="01 - Viabilización de Línea"/>
    <s v="N/A"/>
    <d v="2024-02-16T00:00:00"/>
    <s v="FOR-030"/>
    <d v="2024-02-16T00:00:00"/>
    <n v="1892638392"/>
    <n v="7361608"/>
    <n v="85"/>
    <d v="2024-02-16T00:00:00"/>
    <n v="1892638392"/>
    <n v="0"/>
    <n v="1108"/>
    <d v="2024-03-21T00:00:00"/>
    <n v="1892638392"/>
    <n v="0"/>
    <n v="342456655"/>
    <m/>
    <n v="1550181737"/>
    <n v="7361608"/>
    <s v="CONTRATOS INTERADMINISTRATIVOS"/>
    <n v="208"/>
    <s v="EMPRESA DE TELECOMUNICACIONES DE BOGOTÁ S.A. E.S.P. - ETB S.A. ESP"/>
    <m/>
  </r>
  <r>
    <n v="100"/>
    <s v="7696-100"/>
    <s v="O23011605560000007696"/>
    <x v="4"/>
    <x v="6"/>
    <x v="22"/>
    <s v="PM/0208/0102/45990077696 - PM/0208/0103/45990077696 - PM/0208/0104/45990077696 -  PM/0208/0105/45990077696 - PM/0208/0106/45990077696"/>
    <x v="55"/>
    <x v="0"/>
    <s v="ADQUISICIÓN DE CERTIFICADOS DIGITALES SERVIDOR SEGURO SSL PARA MULTIPLES SUBDOMINIOS DE FUNCIÓN PÚBLICA, DE CONFORMIDAD CON LAS CARACTERÍSTICAS ESTABLECIDAS POR LA CAJA DE LA VIVIENDA POPULAR"/>
    <x v="9"/>
    <n v="81111801"/>
    <n v="83333.333333333328"/>
    <n v="12"/>
    <n v="1000000"/>
    <s v="Diciembre"/>
    <s v="Diciembre"/>
    <s v="Diciembre"/>
    <s v="DIRECCIÓN DE GESTIÓN CORPORATIVA "/>
    <s v="MARTHA JANETH CARREÑO LIZARAZO"/>
    <s v="FORTALECIMIENTO DEL MODELO DE GESTIÓN INSTITUCIONAL Y MODERNIZACIÓN DE LOS SISTEMAS DE INFORMACIÓN DE LA CAJA DE LA VIVIENDA POPULAR. BOGOTÁ"/>
    <s v="Oficina TIC"/>
    <m/>
    <m/>
    <m/>
    <m/>
    <m/>
    <m/>
    <m/>
    <m/>
    <m/>
    <n v="1000000"/>
    <m/>
    <m/>
    <m/>
    <n v="0"/>
    <m/>
    <m/>
    <m/>
    <n v="0"/>
    <m/>
    <m/>
    <n v="0"/>
    <n v="1000000"/>
    <m/>
    <m/>
    <m/>
    <m/>
  </r>
  <r>
    <n v="101"/>
    <s v="7696-101"/>
    <s v="O23011605560000007696"/>
    <x v="4"/>
    <x v="6"/>
    <x v="22"/>
    <s v="PM/0208/0102/45990077696 - PM/0208/0103/45990077696 - PM/0208/0104/45990077696 -  PM/0208/0105/45990077696 - PM/0208/0106/45990077696"/>
    <x v="55"/>
    <x v="0"/>
    <s v="Adquisición de certificados firma digital de función pública, de conformidad con las características establecidas por la Caja de la Vivienda Popular"/>
    <x v="9"/>
    <n v="81111801"/>
    <n v="300993.33333333331"/>
    <n v="12"/>
    <n v="3611920"/>
    <s v="Julio"/>
    <s v="Julio"/>
    <s v="JULIO"/>
    <s v="DIRECCIÓN DE GESTIÓN CORPORATIVA "/>
    <s v="MARTHA JANETH CARREÑO LIZARAZO"/>
    <s v="FORTALECIMIENTO DEL MODELO DE GESTIÓN INSTITUCIONAL Y MODERNIZACIÓN DE LOS SISTEMAS DE INFORMACIÓN DE LA CAJA DE LA VIVIENDA POPULAR. BOGOTÁ"/>
    <s v="Oficina TIC"/>
    <m/>
    <s v="8/02/2024_x000a_5/02/2024"/>
    <s v="202417000014133_x000a_202417000010163"/>
    <s v="03 - Modificación de Línea"/>
    <s v="A la línea 103 y141_x000a_A la línea 140"/>
    <s v="9/02/2024_x000a_5/02/2024"/>
    <m/>
    <m/>
    <m/>
    <n v="3611920"/>
    <m/>
    <m/>
    <m/>
    <n v="0"/>
    <m/>
    <m/>
    <m/>
    <n v="0"/>
    <m/>
    <m/>
    <n v="0"/>
    <n v="3611920"/>
    <m/>
    <m/>
    <m/>
    <m/>
  </r>
  <r>
    <n v="102"/>
    <s v="7696-102"/>
    <s v="O23011605560000007696"/>
    <x v="4"/>
    <x v="6"/>
    <x v="22"/>
    <s v="PM/0208/0102/45990077696 - PM/0208/0103/45990077696 - PM/0208/0104/45990077696 -  PM/0208/0105/45990077696 - PM/0208/0106/45990077696"/>
    <x v="56"/>
    <x v="0"/>
    <s v="Realizar el mantenimiento y soporte al sistema de control de acceso peatonal de la Caja de la Vivienda Popular."/>
    <x v="4"/>
    <n v="72151701"/>
    <n v="1100000"/>
    <n v="12"/>
    <n v="15000000"/>
    <s v="MAYO"/>
    <s v="MAYO"/>
    <s v="MAYO"/>
    <s v="DIRECCIÓN DE GESTIÓN CORPORATIVA "/>
    <s v="MARTHA JANETH CARREÑO LIZARAZO"/>
    <s v="FORTALECIMIENTO DEL MODELO DE GESTIÓN INSTITUCIONAL Y MODERNIZACIÓN DE LOS SISTEMAS DE INFORMACIÓN DE LA CAJA DE LA VIVIENDA POPULAR. BOGOTÁ"/>
    <s v="Oficina TIC"/>
    <m/>
    <d v="2024-03-15T00:00:00"/>
    <n v="202417000031203"/>
    <s v="01 - Viabilización de Línea"/>
    <s v="N/A"/>
    <d v="2024-03-15T00:00:00"/>
    <s v="FOR- 180 ANULACIÓN FOR-103"/>
    <d v="2024-05-22T00:00:00"/>
    <n v="15000000"/>
    <n v="0"/>
    <s v="ANULACION CDP 453"/>
    <d v="2024-03-18T00:00:00"/>
    <n v="0"/>
    <n v="15000000"/>
    <m/>
    <m/>
    <m/>
    <n v="0"/>
    <m/>
    <m/>
    <n v="0"/>
    <n v="15000000"/>
    <m/>
    <m/>
    <m/>
    <m/>
  </r>
  <r>
    <n v="103"/>
    <s v="7696-103"/>
    <s v="O23011605560000007696"/>
    <x v="4"/>
    <x v="6"/>
    <x v="22"/>
    <s v="PM/0208/0102/45990077696 - PM/0208/0103/45990077696 - PM/0208/0104/45990077696 -  PM/0208/0105/45990077696 - PM/0208/0106/45990077696"/>
    <x v="57"/>
    <x v="0"/>
    <s v="Contratar el servicio de mantenimiento preventivo y correctivo para los equipos de cómputo, servidores, impresoras y escáner de propiedad de la Caja de la Vivienda Popular."/>
    <x v="6"/>
    <n v="81112300"/>
    <n v="5555555.555555556"/>
    <n v="9"/>
    <n v="50000000"/>
    <s v="ABRIL"/>
    <s v="ABRIL"/>
    <s v="ABRIL"/>
    <s v="DIRECCIÓN DE GESTIÓN CORPORATIVA "/>
    <s v="MARTHA JANETH CARREÑO LIZARAZO"/>
    <s v="FORTALECIMIENTO DEL MODELO DE GESTIÓN INSTITUCIONAL Y MODERNIZACIÓN DE LOS SISTEMAS DE INFORMACIÓN DE LA CAJA DE LA VIVIENDA POPULAR. BOGOTÁ"/>
    <s v="Oficina TIC"/>
    <m/>
    <s v="8/02/2024_x000a_"/>
    <s v="202417000014133_x000a_"/>
    <s v="03 - Modificación de Línea"/>
    <s v="Recursos de la línea 86 y 101"/>
    <d v="2024-02-09T00:00:00"/>
    <s v="FOR-181"/>
    <d v="2024-05-22T00:00:00"/>
    <n v="50000000"/>
    <n v="0"/>
    <m/>
    <m/>
    <m/>
    <n v="50000000"/>
    <m/>
    <m/>
    <m/>
    <n v="0"/>
    <m/>
    <m/>
    <n v="0"/>
    <n v="50000000"/>
    <m/>
    <m/>
    <m/>
    <m/>
  </r>
  <r>
    <n v="104"/>
    <s v="7696-104"/>
    <s v="O23011605560000007696"/>
    <x v="4"/>
    <x v="6"/>
    <x v="22"/>
    <s v="PM/0208/0102/45990077696 - PM/0208/0103/45990077696 - PM/0208/0104/45990077696 -  PM/0208/0105/45990077696 - PM/0208/0106/45990077696"/>
    <x v="58"/>
    <x v="0"/>
    <s v="Contratar el servicio de mantenimiento preventivo y correctivo con repuestos para las ups trifásicas marca powersun de propiedad de la Caja de la Vivienda Popular"/>
    <x v="2"/>
    <n v="39121004"/>
    <n v="3000000"/>
    <n v="10"/>
    <n v="30000000"/>
    <s v="MARZO"/>
    <s v="MARZO"/>
    <s v="MARZO"/>
    <s v="DIRECCIÓN DE GESTIÓN CORPORATIVA "/>
    <s v="MARTHA JANETH CARREÑO LIZARAZO"/>
    <s v="FORTALECIMIENTO DEL MODELO DE GESTIÓN INSTITUCIONAL Y MODERNIZACIÓN DE LOS SISTEMAS DE INFORMACIÓN DE LA CAJA DE LA VIVIENDA POPULAR. BOGOTÁ"/>
    <s v="Oficina TIC"/>
    <m/>
    <d v="2024-02-20T00:00:00"/>
    <n v="202417000021483"/>
    <s v="01 - Viabilización de Línea"/>
    <s v="N/A"/>
    <d v="2024-02-20T00:00:00"/>
    <s v="FOR-042"/>
    <d v="2024-02-20T00:00:00"/>
    <n v="30000000"/>
    <n v="0"/>
    <n v="121"/>
    <d v="2024-02-20T00:00:00"/>
    <n v="30000000"/>
    <n v="0"/>
    <n v="1897"/>
    <d v="2024-05-15T00:00:00"/>
    <n v="30000000"/>
    <n v="0"/>
    <n v="0"/>
    <m/>
    <n v="30000000"/>
    <n v="0"/>
    <s v="CONTRATO DE PRESTACION DE SERVICIOS"/>
    <n v="418"/>
    <s v="POWERSUN S.A.S"/>
    <m/>
  </r>
  <r>
    <n v="105"/>
    <s v="7696-105"/>
    <s v="O23011605560000007696"/>
    <x v="4"/>
    <x v="6"/>
    <x v="22"/>
    <s v="PM/0208/0102/45990077696 - PM/0208/0103/45990077696 - PM/0208/0104/45990077696 -  PM/0208/0105/45990077696 - PM/0208/0106/45990077696"/>
    <x v="59"/>
    <x v="0"/>
    <s v="Contratar el servicio de mantenimiento y extensión de garantía con repuestos y soporte técnico para el sistema de telefonía corporativa voz/IP de la CVP conforme a las especificaciones técnicas definidas."/>
    <x v="4"/>
    <n v="81161708"/>
    <n v="3333333.3333333335"/>
    <n v="9"/>
    <n v="30000000"/>
    <s v="MARZO"/>
    <s v="MARZO"/>
    <s v="MARZO"/>
    <s v="DIRECCIÓN DE GESTIÓN CORPORATIVA "/>
    <s v="MARTHA JANETH CARREÑO LIZARAZO"/>
    <s v="FORTALECIMIENTO DEL MODELO DE GESTIÓN INSTITUCIONAL Y MODERNIZACIÓN DE LOS SISTEMAS DE INFORMACIÓN DE LA CAJA DE LA VIVIENDA POPULAR. BOGOTÁ"/>
    <s v="Oficina TIC"/>
    <m/>
    <d v="2024-04-04T00:00:00"/>
    <n v="202417000035783"/>
    <s v="01 - Viabilización de Línea"/>
    <s v="N/A"/>
    <s v=" "/>
    <s v="FOR-114_x000a_"/>
    <d v="2024-04-04T00:00:00"/>
    <n v="30000000"/>
    <n v="0"/>
    <n v="603"/>
    <d v="2024-04-08T00:00:00"/>
    <n v="0"/>
    <n v="30000000"/>
    <m/>
    <m/>
    <m/>
    <n v="0"/>
    <m/>
    <m/>
    <n v="0"/>
    <n v="30000000"/>
    <m/>
    <m/>
    <m/>
    <s v="ANULACIÓN TOTAL CDP No. 603"/>
  </r>
  <r>
    <n v="106"/>
    <s v="7696-106"/>
    <s v="O23011605560000007696"/>
    <x v="4"/>
    <x v="6"/>
    <x v="22"/>
    <s v="PM/0208/0102/45990077696 - PM/0208/0103/45990077696 - PM/0208/0104/45990077696 -  PM/0208/0105/45990077696 - PM/0208/0106/45990077696"/>
    <x v="59"/>
    <x v="0"/>
    <s v="Prestar el servicio de mantenimiento preventivo y correctivo del sistema de carteleras digitales de la Caja de la Vivienda Popular"/>
    <x v="5"/>
    <n v="81112215"/>
    <n v="2916750"/>
    <n v="12"/>
    <n v="35001000"/>
    <s v="ABRIL"/>
    <s v="ABRIL"/>
    <s v="ABRIL"/>
    <s v="DIRECCIÓN DE GESTIÓN CORPORATIVA "/>
    <s v="MARTHA JANETH CARREÑO LIZARAZO"/>
    <s v="FORTALECIMIENTO DEL MODELO DE GESTIÓN INSTITUCIONAL Y MODERNIZACIÓN DE LOS SISTEMAS DE INFORMACIÓN DE LA CAJA DE LA VIVIENDA POPULAR. BOGOTÁ"/>
    <s v="Oficina TIC"/>
    <m/>
    <m/>
    <m/>
    <m/>
    <m/>
    <m/>
    <m/>
    <m/>
    <m/>
    <n v="35001000"/>
    <m/>
    <m/>
    <m/>
    <n v="0"/>
    <m/>
    <m/>
    <m/>
    <n v="0"/>
    <m/>
    <m/>
    <n v="0"/>
    <n v="35001000"/>
    <m/>
    <m/>
    <m/>
    <m/>
  </r>
  <r>
    <n v="107"/>
    <s v="7696-107"/>
    <s v="O23011605560000007696"/>
    <x v="4"/>
    <x v="6"/>
    <x v="23"/>
    <s v="PM/0208/0102/45990077696 - PM/0208/0103/45990077696 - PM/0208/0104/45990077696 -  PM/0208/0105/45990077696 - PM/0208/0106/45990077696"/>
    <x v="60"/>
    <x v="0"/>
    <s v="Prestar servicios profesionales para apoyar la gestión de proyectos de TI y gestión de los procesos contractuales de la oficina TIC del a Caja de la Vivienda"/>
    <x v="2"/>
    <n v="80111600"/>
    <n v="7484000"/>
    <n v="8"/>
    <n v="45889287"/>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3-11T00:00:00"/>
    <n v="202417000029903"/>
    <s v="01 - Viabilización de Línea"/>
    <s v="N/A"/>
    <d v="2024-03-11T00:00:00"/>
    <s v="FOR-090"/>
    <d v="2024-03-11T00:00:00"/>
    <n v="30000000"/>
    <n v="15889287"/>
    <n v="420"/>
    <d v="2024-03-11T00:00:00"/>
    <n v="30000000"/>
    <n v="0"/>
    <n v="653"/>
    <d v="2024-03-12T00:00:00"/>
    <n v="30000000"/>
    <n v="0"/>
    <n v="12000000"/>
    <m/>
    <n v="18000000"/>
    <n v="15889287"/>
    <s v="CONTRATO DE PRESTACION DE SERVICIOS PROFESIONALES"/>
    <n v="145"/>
    <s v="LAURA YALILE ALVAREZ CASTAÑEDA"/>
    <m/>
  </r>
  <r>
    <n v="108"/>
    <s v="7696-108"/>
    <s v="O23011605560000007696"/>
    <x v="4"/>
    <x v="6"/>
    <x v="23"/>
    <s v="PM/0208/0102/45990077696 - PM/0208/0103/45990077696 - PM/0208/0104/45990077696 -  PM/0208/0105/45990077696 - PM/0208/0106/45990077696"/>
    <x v="60"/>
    <x v="0"/>
    <s v="Prestación de servicios profesionales para apoyar las actividades, configuración, soporte de las aplicaciones que inter operen con el sistema de información misional de la Caja de la Vivienda Popular"/>
    <x v="2"/>
    <n v="80111600"/>
    <n v="5228125"/>
    <n v="8"/>
    <n v="32057059"/>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1"/>
    <d v="2024-03-11T00:00:00"/>
    <n v="20912380"/>
    <n v="11144679"/>
    <n v="424"/>
    <d v="2024-03-12T00:00:00"/>
    <n v="20912380"/>
    <n v="0"/>
    <n v="841"/>
    <d v="2024-03-15T00:00:00"/>
    <n v="20912380"/>
    <n v="0"/>
    <n v="7493603"/>
    <m/>
    <n v="13418777"/>
    <n v="11144679"/>
    <s v="CONTRATO DE PRESTACION DE SERVICIOS PROFESIONALES"/>
    <n v="176"/>
    <s v="LUIS GABRIEL BAREÑO ROMERO"/>
    <m/>
  </r>
  <r>
    <n v="109"/>
    <s v="7696-109"/>
    <s v="O23011605560000007696"/>
    <x v="4"/>
    <x v="6"/>
    <x v="23"/>
    <s v="PM/0208/0102/45990077696 - PM/0208/0103/45990077696 - PM/0208/0104/45990077696 -  PM/0208/0105/45990077696 - PM/0208/0106/45990077696"/>
    <x v="60"/>
    <x v="0"/>
    <s v="Prestar servicios profesionales para apoyar técnica y funcionalmente los desarrollos del sistema de información Misional y los desarrollos de las demas areas de la entidad"/>
    <x v="2"/>
    <n v="80111600"/>
    <n v="3645166.6666666665"/>
    <n v="6"/>
    <n v="608235"/>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3-12T00:00:00"/>
    <n v="202417000030323"/>
    <s v="03 - Modificación de Línea"/>
    <s v="A la línea 176"/>
    <d v="2024-03-12T00:00:00"/>
    <m/>
    <m/>
    <m/>
    <n v="608235"/>
    <m/>
    <m/>
    <m/>
    <n v="0"/>
    <m/>
    <m/>
    <m/>
    <n v="0"/>
    <m/>
    <m/>
    <n v="0"/>
    <n v="608235"/>
    <m/>
    <m/>
    <m/>
    <m/>
  </r>
  <r>
    <n v="110"/>
    <s v="7696-110"/>
    <s v="O23011605560000007696"/>
    <x v="4"/>
    <x v="6"/>
    <x v="23"/>
    <s v="PM/0208/0102/45990077696 - PM/0208/0103/45990077696 - PM/0208/0104/45990077696 -  PM/0208/0105/45990077696 - PM/0208/0106/45990077696"/>
    <x v="60"/>
    <x v="0"/>
    <s v="Prestar servicios profesionales para apoyar la administración y operación de la infraestructura tecnológica y seguridad perimetral que soportan los sistemas de la entidad"/>
    <x v="2"/>
    <n v="80111600"/>
    <n v="7201250"/>
    <n v="8"/>
    <n v="50463480"/>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2"/>
    <d v="2024-03-11T00:00:00"/>
    <n v="28000000"/>
    <n v="22463480"/>
    <n v="423"/>
    <d v="2024-03-12T00:00:00"/>
    <n v="28000000"/>
    <n v="0"/>
    <n v="1126"/>
    <d v="2024-03-27T00:00:00"/>
    <n v="28000000"/>
    <n v="0"/>
    <n v="7000000"/>
    <m/>
    <n v="21000000"/>
    <n v="22463480"/>
    <s v="CONTRATO DE PRESTACION DE SERVICIOS PROFESIONALES"/>
    <n v="233"/>
    <s v="OSCAR ANDRES DIAZ CANTOR"/>
    <m/>
  </r>
  <r>
    <n v="111"/>
    <s v="7696-111"/>
    <s v="O23011605560000007696"/>
    <x v="4"/>
    <x v="6"/>
    <x v="23"/>
    <s v="PM/0208/0102/45990077696 - PM/0208/0103/45990077696 - PM/0208/0104/45990077696 -  PM/0208/0105/45990077696 - PM/0208/0106/45990077696"/>
    <x v="60"/>
    <x v="0"/>
    <s v="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
    <x v="2"/>
    <n v="80111600"/>
    <n v="8000000"/>
    <n v="7"/>
    <n v="49053200"/>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3"/>
    <d v="2024-03-11T00:00:00"/>
    <n v="32000000"/>
    <n v="17053200"/>
    <n v="426"/>
    <d v="2024-03-12T00:00:00"/>
    <n v="32000000"/>
    <n v="0"/>
    <n v="1035"/>
    <d v="2024-03-21T00:00:00"/>
    <n v="32000000"/>
    <n v="0"/>
    <n v="10666667"/>
    <m/>
    <n v="21333333"/>
    <n v="17053200"/>
    <s v="CONTRATO DE PRESTACION DE SERVICIOS PROFESIONALES"/>
    <n v="207"/>
    <s v="SERGIO ALEJANDRO FRANCO PARRA"/>
    <m/>
  </r>
  <r>
    <n v="112"/>
    <s v="7696-112"/>
    <s v="O23011605560000007696"/>
    <x v="4"/>
    <x v="6"/>
    <x v="23"/>
    <s v="PM/0208/0102/45990077696 - PM/0208/0103/45990077696 - PM/0208/0104/45990077696 -  PM/0208/0105/45990077696 - PM/0208/0106/45990077696"/>
    <x v="60"/>
    <x v="0"/>
    <s v="Prestar servicios profesionales necesarios para llevar a cabo el seguimiento, administración y gestión de la adecuada atención de los servicios de TIC que se presta a los usuarios internos y externos de la Caja de la Vivienda Popular."/>
    <x v="2"/>
    <n v="80111600"/>
    <n v="4962375"/>
    <n v="8"/>
    <n v="34774340"/>
    <s v="MARZO"/>
    <s v="MARZO"/>
    <s v="MARZ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4"/>
    <d v="2024-03-11T00:00:00"/>
    <n v="19429400"/>
    <n v="15344940"/>
    <n v="425"/>
    <d v="2024-03-12T00:00:00"/>
    <n v="16000000"/>
    <n v="3429400"/>
    <n v="1015"/>
    <d v="2024-03-20T00:00:00"/>
    <n v="16000000"/>
    <n v="0"/>
    <n v="5466667"/>
    <m/>
    <n v="10533333"/>
    <n v="18774340"/>
    <s v="CONTRATO DE PRESTACION DE SERVICIOS PROFESIONALES"/>
    <n v="189"/>
    <s v="LUIS FERNANDO CABRERA ROBAYO"/>
    <s v="ANULACIÓN PARClAL CDP No. 425"/>
  </r>
  <r>
    <n v="113"/>
    <s v="7696-113"/>
    <s v="O23011605560000007696"/>
    <x v="4"/>
    <x v="6"/>
    <x v="23"/>
    <s v="PM/0208/0102/45990077696 - PM/0208/0103/45990077696 - PM/0208/0104/45990077696 -  PM/0208/0105/45990077696 - PM/0208/0106/45990077696"/>
    <x v="60"/>
    <x v="0"/>
    <s v="Prestar los servicios profesionales para orientar y realizar actividades de desarrollo, administración y monitoreo de los componentes de los aplicativos misionales y de apoyo de propiedad de la Caja de la Vivienda Popular."/>
    <x v="2"/>
    <n v="80111600"/>
    <n v="7727000"/>
    <n v="7"/>
    <n v="47379260"/>
    <s v="MARZO"/>
    <s v="MARZO"/>
    <s v="MARZ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5"/>
    <d v="2024-03-11T00:00:00"/>
    <n v="30907780"/>
    <n v="16471480"/>
    <n v="427"/>
    <d v="2024-03-12T00:00:00"/>
    <n v="30907780"/>
    <n v="0"/>
    <n v="833"/>
    <d v="2024-03-15T00:00:00"/>
    <n v="30907780"/>
    <n v="0"/>
    <n v="10817723"/>
    <m/>
    <n v="20090057"/>
    <n v="16471480"/>
    <s v="CONTRATO DE PRESTACION DE SERVICIOS PROFESIONALES"/>
    <n v="168"/>
    <s v="HERNAN MAURICIO RINCON BEDOYA"/>
    <m/>
  </r>
  <r>
    <n v="114"/>
    <s v="7696-114"/>
    <s v="O23011605560000007696"/>
    <x v="4"/>
    <x v="6"/>
    <x v="23"/>
    <s v="PM/0208/0102/45990077696 - PM/0208/0103/45990077696 - PM/0208/0104/45990077696 -  PM/0208/0105/45990077696 - PM/0208/0106/45990077696"/>
    <x v="60"/>
    <x v="0"/>
    <s v="Prestar servicios profesionales desde el punto de vista técnico para la ejecución de asuntos relacionados con los recursos informáticos, de telecomunicaciones y ciberseguridad para el correcto funcionamiento de los servicios tecnológicos de la Caja de Vivienda Popular"/>
    <x v="2"/>
    <n v="80111600"/>
    <n v="4000000"/>
    <n v="6"/>
    <n v="21022800"/>
    <s v="MAYO"/>
    <s v="MAYO"/>
    <s v="MAYO"/>
    <s v="DIRECCIÓN DE GESTIÓN CORPORATIVA "/>
    <s v="MARTHA JANETH CARREÑO LIZARAZO"/>
    <s v="FORTALECIMIENTO DEL MODELO DE GESTIÓN INSTITUCIONAL Y MODERNIZACIÓN DE LOS SISTEMAS DE INFORMACIÓN DE LA CAJA DE LA VIVIENDA POPULAR. BOGOTÁ"/>
    <s v="Oficina TIC"/>
    <m/>
    <d v="2024-05-21T00:00:00"/>
    <n v="202417000048873"/>
    <s v="01 - Viabilización de Línea"/>
    <s v="N/A"/>
    <d v="2024-05-22T00:00:00"/>
    <s v="FOR-182"/>
    <d v="2024-05-22T00:00:00"/>
    <n v="10500000"/>
    <n v="10522800"/>
    <n v="830"/>
    <d v="2024-05-23T00:00:00"/>
    <n v="10500000"/>
    <n v="0"/>
    <n v="2745"/>
    <d v="2024-05-27T00:00:00"/>
    <n v="10500000"/>
    <n v="0"/>
    <n v="0"/>
    <m/>
    <n v="10500000"/>
    <n v="10522800"/>
    <s v="CONTRATO DE PRESTACION DE SERVICIOS PROFESIONALES"/>
    <n v="443"/>
    <s v="JOAN RENE CARVAJAL RAMIREZ"/>
    <m/>
  </r>
  <r>
    <n v="115"/>
    <s v="7696-115"/>
    <s v="O23011605560000007696"/>
    <x v="4"/>
    <x v="6"/>
    <x v="23"/>
    <s v="PM/0208/0102/45990077696 - PM/0208/0103/45990077696 - PM/0208/0104/45990077696 -  PM/0208/0105/45990077696 - PM/0208/0106/45990077696"/>
    <x v="60"/>
    <x v="0"/>
    <s v="Prestar servicios profesionales para apoyar la administración y monitoreo de los repositorios de datos y base de datos de la Caja de la Vivienda Popular"/>
    <x v="2"/>
    <n v="80111600"/>
    <n v="6200000"/>
    <n v="8"/>
    <n v="43447120"/>
    <s v="MARZO"/>
    <s v="MARZO"/>
    <s v="MARZ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6"/>
    <d v="2024-03-11T00:00:00"/>
    <n v="24800000"/>
    <n v="18647120"/>
    <n v="429"/>
    <d v="2024-03-12T00:00:00"/>
    <n v="24800000"/>
    <n v="0"/>
    <n v="842"/>
    <d v="2024-03-15T00:00:00"/>
    <n v="24800000"/>
    <n v="0"/>
    <n v="8886667"/>
    <m/>
    <n v="15913333"/>
    <n v="18647120"/>
    <s v="CONTRATO DE PRESTACION DE SERVICIOS PROFESIONALES"/>
    <n v="175"/>
    <s v="LUIS FERNANDO QUINTERO OSPINA"/>
    <m/>
  </r>
  <r>
    <n v="116"/>
    <s v="7696-116"/>
    <s v="O23011605560000007696"/>
    <x v="4"/>
    <x v="6"/>
    <x v="23"/>
    <s v="PM/0208/0102/45990077696 - PM/0208/0103/45990077696 - PM/0208/0104/45990077696 -  PM/0208/0105/45990077696 - PM/0208/0106/45990077696"/>
    <x v="60"/>
    <x v="0"/>
    <s v="Prestación de servicios de apoyo técnico a la gestión para el acompañamiento en el uso de las herramientas tecnológicas y el soporte de los requerimientos registrados por los usuarios finales de la Caja de la Vivienda Popular."/>
    <x v="2"/>
    <n v="80111600"/>
    <n v="3453375"/>
    <n v="8"/>
    <n v="24199871"/>
    <s v="MARZO"/>
    <s v="MARZO"/>
    <s v="MARZO"/>
    <s v="DIRECCIÓN DE GESTIÓN CORPORATIVA "/>
    <s v="MARTHA JANETH CARREÑO LIZARAZO"/>
    <s v="FORTALECIMIENTO DEL MODELO DE GESTIÓN INSTITUCIONAL Y MODERNIZACIÓN DE LOS SISTEMAS DE INFORMACIÓN DE LA CAJA DE LA VIVIENDA POPULAR. BOGOTÁ"/>
    <s v="Oficina TIC"/>
    <m/>
    <d v="2024-05-06T00:00:00"/>
    <n v="202417000042723"/>
    <s v="01 - Viabilización de Línea"/>
    <s v="N/A"/>
    <d v="2024-05-06T00:00:00"/>
    <s v="FOR-134"/>
    <d v="2024-05-06T00:00:00"/>
    <n v="7200000"/>
    <n v="16999871"/>
    <n v="689"/>
    <d v="2024-05-07T00:00:00"/>
    <n v="0"/>
    <n v="7200000"/>
    <m/>
    <m/>
    <m/>
    <n v="0"/>
    <m/>
    <m/>
    <n v="0"/>
    <n v="24199871"/>
    <m/>
    <m/>
    <m/>
    <s v="ANULACIÓN TOTAL CDP No. 689"/>
  </r>
  <r>
    <n v="117"/>
    <s v="7696-117"/>
    <s v="O23011605560000007696"/>
    <x v="4"/>
    <x v="6"/>
    <x v="23"/>
    <s v="PM/0208/0102/45990077696 - PM/0208/0103/45990077696 - PM/0208/0104/45990077696 -  PM/0208/0105/45990077696 - PM/0208/0106/45990077696"/>
    <x v="60"/>
    <x v="0"/>
    <s v="Prestar servicios profesionales para el soporte, gestión, desarrollo y monitoreo del Sistemas de Gestión Documental - ORFEO en la Caja de la Vivienda Popular."/>
    <x v="2"/>
    <n v="80111600"/>
    <n v="5500000"/>
    <n v="9"/>
    <n v="43359525"/>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2-22T00:00:00"/>
    <n v="202417000022983"/>
    <s v="01 - Viabilización de Línea"/>
    <s v="N/A"/>
    <d v="2024-02-22T00:00:00"/>
    <s v="FOR-109 ANULACIÓN FOR-047"/>
    <d v="2024-02-22T00:00:00"/>
    <n v="26180000"/>
    <n v="17179525"/>
    <n v="528"/>
    <d v="2024-03-20T00:00:00"/>
    <n v="26180000"/>
    <n v="0"/>
    <n v="1131"/>
    <d v="2024-03-27T00:00:00"/>
    <n v="26180000"/>
    <n v="0"/>
    <n v="6545000"/>
    <m/>
    <n v="19635000"/>
    <n v="17179525"/>
    <s v="CONTRATO DE PRESTACION DE SERVICIOS PROFESIONALES"/>
    <n v="243"/>
    <s v="EDGAR FERNANDO VARGAS BUITRAGO"/>
    <m/>
  </r>
  <r>
    <n v="118"/>
    <s v="7696-118"/>
    <s v="O23011605560000007696"/>
    <x v="4"/>
    <x v="6"/>
    <x v="23"/>
    <s v="PM/0208/0102/45990077696 - PM/0208/0103/45990077696 - PM/0208/0104/45990077696 -  PM/0208/0105/45990077696 - PM/0208/0106/45990077696"/>
    <x v="60"/>
    <x v="0"/>
    <s v="Prestar los servicios profesionales para orientar los proyectos de desarrollo, administración y monitoreo de los componentes de software de los sistemas de información misional de la Caja de la Vivienda Popular"/>
    <x v="2"/>
    <n v="80111600"/>
    <n v="10500000"/>
    <n v="6"/>
    <n v="55184850"/>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7"/>
    <d v="2024-03-11T00:00:00"/>
    <n v="28000000"/>
    <n v="27184850"/>
    <n v="430"/>
    <d v="2024-03-12T00:00:00"/>
    <n v="28000000"/>
    <n v="0"/>
    <n v="938"/>
    <d v="2024-03-19T00:00:00"/>
    <n v="28000000"/>
    <n v="0"/>
    <n v="9800000"/>
    <m/>
    <n v="18200000"/>
    <n v="27184850"/>
    <s v="CONTRATO DE PRESTACION DE SERVICIOS PROFESIONALES"/>
    <n v="184"/>
    <s v="GUSTAVO JOSE CASTRO SANCHEZ"/>
    <m/>
  </r>
  <r>
    <n v="119"/>
    <s v="7696-119"/>
    <s v="O23011605560000007696"/>
    <x v="4"/>
    <x v="6"/>
    <x v="23"/>
    <s v="PM/0208/0102/45990077696 - PM/0208/0103/45990077696 - PM/0208/0104/45990077696 -  PM/0208/0105/45990077696 - PM/0208/0106/45990077696"/>
    <x v="60"/>
    <x v="0"/>
    <s v="Prestar los servicios profesionales para apoyar a la Oficina TIC con la definición, gestión y seguimiento del plan estratégico de tecnologías de la información y las comunicaciones PETI, los protocolos y procedimientos de Gobierno digital y la protección de datos dentro del marco legal vigente."/>
    <x v="2"/>
    <n v="80111600"/>
    <n v="6569625"/>
    <n v="4"/>
    <n v="26278500"/>
    <s v="ABRIL"/>
    <s v="ABRIL"/>
    <s v="ABRIL"/>
    <s v="DIRECCIÓN DE GESTIÓN CORPORATIVA "/>
    <s v="MARTHA JANETH CARREÑO LIZARAZO"/>
    <s v="FORTALECIMIENTO DEL MODELO DE GESTIÓN INSTITUCIONAL Y MODERNIZACIÓN DE LOS SISTEMAS DE INFORMACIÓN DE LA CAJA DE LA VIVIENDA POPULAR. BOGOTÁ"/>
    <s v="Oficina TIC"/>
    <m/>
    <d v="2024-04-04T00:00:00"/>
    <n v="202417000035803"/>
    <s v="03 - Modificación de Línea"/>
    <s v="N/A"/>
    <d v="2024-04-05T00:00:00"/>
    <s v="FOR-119"/>
    <d v="2024-04-16T00:00:00"/>
    <n v="15000000"/>
    <n v="11278500"/>
    <n v="658"/>
    <d v="2024-04-16T00:00:00"/>
    <n v="15000000"/>
    <n v="0"/>
    <n v="1785"/>
    <d v="2024-04-19T00:00:00"/>
    <n v="15000000"/>
    <n v="0"/>
    <n v="1800000"/>
    <m/>
    <n v="13200000"/>
    <n v="11278500"/>
    <s v="CONTRATO DE PRESTACION DE SERVICIOS PROFESIONALES"/>
    <n v="388"/>
    <s v="GABINO  HERNANDEZ BLANCO"/>
    <m/>
  </r>
  <r>
    <n v="120"/>
    <s v="7696-120"/>
    <s v="O23011605560000007696"/>
    <x v="4"/>
    <x v="6"/>
    <x v="23"/>
    <s v="PM/0208/0102/45990077696 - PM/0208/0103/45990077696 - PM/0208/0104/45990077696 -  PM/0208/0105/45990077696 - PM/0208/0106/45990077696"/>
    <x v="60"/>
    <x v="0"/>
    <s v="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
    <x v="2"/>
    <n v="80111600"/>
    <n v="7000000"/>
    <n v="6"/>
    <n v="36789900"/>
    <s v="MARZO"/>
    <s v="MARZO"/>
    <s v="MARZ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8"/>
    <d v="2024-03-11T00:00:00"/>
    <n v="28000000"/>
    <n v="8789900"/>
    <n v="432"/>
    <d v="2024-03-12T00:00:00"/>
    <n v="28000000"/>
    <n v="0"/>
    <n v="1128"/>
    <d v="2024-03-27T00:00:00"/>
    <n v="28000000"/>
    <n v="0"/>
    <n v="0"/>
    <m/>
    <n v="28000000"/>
    <n v="8789900"/>
    <s v="CONTRATO DE PRESTACION DE SERVICIOS PROFESIONALES"/>
    <n v="245"/>
    <s v="HAROLD ALFONSO BOHORQUEZ GONZALEZ"/>
    <m/>
  </r>
  <r>
    <n v="121"/>
    <s v="7696-121"/>
    <s v="O23011605560000007696"/>
    <x v="4"/>
    <x v="6"/>
    <x v="23"/>
    <s v="PM/0208/0102/45990077696 - PM/0208/0103/45990077696 - PM/0208/0104/45990077696 -  PM/0208/0105/45990077696 - PM/0208/0106/45990077696"/>
    <x v="60"/>
    <x v="0"/>
    <s v="Prestar servicios profesionales para garantizar el óptimo funcionamiento del Sistema de Gestión Documental y del Sistema de Información Misional desde su fase de desarrollo hasta los pasos a producción y uso por parte del usuario final de la Caja de Vivienda Popular."/>
    <x v="2"/>
    <n v="80111600"/>
    <n v="3688000"/>
    <n v="6"/>
    <n v="19383022"/>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5-17T00:00:00"/>
    <n v="202417000048083"/>
    <s v="01 - Viabilización de Línea"/>
    <s v="N/A"/>
    <d v="2024-05-20T00:00:00"/>
    <s v="FOR-139"/>
    <d v="2024-05-20T00:00:00"/>
    <n v="10000000"/>
    <n v="9383022"/>
    <n v="725"/>
    <d v="2024-05-21T00:00:00"/>
    <n v="8000000"/>
    <n v="2000000"/>
    <n v="3023"/>
    <d v="2024-05-30T00:00:00"/>
    <n v="8000000"/>
    <n v="0"/>
    <n v="0"/>
    <m/>
    <n v="8000000"/>
    <n v="11383022"/>
    <s v="CONTRATO DE PRESTACION DE SERVICIOS PROFESIONALES"/>
    <n v="457"/>
    <s v="JULIAN MAURICIO CASTELBLANCO PERALTA"/>
    <s v="ANULACIÓN PARClAL CDP No. 725"/>
  </r>
  <r>
    <n v="122"/>
    <s v="7696-122"/>
    <s v="O23011605560000007696"/>
    <x v="4"/>
    <x v="6"/>
    <x v="23"/>
    <s v="PM/0208/0102/45990077696 - PM/0208/0103/45990077696 - PM/0208/0104/45990077696 -  PM/0208/0105/45990077696 - PM/0208/0106/45990077696"/>
    <x v="60"/>
    <x v="0"/>
    <s v="Prestación de servicios profesionales en el componente jurídico de las actividades y/o proyectos de la Oficina de Tecnología de la Información y las Comunicaciones de la Caja de la Vivienda Popular."/>
    <x v="2"/>
    <n v="80111600"/>
    <n v="2500000"/>
    <n v="6"/>
    <n v="13139250"/>
    <s v="MAYO"/>
    <s v="MAYO"/>
    <s v="MAYO"/>
    <s v="DIRECCIÓN DE GESTIÓN CORPORATIVA "/>
    <s v="MARTHA JANETH CARREÑO LIZARAZO"/>
    <s v="FORTALECIMIENTO DEL MODELO DE GESTIÓN INSTITUCIONAL Y MODERNIZACIÓN DE LOS SISTEMAS DE INFORMACIÓN DE LA CAJA DE LA VIVIENDA POPULAR. BOGOTÁ"/>
    <s v="Oficina TIC"/>
    <m/>
    <s v="02/05/2024_x000a_24/04/2024"/>
    <s v="202417000042243_x000a_202417000041123"/>
    <s v="01 - Viabilización de Línea"/>
    <s v="N/A"/>
    <s v="02/05/2024_x000a_24/04/2024"/>
    <s v="FOR-132"/>
    <d v="2024-05-02T00:00:00"/>
    <n v="11000000"/>
    <n v="2139250"/>
    <n v="685"/>
    <d v="2024-05-03T00:00:00"/>
    <n v="11000000"/>
    <n v="0"/>
    <n v="1936"/>
    <d v="2024-05-17T00:00:00"/>
    <n v="11000000"/>
    <n v="0"/>
    <n v="0"/>
    <m/>
    <n v="11000000"/>
    <n v="2139250"/>
    <s v="CONTRATO DE PRESTACION DE SERVICIOS PROFESIONALES"/>
    <n v="431"/>
    <s v="JULIO CESAR SIERRA LEON"/>
    <m/>
  </r>
  <r>
    <n v="123"/>
    <s v="7696-123"/>
    <s v="O23011605560000007696"/>
    <x v="4"/>
    <x v="6"/>
    <x v="23"/>
    <s v="PM/0208/0102/45990077696 - PM/0208/0103/45990077696 - PM/0208/0104/45990077696 -  PM/0208/0105/45990077696 - PM/0208/0106/45990077696"/>
    <x v="60"/>
    <x v="0"/>
    <s v="Prestar los servicios profesionales para orientar, analizar, desarrollar, configurar e instalar los proyectos de desarrollo, administración y monitoreo de los componentes de software que gestionan la información geográfica en los sistemas de información misionales de la Caja de la vivienda popular"/>
    <x v="2"/>
    <n v="80111600"/>
    <n v="8000000"/>
    <n v="6"/>
    <n v="42045600"/>
    <s v="FEBRERO"/>
    <s v="FEBRERO"/>
    <s v="Febrero"/>
    <s v="DIRECCIÓN DE GESTIÓN CORPORATIVA "/>
    <s v="MARTHA JANETH CARREÑO LIZARAZO"/>
    <s v="FORTALECIMIENTO DEL MODELO DE GESTIÓN INSTITUCIONAL Y MODERNIZACIÓN DE LOS SISTEMAS DE INFORMACIÓN DE LA CAJA DE LA VIVIENDA POPULAR. BOGOTÁ"/>
    <s v="Oficina TIC"/>
    <m/>
    <m/>
    <m/>
    <m/>
    <m/>
    <m/>
    <m/>
    <m/>
    <m/>
    <n v="42045600"/>
    <m/>
    <m/>
    <m/>
    <n v="0"/>
    <m/>
    <m/>
    <m/>
    <n v="0"/>
    <m/>
    <m/>
    <n v="0"/>
    <n v="42045600"/>
    <m/>
    <m/>
    <m/>
    <m/>
  </r>
  <r>
    <n v="124"/>
    <s v="7696-124"/>
    <s v="O23011605560000007696"/>
    <x v="4"/>
    <x v="6"/>
    <x v="23"/>
    <s v="PM/0208/0102/45990077696 - PM/0208/0103/45990077696 - PM/0208/0104/45990077696 -  PM/0208/0105/45990077696 - PM/0208/0106/45990077696"/>
    <x v="60"/>
    <x v="0"/>
    <s v="Prestar servicios profesionales para generar los ajustes, correcciones y soporte que sean requeridos por identificación de errores en el uso o en el funcionamiento del sistema de información para manejo de la Información de Recursos Humanos de la Caja de la Vivienda Popular"/>
    <x v="2"/>
    <n v="80111600"/>
    <n v="4500000"/>
    <n v="7"/>
    <n v="27592425"/>
    <s v="MARZO"/>
    <s v="MARZO"/>
    <s v="MARZ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099"/>
    <d v="2024-03-11T00:00:00"/>
    <n v="21420000"/>
    <n v="6172425"/>
    <n v="431"/>
    <d v="2024-03-12T00:00:00"/>
    <n v="21420000"/>
    <n v="0"/>
    <n v="724"/>
    <d v="2024-03-13T00:00:00"/>
    <n v="21420000"/>
    <n v="0"/>
    <n v="8389500"/>
    <m/>
    <n v="13030500"/>
    <n v="6172425"/>
    <s v="CONTRATO DE PRESTACION DE SERVICIOS PROFESIONALES"/>
    <n v="155"/>
    <s v="JOHN KENNEDY LEON CASTIBLANCO"/>
    <m/>
  </r>
  <r>
    <n v="125"/>
    <s v="7696-125"/>
    <s v="O23011605560000007696"/>
    <x v="4"/>
    <x v="6"/>
    <x v="23"/>
    <s v="PM/0208/0102/45990077696 - PM/0208/0103/45990077696 - PM/0208/0104/45990077696 -  PM/0208/0105/45990077696 - PM/0208/0106/45990077696"/>
    <x v="60"/>
    <x v="0"/>
    <s v="Prestar servicios profesionales para articular las actividades y trámites del Modelo Integrado de Gestión MIPG , de Control Interno del área y actualización de la documentación del proceso."/>
    <x v="2"/>
    <n v="80111600"/>
    <n v="4200000"/>
    <n v="6"/>
    <n v="22115684"/>
    <s v="MARZO"/>
    <s v="MARZO"/>
    <s v="MARZO"/>
    <s v="DIRECCIÓN DE GESTIÓN CORPORATIVA "/>
    <s v="MARTHA JANETH CARREÑO LIZARAZO"/>
    <s v="FORTALECIMIENTO DEL MODELO DE GESTIÓN INSTITUCIONAL Y MODERNIZACIÓN DE LOS SISTEMAS DE INFORMACIÓN DE LA CAJA DE LA VIVIENDA POPULAR. BOGOTÁ"/>
    <s v="Oficina TIC"/>
    <m/>
    <d v="2024-03-11T00:00:00"/>
    <n v="202417000030103"/>
    <s v="01 - Viabilización de Línea"/>
    <s v="N/A"/>
    <d v="2024-03-11T00:00:00"/>
    <s v="FOR-100"/>
    <d v="2024-03-11T00:00:00"/>
    <n v="18000000"/>
    <n v="4115684"/>
    <n v="428"/>
    <d v="2024-03-12T00:00:00"/>
    <n v="18000000"/>
    <n v="0"/>
    <n v="845"/>
    <d v="2024-03-15T00:00:00"/>
    <n v="18000000"/>
    <n v="0"/>
    <n v="6450000"/>
    <m/>
    <n v="11550000"/>
    <n v="4115684"/>
    <s v="CONTRATO DE PRESTACION DE SERVICIOS PROFESIONALES"/>
    <n v="177"/>
    <s v="OLMER RAUL CURREA CALDERON"/>
    <m/>
  </r>
  <r>
    <n v="126"/>
    <s v="7696-126"/>
    <s v="O23011605560000007696"/>
    <x v="4"/>
    <x v="6"/>
    <x v="22"/>
    <s v="PM/0208/0102/45990077696 - PM/0208/0103/45990077696 - PM/0208/0104/45990077696 -  PM/0208/0105/45990077696 - PM/0208/0106/45990077696"/>
    <x v="50"/>
    <x v="0"/>
    <s v="Prestar el servicio de mantenimiento preventivo y correctivo del sistema de aire acondicionado tipo mini-split ubicado en el centro de cómputo de la Caja de la Vivienda Popular"/>
    <x v="6"/>
    <n v="72151207"/>
    <n v="444444.44444444444"/>
    <n v="9"/>
    <n v="4000000"/>
    <s v="ABRIL"/>
    <s v="ABRIL"/>
    <s v="ABRIL"/>
    <s v="DIRECCIÓN DE GESTIÓN CORPORATIVA "/>
    <s v="MARTHA JANETH CARREÑO LIZARAZO"/>
    <s v="FORTALECIMIENTO DEL MODELO DE GESTIÓN INSTITUCIONAL Y MODERNIZACIÓN DE LOS SISTEMAS DE INFORMACIÓN DE LA CAJA DE LA VIVIENDA POPULAR. BOGOTÁ"/>
    <s v="Oficina TIC"/>
    <m/>
    <m/>
    <m/>
    <m/>
    <m/>
    <m/>
    <m/>
    <m/>
    <m/>
    <n v="4000000"/>
    <m/>
    <m/>
    <m/>
    <n v="0"/>
    <m/>
    <m/>
    <m/>
    <n v="0"/>
    <m/>
    <m/>
    <n v="0"/>
    <n v="4000000"/>
    <m/>
    <m/>
    <m/>
    <m/>
  </r>
  <r>
    <n v="127"/>
    <s v="7696-127"/>
    <s v="O23011605560000007696"/>
    <x v="4"/>
    <x v="6"/>
    <x v="19"/>
    <s v="PM/0208/0102/45990237696 - PM/0208/0103/45990237696 - PM/0208/0104/45990237696 -  PM/0208/0105/45990237696 - PM/0208/0106/45990237696"/>
    <x v="34"/>
    <x v="0"/>
    <s v="Adición y prorroga al contrato No. 422-2023, cuyo objeto es: “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
    <x v="3"/>
    <s v="No aplica"/>
    <n v="7000000.2272727275"/>
    <s v="1 mes y 14 días"/>
    <n v="10266667"/>
    <s v="NO APLICA"/>
    <s v="NO APLICA"/>
    <s v="Enero"/>
    <s v="DIRECCIÓN DE GESTIÓN CORPORATIVA"/>
    <s v="MARTHA JANETH CARREÑO LIZARAZO"/>
    <s v="FORTALECIMIENTO DEL MODELO DE GESTIÓN INSTITUCIONAL Y MODERNIZACIÓN DE LOS SISTEMAS DE INFORMACIÓN DE LA CAJA DE LA VIVIENDA POPULAR. BOGOTÁ"/>
    <s v="Subdirección Financiera"/>
    <m/>
    <d v="2024-01-03T00:00:00"/>
    <n v="202417000000263"/>
    <s v="02 - Creación de Nueva Línea "/>
    <s v="Recursos de la línea 25"/>
    <d v="2024-01-03T00:00:00"/>
    <s v="FOR-001"/>
    <d v="2024-01-03T00:00:00"/>
    <n v="10266667"/>
    <n v="0"/>
    <n v="3"/>
    <d v="2024-01-04T00:00:00"/>
    <n v="10266667"/>
    <n v="0"/>
    <n v="3"/>
    <d v="2024-01-11T00:00:00"/>
    <n v="10266667"/>
    <n v="0"/>
    <n v="10266666"/>
    <m/>
    <n v="1"/>
    <n v="0"/>
    <s v="CONTRATO DE PRESTACION DE SERVICIOS PROFESIONALES"/>
    <n v="422"/>
    <s v="LEIDY JOHANA HERRERA RODRIGUEZ"/>
    <m/>
  </r>
  <r>
    <n v="128"/>
    <s v="7696-128"/>
    <s v="O23011605560000007696"/>
    <x v="4"/>
    <x v="6"/>
    <x v="19"/>
    <s v="PM/0208/0102/45990237696 - PM/0208/0103/45990237696 - PM/0208/0104/45990237696 -  PM/0208/0105/45990237696 - PM/0208/0106/45990237696"/>
    <x v="34"/>
    <x v="0"/>
    <s v="Adición y prorroga al contrato No. 437-2023, cuyo objeto es: “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
    <x v="3"/>
    <s v="No aplica"/>
    <n v="3199999.7560975612"/>
    <s v="1 mes y 11 días"/>
    <n v="4373333"/>
    <s v="NO APLICA"/>
    <s v="NO APLICA"/>
    <s v="Enero"/>
    <s v="DIRECCIÓN DE GESTIÓN CORPORATIVA"/>
    <s v="MARTHA JANETH CARREÑO LIZARAZO"/>
    <s v="FORTALECIMIENTO DEL MODELO DE GESTIÓN INSTITUCIONAL Y MODERNIZACIÓN DE LOS SISTEMAS DE INFORMACIÓN DE LA CAJA DE LA VIVIENDA POPULAR. BOGOTÁ"/>
    <s v="Subdirección Financiera"/>
    <m/>
    <d v="2024-01-03T00:00:00"/>
    <n v="202417000000263"/>
    <s v="02 - Creación de Nueva Línea "/>
    <s v="Recursos de la línea 29"/>
    <d v="2024-01-03T00:00:00"/>
    <s v="FOR-002"/>
    <d v="2024-01-03T00:00:00"/>
    <n v="4373333"/>
    <n v="0"/>
    <n v="1"/>
    <d v="2024-01-04T00:00:00"/>
    <n v="4373333"/>
    <n v="0"/>
    <n v="8"/>
    <d v="2024-01-12T00:00:00"/>
    <n v="4373333"/>
    <n v="0"/>
    <n v="4373333"/>
    <m/>
    <n v="0"/>
    <n v="0"/>
    <s v="CONTRATO DE PRESTACION DE SERVICIOS PROFESIONALES"/>
    <n v="437"/>
    <s v="URIEL ANDRES CARRANZA NIETO"/>
    <m/>
  </r>
  <r>
    <n v="129"/>
    <s v="7696-129"/>
    <s v="O23011605560000007696"/>
    <x v="4"/>
    <x v="6"/>
    <x v="19"/>
    <s v="PM/0208/0102/45990237696 - PM/0208/0103/45990237696 - PM/0208/0104/45990237696 -  PM/0208/0105/45990237696 - PM/0208/0106/45990237696"/>
    <x v="6"/>
    <x v="0"/>
    <s v="Adición y prórroga al contrato No. 425-2023, cuyo objeto es: “Prestar servicios profesionales en la ejecución de auditorías seguimiento y evaluaciones del Plan_x000a_Anual de Auditorías de la vigencia aprobado por el Comité ICCI que aporten en el mejoramiento continuo de los procesos de la Caja de la Vivienda Popular, con_x000a_énfasis en el componente contable y financiero.”"/>
    <x v="3"/>
    <s v="No aplica"/>
    <n v="7338666.3829787234"/>
    <s v="1 mes y 17 días"/>
    <n v="11497244"/>
    <s v="NO APLICA"/>
    <s v="NO APLICA"/>
    <s v="Enero"/>
    <s v="DIRECCIÓN DE GESTIÓN CORPORATIVA"/>
    <s v="MARTHA JANETH CARREÑO LIZARAZO"/>
    <s v="FORTALECIMIENTO DEL MODELO DE GESTIÓN INSTITUCIONAL Y MODERNIZACIÓN DE LOS SISTEMAS DE INFORMACIÓN DE LA CAJA DE LA VIVIENDA POPULAR. BOGOTÁ"/>
    <s v="Asesoría de Control Interno"/>
    <m/>
    <d v="2024-01-03T00:00:00"/>
    <n v="202417000000263"/>
    <s v="02 - Creación de Nueva Línea "/>
    <s v="Recursos de la línea 24"/>
    <d v="2024-01-03T00:00:00"/>
    <s v="FOR-003"/>
    <d v="2024-01-03T00:00:00"/>
    <n v="11497244"/>
    <n v="0"/>
    <n v="2"/>
    <d v="2024-01-04T00:00:00"/>
    <n v="11497244"/>
    <n v="0"/>
    <n v="9"/>
    <d v="2024-01-12T00:00:00"/>
    <n v="11497244"/>
    <n v="0"/>
    <n v="11497243"/>
    <m/>
    <n v="1"/>
    <n v="0"/>
    <s v="CONTRATO DE PRESTACION DE SERVICIOS PROFESIONALES"/>
    <n v="425"/>
    <s v="MARTHA YANETH RODRIGUEZ CHAPARRO"/>
    <m/>
  </r>
  <r>
    <n v="130"/>
    <s v="7696-130"/>
    <s v="O23011605560000007696"/>
    <x v="4"/>
    <x v="6"/>
    <x v="19"/>
    <s v="PM/0208/0102/45990237696 - PM/0208/0103/45990237696 - PM/0208/0104/45990237696 -  PM/0208/0105/45990237696 - PM/0208/0106/45990237696"/>
    <x v="6"/>
    <x v="0"/>
    <s v="Adición y prorroga al contrato No. 439-2023, cuyo objeto es: “Prestar servicios profesionales en la ejecución de las auditorías, seguimientos y evaluaciones del_x000a_Plan Anual de Auditorías de la vigencia aprobado por el Comité ICCI que aporten en el mejoramiento continuo de los procesos de la Caja de la Vivienda Popular_x000a_con énfasis Sistema de Información y Modelo de Seguridad y Privacidad de Información.”"/>
    <x v="3"/>
    <s v="No aplica"/>
    <n v="7338666"/>
    <s v="1 mes y 20 días"/>
    <n v="12231110"/>
    <s v="NO APLICA"/>
    <s v="NO APLICA"/>
    <s v="Enero"/>
    <s v="DIRECCIÓN DE GESTIÓN CORPORATIVA"/>
    <s v="MARTHA JANETH CARREÑO LIZARAZO"/>
    <s v="FORTALECIMIENTO DEL MODELO DE GESTIÓN INSTITUCIONAL Y MODERNIZACIÓN DE LOS SISTEMAS DE INFORMACIÓN DE LA CAJA DE LA VIVIENDA POPULAR. BOGOTÁ"/>
    <s v="Asesoría de Control Interno"/>
    <m/>
    <d v="2024-01-03T00:00:00"/>
    <n v="202417000000263"/>
    <s v="02 - Creación de Nueva Línea "/>
    <s v="Recursos de la línea 23"/>
    <d v="2024-01-03T00:00:00"/>
    <s v="FOR-004"/>
    <d v="2024-01-03T00:00:00"/>
    <n v="12231110"/>
    <n v="0"/>
    <n v="4"/>
    <d v="2024-01-04T00:00:00"/>
    <n v="12231110"/>
    <n v="0"/>
    <n v="1"/>
    <d v="2024-01-09T00:00:00"/>
    <n v="12231110"/>
    <n v="0"/>
    <n v="12231110"/>
    <m/>
    <n v="0"/>
    <n v="0"/>
    <s v="CONTRATO DE PRESTACION DE SERVICIOS PROFESIONALES"/>
    <n v="439"/>
    <s v="JAVIER ALFONSO SARMIENTO PIÑEROS"/>
    <m/>
  </r>
  <r>
    <n v="131"/>
    <s v="7696-131"/>
    <s v="O23011605560000007696"/>
    <x v="4"/>
    <x v="6"/>
    <x v="21"/>
    <s v="PM/0208/0102/45990167696 - PM/0208/0103/45990167696 - PM/0208/0104/45990167696 -  PM/0208/0105/45990167696 - PM/0208/0106/45990167696"/>
    <x v="47"/>
    <x v="0"/>
    <s v="Adición y prorroga al contrato No. 478-2023,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x v="3"/>
    <s v="92121504, 92121503, 92121502,  92121701, 92101501"/>
    <n v="598188974"/>
    <n v="1"/>
    <n v="598188974"/>
    <s v="NO APLICA"/>
    <s v="NO APLICA"/>
    <s v="Enero"/>
    <s v="DIRECCIÓN DE GESTIÓN CORPORATIVA "/>
    <s v="MARTHA JANETH CARREÑO LIZARAZO"/>
    <s v="FORTALECIMIENTO DEL MODELO DE GESTIÓN INSTITUCIONAL Y MODERNIZACIÓN DE LOS SISTEMAS DE INFORMACIÓN DE LA CAJA DE LA VIVIENDA POPULAR. BOGOTÁ"/>
    <s v="Subdirección Administrativa"/>
    <m/>
    <d v="2024-01-16T00:00:00"/>
    <n v="202417000001243"/>
    <s v="02 - Creación de Nueva Línea "/>
    <s v="Recursos de la línea 71"/>
    <d v="2024-01-16T00:00:00"/>
    <s v="FOR-008"/>
    <d v="2024-01-16T00:00:00"/>
    <n v="598188974"/>
    <n v="0"/>
    <n v="36"/>
    <d v="2024-01-19T00:00:00"/>
    <n v="571288354"/>
    <n v="26900620"/>
    <n v="154"/>
    <d v="2024-02-02T00:00:00"/>
    <n v="571288354"/>
    <n v="0"/>
    <n v="568197980"/>
    <m/>
    <n v="3090374"/>
    <n v="26900620"/>
    <s v="CONTRATO DE PRESTACION DE SERVICIOS"/>
    <n v="478"/>
    <s v="SEGURIDAD SAN CARLOS LTDA"/>
    <s v="ANULACIÓN PARClAL CDP No. 36"/>
  </r>
  <r>
    <n v="132"/>
    <s v="7696-132"/>
    <s v="O23011605560000007696"/>
    <x v="4"/>
    <x v="6"/>
    <x v="19"/>
    <s v="PM/0208/0102/45990237696 - PM/0208/0103/45990237696 - PM/0208/0104/45990237696 -  PM/0208/0105/45990237696 - PM/0208/0106/45990237696"/>
    <x v="8"/>
    <x v="0"/>
    <s v="Adición y prorroga al contrato No. 224-2023, cuyo objeto es: “Prestar servicios profesionales especializados para el acompañamiento jurídico a la Subdirección Administrativa en los temas de su competencia”"/>
    <x v="3"/>
    <s v="No aplica"/>
    <n v="6000000"/>
    <n v="2"/>
    <n v="12000000"/>
    <s v="Enero"/>
    <s v="Enero"/>
    <s v="Enero"/>
    <s v="DIRECCIÓN DE GESTIÓN CORPORATIVA "/>
    <s v="MARTHA JANETH CARREÑO LIZARAZO"/>
    <s v="FORTALECIMIENTO DEL MODELO DE GESTIÓN INSTITUCIONAL Y MODERNIZACIÓN DE LOS SISTEMAS DE INFORMACIÓN DE LA CAJA DE LA VIVIENDA POPULAR. BOGOTÁ"/>
    <s v="Subdirección Administrativa"/>
    <m/>
    <d v="2024-01-26T00:00:00"/>
    <n v="202417000005343"/>
    <s v="02 - Creación de Nueva Línea "/>
    <s v="Recursos de la línea 31"/>
    <d v="2024-01-29T00:00:00"/>
    <s v="FOR-011"/>
    <d v="2024-01-29T00:00:00"/>
    <n v="12000000"/>
    <n v="0"/>
    <n v="48"/>
    <d v="2024-01-29T00:00:00"/>
    <n v="12000000"/>
    <n v="0"/>
    <n v="116"/>
    <d v="2024-01-30T00:00:00"/>
    <n v="12000000"/>
    <n v="0"/>
    <n v="12000000"/>
    <m/>
    <n v="0"/>
    <n v="0"/>
    <s v="CONTRATO DE PRESTACION DE SERVICIOS PROFESIONALES"/>
    <n v="224"/>
    <s v="JOHANNA ALEJANDRA FERNANDEZ CORREDOR"/>
    <m/>
  </r>
  <r>
    <n v="133"/>
    <s v="7696-133"/>
    <s v="O23011605560000007696"/>
    <x v="4"/>
    <x v="6"/>
    <x v="21"/>
    <s v="PM/0208/0102/45990167696 - PM/0208/0103/45990167696 - PM/0208/0104/45990167696 -  PM/0208/0105/45990167696 - PM/0208/0106/45990167696"/>
    <x v="47"/>
    <x v="0"/>
    <s v="Adición y prorroga al contrato No. 478-2023,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x v="3"/>
    <s v="No aplica"/>
    <n v="54506194"/>
    <n v="1"/>
    <n v="54506194"/>
    <s v="Enero"/>
    <s v="Enero"/>
    <s v="Enero"/>
    <s v="DIRECCIÓN DE GESTIÓN CORPORATIVA "/>
    <s v="MARTHA JANETH CARREÑO LIZARAZO"/>
    <s v="FORTALECIMIENTO DEL MODELO DE GESTIÓN INSTITUCIONAL Y MODERNIZACIÓN DE LOS SISTEMAS DE INFORMACIÓN DE LA CAJA DE LA VIVIENDA POPULAR. BOGOTÁ"/>
    <s v="Subdirección Administrativa"/>
    <m/>
    <d v="2024-01-25T00:00:00"/>
    <n v="202417000006273"/>
    <s v="02 - Creación de Nueva Línea "/>
    <s v="Recursos de la línea 71"/>
    <d v="2024-01-25T00:00:00"/>
    <s v="FOR-009"/>
    <d v="2024-01-25T00:00:00"/>
    <n v="54506194"/>
    <n v="0"/>
    <n v="45"/>
    <d v="2024-01-26T00:00:00"/>
    <n v="54506194"/>
    <n v="0"/>
    <n v="110"/>
    <d v="2024-01-29T00:00:00"/>
    <n v="54506194"/>
    <n v="0"/>
    <n v="53215278"/>
    <m/>
    <n v="1290916"/>
    <n v="0"/>
    <s v="CONTRATO DE CONTRAPRESTACION DE SERVICIOS"/>
    <n v="478"/>
    <s v="SEGURIDAD SAN CARLOS LTDA"/>
    <m/>
  </r>
  <r>
    <n v="134"/>
    <s v="7696-134"/>
    <s v="O23011605560000007696"/>
    <x v="4"/>
    <x v="6"/>
    <x v="20"/>
    <s v="PM/0208/0102/45990187696 - PM/0208/0103/45990187696 - PM/0208/0104/45990187696 -  PM/0208/0105/45990187696 - PM/0208/0106/45990187696"/>
    <x v="36"/>
    <x v="4"/>
    <s v="Pago de pasivo exigible compromiso No. 694-2022, cuyo objeto es: “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x v="1"/>
    <s v="No aplica"/>
    <n v="0"/>
    <s v="N/A"/>
    <n v="12223141"/>
    <s v="NO APLICA"/>
    <s v="NO APLICA"/>
    <s v="NO APLICA"/>
    <s v="DIRECCIÓN DE GESTIÓN CORPORATIVA "/>
    <s v="MARTHA JANETH CARREÑO LIZARAZO"/>
    <s v="FORTALECIMIENTO DEL MODELO DE GESTIÓN INSTITUCIONAL Y MODERNIZACIÓN DE LOS SISTEMAS DE INFORMACIÓN DE LA CAJA DE LA VIVIENDA POPULAR. BOGOTÁ"/>
    <s v="No aplica"/>
    <m/>
    <s v="25/04/2024_x000a_7/02/2024"/>
    <s v="202417000041293_x000a_202417000013963"/>
    <s v="01 - Viabilización de Línea"/>
    <s v="Recursos de la línea 84"/>
    <d v="2024-04-25T00:00:00"/>
    <s v="FOR-125"/>
    <d v="2024-04-25T00:00:00"/>
    <n v="12223141"/>
    <n v="0"/>
    <n v="678"/>
    <d v="2024-04-26T00:00:00"/>
    <n v="12223141"/>
    <n v="0"/>
    <n v="1826"/>
    <d v="2024-05-02T00:00:00"/>
    <n v="12223141"/>
    <n v="0"/>
    <n v="12223141"/>
    <m/>
    <n v="0"/>
    <n v="0"/>
    <s v="CONTRATO DE PRESTACION DE SERVICIOS"/>
    <n v="694"/>
    <s v="EMPRESA DE TELECOMUNICACIONES DE BOGOTÁ S.A. E.S.P. - ETB S.A. ESP"/>
    <m/>
  </r>
  <r>
    <n v="135"/>
    <s v="7696-135"/>
    <s v="O23011605560000007696"/>
    <x v="4"/>
    <x v="6"/>
    <x v="19"/>
    <s v="PM/0208/0102/45990237696 - PM/0208/0103/45990237696 - PM/0208/0104/45990237696 -  PM/0208/0105/45990237696 - PM/0208/0106/45990237696"/>
    <x v="41"/>
    <x v="0"/>
    <s v="Adición y prorroga al contrato No. 132-2023, cuyo objeto es: “Prestación de servicios profesionales como apoyo al proceso de gestión del talento humano, así como acompañamiento y seguimiento en todo lo relacionado a la medición, creación y promoción de un clima organizacional de la Subdirección Administrativa”"/>
    <x v="3"/>
    <s v="No aplica"/>
    <n v="7483980"/>
    <n v="1"/>
    <n v="7483980"/>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d v="2024-01-30T00:00:00"/>
    <n v="202417000009513"/>
    <s v="02 - Creación de Nueva Línea "/>
    <s v="Recursos de la línea 32"/>
    <d v="2024-01-30T00:00:00"/>
    <s v="FOR-012"/>
    <d v="2024-01-30T00:00:00"/>
    <n v="7483980"/>
    <n v="0"/>
    <n v="52"/>
    <d v="2024-01-30T00:00:00"/>
    <n v="7483980"/>
    <n v="0"/>
    <n v="122"/>
    <d v="2024-01-31T00:00:00"/>
    <n v="7483980"/>
    <n v="0"/>
    <n v="7483980"/>
    <m/>
    <n v="0"/>
    <n v="0"/>
    <s v="CONTRATO DE PRESTACION DE SERVICIOS PROFESIONALES"/>
    <n v="132"/>
    <s v="ALEJANDRA LORENA MARIÑO RONDEROS"/>
    <m/>
  </r>
  <r>
    <n v="136"/>
    <s v="7696-136"/>
    <s v="O23011605560000007696"/>
    <x v="4"/>
    <x v="6"/>
    <x v="19"/>
    <s v="PM/0208/0102/45990237696 - PM/0208/0103/45990237696 - PM/0208/0104/45990237696 -  PM/0208/0105/45990237696 - PM/0208/0106/45990237696"/>
    <x v="43"/>
    <x v="0"/>
    <s v="Adición y prorroga al contrato No. 352-2023, cuyo objeto es: “Prestar servicios profesionales para implementar las dimensiones y políticas asociadas a la gestión de la Subdirección Administrativa, por medio de estrategias adelantadas bajo el referente del Modelo Integrado de Planeación y Gestión.”"/>
    <x v="3"/>
    <s v="No aplica"/>
    <n v="8000000"/>
    <n v="1"/>
    <n v="8000000"/>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d v="2024-01-30T00:00:00"/>
    <n v="202417000009523"/>
    <s v="02 - Creación de Nueva Línea "/>
    <s v="Recursos de la línea 60"/>
    <d v="2024-01-30T00:00:00"/>
    <s v="FOR-013"/>
    <d v="2024-01-30T00:00:00"/>
    <n v="8000000"/>
    <n v="0"/>
    <n v="53"/>
    <d v="2024-01-30T00:00:00"/>
    <n v="8000000"/>
    <n v="0"/>
    <n v="118"/>
    <d v="2024-01-30T00:00:00"/>
    <n v="8000000"/>
    <n v="0"/>
    <n v="8000000"/>
    <m/>
    <n v="0"/>
    <n v="0"/>
    <s v="CONTRATO DE PRESTACION DE SERVICIOS PROFESIONALES"/>
    <n v="352"/>
    <s v="LINA MARIA GUTIERREZ ROJAS"/>
    <m/>
  </r>
  <r>
    <n v="137"/>
    <s v="7696-137"/>
    <s v="O23011605560000007696"/>
    <x v="4"/>
    <x v="6"/>
    <x v="23"/>
    <s v="PM/0208/0102/45990077696 - PM/0208/0103/45990077696 - PM/0208/0104/45990077696 -  PM/0208/0105/45990077696 - PM/0208/0106/45990077696"/>
    <x v="60"/>
    <x v="0"/>
    <s v="Adición y prorroga al contrato No. 186-2023, cuyo objeto es: “Prestación de servicios profesionales para apoyar las actividades, configuración, soporte de las aplicaciones que inter operen con el sistema de información misional de la Caja de la Vivienda Popular”"/>
    <x v="3"/>
    <s v="No aplica"/>
    <n v="5228095"/>
    <n v="1"/>
    <n v="5228095"/>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1-30T00:00:00"/>
    <s v="202417000009533_x000a_"/>
    <s v="02 - Creación de Nueva Línea "/>
    <s v="Recursos de la línea 107"/>
    <d v="2024-01-30T00:00:00"/>
    <s v="FOR-014"/>
    <d v="2024-01-30T00:00:00"/>
    <n v="5228095"/>
    <n v="0"/>
    <n v="57"/>
    <d v="2024-01-30T00:00:00"/>
    <n v="5228095"/>
    <n v="0"/>
    <n v="120"/>
    <d v="2024-01-30T00:00:00"/>
    <n v="5228095"/>
    <n v="0"/>
    <n v="5228095"/>
    <m/>
    <n v="0"/>
    <n v="0"/>
    <s v="CONTRATO DE PRESTACION DE SERVICIOS PROFESIONALES"/>
    <n v="186"/>
    <s v="LUIS GABRIEL BAREÑO ROMERO"/>
    <m/>
  </r>
  <r>
    <n v="138"/>
    <s v="7696-138"/>
    <s v="O23011605560000007696"/>
    <x v="4"/>
    <x v="6"/>
    <x v="23"/>
    <s v="PM/0208/0102/45990077696 - PM/0208/0103/45990077696 - PM/0208/0104/45990077696 -  PM/0208/0105/45990077696 - PM/0208/0106/45990077696"/>
    <x v="60"/>
    <x v="0"/>
    <s v="Adición y prorroga al contrato No. 240-2023, cuyo objeto es: “Prestar servicios profesionales para apoyar la gestión de proyectos de TI y gestión de los procesos contractuales de la oficina TIC del a Caja de la Vivienda”"/>
    <x v="3"/>
    <s v="No aplica"/>
    <n v="7483980"/>
    <n v="1"/>
    <n v="7483980"/>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1-30T00:00:00"/>
    <s v="202417000009533_x000a_"/>
    <s v="02 - Creación de Nueva Línea "/>
    <s v="Recursos de la línea 108"/>
    <d v="2024-01-30T00:00:00"/>
    <s v="FOR-015"/>
    <d v="2024-01-30T00:00:00"/>
    <n v="7483980"/>
    <n v="0"/>
    <n v="54"/>
    <d v="2024-01-30T00:00:00"/>
    <n v="7483980"/>
    <n v="0"/>
    <n v="119"/>
    <d v="2024-01-30T00:00:00"/>
    <n v="7483980"/>
    <n v="0"/>
    <n v="7483980"/>
    <m/>
    <n v="0"/>
    <n v="0"/>
    <s v="CONTRATO DE PRESTACION DE SERVICIOS PROFESIONALES"/>
    <n v="240"/>
    <s v="LAURA YALILE ALVAREZ CASTAÑEDA"/>
    <m/>
  </r>
  <r>
    <n v="139"/>
    <s v="7696-139"/>
    <s v="O23011605560000007696"/>
    <x v="4"/>
    <x v="6"/>
    <x v="19"/>
    <s v="PM/0208/0102/45990237696 - PM/0208/0103/45990237696 - PM/0208/0104/45990237696 -  PM/0208/0105/45990237696 - PM/0208/0106/45990237696"/>
    <x v="42"/>
    <x v="0"/>
    <s v="Adición y prorroga al contrato No. 513-2023, cuyo objeto es: “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
    <x v="3"/>
    <s v="No aplica"/>
    <n v="9622260"/>
    <n v="1"/>
    <n v="9622260"/>
    <s v="FEBRERO"/>
    <s v="FEBRERO"/>
    <s v="Febrero"/>
    <s v="DIRECCIÓN DE GESTIÓN CORPORATIVA "/>
    <s v="MARTHA JANETH CARREÑO LIZARAZO"/>
    <s v="FORTALECIMIENTO DEL MODELO DE GESTIÓN INSTITUCIONAL Y MODERNIZACIÓN DE LOS SISTEMAS DE INFORMACIÓN DE LA CAJA DE LA VIVIENDA POPULAR. BOGOTÁ"/>
    <s v="Oficina Asesora de Comunicaciones"/>
    <m/>
    <d v="2024-01-30T00:00:00"/>
    <s v="202417000009533_x000a_"/>
    <s v="02 - Creación de Nueva Línea "/>
    <s v="Recursos de la línea 83"/>
    <d v="2024-01-30T00:00:00"/>
    <s v="FOR-016"/>
    <d v="2024-01-30T00:00:00"/>
    <n v="9622260"/>
    <n v="0"/>
    <n v="55"/>
    <d v="2024-01-30T00:00:00"/>
    <n v="6414840"/>
    <n v="3207420"/>
    <n v="121"/>
    <d v="2024-01-30T00:00:00"/>
    <n v="6414840"/>
    <n v="0"/>
    <n v="6414840"/>
    <m/>
    <n v="0"/>
    <n v="3207420"/>
    <s v="CONTRATO DE PRESTACION DE SERVICIOS PROFESIONALES"/>
    <n v="513"/>
    <s v="LUIS ALIRIO CASTRO PEÑA"/>
    <s v="ANULACIÓN PARClAL CDP No. 55"/>
  </r>
  <r>
    <n v="140"/>
    <s v="7696-140"/>
    <s v="O23011605560000007696"/>
    <x v="4"/>
    <x v="6"/>
    <x v="22"/>
    <s v="PM/0208/0102/45990077696 - PM/0208/0103/45990077696 - PM/0208/0104/45990077696 -  PM/0208/0105/45990077696 - PM/0208/0106/45990077696"/>
    <x v="55"/>
    <x v="0"/>
    <s v="Adición a la orden de compra No. 114126-2023, cuyo objeto es: “Adquisición de certificados firma digital de función pública, de conformidad con las características_x000a_establecidas por la Caja de la Vivienda Popular”_x000a_"/>
    <x v="3"/>
    <s v="No aplica"/>
    <n v="380800"/>
    <n v="1"/>
    <n v="380800"/>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2-05T00:00:00"/>
    <n v="202417000010163"/>
    <s v="02 - Creación de Nueva Línea "/>
    <s v="Recursos de la línea 101"/>
    <d v="2024-02-05T00:00:00"/>
    <s v="FOR-017"/>
    <d v="2024-02-05T00:00:00"/>
    <n v="380800"/>
    <n v="0"/>
    <n v="65"/>
    <d v="2024-02-07T00:00:00"/>
    <n v="380800"/>
    <n v="0"/>
    <n v="1026"/>
    <d v="2024-03-20T00:00:00"/>
    <n v="380800"/>
    <n v="0"/>
    <n v="0"/>
    <m/>
    <n v="380800"/>
    <n v="0"/>
    <s v="ORDEN DE COMPRA"/>
    <n v="114126"/>
    <s v="CAMERFIRMA COLOMBIA S.A.S"/>
    <m/>
  </r>
  <r>
    <n v="141"/>
    <s v="7696-141"/>
    <s v="O23011605560000007696"/>
    <x v="4"/>
    <x v="6"/>
    <x v="22"/>
    <s v="PM/0208/0102/45990077696 - PM/0208/0103/45990077696 - PM/0208/0104/45990077696 -  PM/0208/0105/45990077696 - PM/0208/0106/45990077696"/>
    <x v="55"/>
    <x v="0"/>
    <s v="Renovación de soporte de licencia anual API-WSING para firma masiva y estampado cronologico del sistema de gestión documental para la caja de vivienda popular"/>
    <x v="2"/>
    <n v="43233205"/>
    <n v="2250000"/>
    <n v="12"/>
    <n v="27000000"/>
    <s v="FEBRERO"/>
    <s v="FEBRERO"/>
    <s v="Febrero"/>
    <s v="DIRECCIÓN DE GESTIÓN CORPORATIVA "/>
    <s v="MARTHA JANETH CARREÑO LIZARAZO"/>
    <s v="FORTALECIMIENTO DEL MODELO DE GESTIÓN INSTITUCIONAL Y MODERNIZACIÓN DE LOS SISTEMAS DE INFORMACIÓN DE LA CAJA DE LA VIVIENDA POPULAR. BOGOTÁ"/>
    <s v="Oficina TIC"/>
    <m/>
    <d v="2024-02-08T00:00:00"/>
    <n v="202417000014133"/>
    <s v="02 - Creación de Nueva Línea "/>
    <s v="Recursos de la línea 101"/>
    <d v="2024-02-09T00:00:00"/>
    <s v="FOR-048"/>
    <d v="2024-02-22T00:00:00"/>
    <n v="13632841"/>
    <n v="13367159"/>
    <n v="228"/>
    <d v="2024-02-27T00:00:00"/>
    <n v="13632841"/>
    <n v="0"/>
    <n v="1215"/>
    <d v="2024-04-03T00:00:00"/>
    <n v="13632841"/>
    <n v="0"/>
    <n v="0"/>
    <m/>
    <n v="13632841"/>
    <n v="13367159"/>
    <s v="CONTRATO DE PRESTACION DE SERVICIOS"/>
    <n v="230"/>
    <s v="SOCIEDAD CAMERAL DE CERTIFICACION DIGITAL L CERTICAMARA SA"/>
    <m/>
  </r>
  <r>
    <n v="142"/>
    <s v="7696-142"/>
    <s v="O23011605560000007696"/>
    <x v="4"/>
    <x v="6"/>
    <x v="19"/>
    <s v="PM/0208/0102/45990237696 - PM/0208/0103/45990237696 - PM/0208/0104/45990237696 -  PM/0208/0105/45990237696 - PM/0208/0106/45990237696"/>
    <x v="9"/>
    <x v="0"/>
    <s v="Adición y prorroga al contrato No. 482-2023, cuyo objeto es: “Prestar servicios de apoyo a la gestión en el desarrollo de actividades relacionadas con el procedimiento de archivo de gestión contractual a cargo de la Dirección de Gestión Corporativa.”"/>
    <x v="3"/>
    <s v="No aplica"/>
    <n v="2600000"/>
    <n v="1"/>
    <n v="2600000"/>
    <s v="FEBRERO"/>
    <s v="FEBRERO"/>
    <s v="Febrero"/>
    <s v="DIRECCIÓN DE GESTIÓN CORPORATIVA "/>
    <s v="MARTHA JANETH CARREÑO LIZARAZO"/>
    <s v="FORTALECIMIENTO DEL MODELO DE GESTIÓN INSTITUCIONAL Y MODERNIZACIÓN DE LOS SISTEMAS DE INFORMACIÓN DE LA CAJA DE LA VIVIENDA POPULAR. BOGOTÁ"/>
    <s v="Dirección de Gestión Corporativa"/>
    <m/>
    <d v="2024-02-08T00:00:00"/>
    <n v="202417000014243"/>
    <s v="02 - Creación de Nueva Línea "/>
    <s v="Recursos de la línea 58"/>
    <d v="2024-02-08T00:00:00"/>
    <s v="FOR-020"/>
    <d v="2024-02-08T00:00:00"/>
    <n v="2600000"/>
    <n v="0"/>
    <n v="69"/>
    <d v="2024-02-09T00:00:00"/>
    <n v="2600000"/>
    <n v="0"/>
    <n v="354"/>
    <d v="2024-02-29T00:00:00"/>
    <n v="2600000"/>
    <n v="0"/>
    <n v="2600000"/>
    <m/>
    <n v="0"/>
    <n v="0"/>
    <s v="CONTRATO DE PRESTACION DE SERVICIOS DE APOYO A LA GESTION"/>
    <n v="482"/>
    <s v="LAURA VALENTINA GARZON GONZALEZ"/>
    <m/>
  </r>
  <r>
    <n v="143"/>
    <s v="7696-143"/>
    <s v="O23011605560000007696"/>
    <x v="4"/>
    <x v="6"/>
    <x v="19"/>
    <s v="PM/0208/0102/45990237696 - PM/0208/0103/45990237696 - PM/0208/0104/45990237696 -  PM/0208/0105/45990237696 - PM/0208/0106/45990237696"/>
    <x v="9"/>
    <x v="0"/>
    <s v="Adición y prorroga al contrato No. 483-2023, cuyo objeto es: “Prestar servicios de apoyo a la gestión en el desarrollo de actividades relacionadas con el procedimiento de archivo de gestión contractual a cargo de la Dirección de Gestión Corporativa.”"/>
    <x v="3"/>
    <s v="No aplica"/>
    <n v="3000000"/>
    <n v="1"/>
    <n v="3000000"/>
    <s v="FEBRERO"/>
    <s v="FEBRERO"/>
    <s v="Febrero"/>
    <s v="DIRECCIÓN DE GESTIÓN CORPORATIVA "/>
    <s v="MARTHA JANETH CARREÑO LIZARAZO"/>
    <s v="FORTALECIMIENTO DEL MODELO DE GESTIÓN INSTITUCIONAL Y MODERNIZACIÓN DE LOS SISTEMAS DE INFORMACIÓN DE LA CAJA DE LA VIVIENDA POPULAR. BOGOTÁ"/>
    <s v="Dirección de Gestión Corporativa"/>
    <m/>
    <d v="2024-02-08T00:00:00"/>
    <n v="202417000014243"/>
    <s v="02 - Creación de Nueva Línea "/>
    <s v="Recursos de la línea 58"/>
    <d v="2024-02-08T00:00:00"/>
    <s v="FOR-021"/>
    <d v="2024-02-08T00:00:00"/>
    <n v="3000000"/>
    <n v="0"/>
    <n v="70"/>
    <d v="2024-02-09T00:00:00"/>
    <n v="3000000"/>
    <n v="0"/>
    <n v="237"/>
    <d v="2024-02-14T00:00:00"/>
    <n v="3000000"/>
    <n v="0"/>
    <n v="3000000"/>
    <m/>
    <n v="0"/>
    <n v="0"/>
    <s v="CONTRATO DE PRESTACION DE SERVICIOS DE APOYO A LA GESTION"/>
    <n v="483"/>
    <s v="NUBIA JUDITH CARO BARRIOS"/>
    <m/>
  </r>
  <r>
    <n v="144"/>
    <s v="7696-144"/>
    <s v="O23011605560000007696"/>
    <x v="4"/>
    <x v="6"/>
    <x v="19"/>
    <s v="PM/0208/0102/45990237696 - PM/0208/0103/45990237696 - PM/0208/0104/45990237696 -  PM/0208/0105/45990237696 - PM/0208/0106/45990237696"/>
    <x v="6"/>
    <x v="0"/>
    <s v="Prestar servicios profesionales para adelantar el acompañamiento y seguimiento desde la Dirección General en lo relacionado con componente social de la Caja de la Vivienda Popular y la articulación con Entidades asignadas por el supervisor del contrato."/>
    <x v="2"/>
    <n v="80111600"/>
    <n v="7500000"/>
    <s v="4 meses y 20 días"/>
    <n v="35000000"/>
    <s v="FEBRERO"/>
    <s v="FEBRERO"/>
    <s v="Febrero"/>
    <s v="DIRECCIÓN DE GESTIÓN CORPORATIVA "/>
    <s v="MARTHA JANETH CARREÑO LIZARAZO"/>
    <s v="FORTALECIMIENTO DEL MODELO DE GESTIÓN INSTITUCIONAL Y MODERNIZACIÓN DE LOS SISTEMAS DE INFORMACIÓN DE LA CAJA DE LA VIVIENDA POPULAR. BOGOTÁ"/>
    <s v="Dirección General"/>
    <m/>
    <d v="2024-02-09T00:00:00"/>
    <n v="202417000015463"/>
    <s v="02 - Creación de Nueva Línea "/>
    <s v="Recursos de la línea 15"/>
    <d v="2024-02-09T00:00:00"/>
    <s v="FOR-022"/>
    <d v="2024-02-09T00:00:00"/>
    <n v="35000000"/>
    <n v="0"/>
    <n v="74"/>
    <d v="2024-02-12T00:00:00"/>
    <n v="33750000"/>
    <n v="1250000"/>
    <n v="283"/>
    <d v="2024-02-16T00:00:00"/>
    <n v="33750000"/>
    <n v="0"/>
    <n v="18750000"/>
    <m/>
    <n v="15000000"/>
    <n v="1250000"/>
    <s v="CONTRATO DE PRESTACION DE SERVICIOS PROFESIONALES"/>
    <n v="14"/>
    <s v="NANCY GIOVANNA CELY VARGAS"/>
    <s v="ANULACIÓN PARClAL CDP No. 74"/>
  </r>
  <r>
    <n v="145"/>
    <s v="7696-145"/>
    <s v="O23011605560000007696"/>
    <x v="4"/>
    <x v="6"/>
    <x v="19"/>
    <s v="PM/0208/0102/45990237696 - PM/0208/0103/45990237696 - PM/0208/0104/45990237696 -  PM/0208/0105/45990237696 - PM/0208/0106/45990237696"/>
    <x v="6"/>
    <x v="0"/>
    <s v="Prestar, con plena autonomía técnica y administrativa, los servicios profesionales para apoyar a la Oficina Asesora de Planeación mediante el análisis, seguimiento y monitoreo a la ejecución y cumplimiento del Plan Estratégico de la Entidad, así como del Plan de Desarrollo Distrital y los proyectos de inversión de la entidad."/>
    <x v="2"/>
    <n v="80111600"/>
    <n v="9000000"/>
    <m/>
    <n v="42000000"/>
    <s v="FEBRERO"/>
    <s v="FEBRERO"/>
    <s v="Febrero"/>
    <s v="DIRECCIÓN DE GESTIÓN CORPORATIVA "/>
    <s v="MARTHA JANETH CARREÑO LIZARAZO"/>
    <s v="FORTALECIMIENTO DEL MODELO DE GESTIÓN INSTITUCIONAL Y MODERNIZACIÓN DE LOS SISTEMAS DE INFORMACIÓN DE LA CAJA DE LA VIVIENDA POPULAR. BOGOTÁ"/>
    <s v="Oficina Asesora de Planeación"/>
    <m/>
    <d v="2024-02-09T00:00:00"/>
    <n v="202417000015463"/>
    <s v="02 - Creación de Nueva Línea "/>
    <s v="Recursos de la línea 40"/>
    <d v="2024-02-09T00:00:00"/>
    <s v="FOR-023"/>
    <d v="2024-02-09T00:00:00"/>
    <n v="42000000"/>
    <n v="0"/>
    <n v="75"/>
    <d v="2024-02-12T00:00:00"/>
    <n v="42000000"/>
    <n v="0"/>
    <n v="276"/>
    <d v="2024-02-15T00:00:00"/>
    <n v="42000000"/>
    <n v="0"/>
    <n v="22800000"/>
    <m/>
    <n v="19200000"/>
    <n v="0"/>
    <s v="CONTRATO DE PRESTACION DE SERVICIOS PROFESIONALES"/>
    <n v="8"/>
    <s v="NATALY  MARQUEZ BENAVIDES"/>
    <m/>
  </r>
  <r>
    <n v="146"/>
    <s v="7696-146"/>
    <s v="O23011605560000007696"/>
    <x v="4"/>
    <x v="6"/>
    <x v="19"/>
    <s v="PM/0208/0102/45990237696 - PM/0208/0103/45990237696 - PM/0208/0104/45990237696 -  PM/0208/0105/45990237696 - PM/0208/0106/45990237696"/>
    <x v="6"/>
    <x v="0"/>
    <s v="Prestar los servicios profesionales para apoyar y asesorar a la Dirección General de la Caja de Vivienda Popular, desde la perspectiva técnica, en la evaluación, seguimiento, formulación y estructuración de los procesos, programas y proyectos que lidera la entidad, de acuerdo con lo establecido en el Plan de Desarrollo de la Ciudad y sus objetivos misionales."/>
    <x v="2"/>
    <n v="80111600"/>
    <n v="14400000"/>
    <s v="4 meses y 15 días"/>
    <n v="64800000"/>
    <s v="FEBRERO"/>
    <s v="FEBRERO"/>
    <s v="Febrero"/>
    <s v="DIRECCIÓN DE GESTIÓN CORPORATIVA "/>
    <s v="MARTHA JANETH CARREÑO LIZARAZO"/>
    <s v="FORTALECIMIENTO DEL MODELO DE GESTIÓN INSTITUCIONAL Y MODERNIZACIÓN DE LOS SISTEMAS DE INFORMACIÓN DE LA CAJA DE LA VIVIENDA POPULAR. BOGOTÁ"/>
    <s v="Dirección General"/>
    <m/>
    <d v="2024-02-09T00:00:00"/>
    <n v="202417000015633"/>
    <s v="02 - Creación de Nueva Línea "/>
    <s v="Recursos de la línea 33,36 y 38"/>
    <d v="2024-02-09T00:00:00"/>
    <s v="FOR-024"/>
    <d v="2024-02-09T00:00:00"/>
    <n v="64800000"/>
    <n v="0"/>
    <n v="76"/>
    <d v="2024-02-12T00:00:00"/>
    <n v="62400000"/>
    <n v="2400000"/>
    <n v="297"/>
    <d v="2024-02-23T00:00:00"/>
    <n v="62400000"/>
    <n v="0"/>
    <n v="31200000"/>
    <m/>
    <n v="31200000"/>
    <n v="2400000"/>
    <s v="CONTRATO DE PRESTACION DE SERVICIOS PROFESIONALES"/>
    <n v="18"/>
    <s v="JOSE ANTONIO VELANDIA CLAVIJO"/>
    <s v="ANULACIÓN PARClAL CDP No. 76"/>
  </r>
  <r>
    <n v="147"/>
    <s v="7696-147"/>
    <s v="O23011605560000007696"/>
    <x v="4"/>
    <x v="6"/>
    <x v="21"/>
    <s v="PM/0208/0102/45990167696 - PM/0208/0103/45990167696 - PM/0208/0104/45990167696 -  PM/0208/0105/45990167696 - PM/0208/0106/45990167696"/>
    <x v="45"/>
    <x v="0"/>
    <s v="Adición y prorroga al contrato No. 18-2023, cuyo objeto es: “Contratar el arrendamiento de un inmueble para la atención oportuna y de calidad a los ciudadanos de la Caja de la Vivienda Popular”"/>
    <x v="3"/>
    <s v="No aplica"/>
    <n v="46945500"/>
    <n v="1"/>
    <n v="46945500"/>
    <s v="FEBRERO"/>
    <s v="FEBRERO"/>
    <s v="Febrero"/>
    <s v="DIRECCIÓN DE GESTIÓN CORPORATIVA "/>
    <s v="MARTHA JANETH CARREÑO LIZARAZO"/>
    <s v="FORTALECIMIENTO DEL MODELO DE GESTIÓN INSTITUCIONAL Y MODERNIZACIÓN DE LOS SISTEMAS DE INFORMACIÓN DE LA CAJA DE LA VIVIENDA POPULAR. BOGOTÁ"/>
    <s v="Subdirección Administrativa"/>
    <m/>
    <d v="2024-02-12T00:00:00"/>
    <s v="_x000a_202417000016713_x000a_"/>
    <s v="02 - Creación de Nueva Línea "/>
    <s v="Recursos de la línea 67"/>
    <d v="2024-02-09T00:00:00"/>
    <s v="FOR-025"/>
    <d v="2024-02-12T00:00:00"/>
    <n v="46945500"/>
    <n v="0"/>
    <n v="81"/>
    <d v="2024-02-13T00:00:00"/>
    <n v="46945500"/>
    <n v="0"/>
    <n v="290"/>
    <d v="2024-02-20T00:00:00"/>
    <n v="46945500"/>
    <n v="0"/>
    <n v="46945500"/>
    <m/>
    <n v="0"/>
    <n v="0"/>
    <s v="CONTRATO DE ARRENDAMIENTO"/>
    <n v="18"/>
    <s v="LIGIA MERY LOPEZ DE GALLO"/>
    <m/>
  </r>
  <r>
    <n v="148"/>
    <s v="7696-148"/>
    <s v="O23011605560000007696"/>
    <x v="4"/>
    <x v="6"/>
    <x v="19"/>
    <s v="PM/0208/0102/45990237696 - PM/0208/0103/45990237696 - PM/0208/0104/45990237696 -  PM/0208/0105/45990237696 - PM/0208/0106/45990237696"/>
    <x v="8"/>
    <x v="0"/>
    <s v="Ahorro del 10% para la reducción del gasto en contratos de prestación de servicios profesionales y de apoyo a la gestión en cumplimiento del artículo 6 del Decreto 062 de 2024."/>
    <x v="1"/>
    <s v="No aplica"/>
    <n v="0"/>
    <s v="N/A"/>
    <n v="154376504"/>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varios"/>
    <d v="2024-02-19T00:00:00"/>
    <s v="FOR-032"/>
    <d v="2024-02-19T00:00:00"/>
    <n v="154376504"/>
    <n v="0"/>
    <n v="107"/>
    <d v="2024-02-19T00:00:00"/>
    <n v="0"/>
    <n v="154376504"/>
    <m/>
    <m/>
    <m/>
    <n v="0"/>
    <m/>
    <m/>
    <n v="0"/>
    <n v="154376504"/>
    <m/>
    <m/>
    <m/>
    <s v="ANULACIÓN TOTAL CDP No. 107"/>
  </r>
  <r>
    <n v="149"/>
    <s v="7696-149"/>
    <s v="O23011605560000007696"/>
    <x v="4"/>
    <x v="6"/>
    <x v="19"/>
    <s v="PM/0208/0102/45990237696 - PM/0208/0103/45990237696 - PM/0208/0104/45990237696 -  PM/0208/0105/45990237696 - PM/0208/0106/45990237696"/>
    <x v="6"/>
    <x v="0"/>
    <s v="Ahorro del 10% para la reducción del gasto en contratos de prestación de servicios profesionales y de apoyo a la gestión en cumplimiento del artículo 6 del Decreto 062 de 2024."/>
    <x v="1"/>
    <s v="No aplica"/>
    <n v="0"/>
    <s v="N/A"/>
    <n v="163720399"/>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varios"/>
    <d v="2024-02-19T00:00:00"/>
    <s v="FOR-033"/>
    <d v="2024-02-19T00:00:00"/>
    <n v="163720399"/>
    <n v="0"/>
    <n v="109"/>
    <d v="2024-02-19T00:00:00"/>
    <n v="0"/>
    <n v="163720399"/>
    <m/>
    <m/>
    <m/>
    <n v="0"/>
    <m/>
    <m/>
    <n v="0"/>
    <n v="163720399"/>
    <m/>
    <m/>
    <m/>
    <s v="ANULACIÓN TOTAL CDP No. 109"/>
  </r>
  <r>
    <n v="150"/>
    <s v="7696-150"/>
    <s v="O23011605560000007696"/>
    <x v="4"/>
    <x v="6"/>
    <x v="19"/>
    <s v="PM/0208/0102/45990237696 - PM/0208/0103/45990237696 - PM/0208/0104/45990237696 -  PM/0208/0105/45990237696 - PM/0208/0106/45990237696"/>
    <x v="34"/>
    <x v="0"/>
    <s v="Ahorro del 10% para la reducción del gasto en contratos de prestación de servicios profesionales y de apoyo a la gestión en cumplimiento del artículo 6 del Decreto 062 de 2024."/>
    <x v="1"/>
    <s v="No aplica"/>
    <n v="0"/>
    <s v="N/A"/>
    <n v="32917907"/>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varios"/>
    <d v="2024-02-19T00:00:00"/>
    <s v="FOR-034"/>
    <d v="2024-02-19T00:00:00"/>
    <n v="32917907"/>
    <n v="0"/>
    <n v="110"/>
    <d v="2024-02-19T00:00:00"/>
    <n v="0"/>
    <n v="32917907"/>
    <m/>
    <m/>
    <m/>
    <n v="0"/>
    <m/>
    <m/>
    <n v="0"/>
    <n v="32917907"/>
    <m/>
    <m/>
    <m/>
    <s v="ANULACIÓN TOTAL CDP No. 110"/>
  </r>
  <r>
    <n v="151"/>
    <s v="7696-151"/>
    <s v="O23011605560000007696"/>
    <x v="4"/>
    <x v="6"/>
    <x v="19"/>
    <s v="PM/0208/0102/45990237696 - PM/0208/0103/45990237696 - PM/0208/0104/45990237696 -  PM/0208/0105/45990237696 - PM/0208/0106/45990237696"/>
    <x v="41"/>
    <x v="0"/>
    <s v="Ahorro del 10% para la reducción del gasto en contratos de prestación de servicios profesionales y de apoyo a la gestión en cumplimiento del artículo 6 del Decreto 062 de 2024."/>
    <x v="1"/>
    <s v="No aplica"/>
    <n v="0"/>
    <s v="N/A"/>
    <n v="8355514"/>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Recursos de la línea 32"/>
    <d v="2024-02-19T00:00:00"/>
    <s v="FOR-035"/>
    <d v="2024-02-19T00:00:00"/>
    <n v="8355514"/>
    <n v="0"/>
    <n v="111"/>
    <d v="2024-02-19T00:00:00"/>
    <n v="0"/>
    <n v="8355514"/>
    <m/>
    <m/>
    <m/>
    <n v="0"/>
    <m/>
    <m/>
    <n v="0"/>
    <n v="8355514"/>
    <m/>
    <m/>
    <m/>
    <s v="ANULACIÓN TOTAL CDP No. 111"/>
  </r>
  <r>
    <n v="152"/>
    <s v="7696-152"/>
    <s v="O23011605560000007696"/>
    <x v="4"/>
    <x v="6"/>
    <x v="19"/>
    <s v="PM/0208/0102/45990237696 - PM/0208/0103/45990237696 - PM/0208/0104/45990237696 -  PM/0208/0105/45990237696 - PM/0208/0106/45990237696"/>
    <x v="42"/>
    <x v="0"/>
    <s v="Ahorro del 10% para la reducción del gasto en contratos de prestación de servicios profesionales y de apoyo a la gestión en cumplimiento del artículo 6 del Decreto 062 de 2024."/>
    <x v="1"/>
    <s v="No aplica"/>
    <n v="0"/>
    <s v="N/A"/>
    <n v="28768898"/>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varios"/>
    <d v="2024-02-19T00:00:00"/>
    <s v="FOR-036"/>
    <d v="2024-02-19T00:00:00"/>
    <n v="28768898"/>
    <n v="0"/>
    <n v="112"/>
    <d v="2024-02-19T00:00:00"/>
    <n v="0"/>
    <n v="28768898"/>
    <m/>
    <m/>
    <m/>
    <n v="0"/>
    <m/>
    <m/>
    <n v="0"/>
    <n v="28768898"/>
    <m/>
    <m/>
    <m/>
    <s v="ANULACIÓN TOTAL CDP No. 112"/>
  </r>
  <r>
    <n v="153"/>
    <s v="7696-153"/>
    <s v="O23011605560000007696"/>
    <x v="4"/>
    <x v="6"/>
    <x v="19"/>
    <s v="PM/0208/0102/45990237696 - PM/0208/0103/45990237696 - PM/0208/0104/45990237696 -  PM/0208/0105/45990237696 - PM/0208/0106/45990237696"/>
    <x v="9"/>
    <x v="0"/>
    <s v="Ahorro del 10% para la reducción del gasto en contratos de prestación de servicios profesionales y de apoyo a la gestión en cumplimiento del artículo 6 del Decreto 062 de 2024."/>
    <x v="1"/>
    <s v="No aplica"/>
    <n v="0"/>
    <s v="N/A"/>
    <n v="3813297"/>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Recursos de la línea 58"/>
    <d v="2024-02-19T00:00:00"/>
    <s v="FOR-037"/>
    <d v="2024-02-19T00:00:00"/>
    <n v="3813297"/>
    <n v="0"/>
    <n v="113"/>
    <d v="2024-02-19T00:00:00"/>
    <n v="0"/>
    <n v="3813297"/>
    <m/>
    <m/>
    <m/>
    <n v="0"/>
    <m/>
    <m/>
    <n v="0"/>
    <n v="3813297"/>
    <m/>
    <m/>
    <m/>
    <s v="ANULACIÓN TOTAL CDP No. 113"/>
  </r>
  <r>
    <n v="154"/>
    <s v="7696-154"/>
    <s v="O23011605560000007696"/>
    <x v="4"/>
    <x v="6"/>
    <x v="19"/>
    <s v="PM/0208/0102/45990237696 - PM/0208/0103/45990237696 - PM/0208/0104/45990237696 -  PM/0208/0105/45990237696 - PM/0208/0106/45990237696"/>
    <x v="43"/>
    <x v="0"/>
    <s v="Ahorro del 10% para la reducción del gasto en contratos de prestación de servicios profesionales y de apoyo a la gestión en cumplimiento del artículo 6 del Decreto 062 de 2024."/>
    <x v="1"/>
    <s v="No aplica"/>
    <n v="0"/>
    <s v="No Aplica"/>
    <n v="89820509"/>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varios"/>
    <d v="2024-02-19T00:00:00"/>
    <s v="FOR-038"/>
    <d v="2024-02-19T00:00:00"/>
    <n v="89820509"/>
    <n v="0"/>
    <n v="114"/>
    <d v="2024-02-19T00:00:00"/>
    <n v="0"/>
    <n v="89820509"/>
    <m/>
    <m/>
    <m/>
    <n v="0"/>
    <m/>
    <m/>
    <n v="0"/>
    <n v="89820509"/>
    <m/>
    <m/>
    <m/>
    <s v="ANULACIÓN TOTAL CDP No. 114"/>
  </r>
  <r>
    <n v="155"/>
    <s v="7696-155"/>
    <s v="O23011605560000007696"/>
    <x v="4"/>
    <x v="6"/>
    <x v="20"/>
    <s v="PM/0208/0102/45990187696 - PM/0208/0103/45990187696 - PM/0208/0104/45990187696 -  PM/0208/0105/45990187696 - PM/0208/0106/45990187696"/>
    <x v="42"/>
    <x v="0"/>
    <s v="Ahorro del 10% para la reducción del gasto en contratos de prestación de servicios profesionales y de apoyo a la gestión en cumplimiento del artículo 6 del Decreto 062 de 2024."/>
    <x v="1"/>
    <s v="No aplica"/>
    <n v="0"/>
    <s v="No Aplica"/>
    <n v="7957683"/>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Recursos de la línea 46"/>
    <d v="2024-02-19T00:00:00"/>
    <s v="FOR-039"/>
    <d v="2024-02-19T00:00:00"/>
    <n v="7957683"/>
    <n v="0"/>
    <n v="115"/>
    <d v="2024-02-19T00:00:00"/>
    <n v="0"/>
    <n v="7957683"/>
    <m/>
    <m/>
    <m/>
    <n v="0"/>
    <m/>
    <m/>
    <n v="0"/>
    <n v="7957683"/>
    <m/>
    <m/>
    <m/>
    <s v="ANULACIÓN TOTAL CDP No. 115"/>
  </r>
  <r>
    <n v="156"/>
    <s v="7696-156"/>
    <s v="O23011605560000007696"/>
    <x v="4"/>
    <x v="6"/>
    <x v="20"/>
    <s v="PM/0208/0102/45990187696 - PM/0208/0103/45990187696 - PM/0208/0104/45990187696 -  PM/0208/0105/45990187696 - PM/0208/0106/45990187696"/>
    <x v="43"/>
    <x v="0"/>
    <s v="Ahorro del 10% para la reducción del gasto en contratos de prestación de servicios profesionales y de apoyo a la gestión en cumplimiento del artículo 6 del Decreto 062 de 2024."/>
    <x v="1"/>
    <s v="No aplica"/>
    <n v="0"/>
    <s v="No Aplica"/>
    <n v="9102789"/>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Recursos de la línea 85"/>
    <d v="2024-02-19T00:00:00"/>
    <s v="FOR-040"/>
    <d v="2024-02-19T00:00:00"/>
    <n v="9102789"/>
    <n v="0"/>
    <n v="116"/>
    <d v="2024-02-19T00:00:00"/>
    <n v="0"/>
    <n v="9102789"/>
    <m/>
    <m/>
    <m/>
    <n v="0"/>
    <m/>
    <m/>
    <n v="0"/>
    <n v="9102789"/>
    <m/>
    <m/>
    <m/>
    <s v="ANULACIÓN TOTAL CDP No. 116"/>
  </r>
  <r>
    <n v="157"/>
    <s v="7696-157"/>
    <s v="O23011605560000007696"/>
    <x v="4"/>
    <x v="6"/>
    <x v="23"/>
    <s v="PM/0208/0102/45990077696 - PM/0208/0103/45990077696 - PM/0208/0104/45990077696 -  PM/0208/0105/45990077696 - PM/0208/0106/45990077696"/>
    <x v="60"/>
    <x v="0"/>
    <s v="Ahorro del 10% para la reducción del gasto en contratos de prestación de servicios profesionales y de apoyo a la gestión en cumplimiento del artículo 6 del Decreto 062 de 2024."/>
    <x v="1"/>
    <s v="No aplica"/>
    <n v="0"/>
    <s v="No Aplica"/>
    <n v="92475849"/>
    <s v="NO APLICA"/>
    <s v="NO APLICA"/>
    <s v="NO APLICA"/>
    <s v="DIRECCIÓN DE GESTIÓN CORPORATIVA "/>
    <s v="MARTHA JANETH CARREÑO LIZARAZO"/>
    <s v="FORTALECIMIENTO DEL MODELO DE GESTIÓN INSTITUCIONAL Y MODERNIZACIÓN DE LOS SISTEMAS DE INFORMACIÓN DE LA CAJA DE LA VIVIENDA POPULAR. BOGOTÁ"/>
    <s v="No aplica"/>
    <m/>
    <d v="2024-02-19T00:00:00"/>
    <n v="202417000021563"/>
    <s v="02 - Creación de Nueva Línea "/>
    <s v="varios"/>
    <d v="2024-02-19T00:00:00"/>
    <s v="FOR-041"/>
    <d v="2024-02-19T00:00:00"/>
    <n v="92475849"/>
    <n v="0"/>
    <n v="117"/>
    <d v="2024-02-19T00:00:00"/>
    <n v="0"/>
    <n v="92475849"/>
    <m/>
    <m/>
    <m/>
    <n v="0"/>
    <m/>
    <m/>
    <n v="0"/>
    <n v="92475849"/>
    <m/>
    <m/>
    <m/>
    <s v="ANULACIÓN TOTAL CDP No. 117"/>
  </r>
  <r>
    <n v="158"/>
    <s v="7696-158"/>
    <s v="O23011605560000007696"/>
    <x v="4"/>
    <x v="6"/>
    <x v="19"/>
    <s v="PM/0208/0102/45990237696 - PM/0208/0103/45990237696 - PM/0208/0104/45990237696 -  PM/0208/0105/45990237696 - PM/0208/0106/45990237696"/>
    <x v="6"/>
    <x v="0"/>
    <s v="Apoyar a la Caja de la Vivienda Popular en el desarrollo y conceptualización del Plan Estratégico Institucional."/>
    <x v="2"/>
    <n v="80101604"/>
    <n v="18093950"/>
    <n v="4"/>
    <n v="72375800"/>
    <s v="FEBRERO"/>
    <s v="FEBRERO"/>
    <s v="Febrero"/>
    <s v="DIRECCIÓN DE GESTIÓN CORPORATIVA "/>
    <s v="MARTHA JANETH CARREÑO LIZARAZO"/>
    <s v="FORTALECIMIENTO DEL MODELO DE GESTIÓN INSTITUCIONAL Y MODERNIZACIÓN DE LOS SISTEMAS DE INFORMACIÓN DE LA CAJA DE LA VIVIENDA POPULAR. BOGOTÁ"/>
    <s v="Dirección General"/>
    <m/>
    <d v="2024-02-20T00:00:00"/>
    <n v="202417000021913"/>
    <s v="02 - Creación de Nueva Línea "/>
    <s v="Recursos de la líneas 33, 35, 36, 37, 38 y 39."/>
    <d v="2024-02-20T00:00:00"/>
    <s v="FOR-043"/>
    <d v="2024-02-20T00:00:00"/>
    <n v="72375800"/>
    <n v="0"/>
    <n v="120"/>
    <d v="2024-02-20T00:00:00"/>
    <n v="72375800"/>
    <n v="0"/>
    <n v="294"/>
    <d v="2024-02-20T00:00:00"/>
    <n v="72375800"/>
    <n v="0"/>
    <n v="0"/>
    <m/>
    <n v="72375800"/>
    <n v="0"/>
    <s v="CONTRATO DE PRESTACION DE SERVICIOS"/>
    <n v="16"/>
    <s v="IDENTITARIA SAS"/>
    <m/>
  </r>
  <r>
    <n v="159"/>
    <s v="7696-159"/>
    <s v="O23011605560000007696"/>
    <x v="4"/>
    <x v="6"/>
    <x v="21"/>
    <s v="PM/0208/0102/45990167696 - PM/0208/0103/45990167696 - PM/0208/0104/45990167696 -  PM/0208/0105/45990167696 - PM/0208/0106/45990167696"/>
    <x v="61"/>
    <x v="0"/>
    <s v="Prestación del servicio de correo para la recolección, transporte y entrega de la correspondencia de la Caja de la Vivienda Popular."/>
    <x v="2"/>
    <n v="78102201"/>
    <n v="6875000"/>
    <n v="8"/>
    <n v="550000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s v="21/03/2024_x000a_21/02/2024"/>
    <s v="202417000033293_x000a_202417000022573"/>
    <s v="03 - Modificación de Línea"/>
    <s v="Recursos de las líneas 2, 67 y 80"/>
    <d v="2024-02-28T00:00:00"/>
    <s v="FOR-112_x000a_ANULACIÓN FOR-065"/>
    <d v="2024-03-21T00:00:00"/>
    <n v="55000000"/>
    <n v="0"/>
    <n v="534"/>
    <d v="2024-03-22T00:00:00"/>
    <n v="55000000"/>
    <n v="0"/>
    <n v="1895"/>
    <d v="2024-05-15T00:00:00"/>
    <n v="55000000"/>
    <n v="0"/>
    <n v="0"/>
    <m/>
    <n v="55000000"/>
    <n v="0"/>
    <s v="CONTRATOS INTERADMINISTRATIVOS"/>
    <n v="297"/>
    <s v="SERVICIOS POSTALES NACIONALES S.A.S."/>
    <s v="SE ANULO LA VIABILIDAD No. FOR-065 POR CAMBIO DE OBJETO."/>
  </r>
  <r>
    <n v="160"/>
    <s v="7696-160"/>
    <s v="O23011605560000007696"/>
    <x v="4"/>
    <x v="6"/>
    <x v="19"/>
    <s v="PM/0208/0102/45990237696 - PM/0208/0103/45990237696 - PM/0208/0104/45990237696 -  PM/0208/0105/45990237696 - PM/0208/0106/45990237696"/>
    <x v="6"/>
    <x v="0"/>
    <s v="Prestar servicios profesionales para la elaboración, revisión y control en relación con los procesos a cargo de la Dirección de Gestión Corporativa"/>
    <x v="2"/>
    <n v="80111600"/>
    <n v="7000000"/>
    <n v="4"/>
    <n v="28000000"/>
    <s v="MARZO"/>
    <s v="MARZO"/>
    <s v="MARZO"/>
    <s v="DIRECCIÓN DE GESTIÓN CORPORATIVA "/>
    <s v="MARTHA JANETH CARREÑO LIZARAZO"/>
    <s v="FORTALECIMIENTO DEL MODELO DE GESTIÓN INSTITUCIONAL Y MODERNIZACIÓN DE LOS SISTEMAS DE INFORMACIÓN DE LA CAJA DE LA VIVIENDA POPULAR. BOGOTÁ"/>
    <s v="Dirección de Gestión Corporativa"/>
    <m/>
    <d v="2024-02-23T00:00:00"/>
    <n v="202417000023303"/>
    <s v="02 - Creación de Nueva Línea "/>
    <s v="Recursos de la línea 16"/>
    <d v="2024-02-26T00:00:00"/>
    <s v="FOR-082"/>
    <d v="2024-03-01T00:00:00"/>
    <n v="28000000"/>
    <n v="0"/>
    <n v="384"/>
    <d v="2024-03-04T00:00:00"/>
    <n v="26833333"/>
    <n v="1166667"/>
    <n v="412"/>
    <d v="2024-03-05T00:00:00"/>
    <n v="26833333"/>
    <n v="0"/>
    <n v="12833333"/>
    <m/>
    <n v="14000000"/>
    <n v="1166667"/>
    <s v="CONTRATO DE PRESTACION DE SERVICIOS PROFESIONALES"/>
    <n v="85"/>
    <s v="BELIA FERNANDA DOUSDEBES AGUDELO"/>
    <s v="ANULACIÓN PARClAL CDP No. 384"/>
  </r>
  <r>
    <n v="161"/>
    <s v="7696-161"/>
    <s v="O23011605560000007696"/>
    <x v="4"/>
    <x v="6"/>
    <x v="19"/>
    <s v="PM/0208/0102/45990237696 - PM/0208/0103/45990237696 - PM/0208/0104/45990237696 -  PM/0208/0105/45990237696 - PM/0208/0106/45990237696"/>
    <x v="34"/>
    <x v="0"/>
    <s v="Adición y prorroga al contrato No. 40-2023, cuyo objeto es: “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
    <x v="3"/>
    <s v="No aplica"/>
    <n v="5631000"/>
    <n v="1"/>
    <n v="5631000"/>
    <s v="FEBRERO"/>
    <s v="FEBRERO"/>
    <s v="Febrero"/>
    <s v="DIRECCIÓN DE GESTIÓN CORPORATIVA "/>
    <s v="MARTHA JANETH CARREÑO LIZARAZO"/>
    <s v="FORTALECIMIENTO DEL MODELO DE GESTIÓN INSTITUCIONAL Y MODERNIZACIÓN DE LOS SISTEMAS DE INFORMACIÓN DE LA CAJA DE LA VIVIENDA POPULAR. BOGOTÁ"/>
    <s v="Subdirección Financiera"/>
    <m/>
    <d v="2024-02-27T00:00:00"/>
    <n v="202417000024413"/>
    <s v="02 - Creación de Nueva Línea "/>
    <s v="Recursos de la línea 26"/>
    <d v="2024-02-27T00:00:00"/>
    <s v="FOR-057"/>
    <d v="2024-02-27T00:00:00"/>
    <n v="5631000"/>
    <n v="0"/>
    <n v="301"/>
    <d v="2024-02-28T00:00:00"/>
    <n v="5631000"/>
    <n v="0"/>
    <n v="350"/>
    <d v="2024-02-29T00:00:00"/>
    <n v="5631000"/>
    <n v="0"/>
    <n v="5631000"/>
    <m/>
    <n v="0"/>
    <n v="0"/>
    <s v="CONTRATO DE PRESTACION DE SERVICIOS PROFESIONALES"/>
    <n v="40"/>
    <s v="IVONNE ASTRID BUITRAGO BERNAL"/>
    <m/>
  </r>
  <r>
    <n v="162"/>
    <s v="7696-162"/>
    <s v="O23011605560000007696"/>
    <x v="4"/>
    <x v="6"/>
    <x v="19"/>
    <s v="PM/0208/0102/45990237696 - PM/0208/0103/45990237696 - PM/0208/0104/45990237696 -  PM/0208/0105/45990237696 - PM/0208/0106/45990237696"/>
    <x v="43"/>
    <x v="0"/>
    <s v="Adición y prórroga al contrato No. 619-2023, cuyo objeto es: “Prestar los servicios de apoyo a la gestión para realizar y atender las actividades administrativas y operativas de la Dirección de Gestión Corporativa.”"/>
    <x v="3"/>
    <n v="80111600"/>
    <n v="1603710"/>
    <s v="1 mes y 5 días"/>
    <n v="1870995"/>
    <s v="FEBRERO"/>
    <s v="FEBRERO"/>
    <s v="Febrero"/>
    <s v="DIRECCIÓN DE GESTIÓN CORPORATIVA "/>
    <s v="MARTHA JANETH CARREÑO LIZARAZO"/>
    <s v="FORTALECIMIENTO DEL MODELO DE GESTIÓN INSTITUCIONAL Y MODERNIZACIÓN DE LOS SISTEMAS DE INFORMACIÓN DE LA CAJA DE LA VIVIENDA POPULAR. BOGOTÁ"/>
    <s v="Dirección de Gestión Corporativa"/>
    <m/>
    <s v="27/02/2024_x000a_"/>
    <s v="202417000024883_x000a_"/>
    <s v="02 - Creación de Nueva Línea "/>
    <s v="Recursos de la línea 54"/>
    <s v="27/02/2024_x000a_"/>
    <s v="FOR-061"/>
    <d v="2024-02-27T00:00:00"/>
    <n v="1870995"/>
    <n v="0"/>
    <n v="328"/>
    <d v="2024-02-28T00:00:00"/>
    <n v="1870995"/>
    <n v="0"/>
    <n v="367"/>
    <d v="2024-03-01T00:00:00"/>
    <n v="1870995"/>
    <n v="0"/>
    <n v="1870995"/>
    <m/>
    <n v="0"/>
    <n v="0"/>
    <s v="CONTRATO DE PRESTACION DE SERVICIOS DE APOYO A LA GESTION"/>
    <n v="619"/>
    <s v="MARIA ROCIO MARTINEZ ARIAS"/>
    <m/>
  </r>
  <r>
    <n v="163"/>
    <s v="7696-163"/>
    <s v="O23011605560000007696"/>
    <x v="4"/>
    <x v="6"/>
    <x v="19"/>
    <s v="PM/0208/0102/45990237696 - PM/0208/0103/45990237696 - PM/0208/0104/45990237696 -  PM/0208/0105/45990237696 - PM/0208/0106/45990237696"/>
    <x v="43"/>
    <x v="0"/>
    <s v="Adición y prórroga al contrato No. 686-2023, cuyo objeto es: “Prestar servicios profesionales en el desarrollo de actividades relacionadas con la etapa precontractual, gestión de pagos y apoyo en la etapa poscontractual de los contratos a cargo de la Dirección de Gestión Corporativa y/o el proyecto de inversión a cargo de la dependencia.&quot;"/>
    <x v="3"/>
    <s v="No aplica"/>
    <n v="7483980"/>
    <s v="1 mes y 12 días"/>
    <n v="10477572"/>
    <s v="FEBRERO"/>
    <s v="FEBRERO"/>
    <s v="Febrero"/>
    <s v="DIRECCIÓN DE GESTIÓN CORPORATIVA "/>
    <s v="MARTHA JANETH CARREÑO LIZARAZO"/>
    <s v="FORTALECIMIENTO DEL MODELO DE GESTIÓN INSTITUCIONAL Y MODERNIZACIÓN DE LOS SISTEMAS DE INFORMACIÓN DE LA CAJA DE LA VIVIENDA POPULAR. BOGOTÁ"/>
    <s v="Dirección de Gestión Corporativa"/>
    <m/>
    <s v="27/02/2024_x000a_"/>
    <n v="202417000025033"/>
    <s v="02 - Creación de Nueva Línea "/>
    <s v="Recursos de la línea 55"/>
    <d v="2024-02-23T00:00:00"/>
    <s v="FOR-062"/>
    <d v="2024-02-27T00:00:00"/>
    <n v="10477572"/>
    <n v="0"/>
    <n v="268"/>
    <d v="2024-02-27T00:00:00"/>
    <n v="10477572"/>
    <n v="0"/>
    <n v="309"/>
    <d v="2024-02-27T00:00:00"/>
    <n v="10477572"/>
    <n v="0"/>
    <n v="8232378"/>
    <m/>
    <n v="2245194"/>
    <n v="0"/>
    <s v="CONTRATO DE PRESTACION DE SERVICIOS PROFESIONALES"/>
    <n v="686"/>
    <s v="SERGIO ALEJANDRO PINO ROJAS"/>
    <m/>
  </r>
  <r>
    <n v="164"/>
    <s v="7696-164"/>
    <s v="O23011605560000007696"/>
    <x v="4"/>
    <x v="6"/>
    <x v="19"/>
    <s v="PM/0208/0102/45990237696 - PM/0208/0103/45990237696 - PM/0208/0104/45990237696 -  PM/0208/0105/45990237696 - PM/0208/0106/45990237696"/>
    <x v="6"/>
    <x v="0"/>
    <s v="Adición y prorroga al contrato No. 425-2023, cuyo objeto es: “Prestar servicios profesionales en la ejecución de auditorías seguimiento y evaluaciones del Plan Anual de Auditorías de la vigencia aprobado por el Comité ICCI que aporten en el mejoramiento continuo de los procesos de la Caja de la Vivienda Popular, con énfasis en el componente contable y financiero.&quot;"/>
    <x v="3"/>
    <s v="No aplica"/>
    <n v="7338666"/>
    <s v="2 meses y 10 días"/>
    <n v="17123554"/>
    <s v="FEBRERO"/>
    <s v="FEBRERO"/>
    <s v="Febrero"/>
    <s v="DIRECCIÓN DE GESTIÓN CORPORATIVA "/>
    <s v="MARTHA JANETH CARREÑO LIZARAZO"/>
    <s v="FORTALECIMIENTO DEL MODELO DE GESTIÓN INSTITUCIONAL Y MODERNIZACIÓN DE LOS SISTEMAS DE INFORMACIÓN DE LA CAJA DE LA VIVIENDA POPULAR. BOGOTÁ"/>
    <s v="Asesoría de Control Interno"/>
    <m/>
    <s v="28/02/2024_x000a_"/>
    <n v="202417000025073"/>
    <s v="02 - Creación de Nueva Línea "/>
    <s v="Recursos de la línea 23"/>
    <d v="2024-02-28T00:00:00"/>
    <s v="FOR-063"/>
    <d v="2024-02-28T00:00:00"/>
    <n v="17123554"/>
    <n v="0"/>
    <n v="334"/>
    <d v="2024-02-28T00:00:00"/>
    <n v="17123554"/>
    <n v="0"/>
    <n v="346"/>
    <d v="2024-02-29T00:00:00"/>
    <n v="17123554"/>
    <n v="0"/>
    <n v="14677332"/>
    <m/>
    <n v="2446222"/>
    <n v="0"/>
    <s v="CONTRATO DE PRESTACION DE SERVICIOS PROFESIONALES"/>
    <n v="425"/>
    <s v="MARTHA YANETH RODRIGUEZ CHAPARRO"/>
    <m/>
  </r>
  <r>
    <n v="165"/>
    <s v="7696-165"/>
    <s v="O23011605560000007696"/>
    <x v="4"/>
    <x v="6"/>
    <x v="19"/>
    <s v="PM/0208/0102/45990237696 - PM/0208/0103/45990237696 - PM/0208/0104/45990237696 -  PM/0208/0105/45990237696 - PM/0208/0106/45990237696"/>
    <x v="6"/>
    <x v="0"/>
    <s v="Adición y prorroga al contrato No. 439-2023,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Seguridad y Privacidad de Información.&quot;"/>
    <x v="3"/>
    <s v="No aplica"/>
    <n v="7338666"/>
    <s v="2 meses y 10 días"/>
    <n v="17123554"/>
    <s v="FEBRERO"/>
    <s v="FEBRERO"/>
    <s v="Febrero"/>
    <s v="DIRECCIÓN DE GESTIÓN CORPORATIVA "/>
    <s v="MARTHA JANETH CARREÑO LIZARAZO"/>
    <s v="FORTALECIMIENTO DEL MODELO DE GESTIÓN INSTITUCIONAL Y MODERNIZACIÓN DE LOS SISTEMAS DE INFORMACIÓN DE LA CAJA DE LA VIVIENDA POPULAR. BOGOTÁ"/>
    <s v="Asesoría de Control Interno"/>
    <m/>
    <s v="28/02/2024_x000a_"/>
    <n v="202417000025073"/>
    <s v="02 - Creación de Nueva Línea "/>
    <s v="Recursos de la línea "/>
    <d v="2024-02-28T00:00:00"/>
    <s v="FOR-064"/>
    <d v="2024-02-28T00:00:00"/>
    <n v="17123554"/>
    <n v="0"/>
    <n v="336"/>
    <d v="2024-02-28T00:00:00"/>
    <n v="17123554"/>
    <n v="0"/>
    <n v="348"/>
    <d v="2024-02-29T00:00:00"/>
    <n v="17123554"/>
    <n v="0"/>
    <n v="14677332"/>
    <m/>
    <n v="2446222"/>
    <n v="0"/>
    <s v="CONTRATO DE PRESTACION DE SERVICIOS PROFESIONALES"/>
    <n v="439"/>
    <s v="JAVIER ALFONSO SARMIENTO PIÑEROS"/>
    <m/>
  </r>
  <r>
    <n v="166"/>
    <s v="7696-166"/>
    <s v="O23011605560000007696"/>
    <x v="4"/>
    <x v="6"/>
    <x v="19"/>
    <s v="PM/0208/0102/45990237696 - PM/0208/0103/45990237696 - PM/0208/0104/45990237696 -  PM/0208/0105/45990237696 - PM/0208/0106/45990237696"/>
    <x v="6"/>
    <x v="0"/>
    <s v="Adición y prórroga al contrato No. 73-2023, cuyo objeto es: “Prestar servicios profesionales para apoyar el mantenimiento y mejora de la Gestión Ambiental de la CVP, a través de la implementación, seguimiento, evaluación y retroalimentación del Plan Institucional de Gestión Ambiental (PIGA) 2020-2024 y su respectivo Plan de Acción Anual.”"/>
    <x v="3"/>
    <s v="No aplica"/>
    <n v="4704216.4285714291"/>
    <s v="28 dias"/>
    <n v="4390602"/>
    <s v="FEBRERO"/>
    <s v="FEBRERO"/>
    <s v="Febrero"/>
    <s v="DIRECCIÓN DE GESTIÓN CORPORATIVA "/>
    <s v="MARTHA JANETH CARREÑO LIZARAZO"/>
    <s v="FORTALECIMIENTO DEL MODELO DE GESTIÓN INSTITUCIONAL Y MODERNIZACIÓN DE LOS SISTEMAS DE INFORMACIÓN DE LA CAJA DE LA VIVIENDA POPULAR. BOGOTÁ"/>
    <s v="Oficina Asesora de Planeación"/>
    <m/>
    <s v="28/02/2024_x000a_"/>
    <n v="202417000025593"/>
    <s v="02 - Creación de Nueva Línea "/>
    <s v="Recursos de la línea 35"/>
    <d v="2024-02-28T00:00:00"/>
    <s v="FOR-066"/>
    <d v="2024-02-28T00:00:00"/>
    <n v="4390602"/>
    <n v="0"/>
    <n v="345"/>
    <d v="2024-02-29T00:00:00"/>
    <n v="4390602"/>
    <n v="0"/>
    <n v="371"/>
    <d v="2024-03-01T00:00:00"/>
    <n v="4390602"/>
    <n v="0"/>
    <n v="4390602"/>
    <m/>
    <n v="0"/>
    <n v="0"/>
    <s v="CONTRATO DE PRESTACION DE SERVICIOS PROFESIONALES"/>
    <n v="73"/>
    <s v="YENNY FARITH BEJARANO CORREA"/>
    <m/>
  </r>
  <r>
    <n v="167"/>
    <s v="7696-167"/>
    <s v="O23011605560000007696"/>
    <x v="4"/>
    <x v="6"/>
    <x v="19"/>
    <s v="PM/0208/0102/45990237696 - PM/0208/0103/45990237696 - PM/0208/0104/45990237696 -  PM/0208/0105/45990237696 - PM/0208/0106/45990237696"/>
    <x v="6"/>
    <x v="0"/>
    <s v="Adición y prorroga al contrato No. 136-2023, cuyo objeto es: “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
    <x v="3"/>
    <s v="No aplica"/>
    <n v="8797371.4285714272"/>
    <s v="1 mes y 5 días"/>
    <n v="10263600"/>
    <s v="FEBRERO"/>
    <s v="FEBRERO"/>
    <s v="Febrero"/>
    <s v="DIRECCIÓN DE GESTIÓN CORPORATIVA "/>
    <s v="MARTHA JANETH CARREÑO LIZARAZO"/>
    <s v="FORTALECIMIENTO DEL MODELO DE GESTIÓN INSTITUCIONAL Y MODERNIZACIÓN DE LOS SISTEMAS DE INFORMACIÓN DE LA CAJA DE LA VIVIENDA POPULAR. BOGOTÁ"/>
    <s v="Oficina Asesora de Planeación"/>
    <m/>
    <s v="28/02/2024_x000a_"/>
    <n v="202417000025593"/>
    <s v="02 - Creación de Nueva Línea "/>
    <s v="Recursos de la línea 38"/>
    <d v="2024-02-28T00:00:00"/>
    <s v="FOR-067"/>
    <d v="2024-02-28T00:00:00"/>
    <n v="10263600"/>
    <n v="0"/>
    <n v="337"/>
    <d v="2024-02-28T00:00:00"/>
    <n v="10263600"/>
    <n v="0"/>
    <n v="369"/>
    <d v="2024-03-01T00:00:00"/>
    <n v="10263600"/>
    <n v="0"/>
    <n v="10263600"/>
    <m/>
    <n v="0"/>
    <n v="0"/>
    <s v="CONTRATO DE PRESTACION DE SERVICIOS PROFESIONALES"/>
    <n v="136"/>
    <s v="INGRID DALILA MARIÑO MORALES"/>
    <m/>
  </r>
  <r>
    <n v="168"/>
    <s v="7696-168"/>
    <s v="O23011605560000007696"/>
    <x v="4"/>
    <x v="6"/>
    <x v="19"/>
    <s v="PM/0208/0102/45990237696 - PM/0208/0103/45990237696 - PM/0208/0104/45990237696 -  PM/0208/0105/45990237696 - PM/0208/0106/45990237696"/>
    <x v="6"/>
    <x v="0"/>
    <s v="Adición y prorroga al contrato No. 76-2023, cuyo objeto es: “Prestar servicios profesionales para apoyar a la OAP en la programación, seguimiento, evaluación y monitoreo de los proyectos de inversión de la CVP, la gestión de los sistemas de información establecidos para tal fin, y la elaboración de informes periódicos.”"/>
    <x v="3"/>
    <s v="No aplica"/>
    <n v="7728000"/>
    <s v="23 dias"/>
    <n v="5924800"/>
    <s v="FEBRERO"/>
    <s v="FEBRERO"/>
    <s v="Febrero"/>
    <s v="DIRECCIÓN DE GESTIÓN CORPORATIVA "/>
    <s v="MARTHA JANETH CARREÑO LIZARAZO"/>
    <s v="FORTALECIMIENTO DEL MODELO DE GESTIÓN INSTITUCIONAL Y MODERNIZACIÓN DE LOS SISTEMAS DE INFORMACIÓN DE LA CAJA DE LA VIVIENDA POPULAR. BOGOTÁ"/>
    <s v="Oficina Asesora de Planeación"/>
    <m/>
    <s v="28/02/2024_x000a_"/>
    <n v="202417000025593"/>
    <s v="02 - Creación de Nueva Línea "/>
    <s v="Recursos de la línea 36"/>
    <d v="2024-02-28T00:00:00"/>
    <s v="FOR-068"/>
    <d v="2024-02-28T00:00:00"/>
    <n v="5924800"/>
    <n v="0"/>
    <n v="338"/>
    <d v="2024-02-28T00:00:00"/>
    <n v="5924800"/>
    <n v="0"/>
    <n v="370"/>
    <d v="2024-03-01T00:00:00"/>
    <n v="5924800"/>
    <n v="0"/>
    <n v="5924800"/>
    <m/>
    <n v="0"/>
    <n v="0"/>
    <s v="CONTRATO DE PRESTACION DE SERVICIOS PROFESIONALES"/>
    <n v="76"/>
    <s v="YEIMY YOLANDA MARIN BARRERO"/>
    <m/>
  </r>
  <r>
    <n v="169"/>
    <s v="7696-169"/>
    <s v="O23011605560000007696"/>
    <x v="4"/>
    <x v="6"/>
    <x v="19"/>
    <s v="PM/0208/0102/45990237696 - PM/0208/0103/45990237696 - PM/0208/0104/45990237696 -  PM/0208/0105/45990237696 - PM/0208/0106/45990237696"/>
    <x v="8"/>
    <x v="0"/>
    <s v="Prestar servicios profesionales como abogado para el desarrollo de las actividades relacionadas con la Subdirección administrativa"/>
    <x v="2"/>
    <n v="80111600"/>
    <n v="5000000"/>
    <n v="4"/>
    <n v="200000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s v="28/02/2024_x000a_"/>
    <n v="202417000025723"/>
    <s v="02 - Creación de Nueva Línea "/>
    <s v="Recursos de la línea 30"/>
    <d v="2024-02-29T00:00:00"/>
    <s v="FOR-088"/>
    <d v="2024-03-11T00:00:00"/>
    <n v="20000000"/>
    <n v="0"/>
    <n v="418"/>
    <d v="2024-03-11T00:00:00"/>
    <n v="14000000"/>
    <n v="6000000"/>
    <s v="2787"/>
    <d v="2024-05-28T00:00:00"/>
    <n v="14000000"/>
    <n v="0"/>
    <n v="0"/>
    <m/>
    <n v="14000000"/>
    <n v="6000000"/>
    <s v="CONTRATO DE PRESTACION DE SERVICIOS PROFESIONALES"/>
    <n v="439"/>
    <s v="ALVARO JAVIER TELLEZ CRUZ"/>
    <s v="ANULACIÓN PARClAL CDP No. 418"/>
  </r>
  <r>
    <n v="170"/>
    <s v="7696-170"/>
    <s v="O23011605560000007696"/>
    <x v="4"/>
    <x v="6"/>
    <x v="19"/>
    <s v="PM/0208/0102/45990237696 - PM/0208/0103/45990237696 - PM/0208/0104/45990237696 -  PM/0208/0105/45990237696 - PM/0208/0106/45990237696"/>
    <x v="8"/>
    <x v="0"/>
    <s v="Prestar servicios profesionales especializados como abogado a la subdirección administrativa apoyando la ejecución de los diversos trámites contractuales, administrativos y jurídicos."/>
    <x v="2"/>
    <n v="80111600"/>
    <n v="7000000"/>
    <n v="4"/>
    <n v="280000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s v="28/02/2024_x000a_"/>
    <n v="202417000025723"/>
    <s v="02 - Creación de Nueva Línea "/>
    <s v="Recursos de la línea 30"/>
    <d v="2024-02-29T00:00:00"/>
    <s v="FOR-089"/>
    <d v="2024-03-11T00:00:00"/>
    <n v="28000000"/>
    <n v="0"/>
    <n v="419"/>
    <d v="2024-03-11T00:00:00"/>
    <n v="6766667"/>
    <n v="21233333"/>
    <n v="1142"/>
    <d v="2024-04-02T00:00:00"/>
    <n v="6766667"/>
    <n v="0"/>
    <n v="6766667"/>
    <m/>
    <n v="0"/>
    <n v="21233333"/>
    <s v="CONTRATO DE PRESTACION DE SERVICIOS PROFESIONALES"/>
    <n v="251"/>
    <s v="JENNIFFER ANDREA CALLEJAS REUTO"/>
    <s v="ANULACIÓN PARClAL CDP No. 419"/>
  </r>
  <r>
    <n v="171"/>
    <s v="7696-171"/>
    <s v="O23011605560000007696"/>
    <x v="4"/>
    <x v="6"/>
    <x v="19"/>
    <s v="PM/0208/0102/45990237696 - PM/0208/0103/45990237696 - PM/0208/0104/45990237696 -  PM/0208/0105/45990237696 - PM/0208/0106/45990237696"/>
    <x v="8"/>
    <x v="0"/>
    <s v="Prestar servicios de apoyo a la subdirección administrativa para el fortalecimiento de los procesos administrativos y del talento humano."/>
    <x v="2"/>
    <n v="80111600"/>
    <n v="2900000"/>
    <n v="4"/>
    <n v="11600000"/>
    <s v="MARZO"/>
    <s v="MARZO"/>
    <s v="MARZO"/>
    <s v="DIRECCIÓN DE GESTIÓN CORPORATIVA "/>
    <s v="MARTHA JANETH CARREÑO LIZARAZO"/>
    <s v="FORTALECIMIENTO DEL MODELO DE GESTIÓN INSTITUCIONAL Y MODERNIZACIÓN DE LOS SISTEMAS DE INFORMACIÓN DE LA CAJA DE LA VIVIENDA POPULAR. BOGOTÁ"/>
    <s v="Subdirección Administrativa"/>
    <m/>
    <s v="28/02/2024_x000a_"/>
    <n v="202417000025723"/>
    <s v="02 - Creación de Nueva Línea "/>
    <s v="Recursos de la línea 30"/>
    <d v="2024-02-29T00:00:00"/>
    <m/>
    <m/>
    <m/>
    <n v="11600000"/>
    <m/>
    <m/>
    <m/>
    <n v="0"/>
    <m/>
    <m/>
    <m/>
    <n v="0"/>
    <m/>
    <m/>
    <n v="0"/>
    <n v="11600000"/>
    <m/>
    <m/>
    <m/>
    <m/>
  </r>
  <r>
    <n v="172"/>
    <s v="7696-172"/>
    <s v="O23011605560000007696"/>
    <x v="4"/>
    <x v="6"/>
    <x v="19"/>
    <s v="PM/0208/0102/45990237696 - PM/0208/0103/45990237696 - PM/0208/0104/45990237696 -  PM/0208/0105/45990237696 - PM/0208/0106/45990237696"/>
    <x v="8"/>
    <x v="0"/>
    <s v="Prestar servicios profesionales desde el componente jurídico para brindar apoyo en las actuaciones que se adelanten en el proceso de gestión contractual."/>
    <x v="2"/>
    <n v="80121704"/>
    <n v="5000000"/>
    <n v="4"/>
    <n v="20000000"/>
    <s v="MARZO"/>
    <s v="MARZO"/>
    <s v="MARZO"/>
    <s v="DIRECCIÓN DE GESTIÓN CORPORATIVA "/>
    <s v="MARTHA JANETH CARREÑO LIZARAZO"/>
    <s v="FORTALECIMIENTO DEL MODELO DE GESTIÓN INSTITUCIONAL Y MODERNIZACIÓN DE LOS SISTEMAS DE INFORMACIÓN DE LA CAJA DE LA VIVIENDA POPULAR. BOGOTÁ"/>
    <s v="Dirección Jurídica"/>
    <m/>
    <s v="06/03/2024_x000a_"/>
    <s v="202417000029033_x000a_"/>
    <s v="02 - Creación de Nueva Línea "/>
    <s v="Recursos de la línea 3"/>
    <d v="2024-03-06T00:00:00"/>
    <s v="FOR-087"/>
    <d v="2024-03-11T00:00:00"/>
    <n v="20000000"/>
    <n v="0"/>
    <n v="417"/>
    <d v="2024-03-11T00:00:00"/>
    <n v="20000000"/>
    <n v="0"/>
    <n v="968"/>
    <d v="2024-03-19T00:00:00"/>
    <n v="20000000"/>
    <n v="0"/>
    <n v="6833333"/>
    <m/>
    <n v="13166667"/>
    <n v="0"/>
    <s v="CONTRATO DE PRESTACION DE SERVICIOS PROFESIONALES"/>
    <n v="199"/>
    <s v="WILMER ANDRES ALBORNOZ SUA"/>
    <m/>
  </r>
  <r>
    <n v="173"/>
    <s v="7696-173"/>
    <s v="O23011605560000007696"/>
    <x v="4"/>
    <x v="6"/>
    <x v="19"/>
    <s v="PM/0208/0102/45990237696 - PM/0208/0103/45990237696 - PM/0208/0104/45990237696 -  PM/0208/0105/45990237696 - PM/0208/0106/45990237696"/>
    <x v="10"/>
    <x v="4"/>
    <s v="Pago de pasivo exigible compromiso No. 767-2022, cuyo objeto es: Prestar los servicios profesionales para adelantar la representación judicial y extrajudicial en materia de derecho público y apoyar en los trámites administrativos que se requieran en la Dirección Jurídica”"/>
    <x v="1"/>
    <s v="No aplica"/>
    <n v="0"/>
    <s v="No Aplica"/>
    <n v="1635784"/>
    <s v="NO APLICA"/>
    <s v="NO APLICA"/>
    <s v="NO APLICA"/>
    <s v="DIRECCIÓN DE GESTIÓN CORPORATIVA "/>
    <s v="MARTHA JANETH CARREÑO LIZARAZO"/>
    <s v="FORTALECIMIENTO DEL MODELO DE GESTIÓN INSTITUCIONAL Y MODERNIZACIÓN DE LOS SISTEMAS DE INFORMACIÓN DE LA CAJA DE LA VIVIENDA POPULAR. BOGOTÁ"/>
    <s v="No aplica"/>
    <m/>
    <s v="25/04/2024_x000a_11/03/2024"/>
    <s v="202417000041273_x000a_202417000029543"/>
    <s v="01 - Viabilización de Línea"/>
    <s v="Recursos de la línea 44"/>
    <s v="25/04/2024_x000a_11/03/2024"/>
    <s v="FOR-123"/>
    <d v="2024-04-25T00:00:00"/>
    <n v="1635784"/>
    <n v="0"/>
    <n v="676"/>
    <d v="2024-04-26T00:00:00"/>
    <n v="1635784"/>
    <n v="0"/>
    <n v="1819"/>
    <d v="2024-04-30T00:00:00"/>
    <n v="1635784"/>
    <n v="0"/>
    <n v="1635784"/>
    <m/>
    <n v="0"/>
    <n v="0"/>
    <s v="CONTRATO DE PRESTACION DE SERVICIOS PROFESIONALES"/>
    <n v="767"/>
    <s v="LUIS GUILLERMO QUIÑONES BENAVIDES"/>
    <m/>
  </r>
  <r>
    <n v="174"/>
    <s v="7696-174"/>
    <s v="O23011605560000007696"/>
    <x v="4"/>
    <x v="6"/>
    <x v="19"/>
    <s v="PM/0208/0102/45990237696 - PM/0208/0103/45990237696 - PM/0208/0104/45990237696 -  PM/0208/0105/45990237696 - PM/0208/0106/45990237696"/>
    <x v="10"/>
    <x v="4"/>
    <s v="Pago de pasivo exigible compromiso No. 784-2022, cuyo objeto es: “La prestación de los servicios profesionales para ejercer la representación técnica y especializada en defensa de los intereses de la Caja de la Vivienda Popular y del PATRIMONIO AUTONOMO FIDUBOGOTÁ SA PROYECTO CONSTRUCCIÓN DE VIVIENDA NUEVA identificado con NIT.830.055.897-7, en el proceso que en sede Arbitral y/o en sede de la jurisdicción ordinaria se llevará a cabo contra el Consorcio como sociedad interventora en el contrato de Construcción Vivienda Nueva CPS-PCVN-3-1-30589- 045 de 2015 y demás actividades relacionadas.”"/>
    <x v="1"/>
    <s v="No aplica"/>
    <n v="0"/>
    <s v="No Aplica"/>
    <n v="22500000"/>
    <s v="NO APLICA"/>
    <s v="NO APLICA"/>
    <s v="NO APLICA"/>
    <s v="DIRECCIÓN DE GESTIÓN CORPORATIVA "/>
    <s v="MARTHA JANETH CARREÑO LIZARAZO"/>
    <s v="FORTALECIMIENTO DEL MODELO DE GESTIÓN INSTITUCIONAL Y MODERNIZACIÓN DE LOS SISTEMAS DE INFORMACIÓN DE LA CAJA DE LA VIVIENDA POPULAR. BOGOTÁ"/>
    <s v="No aplica"/>
    <m/>
    <s v="25/04/2024_x000a_11/03/2024"/>
    <s v="202417000041283_x000a_202417000029863"/>
    <s v="01 - Viabilización de Línea"/>
    <s v="Recursos de la línea 44"/>
    <s v="25/04/2024_x000a_11/03/2024"/>
    <s v="FOR-124"/>
    <d v="2024-04-25T00:00:00"/>
    <n v="22500000"/>
    <n v="0"/>
    <n v="677"/>
    <d v="2024-04-26T00:00:00"/>
    <n v="22500000"/>
    <n v="0"/>
    <n v="1822"/>
    <d v="2024-05-02T00:00:00"/>
    <n v="22500000"/>
    <n v="0"/>
    <n v="22500000"/>
    <m/>
    <n v="0"/>
    <n v="0"/>
    <s v="CONTRATO DE PRESTACION DE SERVICIOS PROFESIONALES"/>
    <n v="784"/>
    <s v="NOGUERA &amp; SERRANO SOCIEDAD POR ACCIONES SIMPLIFICADA"/>
    <m/>
  </r>
  <r>
    <n v="175"/>
    <s v="7696-175"/>
    <s v="O23011605560000007696"/>
    <x v="4"/>
    <x v="6"/>
    <x v="19"/>
    <s v="PM/0208/0102/45990237696 - PM/0208/0103/45990237696 - PM/0208/0104/45990237696 -  PM/0208/0105/45990237696 - PM/0208/0106/45990237696"/>
    <x v="8"/>
    <x v="0"/>
    <s v="Prestar los servicios profesionales brindando acompañamiento legal en asuntos relacionados con la estructuración de proyectos de vivienda y en procesos estratégicos de la Caja de la Vivienda Popular."/>
    <x v="2"/>
    <n v="80111600"/>
    <n v="14000000"/>
    <n v="4"/>
    <n v="56000000"/>
    <s v="MARZO"/>
    <s v="MARZO"/>
    <s v="MARZO"/>
    <s v="DIRECCIÓN DE GESTIÓN CORPORATIVA "/>
    <s v="MARTHA JANETH CARREÑO LIZARAZO"/>
    <s v="FORTALECIMIENTO DEL MODELO DE GESTIÓN INSTITUCIONAL Y MODERNIZACIÓN DE LOS SISTEMAS DE INFORMACIÓN DE LA CAJA DE LA VIVIENDA POPULAR. BOGOTÁ"/>
    <s v="Dirección General"/>
    <m/>
    <d v="2024-03-12T00:00:00"/>
    <s v="202417000029953_x000a_"/>
    <s v="01 - Viabilización de Línea"/>
    <s v="Recursos de la línea 30"/>
    <d v="2024-03-12T00:00:00"/>
    <s v="FOR-101"/>
    <d v="2024-03-14T00:00:00"/>
    <n v="56000000"/>
    <n v="0"/>
    <n v="449"/>
    <d v="2024-03-14T00:00:00"/>
    <n v="56000000"/>
    <n v="0"/>
    <n v="1032"/>
    <d v="2024-03-21T00:00:00"/>
    <n v="56000000"/>
    <n v="0"/>
    <n v="14000000"/>
    <m/>
    <n v="42000000"/>
    <n v="0"/>
    <s v="CONTRATO DE PRESTACION DE SERVICIOS"/>
    <n v="183"/>
    <s v="LOTERO ZULUAGA ABOGADOS S A S"/>
    <m/>
  </r>
  <r>
    <n v="176"/>
    <s v="7696-176"/>
    <s v="O23011605560000007696"/>
    <x v="4"/>
    <x v="6"/>
    <x v="23"/>
    <s v="PM/0208/0102/45990077696 - PM/0208/0103/45990077696 - PM/0208/0104/45990077696 -  PM/0208/0105/45990077696 - PM/0208/0106/45990077696"/>
    <x v="60"/>
    <x v="0"/>
    <s v="Prestación de servicios de apoyo técnico a la gestión para definir, analizar, especificar, documentar, probar los sistemas de información que apoyan los procesos misionales, estratégicos y de apoyo de la Caja de la Vivienda Popular."/>
    <x v="2"/>
    <n v="80111600"/>
    <n v="4637417"/>
    <n v="4"/>
    <n v="18549668"/>
    <s v="MARZO"/>
    <s v="MARZO"/>
    <s v="MARZO"/>
    <s v="DIRECCIÓN DE GESTIÓN CORPORATIVA "/>
    <s v="MARTHA JANETH CARREÑO LIZARAZO"/>
    <s v="FORTALECIMIENTO DEL MODELO DE GESTIÓN INSTITUCIONAL Y MODERNIZACIÓN DE LOS SISTEMAS DE INFORMACIÓN DE LA CAJA DE LA VIVIENDA POPULAR. BOGOTÁ"/>
    <s v="Dirección General"/>
    <m/>
    <d v="2024-03-12T00:00:00"/>
    <n v="202417000030323"/>
    <s v="02 - Creación de Nueva Línea "/>
    <s v="Recursos de la línea 109"/>
    <d v="2024-03-12T00:00:00"/>
    <s v="FOR-107"/>
    <d v="2024-03-19T00:00:00"/>
    <n v="18549668"/>
    <n v="0"/>
    <n v="516"/>
    <d v="2024-03-20T00:00:00"/>
    <n v="18549668"/>
    <n v="0"/>
    <n v="1332"/>
    <d v="2024-04-08T00:00:00"/>
    <n v="18549668"/>
    <n v="0"/>
    <n v="3400772"/>
    <m/>
    <n v="15148896"/>
    <n v="0"/>
    <s v="CONTRATO DE PRESTACION DE SERVICIOS DE APOYO A LA GESTION"/>
    <n v="303"/>
    <s v="LUIS ANTONIO GONZALEZ SUAREZ"/>
    <m/>
  </r>
  <r>
    <n v="177"/>
    <s v="7696-177"/>
    <s v="O23011605560000007696"/>
    <x v="4"/>
    <x v="6"/>
    <x v="19"/>
    <s v="PM/0208/0102/45990237696 - PM/0208/0103/45990237696 - PM/0208/0104/45990237696 -  PM/0208/0105/45990237696 - PM/0208/0106/45990237696"/>
    <x v="8"/>
    <x v="0"/>
    <s v="Prestar servicios de apoyo a la gestión administrativa y financiera en los procesos de contratación de la Entidad en todas sus etapas, y los demás procesos que la Entidad requiera adelantar."/>
    <x v="2"/>
    <n v="80161500"/>
    <n v="4000000.0000000005"/>
    <s v="3 meses y 15 días"/>
    <n v="14000000"/>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3-12T00:00:00"/>
    <n v="202417000030623"/>
    <s v="02 - Creación de Nueva Línea "/>
    <s v="Recursos de la línea 11"/>
    <d v="2024-03-12T00:00:00"/>
    <s v="FOR-104"/>
    <d v="2024-03-15T00:00:00"/>
    <n v="14000000"/>
    <n v="0"/>
    <n v="454"/>
    <d v="2024-03-18T00:00:00"/>
    <n v="14000000"/>
    <n v="0"/>
    <n v="1144"/>
    <d v="2024-04-02T00:00:00"/>
    <n v="14000000"/>
    <n v="0"/>
    <n v="3733333"/>
    <m/>
    <n v="10266667"/>
    <n v="0"/>
    <s v="CONTRATO DE PRESTACION DE SERVICIOS DE APOYO A LA GESTION"/>
    <n v="254"/>
    <s v="SEBASTIAN  MORALES GALVIS"/>
    <m/>
  </r>
  <r>
    <n v="178"/>
    <s v="7696-178"/>
    <s v="O23011605560000007696"/>
    <x v="4"/>
    <x v="6"/>
    <x v="19"/>
    <s v="PM/0208/0102/45990237696 - PM/0208/0103/45990237696 - PM/0208/0104/45990237696 -  PM/0208/0105/45990237696 - PM/0208/0106/45990237696"/>
    <x v="8"/>
    <x v="0"/>
    <s v="Prestar servicios profesionales para apoyar a la Caja de Vivienda Popular desde un enfoque administrativo y financiero en los procesos que se le asignen."/>
    <x v="2"/>
    <n v="80161500"/>
    <n v="6000000"/>
    <s v="3 meses y 15 días"/>
    <n v="21000000"/>
    <s v="MARZO"/>
    <s v="MARZO"/>
    <s v="MARZO"/>
    <s v="DIRECCIÓN DE GESTIÓN CORPORATIVA "/>
    <s v="MARTHA JANETH CARREÑO LIZARAZO"/>
    <s v="FORTALECIMIENTO DEL MODELO DE GESTIÓN INSTITUCIONAL Y MODERNIZACIÓN DE LOS SISTEMAS DE INFORMACIÓN DE LA CAJA DE LA VIVIENDA POPULAR. BOGOTÁ"/>
    <s v="Dirección Jurídica"/>
    <m/>
    <d v="2024-03-12T00:00:00"/>
    <n v="202417000030623"/>
    <s v="02 - Creación de Nueva Línea "/>
    <s v="Recursos de la línea 11"/>
    <d v="2024-03-12T00:00:00"/>
    <s v="FOR-105"/>
    <d v="2024-03-15T00:00:00"/>
    <n v="21000000"/>
    <n v="0"/>
    <n v="455"/>
    <d v="2024-03-18T00:00:00"/>
    <n v="21000000"/>
    <n v="0"/>
    <n v="1146"/>
    <d v="2024-04-02T00:00:00"/>
    <n v="21000000"/>
    <n v="0"/>
    <n v="5600000"/>
    <m/>
    <n v="15400000"/>
    <n v="0"/>
    <s v="CONTRATO DE PRESTACION DE SERVICIOS PROFESIONALES"/>
    <n v="253"/>
    <s v="ANDRES DAVID SANCHEZ ZUÑIGA"/>
    <m/>
  </r>
  <r>
    <n v="179"/>
    <s v="7696-179"/>
    <s v="O23011605560000007696"/>
    <x v="4"/>
    <x v="6"/>
    <x v="19"/>
    <s v="PM/0208/0102/45990237696 - PM/0208/0103/45990237696 - PM/0208/0104/45990237696 -  PM/0208/0105/45990237696 - PM/0208/0106/45990237696"/>
    <x v="8"/>
    <x v="0"/>
    <s v="Prestar servicios profesionales jurídicos a la Oficina de Control Disciplinario Interno, en la prevención, en la revisión, elaboración, monitoreo e impulso de los procesos disciplinarios en primera instancia de la Caja de la Vivienda Popular"/>
    <x v="2"/>
    <n v="80111600"/>
    <n v="5500000"/>
    <s v="3 meses y 24 días"/>
    <n v="20900000"/>
    <s v="MARZO"/>
    <s v="MARZO"/>
    <s v="MARZO"/>
    <s v="DIRECCIÓN DE GESTIÓN CORPORATIVA "/>
    <s v="MARTHA JANETH CARREÑO LIZARAZO"/>
    <s v="FORTALECIMIENTO DEL MODELO DE GESTIÓN INSTITUCIONAL Y MODERNIZACIÓN DE LOS SISTEMAS DE INFORMACIÓN DE LA CAJA DE LA VIVIENDA POPULAR. BOGOTÁ"/>
    <s v="Oficina de Control Disciplinario Interno"/>
    <m/>
    <d v="2024-03-12T00:00:00"/>
    <n v="202417000030633"/>
    <s v="02 - Creación de Nueva Línea "/>
    <s v="Recursos de la línea 12"/>
    <d v="2024-03-12T00:00:00"/>
    <s v="FOR-102"/>
    <d v="2024-03-14T00:00:00"/>
    <n v="20900000"/>
    <n v="0"/>
    <n v="450"/>
    <d v="2024-03-14T00:00:00"/>
    <n v="20900000"/>
    <n v="0"/>
    <n v="1100"/>
    <d v="2024-03-21T00:00:00"/>
    <n v="20900000"/>
    <n v="0"/>
    <n v="5500000"/>
    <m/>
    <n v="15400000"/>
    <n v="0"/>
    <s v="CONTRATO DE PRESTACION DE SERVICIOS PROFESIONALES"/>
    <n v="218"/>
    <s v="SERGIO GEOVANNY TOCANCIPA ARIZA"/>
    <m/>
  </r>
  <r>
    <n v="180"/>
    <s v="7696-180"/>
    <s v="O23011605560000007696"/>
    <x v="4"/>
    <x v="6"/>
    <x v="21"/>
    <s v="PM/0208/0102/45990167696 - PM/0208/0103/45990167696 - PM/0208/0104/45990167696 -  PM/0208/0105/45990167696 - PM/0208/0106/45990167696"/>
    <x v="0"/>
    <x v="0"/>
    <s v="Prestación de servicios profesionales y de apoyo"/>
    <x v="1"/>
    <s v="No aplica"/>
    <n v="0"/>
    <s v="No Aplica"/>
    <n v="120000000"/>
    <s v="Julio"/>
    <s v="Julio"/>
    <s v="JULIO"/>
    <s v="DIRECCIÓN DE GESTIÓN CORPORATIVA "/>
    <s v="MARTHA JANETH CARREÑO LIZARAZO"/>
    <s v="FORTALECIMIENTO DEL MODELO DE GESTIÓN INSTITUCIONAL Y MODERNIZACIÓN DE LOS SISTEMAS DE INFORMACIÓN DE LA CAJA DE LA VIVIENDA POPULAR. BOGOTÁ"/>
    <s v="No aplica"/>
    <m/>
    <s v="24/04/2024_x000a_19/03/2024"/>
    <s v="202417000041013_x000a_202417000031563"/>
    <s v="03 - Modificación de Línea"/>
    <s v="A la línea 183_x000a_Recursos de la línea 65"/>
    <s v="24/04/2024_x000a_19/03/2024"/>
    <m/>
    <m/>
    <m/>
    <n v="120000000"/>
    <m/>
    <m/>
    <m/>
    <n v="0"/>
    <m/>
    <m/>
    <m/>
    <n v="0"/>
    <m/>
    <m/>
    <n v="0"/>
    <n v="120000000"/>
    <m/>
    <m/>
    <m/>
    <m/>
  </r>
  <r>
    <n v="181"/>
    <s v="7696-181"/>
    <s v="O23011605560000007696"/>
    <x v="4"/>
    <x v="6"/>
    <x v="21"/>
    <s v="PM/0208/0102/45990167696 - PM/0208/0103/45990167696 - PM/0208/0104/45990167696 -  PM/0208/0105/45990167696 - PM/0208/0106/45990167696"/>
    <x v="62"/>
    <x v="0"/>
    <s v="Adición al contrato No. 719-2023, cuyo objeto es: “Contratar las obras necesarias para el mantenimiento y reparaciones locativas por el sistema de precios unitarios fijos sin fórmula de reajuste a monto agotable, de la sede principal de la Caja de la Vivienda Popular.”"/>
    <x v="3"/>
    <s v="No aplica"/>
    <n v="87694000"/>
    <s v="1 mes y 15 días"/>
    <n v="131541000"/>
    <s v="ABRIL"/>
    <s v="ABRIL"/>
    <s v="ABRIL"/>
    <s v="DIRECCIÓN DE GESTIÓN CORPORATIVA "/>
    <s v="MARTHA JANETH CARREÑO LIZARAZO"/>
    <s v="FORTALECIMIENTO DEL MODELO DE GESTIÓN INSTITUCIONAL Y MODERNIZACIÓN DE LOS SISTEMAS DE INFORMACIÓN DE LA CAJA DE LA VIVIENDA POPULAR. BOGOTÁ"/>
    <s v="Subdirección Administrativa"/>
    <m/>
    <d v="2024-04-15T00:00:00"/>
    <n v="202417000038463"/>
    <s v="01 - Viabilización de Línea"/>
    <s v="Recursos de la línea 67"/>
    <d v="2024-04-15T00:00:00"/>
    <s v="FOR-118"/>
    <d v="2024-04-15T00:00:00"/>
    <n v="131541000"/>
    <n v="0"/>
    <n v="656"/>
    <d v="2024-04-15T00:00:00"/>
    <n v="131541000"/>
    <n v="0"/>
    <n v="1746"/>
    <d v="2024-04-17T00:00:00"/>
    <n v="131541000"/>
    <n v="0"/>
    <n v="0"/>
    <m/>
    <n v="131541000"/>
    <n v="0"/>
    <s v="CONTRATO DE OBRA"/>
    <n v="719"/>
    <s v="LESATH SAS"/>
    <m/>
  </r>
  <r>
    <n v="182"/>
    <s v="7696-182"/>
    <s v="O23011605560000007696"/>
    <x v="4"/>
    <x v="6"/>
    <x v="19"/>
    <s v="PM/0208/0102/45990237696 - PM/0208/0103/45990237696 - PM/0208/0104/45990237696 -  PM/0208/0105/45990237696 - PM/0208/0106/45990237696"/>
    <x v="42"/>
    <x v="0"/>
    <s v="Prestación de servicios profesionales y de apoyo a la gestión de la Oficina Asesora de comunicaciones en la elaboración y ejecución de contenido conforme a las estrategias de comunicación institucional de la Caja de la Vivienda Popular."/>
    <x v="2"/>
    <n v="80111600"/>
    <n v="4700000"/>
    <s v="2 meses y 15 días"/>
    <n v="11750000"/>
    <s v="ABRIL"/>
    <s v="ABRIL"/>
    <s v="ABRIL"/>
    <s v="DIRECCIÓN DE GESTIÓN CORPORATIVA "/>
    <s v="MARTHA JANETH CARREÑO LIZARAZO"/>
    <s v="FORTALECIMIENTO DEL MODELO DE GESTIÓN INSTITUCIONAL Y MODERNIZACIÓN DE LOS SISTEMAS DE INFORMACIÓN DE LA CAJA DE LA VIVIENDA POPULAR. BOGOTÁ"/>
    <s v="Oficina Asesora de Comunicaciones"/>
    <m/>
    <d v="2024-04-15T00:00:00"/>
    <n v="202417000038373"/>
    <s v="01 - Viabilización de Línea"/>
    <s v="Recursos de la línea 49"/>
    <d v="2024-04-16T00:00:00"/>
    <s v="FOR-121"/>
    <d v="2024-04-22T00:00:00"/>
    <n v="11750000"/>
    <n v="0"/>
    <n v="669"/>
    <d v="2024-04-22T00:00:00"/>
    <n v="11750000"/>
    <n v="0"/>
    <n v="1827"/>
    <d v="2024-05-02T00:00:00"/>
    <n v="11750000"/>
    <n v="0"/>
    <n v="0"/>
    <m/>
    <n v="11750000"/>
    <n v="0"/>
    <s v="CONTRATO DE PRESTACION DE SERVICIOS PROFESIONALES"/>
    <n v="410"/>
    <s v="PAOLA ANDREA RIVERA CHACON"/>
    <m/>
  </r>
  <r>
    <n v="183"/>
    <s v="7696-183"/>
    <s v="O23011605560000007696"/>
    <x v="4"/>
    <x v="6"/>
    <x v="21"/>
    <s v="PM/0208/0102/45990167696 - PM/0208/0103/45990167696 - PM/0208/0104/45990167696 -  PM/0208/0105/45990167696 - PM/0208/0106/45990167696"/>
    <x v="63"/>
    <x v="0"/>
    <s v="Adquisición de bienes y elementos para el mejoramiento de la Sede de la Caja de Vivienda Popular"/>
    <x v="4"/>
    <n v="56111800"/>
    <n v="30000000"/>
    <n v="1"/>
    <n v="30000000"/>
    <s v="MAYO"/>
    <s v="MAYO"/>
    <s v="MAYO"/>
    <s v="DIRECCIÓN DE GESTIÓN CORPORATIVA "/>
    <s v="MARTHA JANETH CARREÑO LIZARAZO"/>
    <s v="FORTALECIMIENTO DEL MODELO DE GESTIÓN INSTITUCIONAL Y MODERNIZACIÓN DE LOS SISTEMAS DE INFORMACIÓN DE LA CAJA DE LA VIVIENDA POPULAR. BOGOTÁ"/>
    <s v="Subdirección Administrativa"/>
    <m/>
    <s v="24/04/2024_x000a_"/>
    <s v="202417000041013_x000a_202417000031563"/>
    <s v="02 - Creación de Nueva Línea "/>
    <s v="Recursos de la línea 180"/>
    <d v="2024-04-25T00:00:00"/>
    <s v="FOR-133"/>
    <d v="2024-05-03T00:00:00"/>
    <n v="30000000"/>
    <n v="0"/>
    <n v="686"/>
    <d v="2024-05-06T00:00:00"/>
    <n v="27986339"/>
    <n v="2013661"/>
    <s v="2783_x000a_2784_x000a_2897_x000a_2837"/>
    <s v="28/05/2024_x000a_29/05/2024"/>
    <n v="27986339"/>
    <n v="0"/>
    <n v="0"/>
    <m/>
    <n v="27986339"/>
    <n v="2013661"/>
    <s v="ORDEN DE COMPRA"/>
    <n v="129064"/>
    <s v="CENCOSUD COLOMBIA S.A."/>
    <s v="ANULACIÓN PARClAL CDP No. 686"/>
  </r>
  <r>
    <n v="184"/>
    <s v="7696-184"/>
    <s v="O23011605560000007696"/>
    <x v="4"/>
    <x v="6"/>
    <x v="19"/>
    <s v="PM/0208/0102/45990237696 - PM/0208/0103/45990237696 - PM/0208/0104/45990237696 -  PM/0208/0105/45990237696 - PM/0208/0106/45990237696"/>
    <x v="40"/>
    <x v="0"/>
    <s v="Adición al contrato No. 328-2023, cuyo objeto es: “Contratar la póliza de seguros de vida grupo deudor requerida para la adecuada protección de los intereses patrimoniales actuales y futuros de la Caja de la Vivienda Popular&quot;"/>
    <x v="3"/>
    <s v="No aplica"/>
    <n v="18534482.692307692"/>
    <s v="156 días"/>
    <n v="96379310"/>
    <s v="MAYO"/>
    <s v="MAYO"/>
    <s v="MAYO"/>
    <s v="DIRECCIÓN DE GESTIÓN CORPORATIVA "/>
    <s v="MARTHA JANETH CARREÑO LIZARAZO"/>
    <s v="FORTALECIMIENTO DEL MODELO DE GESTIÓN INSTITUCIONAL Y MODERNIZACIÓN DE LOS SISTEMAS DE INFORMACIÓN DE LA CAJA DE LA VIVIENDA POPULAR. BOGOTÁ"/>
    <s v="Subdirección Administrativa"/>
    <m/>
    <d v="2024-05-07T00:00:00"/>
    <n v="202417000043173"/>
    <s v="02 - Creación de Nueva Línea "/>
    <s v="Recursos de la línea 1"/>
    <d v="2024-05-07T00:00:00"/>
    <s v="FOR-135"/>
    <d v="2024-05-07T00:00:00"/>
    <n v="96379310"/>
    <n v="0"/>
    <n v="694"/>
    <d v="2024-05-08T00:00:00"/>
    <n v="96379310"/>
    <n v="0"/>
    <n v="1890"/>
    <d v="2024-05-11T00:00:00"/>
    <n v="96379310"/>
    <n v="0"/>
    <n v="0"/>
    <m/>
    <n v="96379310"/>
    <n v="0"/>
    <s v="CONTRATO DE SEGUROS"/>
    <n v="328"/>
    <s v="HDI SEGUROS S.A"/>
    <m/>
  </r>
  <r>
    <n v="185"/>
    <s v="7696-185"/>
    <s v="O23011605560000007696"/>
    <x v="4"/>
    <x v="6"/>
    <x v="19"/>
    <s v="PM/0208/0102/45990237696 - PM/0208/0103/45990237696 - PM/0208/0104/45990237696 -  PM/0208/0105/45990237696 - PM/0208/0106/45990237696"/>
    <x v="43"/>
    <x v="0"/>
    <s v="Adición y prórroga al contrato No. 5-2024, cuyo objeto es: “Prestar servicios profesionales a la Dirección de Gestión Corporativa para brindar acompañamiento técnico en el marco de los procesos de contratación de obra e interventoría y gestión de bienes inmuebles de la entidad”"/>
    <x v="3"/>
    <s v="No aplica"/>
    <n v="11200000"/>
    <n v="1"/>
    <n v="11200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54"/>
    <d v="2024-05-20T00:00:00"/>
    <s v="FOR-140"/>
    <d v="2024-05-20T00:00:00"/>
    <n v="11200000"/>
    <n v="0"/>
    <n v="752"/>
    <d v="2024-05-21T00:00:00"/>
    <n v="11200000"/>
    <n v="0"/>
    <n v="2727"/>
    <d v="2024-05-27T00:00:00"/>
    <n v="11200000"/>
    <n v="0"/>
    <n v="0"/>
    <m/>
    <n v="11200000"/>
    <n v="0"/>
    <s v="CONTRATO DE PRESTACION DE SERVICIOS PROFESIONALES"/>
    <n v="5"/>
    <s v="JORGE  MADERO GIRALDO"/>
    <m/>
  </r>
  <r>
    <n v="186"/>
    <s v="7696-186"/>
    <s v="O23011605560000007696"/>
    <x v="4"/>
    <x v="6"/>
    <x v="19"/>
    <s v="PM/0208/0102/45990237696 - PM/0208/0103/45990237696 - PM/0208/0104/45990237696 -  PM/0208/0105/45990237696 - PM/0208/0106/45990237696"/>
    <x v="43"/>
    <x v="0"/>
    <s v="Adición y prórroga al contrato No. 15-2024, cuyo objeto es: “Prestar servicios profesionales para desarrollar procedimientos relacionados con los procesos a cargo de la Dirección de Gestión Corporativa”"/>
    <x v="3"/>
    <s v="No aplica"/>
    <n v="5600000"/>
    <n v="1"/>
    <n v="5600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54 y 56"/>
    <d v="2024-05-20T00:00:00"/>
    <s v="FOR-141"/>
    <d v="2024-05-20T00:00:00"/>
    <n v="5600000"/>
    <n v="0"/>
    <n v="742"/>
    <d v="2024-05-21T00:00:00"/>
    <n v="5600000"/>
    <n v="0"/>
    <n v="2716"/>
    <d v="2024-05-27T00:00:00"/>
    <n v="5600000"/>
    <n v="0"/>
    <n v="0"/>
    <m/>
    <n v="5600000"/>
    <n v="0"/>
    <s v="CONTRATO DE PRESTACION DE SERVICIOS PROFESIONALES"/>
    <n v="15"/>
    <s v="MARIA DEL PILAR CASTILLO MONCALEANO"/>
    <m/>
  </r>
  <r>
    <n v="187"/>
    <s v="7696-187"/>
    <s v="O23011605560000007696"/>
    <x v="4"/>
    <x v="6"/>
    <x v="19"/>
    <s v="PM/0208/0102/45990237696 - PM/0208/0103/45990237696 - PM/0208/0104/45990237696 -  PM/0208/0105/45990237696 - PM/0208/0106/45990237696"/>
    <x v="43"/>
    <x v="0"/>
    <s v="Adición y prórroga al contrato No. 17-2024, cuyo objeto es: “Prestar servicios profesionales, para la revisión, elaboración, control y articulación en relación con los procesos a cargo de la_x000a_Dirección de Gestión Corporativa.”"/>
    <x v="3"/>
    <s v="No aplica"/>
    <n v="8100000"/>
    <n v="1"/>
    <n v="8100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55"/>
    <d v="2024-05-20T00:00:00"/>
    <s v="FOR-142"/>
    <d v="2024-05-20T00:00:00"/>
    <n v="8100000"/>
    <n v="0"/>
    <n v="740"/>
    <d v="2024-05-21T00:00:00"/>
    <n v="8100000"/>
    <n v="0"/>
    <n v="2736"/>
    <d v="2024-05-27T00:00:00"/>
    <n v="8100000"/>
    <n v="0"/>
    <n v="0"/>
    <m/>
    <n v="8100000"/>
    <n v="0"/>
    <s v="CONTRATO DE PRESTACION DE SERVICIOS PROFESIONALES"/>
    <n v="17"/>
    <s v="MARTA CECILIA MURCIA CHAVARRO"/>
    <m/>
  </r>
  <r>
    <n v="188"/>
    <s v="7696-188"/>
    <s v="O23011605560000007696"/>
    <x v="4"/>
    <x v="6"/>
    <x v="19"/>
    <s v="PM/0208/0102/45990237696 - PM/0208/0103/45990237696 - PM/0208/0104/45990237696 -  PM/0208/0105/45990237696 - PM/0208/0106/45990237696"/>
    <x v="43"/>
    <x v="0"/>
    <s v="Adición y prórroga al contrato No. 10-2024, cuyo objeto es: “Prestar servicios profesionales en el desarrollo de las actividades administrativas relacionadas con los procesos a cargo de la Dirección de Gestión Corporativa”"/>
    <x v="3"/>
    <s v="No aplica"/>
    <n v="5929000"/>
    <n v="1"/>
    <n v="5929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55"/>
    <d v="2024-05-20T00:00:00"/>
    <s v="FOR-143"/>
    <d v="2024-05-20T00:00:00"/>
    <n v="5929000"/>
    <n v="0"/>
    <n v="737"/>
    <d v="2024-05-21T00:00:00"/>
    <n v="5929000"/>
    <n v="0"/>
    <n v="2712"/>
    <d v="2024-05-27T00:00:00"/>
    <n v="5929000"/>
    <n v="0"/>
    <n v="0"/>
    <m/>
    <n v="5929000"/>
    <n v="0"/>
    <s v="CONTRATO DE PRESTACION DE SERVICIOS PROFESIONALES"/>
    <n v="10"/>
    <s v="LAURA CATALINA JIMENEZ SANCHEZ"/>
    <m/>
  </r>
  <r>
    <n v="189"/>
    <s v="7696-189"/>
    <s v="O23011605560000007696"/>
    <x v="4"/>
    <x v="6"/>
    <x v="19"/>
    <s v="PM/0208/0102/45990237696 - PM/0208/0103/45990237696 - PM/0208/0104/45990237696 -  PM/0208/0105/45990237696 - PM/0208/0106/45990237696"/>
    <x v="43"/>
    <x v="0"/>
    <s v="Adición y prórroga al contrato No. 27-2024, cuyo objeto es: “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
    <x v="3"/>
    <s v="No aplica"/>
    <n v="7933333"/>
    <n v="1"/>
    <n v="7933333"/>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55 y 56"/>
    <d v="2024-05-20T00:00:00"/>
    <s v="FOR-144"/>
    <d v="2024-05-20T00:00:00"/>
    <n v="7933333"/>
    <n v="0"/>
    <n v="730"/>
    <d v="2024-05-21T00:00:00"/>
    <n v="7933333"/>
    <n v="0"/>
    <n v="2711"/>
    <d v="2024-05-27T00:00:00"/>
    <n v="7933333"/>
    <n v="0"/>
    <n v="0"/>
    <m/>
    <n v="7933333"/>
    <n v="0"/>
    <s v="CONTRATO DE PRESTACION DE SERVICIOS PROFESIONALES"/>
    <n v="27"/>
    <s v="DIEGO GERMAN GARCIA LOPEZ"/>
    <m/>
  </r>
  <r>
    <n v="190"/>
    <s v="7696-190"/>
    <s v="O23011605560000007696"/>
    <x v="4"/>
    <x v="6"/>
    <x v="19"/>
    <s v="PM/0208/0102/45990237696 - PM/0208/0103/45990237696 - PM/0208/0104/45990237696 -  PM/0208/0105/45990237696 - PM/0208/0106/45990237696"/>
    <x v="6"/>
    <x v="0"/>
    <s v="Adición y prórroga al contrato No. 85-2024, cuyo objeto es: “Prestar servicios profesionales para la elaboración, revisión y control en relación con los procesos a cargo de la Dirección de Gestión Corporativa.”"/>
    <x v="3"/>
    <s v="No aplica"/>
    <n v="7000000"/>
    <n v="1"/>
    <n v="7000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22"/>
    <d v="2024-05-20T00:00:00"/>
    <s v="FOR-145"/>
    <d v="2024-05-20T00:00:00"/>
    <n v="7000000"/>
    <n v="0"/>
    <n v="749"/>
    <d v="2024-05-21T00:00:00"/>
    <n v="7000000"/>
    <n v="0"/>
    <s v="2790"/>
    <d v="2024-05-28T00:00:00"/>
    <n v="7000000"/>
    <n v="0"/>
    <n v="0"/>
    <m/>
    <n v="7000000"/>
    <n v="0"/>
    <s v="CONTRATO DE PRESTACION DE SERVICIOS PROFESIONALES"/>
    <n v="85"/>
    <s v="BELIA FERNANDA DOUSDEBES AGUDELO"/>
    <m/>
  </r>
  <r>
    <n v="191"/>
    <s v="7696-191"/>
    <s v="O23011605560000007696"/>
    <x v="4"/>
    <x v="6"/>
    <x v="19"/>
    <s v="PM/0208/0102/45990237696 - PM/0208/0103/45990237696 - PM/0208/0104/45990237696 -  PM/0208/0105/45990237696 - PM/0208/0106/45990237696"/>
    <x v="43"/>
    <x v="0"/>
    <s v="Adición y prórroga al contrato No. 40-2024, cuyo objeto es: “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x v="3"/>
    <s v="No aplica"/>
    <n v="9000000"/>
    <n v="1"/>
    <n v="9000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52"/>
    <d v="2024-05-20T00:00:00"/>
    <s v="FOR-146"/>
    <d v="2024-05-20T00:00:00"/>
    <n v="9000000"/>
    <n v="0"/>
    <n v="727"/>
    <d v="2024-05-21T00:00:00"/>
    <n v="9000000"/>
    <n v="0"/>
    <n v="2728"/>
    <d v="2024-05-27T00:00:00"/>
    <n v="9000000"/>
    <n v="0"/>
    <n v="0"/>
    <m/>
    <n v="9000000"/>
    <n v="0"/>
    <s v="CONTRATO DE PRESTACION DE SERVICIOS PROFESIONALES"/>
    <n v="40"/>
    <s v="JUAN DAVID SOLANO ROJAS"/>
    <m/>
  </r>
  <r>
    <n v="192"/>
    <s v="7696-192"/>
    <s v="O23011605560000007696"/>
    <x v="4"/>
    <x v="6"/>
    <x v="20"/>
    <s v="PM/0208/0102/45990187696 - PM/0208/0103/45990187696 - PM/0208/0104/45990187696 -  PM/0208/0105/45990187696 - PM/0208/0106/45990187696"/>
    <x v="43"/>
    <x v="0"/>
    <s v="Adición y prórroga al contrato No. 92-2024, cuyo objeto es: “Prestar servicios profesionales en la planeación, gestión, seguimiento, ejecución y evaluación e informes del proceso de Servicio al Ciudadano.”"/>
    <x v="3"/>
    <s v="No aplica"/>
    <n v="6250000"/>
    <n v="1"/>
    <n v="6250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85"/>
    <d v="2024-05-20T00:00:00"/>
    <s v="FOR-147"/>
    <d v="2024-05-20T00:00:00"/>
    <n v="6250000"/>
    <n v="0"/>
    <n v="726"/>
    <d v="2024-05-21T00:00:00"/>
    <n v="6250000"/>
    <n v="0"/>
    <n v="2713"/>
    <d v="2024-05-27T00:00:00"/>
    <n v="6250000"/>
    <n v="0"/>
    <n v="0"/>
    <m/>
    <n v="6250000"/>
    <n v="0"/>
    <s v="CONTRATO DE PRESTACION DE SERVICIOS PROFESIONALES"/>
    <n v="92"/>
    <s v="ROBERTO CARLOS NARVAEZ CORTES"/>
    <m/>
  </r>
  <r>
    <n v="193"/>
    <s v="7696-193"/>
    <s v="O23011605560000007696"/>
    <x v="4"/>
    <x v="6"/>
    <x v="19"/>
    <s v="PM/0208/0102/45990237696 - PM/0208/0103/45990237696 - PM/0208/0104/45990237696 -  PM/0208/0105/45990237696 - PM/0208/0106/45990237696"/>
    <x v="43"/>
    <x v="0"/>
    <s v="Adición y prórroga al contrato No. 66-2024, cuyo objeto es: “Prestar servicios profesionales para la realización de acciones y análisis necesarios en el fortalecimiento de la Dirección de Gestión Corporativa – Proceso de Servicio al Ciudadano de la CVP.”"/>
    <x v="3"/>
    <s v="No aplica"/>
    <n v="3466667"/>
    <n v="1"/>
    <n v="3466667"/>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51"/>
    <d v="2024-05-20T00:00:00"/>
    <s v="FOR-148"/>
    <d v="2024-05-20T00:00:00"/>
    <n v="3466667"/>
    <n v="0"/>
    <n v="724"/>
    <d v="2024-05-21T00:00:00"/>
    <n v="3466667"/>
    <n v="0"/>
    <n v="2744"/>
    <d v="2024-05-27T00:00:00"/>
    <n v="3466667"/>
    <n v="0"/>
    <n v="0"/>
    <m/>
    <n v="3466667"/>
    <n v="0"/>
    <s v="CONTRATO DE PRESTACION DE SERVICIOS PROFESIONALES"/>
    <n v="66"/>
    <s v="ALVARO  DAVILA REMOLINA"/>
    <m/>
  </r>
  <r>
    <n v="194"/>
    <s v="7696-194"/>
    <s v="O23011605560000007696"/>
    <x v="4"/>
    <x v="6"/>
    <x v="19"/>
    <s v="PM/0208/0102/45990237696 - PM/0208/0103/45990237696 - PM/0208/0104/45990237696 -  PM/0208/0105/45990237696 - PM/0208/0106/45990237696"/>
    <x v="6"/>
    <x v="0"/>
    <s v="Adición y prórroga al contrato No. 93-2024, cuyo objeto es: “Prestar los servicios profesionales para desarrollar procesos, administrativos y organizacionales de la Caja de la Vivienda Popular.”"/>
    <x v="3"/>
    <s v="No aplica"/>
    <n v="6533334"/>
    <n v="1"/>
    <n v="6533334"/>
    <s v="MAYO"/>
    <s v="MAYO"/>
    <s v="MAYO"/>
    <s v="DIRECCIÓN DE GESTIÓN CORPORATIVA "/>
    <s v="MARTHA JANETH CARREÑO LIZARAZO"/>
    <s v="FORTALECIMIENTO DEL MODELO DE GESTIÓN INSTITUCIONAL Y MODERNIZACIÓN DE LOS SISTEMAS DE INFORMACIÓN DE LA CAJA DE LA VIVIENDA POPULAR. BOGOTÁ"/>
    <s v="Subdirección Administrativa"/>
    <m/>
    <d v="2024-05-17T00:00:00"/>
    <s v="202417000048093_x000a_"/>
    <s v="02 - Creación de Nueva Línea "/>
    <s v="Recursos de la línea 22"/>
    <d v="2024-05-20T00:00:00"/>
    <s v="FOR-149"/>
    <d v="2024-05-20T00:00:00"/>
    <n v="6533334"/>
    <n v="0"/>
    <n v="744"/>
    <d v="2024-05-21T00:00:00"/>
    <n v="6533334"/>
    <n v="0"/>
    <n v="2743"/>
    <d v="2024-05-27T00:00:00"/>
    <n v="6533334"/>
    <n v="0"/>
    <n v="0"/>
    <m/>
    <n v="6533334"/>
    <n v="0"/>
    <s v="CONTRATO DE PRESTACION DE SERVICIOS PROFESIONALES"/>
    <n v="93"/>
    <s v="JUAN SEBASTIAN BERNAL BERNAL"/>
    <m/>
  </r>
  <r>
    <n v="195"/>
    <s v="7696-195"/>
    <s v="O23011605560000007696"/>
    <x v="4"/>
    <x v="6"/>
    <x v="19"/>
    <s v="PM/0208/0102/45990237696 - PM/0208/0103/45990237696 - PM/0208/0104/45990237696 -  PM/0208/0105/45990237696 - PM/0208/0106/45990237696"/>
    <x v="6"/>
    <x v="0"/>
    <s v="Adición y prórroga al contrato No. 4-2024, cuyo objeto es: “PRESTAR SERVICIOS PROFESIONALES PARA LA ASESORÍA, ACOMPAÑAMIENTO, CONTROL Y SEGUIMIENTO JURÍDICO A LA DIRECCIÓN GENERAL EN TEMAS TRASNVERSALES Y MISIONALES DE LA ENTIDAD.”"/>
    <x v="3"/>
    <s v="No aplica"/>
    <n v="13328000"/>
    <n v="1"/>
    <n v="13328000"/>
    <s v="MAYO"/>
    <s v="MAYO"/>
    <s v="MAYO"/>
    <s v="DIRECCIÓN DE GESTIÓN CORPORATIVA "/>
    <s v="MARTHA JANETH CARREÑO LIZARAZO"/>
    <s v="FORTALECIMIENTO DEL MODELO DE GESTIÓN INSTITUCIONAL Y MODERNIZACIÓN DE LOS SISTEMAS DE INFORMACIÓN DE LA CAJA DE LA VIVIENDA POPULAR. BOGOTÁ"/>
    <s v="Dirección de Gestión Corporativa"/>
    <m/>
    <d v="2024-05-17T00:00:00"/>
    <s v="202417000048093_x000a_"/>
    <s v="02 - Creación de Nueva Línea "/>
    <s v="Recursos de la línea 17"/>
    <d v="2024-05-20T00:00:00"/>
    <s v="FOR-150"/>
    <d v="2024-05-20T00:00:00"/>
    <n v="13328000"/>
    <n v="0"/>
    <n v="757"/>
    <d v="2024-05-21T00:00:00"/>
    <n v="13328000"/>
    <n v="0"/>
    <n v="2766"/>
    <d v="2024-05-28T00:00:00"/>
    <n v="13328000"/>
    <n v="0"/>
    <n v="0"/>
    <m/>
    <n v="13328000"/>
    <n v="0"/>
    <s v="CONTRATO DE PRESTACION DE SERVICIOS PROFESIONALES"/>
    <n v="4"/>
    <s v="A&amp;P ABOGADOS ASOCIADOS SAS"/>
    <m/>
  </r>
  <r>
    <n v="196"/>
    <s v="7696-196"/>
    <s v="O23011605560000007696"/>
    <x v="4"/>
    <x v="6"/>
    <x v="19"/>
    <s v="PM/0208/0102/45990237696 - PM/0208/0103/45990237696 - PM/0208/0104/45990237696 -  PM/0208/0105/45990237696 - PM/0208/0106/45990237696"/>
    <x v="6"/>
    <x v="0"/>
    <s v="Adición y prórroga al contrato No. 7-2024, cuyo objeto es: “PRESTAR LOS SERVICIOS PROFESIONALES PARA APOYAR, ACOMPAÑAR Y FORTALECER LOS PROCESOS MISIONALES Y ADMINISTRATIVOS DE LA DIRECCIÓN GENERAL DE LA CAJA DE VIVIENDA POPULAR.”"/>
    <x v="3"/>
    <s v="No aplica"/>
    <n v="8100000"/>
    <n v="1"/>
    <n v="8100000"/>
    <s v="MAYO"/>
    <s v="MAYO"/>
    <s v="MAYO"/>
    <s v="DIRECCIÓN DE GESTIÓN CORPORATIVA "/>
    <s v="MARTHA JANETH CARREÑO LIZARAZO"/>
    <s v="FORTALECIMIENTO DEL MODELO DE GESTIÓN INSTITUCIONAL Y MODERNIZACIÓN DE LOS SISTEMAS DE INFORMACIÓN DE LA CAJA DE LA VIVIENDA POPULAR. BOGOTÁ"/>
    <s v="Dirección General"/>
    <m/>
    <d v="2024-05-17T00:00:00"/>
    <s v="202417000048093_x000a_"/>
    <s v="02 - Creación de Nueva Línea "/>
    <s v="Recursos de la línea 18"/>
    <d v="2024-05-20T00:00:00"/>
    <s v="FOR-151"/>
    <d v="2024-05-20T00:00:00"/>
    <n v="8100000"/>
    <n v="0"/>
    <n v="758"/>
    <d v="2024-05-21T00:00:00"/>
    <n v="8100000"/>
    <n v="0"/>
    <n v="2742"/>
    <d v="2024-05-27T00:00:00"/>
    <n v="8100000"/>
    <n v="0"/>
    <n v="0"/>
    <m/>
    <n v="8100000"/>
    <n v="0"/>
    <s v="CONTRATO DE PRESTACION DE SERVICIOS PROFESIONALES"/>
    <n v="7"/>
    <s v="KAREN ISABEL MURCIA MATALLANA"/>
    <m/>
  </r>
  <r>
    <n v="197"/>
    <s v="7696-197"/>
    <s v="O23011605560000007696"/>
    <x v="4"/>
    <x v="6"/>
    <x v="19"/>
    <s v="PM/0208/0102/45990237696 - PM/0208/0103/45990237696 - PM/0208/0104/45990237696 -  PM/0208/0105/45990237696 - PM/0208/0106/45990237696"/>
    <x v="6"/>
    <x v="0"/>
    <s v="Adición y prórroga al contrato No. 8-2024, cuyo objeto es: “PRESTAR, CON PLENA AUTONOMÍA TÉCNICA Y ADMINISTRATIVA, LOS SERVICIOS PROFESIONALES PARA APOYAR A LA OFICINA ASESORA DE PLANEACIÓN MEDIANTE EL ANÁLISIS, SEGUIMIENTO Y MONITOREO A LA EJECUCIÓN Y CUMPLIMIENTO DEL PLAN ESTRATÉGICO DE LA ENTIDAD, ASÍ COMO DEL PLAN DE DESARROLLO DISTRITAL Y LOS PROYECTOS DE INVERSIÓN DE LA ENTIDAD.”"/>
    <x v="3"/>
    <s v="No aplica"/>
    <n v="7800000"/>
    <n v="1"/>
    <n v="7800000"/>
    <s v="MAYO"/>
    <s v="MAYO"/>
    <s v="MAYO"/>
    <s v="DIRECCIÓN DE GESTIÓN CORPORATIVA "/>
    <s v="MARTHA JANETH CARREÑO LIZARAZO"/>
    <s v="FORTALECIMIENTO DEL MODELO DE GESTIÓN INSTITUCIONAL Y MODERNIZACIÓN DE LOS SISTEMAS DE INFORMACIÓN DE LA CAJA DE LA VIVIENDA POPULAR. BOGOTÁ"/>
    <s v="Oficina Asesora de Planeación"/>
    <m/>
    <d v="2024-05-17T00:00:00"/>
    <s v="202417000048093_x000a_"/>
    <s v="02 - Creación de Nueva Línea "/>
    <s v="Recursos de la línea 36"/>
    <d v="2024-05-20T00:00:00"/>
    <s v="FOR-152"/>
    <d v="2024-05-20T00:00:00"/>
    <n v="7800000"/>
    <n v="0"/>
    <n v="759"/>
    <d v="2024-05-21T00:00:00"/>
    <n v="7800000"/>
    <n v="0"/>
    <s v="2838"/>
    <d v="2024-05-28T00:00:00"/>
    <n v="7800000"/>
    <n v="0"/>
    <n v="0"/>
    <m/>
    <n v="7800000"/>
    <n v="0"/>
    <s v="CONTRATO DE PRESTACION DE SERVICIOS PROFESIONALES"/>
    <n v="8"/>
    <s v="NATALY  MARQUEZ BENAVIDES"/>
    <m/>
  </r>
  <r>
    <n v="198"/>
    <s v="7696-198"/>
    <s v="O23011605560000007696"/>
    <x v="4"/>
    <x v="6"/>
    <x v="19"/>
    <s v="PM/0208/0102/45990237696 - PM/0208/0103/45990237696 - PM/0208/0104/45990237696 -  PM/0208/0105/45990237696 - PM/0208/0106/45990237696"/>
    <x v="6"/>
    <x v="0"/>
    <s v="Adición y prórroga al contrato No. 14-2024, cuyo objeto es: “PRESTAR SERVICIOS PROFESIONALES PARA ADELANTAR EL ACOMPAÑAMIENTO Y SEGUIMIENTO DESDE LA DIRECCIÓN GENERAL EN LO RELACIONADO CON COMPONENTE SOCIAL DE LA CAJA DE LA VIVIENDA POPULAR Y LA ARTICULACIÓN CON ENTIDADES ASIGNADAS POR EL SUPERVISOR DEL CONTRATO.”"/>
    <x v="3"/>
    <s v="No aplica"/>
    <n v="7500000"/>
    <n v="1"/>
    <n v="7500000"/>
    <s v="MAYO"/>
    <s v="MAYO"/>
    <s v="MAYO"/>
    <s v="DIRECCIÓN DE GESTIÓN CORPORATIVA "/>
    <s v="MARTHA JANETH CARREÑO LIZARAZO"/>
    <s v="FORTALECIMIENTO DEL MODELO DE GESTIÓN INSTITUCIONAL Y MODERNIZACIÓN DE LOS SISTEMAS DE INFORMACIÓN DE LA CAJA DE LA VIVIENDA POPULAR. BOGOTÁ"/>
    <s v="Dirección General"/>
    <m/>
    <d v="2024-05-17T00:00:00"/>
    <s v="202417000048093_x000a_"/>
    <s v="02 - Creación de Nueva Línea "/>
    <s v="Recursos de la línea 18"/>
    <d v="2024-05-20T00:00:00"/>
    <s v="FOR-153"/>
    <d v="2024-05-20T00:00:00"/>
    <n v="7500000"/>
    <n v="0"/>
    <n v="760"/>
    <d v="2024-05-22T00:00:00"/>
    <n v="7500000"/>
    <n v="0"/>
    <s v="2789"/>
    <d v="2024-05-28T00:00:00"/>
    <n v="7500000"/>
    <n v="0"/>
    <n v="0"/>
    <m/>
    <n v="7500000"/>
    <n v="0"/>
    <s v="CONTRATO DE PRESTACION DE SERVICIOS PROFESIONALES"/>
    <n v="14"/>
    <s v="NANCY GIOVANNA CELY VARGAS"/>
    <m/>
  </r>
  <r>
    <n v="199"/>
    <s v="7696-199"/>
    <s v="O23011605560000007696"/>
    <x v="4"/>
    <x v="6"/>
    <x v="19"/>
    <s v="PM/0208/0102/45990237696 - PM/0208/0103/45990237696 - PM/0208/0104/45990237696 -  PM/0208/0105/45990237696 - PM/0208/0106/45990237696"/>
    <x v="6"/>
    <x v="0"/>
    <s v="Adición y prórroga al contrato No. 18-2024, cuyo objeto es: “PRESTAR LOS SERVICIOS PROFESIONALES PARA APOYAR Y ASESORAR A LA DIRECCIÓN GENERAL DE LA CAJA DE VIVIENDA POPULAR, DESDE LA PERSPECTIVA TÉCNICA, EN LA EVALUACIÓN, SEGUIMIENTO, FORMULACIÓN Y ESTRUCTURACIÓN DE LOS PROCESOS, PROGRAMAS Y PROYECTOS QUE LIDERA LA ENTIDAD, DE ACUERDO CON LO ESTABLECIDO EN EL PLAN DE DESARROLLO DE LA CIUDAD Y SUS OBJETIVOS MISIONALES.”"/>
    <x v="3"/>
    <s v="No aplica"/>
    <n v="12000000"/>
    <n v="1"/>
    <n v="12000000"/>
    <s v="MAYO"/>
    <s v="MAYO"/>
    <s v="MAYO"/>
    <s v="DIRECCIÓN DE GESTIÓN CORPORATIVA "/>
    <s v="MARTHA JANETH CARREÑO LIZARAZO"/>
    <s v="FORTALECIMIENTO DEL MODELO DE GESTIÓN INSTITUCIONAL Y MODERNIZACIÓN DE LOS SISTEMAS DE INFORMACIÓN DE LA CAJA DE LA VIVIENDA POPULAR. BOGOTÁ"/>
    <s v="Dirección General"/>
    <m/>
    <d v="2024-05-17T00:00:00"/>
    <s v="202417000048093_x000a_"/>
    <s v="02 - Creación de Nueva Línea "/>
    <s v="Recursos de la línea 33"/>
    <d v="2024-05-20T00:00:00"/>
    <s v="FOR-154"/>
    <d v="2024-05-20T00:00:00"/>
    <n v="12000000"/>
    <n v="0"/>
    <n v="772"/>
    <d v="2024-05-22T00:00:00"/>
    <n v="12000000"/>
    <n v="0"/>
    <s v="2788"/>
    <d v="2024-05-28T00:00:00"/>
    <n v="12000000"/>
    <n v="0"/>
    <n v="0"/>
    <m/>
    <n v="12000000"/>
    <n v="0"/>
    <s v="CONTRATO DE PRESTACION DE SERVICIOS PROFESIONALES"/>
    <n v="18"/>
    <s v="JOSE ANTONIO VELANDIA CLAVIJO"/>
    <m/>
  </r>
  <r>
    <n v="200"/>
    <s v="7696-200"/>
    <s v="O23011605560000007696"/>
    <x v="4"/>
    <x v="6"/>
    <x v="19"/>
    <s v="PM/0208/0102/45990237696 - PM/0208/0103/45990237696 - PM/0208/0104/45990237696 -  PM/0208/0105/45990237696 - PM/0208/0106/45990237696"/>
    <x v="6"/>
    <x v="0"/>
    <s v="Adición y prórroga al contrato No. 248-2024, cuyo objeto es: “PRESTAR SERVICIOS PROFESIONALES ESPECIALIZADOS PARA ASESORAR JURÍDICAMENTE A LA DIRECCIÓN GENERAL EN LOS ASUNTOS QUE REQUIERA LA CAJA DE LA VIVIENDA POPULAR PARA EL DESARROLLO DE SUS PROYECTOS MISIONALES”"/>
    <x v="3"/>
    <s v="No aplica"/>
    <n v="10000000"/>
    <n v="1"/>
    <n v="10000000"/>
    <s v="MAYO"/>
    <s v="MAYO"/>
    <s v="MAYO"/>
    <s v="DIRECCIÓN DE GESTIÓN CORPORATIVA "/>
    <s v="MARTHA JANETH CARREÑO LIZARAZO"/>
    <s v="FORTALECIMIENTO DEL MODELO DE GESTIÓN INSTITUCIONAL Y MODERNIZACIÓN DE LOS SISTEMAS DE INFORMACIÓN DE LA CAJA DE LA VIVIENDA POPULAR. BOGOTÁ"/>
    <s v="Dirección General"/>
    <m/>
    <d v="2024-05-17T00:00:00"/>
    <s v="202417000048093_x000a_"/>
    <s v="02 - Creación de Nueva Línea "/>
    <s v="Recursos de la línea 14"/>
    <d v="2024-05-20T00:00:00"/>
    <s v="FOR-155"/>
    <d v="2024-05-20T00:00:00"/>
    <n v="10000000"/>
    <n v="0"/>
    <n v="766"/>
    <d v="2024-05-22T00:00:00"/>
    <n v="10000000"/>
    <n v="0"/>
    <n v="2760"/>
    <d v="2024-05-28T00:00:00"/>
    <n v="10000000"/>
    <n v="0"/>
    <n v="0"/>
    <m/>
    <n v="10000000"/>
    <n v="0"/>
    <s v="CONTRATO DE PRESTACION DE SERVICIOS PROFESIONALES"/>
    <n v="248"/>
    <s v="YAMILE PATRICIA CASTIBLANCO VENEGAS"/>
    <m/>
  </r>
  <r>
    <n v="201"/>
    <s v="7696-201"/>
    <s v="O23011605560000007696"/>
    <x v="4"/>
    <x v="6"/>
    <x v="19"/>
    <s v="PM/0208/0102/45990237696 - PM/0208/0103/45990237696 - PM/0208/0104/45990237696 -  PM/0208/0105/45990237696 - PM/0208/0106/45990237696"/>
    <x v="8"/>
    <x v="0"/>
    <s v="Adición y prórroga al contrato No. 46-2024, cuyo objeto es: “Prestar servicios profesionales desde el componente jurídico para brindar apoyo en las actuaciones que se adelanten en el proceso de gestión contractual.”"/>
    <x v="3"/>
    <s v="No aplica"/>
    <n v="6949410"/>
    <n v="1"/>
    <n v="694941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6"/>
    <d v="2024-05-20T00:00:00"/>
    <s v="FOR-156"/>
    <d v="2024-05-20T00:00:00"/>
    <n v="6949410"/>
    <n v="0"/>
    <n v="767"/>
    <d v="2024-05-22T00:00:00"/>
    <n v="6949410"/>
    <n v="0"/>
    <n v="2747"/>
    <d v="2024-05-27T00:00:00"/>
    <n v="6949410"/>
    <n v="0"/>
    <n v="0"/>
    <m/>
    <n v="6949410"/>
    <n v="0"/>
    <s v="CONTRATO DE PRESTACION DE SERVICIOS PROFESIONALES"/>
    <n v="46"/>
    <s v="MARIA ALEJANDRA FORERO MORA"/>
    <m/>
  </r>
  <r>
    <n v="202"/>
    <s v="7696-202"/>
    <s v="O23011605560000007696"/>
    <x v="4"/>
    <x v="6"/>
    <x v="19"/>
    <s v="PM/0208/0102/45990237696 - PM/0208/0103/45990237696 - PM/0208/0104/45990237696 -  PM/0208/0105/45990237696 - PM/0208/0106/45990237696"/>
    <x v="8"/>
    <x v="0"/>
    <s v="Adición y prórroga al contrato No. 47-2024, cuyo objeto es: “Prestar servicios profesionales desde el componente jurídico para brindar apoyo en las actuaciones que se adelanten en el proceso de gestión contractual.”"/>
    <x v="3"/>
    <s v="No aplica"/>
    <n v="11000000"/>
    <n v="1"/>
    <n v="1100000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6"/>
    <d v="2024-05-20T00:00:00"/>
    <s v="FOR-157"/>
    <d v="2024-05-20T00:00:00"/>
    <n v="11000000"/>
    <n v="0"/>
    <n v="769"/>
    <d v="2024-05-22T00:00:00"/>
    <n v="11000000"/>
    <n v="0"/>
    <n v="2699"/>
    <d v="2024-05-27T00:00:00"/>
    <n v="11000000"/>
    <n v="0"/>
    <n v="0"/>
    <m/>
    <n v="11000000"/>
    <n v="0"/>
    <s v="CONTRATO DE PRESTACION DE SERVICIOS PROFESIONALES"/>
    <n v="47"/>
    <s v="KATERYNNE  MORALES ROA"/>
    <m/>
  </r>
  <r>
    <n v="203"/>
    <s v="7696-203"/>
    <s v="O23011605560000007696"/>
    <x v="4"/>
    <x v="6"/>
    <x v="19"/>
    <s v="PM/0208/0102/45990237696 - PM/0208/0103/45990237696 - PM/0208/0104/45990237696 -  PM/0208/0105/45990237696 - PM/0208/0106/45990237696"/>
    <x v="8"/>
    <x v="0"/>
    <s v="Adición y prórroga al contrato No. 199-2024, cuyo objeto es: “Prestar servicios profesionales desde el componente jurídico para brindar apoyo en las actuaciones que se adelanten en el proceso de gestión contractual.”"/>
    <x v="3"/>
    <s v="No aplica"/>
    <n v="5000000"/>
    <n v="1"/>
    <n v="500000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6"/>
    <d v="2024-05-20T00:00:00"/>
    <s v="FOR-158"/>
    <d v="2024-05-20T00:00:00"/>
    <n v="5000000"/>
    <n v="0"/>
    <n v="770"/>
    <d v="2024-05-22T00:00:00"/>
    <n v="0"/>
    <n v="5000000"/>
    <m/>
    <m/>
    <m/>
    <n v="0"/>
    <m/>
    <m/>
    <n v="0"/>
    <n v="5000000"/>
    <m/>
    <m/>
    <m/>
    <s v="ANULACIÓN TOTAL CDP No. 770"/>
  </r>
  <r>
    <n v="204"/>
    <s v="7696-204"/>
    <s v="O23011605560000007696"/>
    <x v="4"/>
    <x v="6"/>
    <x v="19"/>
    <s v="PM/0208/0102/45990237696 - PM/0208/0103/45990237696 - PM/0208/0104/45990237696 -  PM/0208/0105/45990237696 - PM/0208/0106/45990237696"/>
    <x v="8"/>
    <x v="0"/>
    <s v="Adición y prórroga al contrato No. 35-2024, cuyo objeto es: “Prestar servicios profesionales desde el componente jurídico para brindar apoyo en las actuaciones que se adelanten en el proceso de gestión contractual.”"/>
    <x v="3"/>
    <s v="No aplica"/>
    <n v="8000000"/>
    <n v="1"/>
    <n v="800000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6"/>
    <d v="2024-05-20T00:00:00"/>
    <s v="FOR-159"/>
    <d v="2024-05-20T00:00:00"/>
    <n v="8000000"/>
    <n v="0"/>
    <n v="771"/>
    <d v="2024-05-22T00:00:00"/>
    <n v="8000000"/>
    <n v="0"/>
    <n v="2749"/>
    <d v="2024-05-27T00:00:00"/>
    <n v="8000000"/>
    <n v="0"/>
    <n v="0"/>
    <m/>
    <n v="8000000"/>
    <n v="0"/>
    <s v="CONTRATO DE PRESTACION DE SERVICIOS PROFESIONALES"/>
    <n v="35"/>
    <s v="SILVIO ALFREDO PADRON HERNANDEZ"/>
    <m/>
  </r>
  <r>
    <n v="205"/>
    <s v="7696-205"/>
    <s v="O23011605560000007696"/>
    <x v="4"/>
    <x v="6"/>
    <x v="19"/>
    <s v="PM/0208/0102/45990237696 - PM/0208/0103/45990237696 - PM/0208/0104/45990237696 -  PM/0208/0105/45990237696 - PM/0208/0106/45990237696"/>
    <x v="8"/>
    <x v="0"/>
    <s v="Adición y prórroga al contrato No. 31-2024, cuyo objeto es: “Prestar servicios profesionales desde el componente jurídico para brindar apoyo en las actuaciones que se adelanten en el proceso de gestión contractual.”"/>
    <x v="3"/>
    <s v="No aplica"/>
    <n v="10000000"/>
    <n v="1"/>
    <n v="1000000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7"/>
    <d v="2024-05-20T00:00:00"/>
    <s v="FOR-160"/>
    <d v="2024-05-20T00:00:00"/>
    <n v="10000000"/>
    <n v="0"/>
    <n v="761"/>
    <d v="2024-05-22T00:00:00"/>
    <n v="10000000"/>
    <n v="0"/>
    <n v="2748"/>
    <d v="2024-05-27T00:00:00"/>
    <n v="10000000"/>
    <n v="0"/>
    <n v="0"/>
    <m/>
    <n v="10000000"/>
    <n v="0"/>
    <s v="CONTRATO DE PRESTACION DE SERVICIOS PROFESIONALES"/>
    <n v="31"/>
    <s v="NICOLAS  BARRERA BARROS"/>
    <m/>
  </r>
  <r>
    <n v="206"/>
    <s v="7696-206"/>
    <s v="O23011605560000007696"/>
    <x v="4"/>
    <x v="6"/>
    <x v="19"/>
    <s v="PM/0208/0102/45990237696 - PM/0208/0103/45990237696 - PM/0208/0104/45990237696 -  PM/0208/0105/45990237696 - PM/0208/0106/45990237696"/>
    <x v="8"/>
    <x v="0"/>
    <s v="Adición y prórroga al contrato No. 45-2024, cuyo objeto es: “Prestar servicios profesionales desde el componente jurídico para brindar apoyo en las actuaciones que se adelanten en el proceso de gestión contractual.”"/>
    <x v="3"/>
    <s v="No aplica"/>
    <n v="8000000"/>
    <n v="1"/>
    <n v="800000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7"/>
    <d v="2024-05-20T00:00:00"/>
    <s v="FOR-161"/>
    <d v="2024-05-20T00:00:00"/>
    <n v="8000000"/>
    <n v="0"/>
    <n v="751"/>
    <d v="2024-05-22T00:00:00"/>
    <n v="8000000"/>
    <n v="0"/>
    <n v="2697"/>
    <d v="2024-05-27T00:00:00"/>
    <n v="8000000"/>
    <n v="0"/>
    <n v="0"/>
    <m/>
    <n v="8000000"/>
    <n v="0"/>
    <s v="CONTRATO DE PRESTACION DE SERVICIOS PROFESIONALES"/>
    <n v="45"/>
    <s v="RUBEN DARIO JIMENEZ GIRALDO"/>
    <m/>
  </r>
  <r>
    <n v="207"/>
    <s v="7696-207"/>
    <s v="O23011605560000007696"/>
    <x v="4"/>
    <x v="6"/>
    <x v="19"/>
    <s v="PM/0208/0102/45990237696 - PM/0208/0103/45990237696 - PM/0208/0104/45990237696 -  PM/0208/0105/45990237696 - PM/0208/0106/45990237696"/>
    <x v="8"/>
    <x v="0"/>
    <s v="Adición y prórroga al contrato No. 44-2024, cuyo objeto es: “Prestar servicios profesionales desde el componente jurídico para brindar apoyo en las actuaciones que se adelanten en el proceso de gestión contractual.”"/>
    <x v="3"/>
    <s v="No aplica"/>
    <n v="11000000"/>
    <n v="1"/>
    <n v="1100000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7"/>
    <d v="2024-05-20T00:00:00"/>
    <s v="FOR-183 _x000a_ANULACIÓN FOR-162"/>
    <d v="2024-05-20T00:00:00"/>
    <n v="11000000"/>
    <n v="0"/>
    <n v="845"/>
    <d v="2024-05-23T00:00:00"/>
    <n v="11000000"/>
    <n v="0"/>
    <n v="2769"/>
    <d v="2024-05-28T00:00:00"/>
    <n v="11000000"/>
    <n v="0"/>
    <n v="0"/>
    <m/>
    <n v="11000000"/>
    <n v="0"/>
    <s v="CONTRATO DE PRESTACION DE SERVICIOS PROFESIONALES"/>
    <n v="44"/>
    <s v="ADY ISABEL NAMEN SEGURA"/>
    <m/>
  </r>
  <r>
    <n v="208"/>
    <s v="7696-208"/>
    <s v="O23011605560000007696"/>
    <x v="4"/>
    <x v="6"/>
    <x v="19"/>
    <s v="PM/0208/0102/45990237696 - PM/0208/0103/45990237696 - PM/0208/0104/45990237696 -  PM/0208/0105/45990237696 - PM/0208/0106/45990237696"/>
    <x v="34"/>
    <x v="0"/>
    <s v="Adición y prórroga al contrato No. 50-2024, cuyo objeto es: “Prestar servicios profesionales a la Subdirección Financiera en el subproceso de Presupuesto llevando a cabo actividades de registro y seguimiento de información, así como de planeación, gestión, seguimiento a la ejecución y demás recomendaciones por parte de la CVP.”"/>
    <x v="3"/>
    <s v="No aplica"/>
    <n v="6480000"/>
    <n v="1"/>
    <n v="6480000"/>
    <s v="MAYO"/>
    <s v="MAYO"/>
    <s v="MAYO"/>
    <s v="DIRECCIÓN DE GESTIÓN CORPORATIVA "/>
    <s v="MARTHA JANETH CARREÑO LIZARAZO"/>
    <s v="FORTALECIMIENTO DEL MODELO DE GESTIÓN INSTITUCIONAL Y MODERNIZACIÓN DE LOS SISTEMAS DE INFORMACIÓN DE LA CAJA DE LA VIVIENDA POPULAR. BOGOTÁ"/>
    <s v="Subdirección Financiera"/>
    <m/>
    <d v="2024-05-17T00:00:00"/>
    <s v="202417000048093_x000a_"/>
    <s v="02 - Creación de Nueva Línea "/>
    <s v="Recursos de la línea 26"/>
    <d v="2024-05-20T00:00:00"/>
    <s v="FOR-163"/>
    <d v="2024-05-20T00:00:00"/>
    <n v="6480000"/>
    <n v="0"/>
    <n v="782"/>
    <d v="2024-05-22T00:00:00"/>
    <n v="6480000"/>
    <n v="0"/>
    <n v="2735"/>
    <d v="2024-05-27T00:00:00"/>
    <n v="6480000"/>
    <n v="0"/>
    <n v="0"/>
    <m/>
    <n v="6480000"/>
    <n v="0"/>
    <s v="CONTRATO DE PRESTACION DE SERVICIOS PROFESIONALES"/>
    <n v="50"/>
    <s v="PAOLA ANDREA MARTINEZ RODRIGUEZ"/>
    <m/>
  </r>
  <r>
    <n v="209"/>
    <s v="7696-209"/>
    <s v="O23011605560000007696"/>
    <x v="4"/>
    <x v="6"/>
    <x v="19"/>
    <s v="PM/0208/0102/45990237696 - PM/0208/0103/45990237696 - PM/0208/0104/45990237696 -  PM/0208/0105/45990237696 - PM/0208/0106/45990237696"/>
    <x v="34"/>
    <x v="0"/>
    <s v="Adición y prórroga al contrato No. 56-2024, cuyo objeto es: “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
    <x v="3"/>
    <s v="No aplica"/>
    <n v="6480000"/>
    <n v="1"/>
    <n v="6480000"/>
    <s v="MAYO"/>
    <s v="MAYO"/>
    <s v="MAYO"/>
    <s v="DIRECCIÓN DE GESTIÓN CORPORATIVA "/>
    <s v="MARTHA JANETH CARREÑO LIZARAZO"/>
    <s v="FORTALECIMIENTO DEL MODELO DE GESTIÓN INSTITUCIONAL Y MODERNIZACIÓN DE LOS SISTEMAS DE INFORMACIÓN DE LA CAJA DE LA VIVIENDA POPULAR. BOGOTÁ"/>
    <s v="Subdirección Financiera"/>
    <m/>
    <d v="2024-05-17T00:00:00"/>
    <s v="202417000048093_x000a_"/>
    <s v="02 - Creación de Nueva Línea "/>
    <s v="Recursos de la línea 26"/>
    <d v="2024-05-20T00:00:00"/>
    <s v="FOR-164"/>
    <d v="2024-05-20T00:00:00"/>
    <n v="6480000"/>
    <n v="0"/>
    <n v="784"/>
    <d v="2024-05-22T00:00:00"/>
    <n v="6480000"/>
    <n v="0"/>
    <n v="2737"/>
    <d v="2024-05-27T00:00:00"/>
    <n v="6480000"/>
    <n v="0"/>
    <n v="0"/>
    <m/>
    <n v="6480000"/>
    <n v="0"/>
    <s v="CONTRATO DE PRESTACION DE SERVICIOS PROFESIONALES"/>
    <n v="56"/>
    <s v="JENNY ANDREA RODRIGUEZ HERNANDEZ"/>
    <m/>
  </r>
  <r>
    <n v="210"/>
    <s v="7696-210"/>
    <s v="O23011605560000007696"/>
    <x v="4"/>
    <x v="6"/>
    <x v="19"/>
    <s v="PM/0208/0102/45990237696 - PM/0208/0103/45990237696 - PM/0208/0104/45990237696 -  PM/0208/0105/45990237696 - PM/0208/0106/45990237696"/>
    <x v="34"/>
    <x v="0"/>
    <s v="Adición y prórroga al contrato No. 235-2024, cuyo objeto es: “Prestar servicios profesionale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
    <x v="3"/>
    <s v="No aplica"/>
    <n v="7200000"/>
    <n v="1"/>
    <n v="7200000"/>
    <s v="MAYO"/>
    <s v="MAYO"/>
    <s v="MAYO"/>
    <s v="DIRECCIÓN DE GESTIÓN CORPORATIVA "/>
    <s v="MARTHA JANETH CARREÑO LIZARAZO"/>
    <s v="FORTALECIMIENTO DEL MODELO DE GESTIÓN INSTITUCIONAL Y MODERNIZACIÓN DE LOS SISTEMAS DE INFORMACIÓN DE LA CAJA DE LA VIVIENDA POPULAR. BOGOTÁ"/>
    <s v="Subdirección Financiera"/>
    <m/>
    <d v="2024-05-17T00:00:00"/>
    <s v="202417000048093_x000a_"/>
    <s v="02 - Creación de Nueva Línea "/>
    <s v="Recursos de la línea 26"/>
    <d v="2024-05-20T00:00:00"/>
    <s v="FOR-165"/>
    <d v="2024-05-20T00:00:00"/>
    <n v="7200000"/>
    <n v="0"/>
    <n v="762"/>
    <d v="2024-05-22T00:00:00"/>
    <n v="7200000"/>
    <n v="0"/>
    <n v="2696"/>
    <d v="2024-05-27T00:00:00"/>
    <n v="7200000"/>
    <n v="0"/>
    <n v="0"/>
    <m/>
    <n v="7200000"/>
    <n v="0"/>
    <s v="CONTRATO DE PRESTACION DE SERVICIOS PROFESIONALES"/>
    <n v="235"/>
    <s v="CAROL MARCELA TORRES FORERO"/>
    <m/>
  </r>
  <r>
    <n v="211"/>
    <s v="7696-211"/>
    <s v="O23011605560000007696"/>
    <x v="4"/>
    <x v="6"/>
    <x v="19"/>
    <s v="PM/0208/0102/45990237696 - PM/0208/0103/45990237696 - PM/0208/0104/45990237696 -  PM/0208/0105/45990237696 - PM/0208/0106/45990237696"/>
    <x v="8"/>
    <x v="0"/>
    <s v="Adición y prórroga al contrato No. 88-2024, cuyo objeto es: “Prestar servicios profesionales como abogado a la Dirección Jurídica y Dirección de Mejoramiento de Vivienda en los trámites administrativos y jurídicos relacionados con las funciones de Curaduría Pública Social asignada a la Caja de la Vivienda Popular.”"/>
    <x v="3"/>
    <s v="No aplica"/>
    <n v="6400000"/>
    <n v="1"/>
    <n v="6400000"/>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45"/>
    <d v="2024-05-20T00:00:00"/>
    <s v="FOR-166"/>
    <d v="2024-05-20T00:00:00"/>
    <n v="6400000"/>
    <n v="0"/>
    <n v="763"/>
    <d v="2024-05-22T00:00:00"/>
    <n v="6400000"/>
    <n v="0"/>
    <n v="2764"/>
    <d v="2024-05-28T00:00:00"/>
    <n v="6400000"/>
    <n v="0"/>
    <n v="0"/>
    <m/>
    <n v="6400000"/>
    <n v="0"/>
    <s v="CONTRATO DE PRESTACION DE SERVICIOS PROFESIONALES"/>
    <n v="88"/>
    <s v="MARIA MARGARITA SAENZ CARMONA"/>
    <m/>
  </r>
  <r>
    <n v="212"/>
    <s v="7696-212"/>
    <s v="O23011605560000007696"/>
    <x v="4"/>
    <x v="6"/>
    <x v="19"/>
    <s v="PM/0208/0102/45990237696 - PM/0208/0103/45990237696 - PM/0208/0104/45990237696 -  PM/0208/0105/45990237696 - PM/0208/0106/45990237696"/>
    <x v="8"/>
    <x v="0"/>
    <s v="Adición y prórroga al contrato No. 84-2024, cuyo objeto es: “Prestar los servicios profesionales en las actuaciones jurídicas y administrativas en las que se encuentre la CVP.”"/>
    <x v="3"/>
    <s v="No aplica"/>
    <n v="4333333"/>
    <n v="1"/>
    <n v="4333333"/>
    <s v="MAYO"/>
    <s v="MAYO"/>
    <s v="MAYO"/>
    <s v="DIRECCIÓN DE GESTIÓN CORPORATIVA "/>
    <s v="MARTHA JANETH CARREÑO LIZARAZO"/>
    <s v="FORTALECIMIENTO DEL MODELO DE GESTIÓN INSTITUCIONAL Y MODERNIZACIÓN DE LOS SISTEMAS DE INFORMACIÓN DE LA CAJA DE LA VIVIENDA POPULAR. BOGOTÁ"/>
    <s v="Dirección Jurídica"/>
    <m/>
    <d v="2024-05-17T00:00:00"/>
    <s v="202417000048093_x000a_"/>
    <s v="02 - Creación de Nueva Línea "/>
    <s v="Recursos de la línea 45"/>
    <d v="2024-05-20T00:00:00"/>
    <s v="FOR-167"/>
    <d v="2024-05-20T00:00:00"/>
    <n v="4333333"/>
    <n v="0"/>
    <n v="764"/>
    <d v="2024-05-22T00:00:00"/>
    <n v="4333333"/>
    <n v="0"/>
    <s v="2786"/>
    <d v="2024-05-28T00:00:00"/>
    <n v="4333333"/>
    <n v="0"/>
    <n v="0"/>
    <m/>
    <n v="4333333"/>
    <n v="0"/>
    <s v="CONTRATO DE PRESTACION DE SERVICIOS PROFESIONALES"/>
    <n v="84"/>
    <s v="CAROLINA  NOVOA APONTE"/>
    <m/>
  </r>
  <r>
    <n v="213"/>
    <s v="7696-213"/>
    <s v="O23011605560000007696"/>
    <x v="4"/>
    <x v="6"/>
    <x v="19"/>
    <s v="PM/0208/0102/45990237696 - PM/0208/0103/45990237696 - PM/0208/0104/45990237696 -  PM/0208/0105/45990237696 - PM/0208/0106/45990237696"/>
    <x v="43"/>
    <x v="0"/>
    <s v="Adición y prórroga al contrato No. 22-2024, cuyo objeto es: “Prestar servicios profesionales en la gestión de los procesos a cargo de la Subdirección Administrativa, especialmente los relacionados con la gestión administrativa.”"/>
    <x v="3"/>
    <s v="No aplica"/>
    <n v="5786667"/>
    <n v="1"/>
    <n v="5786667"/>
    <s v="MAYO"/>
    <s v="MAYO"/>
    <s v="MAYO"/>
    <s v="DIRECCIÓN DE GESTIÓN CORPORATIVA "/>
    <s v="MARTHA JANETH CARREÑO LIZARAZO"/>
    <s v="FORTALECIMIENTO DEL MODELO DE GESTIÓN INSTITUCIONAL Y MODERNIZACIÓN DE LOS SISTEMAS DE INFORMACIÓN DE LA CAJA DE LA VIVIENDA POPULAR. BOGOTÁ"/>
    <s v="Subdirección Administrativa"/>
    <m/>
    <d v="2024-05-17T00:00:00"/>
    <s v="202417000048093_x000a_"/>
    <s v="02 - Creación de Nueva Línea "/>
    <s v="Recursos de la línea 59"/>
    <d v="2024-05-20T00:00:00"/>
    <s v="FOR-168"/>
    <d v="2024-05-20T00:00:00"/>
    <n v="5786667"/>
    <n v="0"/>
    <n v="765"/>
    <d v="2024-05-22T00:00:00"/>
    <n v="5786667"/>
    <n v="0"/>
    <n v="2722"/>
    <d v="2024-05-27T00:00:00"/>
    <n v="5786667"/>
    <n v="0"/>
    <n v="0"/>
    <m/>
    <n v="5786667"/>
    <n v="0"/>
    <s v="CONTRATO DE PRESTACION DE SERVICIOS PROFESIONALES"/>
    <n v="22"/>
    <s v="SANDRA MILENA HERNANDEZ CUBILLOS"/>
    <m/>
  </r>
  <r>
    <n v="214"/>
    <s v="7696-214"/>
    <s v="O23011605560000007696"/>
    <x v="4"/>
    <x v="6"/>
    <x v="19"/>
    <s v="PM/0208/0102/45990237696 - PM/0208/0103/45990237696 - PM/0208/0104/45990237696 -  PM/0208/0105/45990237696 - PM/0208/0106/45990237696"/>
    <x v="6"/>
    <x v="0"/>
    <s v="Adición y prórroga al contrato No. 371-2024,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
    <x v="3"/>
    <s v="No aplica"/>
    <n v="7338666"/>
    <n v="1"/>
    <n v="7338666"/>
    <s v="MAYO"/>
    <s v="MAYO"/>
    <s v="MAYO"/>
    <s v="DIRECCIÓN DE GESTIÓN CORPORATIVA "/>
    <s v="MARTHA JANETH CARREÑO LIZARAZO"/>
    <s v="FORTALECIMIENTO DEL MODELO DE GESTIÓN INSTITUCIONAL Y MODERNIZACIÓN DE LOS SISTEMAS DE INFORMACIÓN DE LA CAJA DE LA VIVIENDA POPULAR. BOGOTÁ"/>
    <s v="Asesoría de Control Interno"/>
    <m/>
    <d v="2024-05-17T00:00:00"/>
    <s v="202417000048093_x000a_"/>
    <s v="02 - Creación de Nueva Línea "/>
    <s v="Recursos de la línea 19"/>
    <d v="2024-05-20T00:00:00"/>
    <s v="FOR-169"/>
    <d v="2024-05-20T00:00:00"/>
    <n v="7338666"/>
    <n v="0"/>
    <n v="768"/>
    <d v="2024-05-22T00:00:00"/>
    <n v="5137065"/>
    <n v="2201601"/>
    <n v="2847"/>
    <d v="2024-05-28T00:00:00"/>
    <n v="5137065"/>
    <n v="0"/>
    <n v="0"/>
    <m/>
    <n v="5137065"/>
    <n v="2201601"/>
    <s v="CONTRATO DE PRESTACION DE SERVICIOS PROFESIONALES"/>
    <n v="371"/>
    <s v="KELLY JOHANNA SERRANO RINCON"/>
    <s v="ANULACIÓN PARClAL CDP No. 768_x000a_ANULACIÓN TOTAL CDP No. 785"/>
  </r>
  <r>
    <n v="215"/>
    <s v="7696-215"/>
    <s v="O23011605560000007696"/>
    <x v="4"/>
    <x v="6"/>
    <x v="19"/>
    <s v="PM/0208/0102/45990237696 - PM/0208/0103/45990237696 - PM/0208/0104/45990237696 -  PM/0208/0105/45990237696 - PM/0208/0106/45990237696"/>
    <x v="6"/>
    <x v="0"/>
    <s v="Adición y prórroga al contrato No. 375-2024, cuyo objeto es: “Prestar servicios profesionales en la ejecución de auditorías, seguimientos y evaluaciones definidas en el Plan Anual de Auditorías aprobado por el Comité ICCI que aporten en al mejoramiento continuo de los procesos de la Caja de la Vivienda Popular y con énfasis en la atención de Entes de control Externo.”"/>
    <x v="3"/>
    <s v="No aplica"/>
    <n v="7338666"/>
    <n v="1"/>
    <n v="7338666"/>
    <s v="MAYO"/>
    <s v="MAYO"/>
    <s v="MAYO"/>
    <s v="DIRECCIÓN DE GESTIÓN CORPORATIVA "/>
    <s v="MARTHA JANETH CARREÑO LIZARAZO"/>
    <s v="FORTALECIMIENTO DEL MODELO DE GESTIÓN INSTITUCIONAL Y MODERNIZACIÓN DE LOS SISTEMAS DE INFORMACIÓN DE LA CAJA DE LA VIVIENDA POPULAR. BOGOTÁ"/>
    <s v="Asesoría de Control Interno"/>
    <m/>
    <d v="2024-05-17T00:00:00"/>
    <s v="202417000048093_x000a_"/>
    <s v="02 - Creación de Nueva Línea "/>
    <s v="Recursos de la línea 19"/>
    <d v="2024-05-20T00:00:00"/>
    <s v="FOR-170"/>
    <d v="2024-05-20T00:00:00"/>
    <n v="7338666"/>
    <n v="0"/>
    <n v="786"/>
    <d v="2024-05-22T00:00:00"/>
    <n v="4892442"/>
    <n v="2446224"/>
    <s v="2845"/>
    <d v="2024-05-28T00:00:00"/>
    <n v="4892442"/>
    <n v="0"/>
    <n v="0"/>
    <m/>
    <n v="4892442"/>
    <n v="2446224"/>
    <s v="CONTRATO DE PRESTACION DE SERVICIOS PROFESIONALES"/>
    <n v="375"/>
    <s v="CARLOS ANDRES VARGAS HERNANDEZ"/>
    <s v="ANULACIÓN PARClAL CDP No. 786_x000a_"/>
  </r>
  <r>
    <n v="216"/>
    <s v="7696-216"/>
    <s v="O23011605560000007696"/>
    <x v="4"/>
    <x v="6"/>
    <x v="19"/>
    <s v="PM/0208/0102/45990237696 - PM/0208/0103/45990237696 - PM/0208/0104/45990237696 -  PM/0208/0105/45990237696 - PM/0208/0106/45990237696"/>
    <x v="6"/>
    <x v="0"/>
    <s v="Adición y prórroga al contrato No. 415-2024, cuyo objeto es: “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
    <x v="3"/>
    <s v="No aplica"/>
    <n v="6360150"/>
    <n v="1"/>
    <n v="6360150"/>
    <s v="MAYO"/>
    <s v="MAYO"/>
    <s v="MAYO"/>
    <s v="DIRECCIÓN DE GESTIÓN CORPORATIVA "/>
    <s v="MARTHA JANETH CARREÑO LIZARAZO"/>
    <s v="FORTALECIMIENTO DEL MODELO DE GESTIÓN INSTITUCIONAL Y MODERNIZACIÓN DE LOS SISTEMAS DE INFORMACIÓN DE LA CAJA DE LA VIVIENDA POPULAR. BOGOTÁ"/>
    <s v="Asesoría de Control Interno"/>
    <m/>
    <d v="2024-05-17T00:00:00"/>
    <s v="202417000048093_x000a_"/>
    <s v="02 - Creación de Nueva Línea "/>
    <s v="Recursos de la línea 19"/>
    <d v="2024-05-20T00:00:00"/>
    <s v="FOR-171"/>
    <d v="2024-05-20T00:00:00"/>
    <n v="6360150"/>
    <n v="0"/>
    <n v="787"/>
    <d v="2024-05-22T00:00:00"/>
    <n v="5037064"/>
    <n v="1323086"/>
    <n v="2902"/>
    <d v="2024-05-29T00:00:00"/>
    <n v="5037064"/>
    <n v="0"/>
    <n v="0"/>
    <m/>
    <n v="5037064"/>
    <n v="1323086"/>
    <s v="CONTRATO DE PRESTACION DE SERVICIOS PROFESIONALES"/>
    <n v="415"/>
    <s v="JANNER DE JESUS RUIZ BAYUELO"/>
    <s v="ANULACIÓN PARClAL CDP No. 787_x000a_"/>
  </r>
  <r>
    <n v="217"/>
    <s v="7696-217"/>
    <s v="O23011605560000007696"/>
    <x v="4"/>
    <x v="6"/>
    <x v="19"/>
    <s v="PM/0208/0102/45990237696 - PM/0208/0103/45990237696 - PM/0208/0104/45990237696 -  PM/0208/0105/45990237696 - PM/0208/0106/45990237696"/>
    <x v="42"/>
    <x v="0"/>
    <s v="Adición y prórroga al contrato No. 329-2024, cuyo objeto es: “Prestar servicios profesionales para el apoyo de los avances estratégicos de Comunicación Externa, relaciones públicas y gestión de medios - Free Press de la Caja de la Vivienda Popular, con el fin de garantizar la efectividad en medios masivos locales, regionales y nacionales”"/>
    <x v="3"/>
    <s v="No aplica"/>
    <n v="6400000"/>
    <n v="1"/>
    <n v="6400000"/>
    <s v="MAYO"/>
    <s v="MAYO"/>
    <s v="MAYO"/>
    <s v="DIRECCIÓN DE GESTIÓN CORPORATIVA "/>
    <s v="MARTHA JANETH CARREÑO LIZARAZO"/>
    <s v="FORTALECIMIENTO DEL MODELO DE GESTIÓN INSTITUCIONAL Y MODERNIZACIÓN DE LOS SISTEMAS DE INFORMACIÓN DE LA CAJA DE LA VIVIENDA POPULAR. BOGOTÁ"/>
    <s v="Oficina Asesora de Comunicaciones"/>
    <m/>
    <d v="2024-05-17T00:00:00"/>
    <s v="202417000048093_x000a_"/>
    <s v="02 - Creación de Nueva Línea "/>
    <s v="Recursos de la línea 83"/>
    <d v="2024-05-20T00:00:00"/>
    <s v="FOR-172"/>
    <d v="2024-05-20T00:00:00"/>
    <n v="6400000"/>
    <n v="0"/>
    <n v="788"/>
    <d v="2024-05-22T00:00:00"/>
    <n v="6400000"/>
    <n v="0"/>
    <n v="2767"/>
    <d v="2024-05-28T00:00:00"/>
    <n v="6400000"/>
    <n v="0"/>
    <n v="0"/>
    <m/>
    <n v="6400000"/>
    <n v="0"/>
    <s v="CONTRATO DE PRESTACION DE SERVICIOS PROFESIONALES"/>
    <n v="329"/>
    <s v="JUAN PABLO GOMEZ MONTAÑA"/>
    <m/>
  </r>
  <r>
    <n v="218"/>
    <s v="7696-218"/>
    <s v="O23011605560000007696"/>
    <x v="4"/>
    <x v="6"/>
    <x v="19"/>
    <s v="PM/0208/0102/45990237696 - PM/0208/0103/45990237696 - PM/0208/0104/45990237696 -  PM/0208/0105/45990237696 - PM/0208/0106/45990237696"/>
    <x v="6"/>
    <x v="0"/>
    <s v="Adición y prórroga al contrato No. 101-2024, cuyo objeto es: “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
    <x v="3"/>
    <s v="No aplica"/>
    <n v="7000000"/>
    <n v="1"/>
    <n v="7000000"/>
    <s v="MAYO"/>
    <s v="MAYO"/>
    <s v="MAYO"/>
    <s v="DIRECCIÓN DE GESTIÓN CORPORATIVA "/>
    <s v="MARTHA JANETH CARREÑO LIZARAZO"/>
    <s v="FORTALECIMIENTO DEL MODELO DE GESTIÓN INSTITUCIONAL Y MODERNIZACIÓN DE LOS SISTEMAS DE INFORMACIÓN DE LA CAJA DE LA VIVIENDA POPULAR. BOGOTÁ"/>
    <s v="Oficina Asesora de Planeación"/>
    <m/>
    <d v="2024-05-17T00:00:00"/>
    <s v="202417000048093_x000a_"/>
    <s v="02 - Creación de Nueva Línea "/>
    <s v="Recursos de la línea 37"/>
    <d v="2024-05-20T00:00:00"/>
    <s v="FOR-173"/>
    <d v="2024-05-20T00:00:00"/>
    <n v="7000000"/>
    <n v="0"/>
    <n v="781"/>
    <d v="2024-05-22T00:00:00"/>
    <n v="7000000"/>
    <n v="0"/>
    <n v="2765"/>
    <d v="2024-05-28T00:00:00"/>
    <n v="7000000"/>
    <n v="0"/>
    <n v="0"/>
    <m/>
    <n v="7000000"/>
    <n v="0"/>
    <s v="CONTRATO DE PRESTACION DE SERVICIOS PROFESIONALES"/>
    <n v="101"/>
    <s v="CRISTHIAN CAMILO RODRIGUEZ MELO"/>
    <m/>
  </r>
  <r>
    <n v="219"/>
    <s v="7696-219"/>
    <s v="O23011605560000007696"/>
    <x v="4"/>
    <x v="6"/>
    <x v="19"/>
    <s v="PM/0208/0102/45990237696 - PM/0208/0103/45990237696 - PM/0208/0104/45990237696 -  PM/0208/0105/45990237696 - PM/0208/0106/45990237696"/>
    <x v="6"/>
    <x v="0"/>
    <s v="Adición y prórroga al contrato No. 423-2024, cuyo objeto es: “Prestar servicios de apoyo a la gestión para realizar actividades administrativas y documentales (expedientes físicos y virtuales) de la Oficina Asesora de Planeación”"/>
    <x v="3"/>
    <s v="No aplica"/>
    <n v="2240007"/>
    <n v="1"/>
    <n v="2240007"/>
    <s v="MAYO"/>
    <s v="MAYO"/>
    <s v="MAYO"/>
    <s v="DIRECCIÓN DE GESTIÓN CORPORATIVA "/>
    <s v="MARTHA JANETH CARREÑO LIZARAZO"/>
    <s v="FORTALECIMIENTO DEL MODELO DE GESTIÓN INSTITUCIONAL Y MODERNIZACIÓN DE LOS SISTEMAS DE INFORMACIÓN DE LA CAJA DE LA VIVIENDA POPULAR. BOGOTÁ"/>
    <s v="Oficina Asesora de Planeación"/>
    <m/>
    <d v="2024-05-17T00:00:00"/>
    <s v="202417000048093_x000a_"/>
    <s v="02 - Creación de Nueva Línea "/>
    <s v="Recursos de la línea 37"/>
    <d v="2024-05-20T00:00:00"/>
    <s v="FOR-174"/>
    <d v="2024-05-20T00:00:00"/>
    <n v="2240007"/>
    <n v="0"/>
    <n v="780"/>
    <d v="2024-05-22T00:00:00"/>
    <n v="2240000"/>
    <n v="7"/>
    <n v="2988"/>
    <d v="2024-05-29T00:00:00"/>
    <n v="2240000"/>
    <n v="0"/>
    <n v="0"/>
    <m/>
    <n v="2240000"/>
    <n v="7"/>
    <s v="CONTRATO DE PRESTACION DE SERVICIOS DE APOYO A LA GESTION"/>
    <n v="423"/>
    <s v="EVELYN  SACHICA RODRIGUEZ"/>
    <s v="ANULACIÓN PARClAL CDP No. 780"/>
  </r>
  <r>
    <n v="220"/>
    <s v="7696-220"/>
    <s v="O23011605560000007696"/>
    <x v="4"/>
    <x v="6"/>
    <x v="20"/>
    <s v="PM/0208/0102/45990187696 - PM/0208/0103/45990187696 - PM/0208/0104/45990187696 -  PM/0208/0105/45990187696 - PM/0208/0106/45990187696"/>
    <x v="23"/>
    <x v="0"/>
    <s v="CONTRATAR LOS SERVICIOS INTEGRALES DE UN OPERADOR LOGÍSTICO QUE LLEVE A CABO LAS ACTIVIDADES QUE REQUIERA LA CAJA DE LA VIVIENDA POPULAR Y QUE PERMITA DIVULGAR LOS AVANCES DE LOS DIFERENTES PROGRAMAS MISIONALES DE LA ENTIDAD."/>
    <x v="5"/>
    <s v="80141607;81141601;80141902;90101600"/>
    <n v="2857142.8571428573"/>
    <n v="7"/>
    <n v="20000000"/>
    <s v="MAYO"/>
    <s v="MAYO"/>
    <s v="MAYO"/>
    <s v="DIRECCIÓN DE GESTIÓN CORPORATIVA "/>
    <s v="MARTHA JANETH CARREÑO LIZARAZO"/>
    <s v="FORTALECIMIENTO DEL MODELO DE GESTIÓN INSTITUCIONAL Y MODERNIZACIÓN DE LOS SISTEMAS DE INFORMACIÓN DE LA CAJA DE LA VIVIENDA POPULAR. BOGOTÁ"/>
    <s v="Oficina Asesora de Comunicaciones"/>
    <m/>
    <d v="2024-05-17T00:00:00"/>
    <s v="202417000048113_x000a_"/>
    <s v="02 - Creación de Nueva Línea "/>
    <s v="Recursos de la línea 84"/>
    <d v="2024-05-20T00:00:00"/>
    <s v="FOR-179"/>
    <d v="2024-05-22T00:00:00"/>
    <n v="20000000"/>
    <n v="0"/>
    <m/>
    <d v="2024-05-22T00:00:00"/>
    <m/>
    <n v="20000000"/>
    <m/>
    <m/>
    <m/>
    <n v="0"/>
    <m/>
    <m/>
    <n v="0"/>
    <n v="20000000"/>
    <m/>
    <m/>
    <m/>
    <m/>
  </r>
  <r>
    <n v="221"/>
    <s v="7696-221"/>
    <s v="O23011605560000007696"/>
    <x v="4"/>
    <x v="6"/>
    <x v="20"/>
    <s v="PM/0208/0102/45990187696 - PM/0208/0103/45990187696 - PM/0208/0104/45990187696 -  PM/0208/0105/45990187696 - PM/0208/0106/45990187696"/>
    <x v="6"/>
    <x v="0"/>
    <s v="Prestar servicios profesionales para apoyar a la Oficina Asesora de Planeación en la implementación de la estrategia de rendición de cuentas permanente y participación ciudadana, enfocada en el fortalecimiento de las políticas de transparencia e integridad, y la implementación de políticas públicas del sector, transversales y poblacionales."/>
    <x v="2"/>
    <s v="80101504; 80161500"/>
    <n v="9000000"/>
    <n v="2"/>
    <n v="18000000"/>
    <s v="MAYO"/>
    <s v="MAYO"/>
    <s v="MAYO"/>
    <s v="DIRECCIÓN DE GESTIÓN CORPORATIVA "/>
    <s v="MARTHA JANETH CARREÑO LIZARAZO"/>
    <s v="FORTALECIMIENTO DEL MODELO DE GESTIÓN INSTITUCIONAL Y MODERNIZACIÓN DE LOS SISTEMAS DE INFORMACIÓN DE LA CAJA DE LA VIVIENDA POPULAR. BOGOTÁ"/>
    <s v="Oficina Asesora de Planeación"/>
    <m/>
    <d v="2024-05-17T00:00:00"/>
    <s v="202417000048123_x000a_"/>
    <s v="02 - Creación de Nueva Línea "/>
    <s v="Recursos de la línea 82"/>
    <d v="2024-05-20T00:00:00"/>
    <s v="FOR-175"/>
    <d v="2024-05-21T00:00:00"/>
    <n v="18000000"/>
    <n v="0"/>
    <n v="822"/>
    <d v="2024-05-22T00:00:00"/>
    <n v="18000000"/>
    <n v="0"/>
    <n v="2987"/>
    <d v="2024-05-29T00:00:00"/>
    <n v="18000000"/>
    <n v="0"/>
    <n v="0"/>
    <m/>
    <n v="18000000"/>
    <n v="0"/>
    <s v="CONTRATO DE PRESTACION DE SERVICIOS PROFESIONALES"/>
    <n v="456"/>
    <s v="GLADYS  BOJACA BUCHE"/>
    <m/>
  </r>
  <r>
    <n v="222"/>
    <s v="7696-222"/>
    <s v="O23011605560000007696"/>
    <x v="4"/>
    <x v="6"/>
    <x v="20"/>
    <s v="PM/0208/0102/45990187696 - PM/0208/0103/45990187696 - PM/0208/0104/45990187696 -  PM/0208/0105/45990187696 - PM/0208/0106/45990187696"/>
    <x v="6"/>
    <x v="0"/>
    <s v="Prestar servicios profesionales para realizar el seguimiento al cumplimiento del Programa de Transparencia y Ética Pública, así como apoyar el mantenimiento del Sistema de Gestión de Calidad en el marco de la política de Control interno del Modelo Integrado de Planeación y Gestión."/>
    <x v="2"/>
    <s v="80101504; 80161500"/>
    <n v="7300000"/>
    <n v="2"/>
    <n v="14600000"/>
    <s v="MAYO"/>
    <s v="MAYO"/>
    <s v="MAYO"/>
    <s v="DIRECCIÓN DE GESTIÓN CORPORATIVA "/>
    <s v="MARTHA JANETH CARREÑO LIZARAZO"/>
    <s v="FORTALECIMIENTO DEL MODELO DE GESTIÓN INSTITUCIONAL Y MODERNIZACIÓN DE LOS SISTEMAS DE INFORMACIÓN DE LA CAJA DE LA VIVIENDA POPULAR. BOGOTÁ"/>
    <s v="Oficina Asesora de Planeación"/>
    <m/>
    <d v="2024-05-17T00:00:00"/>
    <s v="202417000048123_x000a_"/>
    <s v="02 - Creación de Nueva Línea "/>
    <s v="Recursos de la línea 82"/>
    <d v="2024-05-20T00:00:00"/>
    <s v="FOR-176"/>
    <d v="2024-05-21T00:00:00"/>
    <n v="14600000"/>
    <n v="0"/>
    <n v="823"/>
    <d v="2024-05-22T00:00:00"/>
    <n v="14600000"/>
    <n v="0"/>
    <n v="2979"/>
    <d v="2024-05-29T00:00:00"/>
    <n v="14600000"/>
    <n v="0"/>
    <n v="0"/>
    <m/>
    <n v="14600000"/>
    <n v="0"/>
    <s v="CONTRATO DE PRESTACION DE SERVICIOS PROFESIONALES"/>
    <n v="453"/>
    <s v="JOAN MANUEL WILHAYNER GAITAN FERRER"/>
    <m/>
  </r>
  <r>
    <n v="223"/>
    <s v="7696-223"/>
    <s v="O23011605560000007696"/>
    <x v="4"/>
    <x v="6"/>
    <x v="22"/>
    <s v="PM/0208/0102/45990077696 - PM/0208/0103/45990077696 - PM/0208/0104/45990077696 -  PM/0208/0105/45990077696 - PM/0208/0106/45990077696"/>
    <x v="52"/>
    <x v="0"/>
    <s v="Adición y prórroga a la orden de compra No. 111124-2023, cuyo objeto es: “Contratar infraestructura como servicio (IaaS y PaaS) Oracle, según necesidad tecnológica de la caja de la vivienda popular.”"/>
    <x v="3"/>
    <s v="No aplica"/>
    <n v="52500000"/>
    <n v="1"/>
    <n v="52500000"/>
    <s v="MAYO"/>
    <s v="MAYO"/>
    <s v="MAYO"/>
    <s v="DIRECCIÓN DE GESTIÓN CORPORATIVA "/>
    <s v="MARTHA JANETH CARREÑO LIZARAZO"/>
    <s v="FORTALECIMIENTO DEL MODELO DE GESTIÓN INSTITUCIONAL Y MODERNIZACIÓN DE LOS SISTEMAS DE INFORMACIÓN DE LA CAJA DE LA VIVIENDA POPULAR. BOGOTÁ"/>
    <s v="Oficina TIC"/>
    <m/>
    <d v="2024-05-24T00:00:00"/>
    <n v="202417000049203"/>
    <s v="02 - Creación de Nueva Línea "/>
    <s v="Recursos de la línea 93"/>
    <d v="2024-05-24T00:00:00"/>
    <s v="FOR-178"/>
    <d v="2024-05-21T00:00:00"/>
    <n v="52500000"/>
    <n v="0"/>
    <n v="825"/>
    <d v="2024-05-22T00:00:00"/>
    <n v="52500000"/>
    <n v="0"/>
    <n v="2898"/>
    <d v="2024-05-29T00:00:00"/>
    <n v="52500000"/>
    <n v="0"/>
    <n v="0"/>
    <m/>
    <n v="52500000"/>
    <n v="0"/>
    <s v="ORDEN DE COMPRA"/>
    <n v="111124"/>
    <s v="BMIND S.A.S."/>
    <m/>
  </r>
  <r>
    <n v="224"/>
    <s v="7696-224"/>
    <s v="O23011605560000007696"/>
    <x v="4"/>
    <x v="6"/>
    <x v="21"/>
    <s v="PM/0208/0102/45990167696 - PM/0208/0103/45990167696 - PM/0208/0104/45990167696 -  PM/0208/0105/45990167696 - PM/0208/0106/45990167696"/>
    <x v="23"/>
    <x v="0"/>
    <s v="Adquirir a título de compraventa chaquetas institucionales y los carné impresos para la caja de vivienda popular"/>
    <x v="6"/>
    <s v="53101802; 53101804"/>
    <n v="50000000"/>
    <n v="1"/>
    <n v="50000000"/>
    <s v="MAYO"/>
    <s v="MAYO"/>
    <s v="MAYO"/>
    <s v="DIRECCIÓN DE GESTIÓN CORPORATIVA "/>
    <s v="MARTHA JANETH CARREÑO LIZARAZO"/>
    <s v="FORTALECIMIENTO DEL MODELO DE GESTIÓN INSTITUCIONAL Y MODERNIZACIÓN DE LOS SISTEMAS DE INFORMACIÓN DE LA CAJA DE LA VIVIENDA POPULAR. BOGOTÁ"/>
    <s v="Subdirección Administrativa"/>
    <m/>
    <d v="2024-05-23T00:00:00"/>
    <n v="202417000050003"/>
    <s v="02 - Creación de Nueva Línea "/>
    <s v="Recursos de la línea 180"/>
    <d v="2024-05-23T00:00:00"/>
    <s v="FOR-185"/>
    <d v="2024-05-24T00:00:00"/>
    <n v="50000000"/>
    <n v="0"/>
    <m/>
    <m/>
    <m/>
    <n v="50000000"/>
    <m/>
    <m/>
    <m/>
    <n v="0"/>
    <m/>
    <m/>
    <n v="0"/>
    <n v="50000000"/>
    <m/>
    <m/>
    <m/>
    <m/>
  </r>
  <r>
    <n v="225"/>
    <s v="7696-225"/>
    <s v="O23011605560000007696"/>
    <x v="4"/>
    <x v="6"/>
    <x v="19"/>
    <s v="PM/0208/0102/45990237696 - PM/0208/0103/45990237696 - PM/0208/0104/45990237696 -  PM/0208/0105/45990237696 - PM/0208/0106/45990237696"/>
    <x v="6"/>
    <x v="0"/>
    <s v="Adición y prórroga al contrato No. 316-2024, cuyo objeto es: “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
    <x v="3"/>
    <s v="No aplica"/>
    <n v="8267900"/>
    <n v="1"/>
    <n v="8267900"/>
    <s v="MAYO"/>
    <s v="MAYO"/>
    <s v="MAYO"/>
    <s v="DIRECCIÓN DE GESTIÓN CORPORATIVA "/>
    <s v="MARTHA JANETH CARREÑO LIZARAZO"/>
    <s v="FORTALECIMIENTO DEL MODELO DE GESTIÓN INSTITUCIONAL Y MODERNIZACIÓN DE LOS SISTEMAS DE INFORMACIÓN DE LA CAJA DE LA VIVIENDA POPULAR. BOGOTÁ"/>
    <s v="Oficina Asesora de Planeación"/>
    <m/>
    <d v="2024-05-23T00:00:00"/>
    <n v="202417000050543"/>
    <s v="02 - Creación de Nueva Línea "/>
    <s v="Recursos de la línea 180"/>
    <d v="2024-05-23T00:00:00"/>
    <s v="FOR-184_x000a_"/>
    <d v="2024-05-24T00:00:00"/>
    <n v="8267900"/>
    <n v="0"/>
    <n v="846"/>
    <d v="2024-05-24T00:00:00"/>
    <n v="8267900"/>
    <n v="0"/>
    <n v="3014"/>
    <d v="2024-05-29T00:00:00"/>
    <n v="8267900"/>
    <n v="0"/>
    <n v="0"/>
    <m/>
    <n v="8267900"/>
    <n v="0"/>
    <s v="CONTRATO DE PRESTACION DE SERVICIOS PROFESIONALES"/>
    <n v="316"/>
    <s v="INGRID DALILA MARIÑO MORALES"/>
    <m/>
  </r>
  <r>
    <n v="226"/>
    <s v="7696-226"/>
    <s v="O23011605560000007696"/>
    <x v="4"/>
    <x v="6"/>
    <x v="19"/>
    <s v="PM/0208/0102/45990237696 - PM/0208/0103/45990237696 - PM/0208/0104/45990237696 -  PM/0208/0105/45990237696 - PM/0208/0106/45990237696"/>
    <x v="6"/>
    <x v="0"/>
    <s v="Adición y prórroga al contrato No. 435-2024, cuyo objeto es: &quot;Prestar servicios profesionales en la ejecución de las auditorías, seguimientos y evaluaciones del Plan Anual de Auditorías de la vigencia aprobado por el Comité ICCI que aporten en el mejoramiento continuo de los procesos de la Caja de la Vivienda Popular énfasis en control fiscal&quot;."/>
    <x v="3"/>
    <s v="No aplica"/>
    <n v="2690845"/>
    <n v="1"/>
    <n v="2690845"/>
    <s v="MAYO"/>
    <s v="MAYO"/>
    <s v="MAYO"/>
    <s v="DIRECCIÓN DE GESTIÓN CORPORATIVA "/>
    <s v="MARTHA JANETH CARREÑO LIZARAZO"/>
    <s v="FORTALECIMIENTO DEL MODELO DE GESTIÓN INSTITUCIONAL Y MODERNIZACIÓN DE LOS SISTEMAS DE INFORMACIÓN DE LA CAJA DE LA VIVIENDA POPULAR. BOGOTÁ"/>
    <s v="OFICINA DE CONTROL INTERNO"/>
    <m/>
    <d v="2024-05-27T00:00:00"/>
    <s v="SIN RADICADO"/>
    <s v="02 - Creación de Nueva Línea "/>
    <s v="Recursos de la línea 21"/>
    <d v="2024-05-27T00:00:00"/>
    <s v="FOR-186"/>
    <d v="2024-05-27T00:00:00"/>
    <n v="2690845"/>
    <n v="0"/>
    <n v="849"/>
    <d v="2024-05-28T00:00:00"/>
    <n v="2690845"/>
    <n v="0"/>
    <n v="2999"/>
    <d v="2024-05-29T00:00:00"/>
    <n v="2690845"/>
    <n v="0"/>
    <n v="0"/>
    <m/>
    <n v="2690845"/>
    <n v="0"/>
    <s v="CONTRATO DE PRESTACION DE SERVICIOS PROFESIONALES"/>
    <n v="435"/>
    <s v="CAMILO ANDRES MARTINEZ PINEDA"/>
    <m/>
  </r>
  <r>
    <n v="227"/>
    <s v="7696-227"/>
    <s v="O23011605560000007696"/>
    <x v="4"/>
    <x v="6"/>
    <x v="19"/>
    <s v="PM/0208/0102/45990237696 - PM/0208/0103/45990237696 - PM/0208/0104/45990237696 -  PM/0208/0105/45990237696 - PM/0208/0106/45990237696"/>
    <x v="6"/>
    <x v="0"/>
    <s v="Adición y prórroga al contrato No. 432-2024, cuyo objeto es: &quo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quot;."/>
    <x v="3"/>
    <s v="No aplica"/>
    <n v="4323201"/>
    <n v="1"/>
    <n v="4323201"/>
    <s v="MAYO"/>
    <s v="MAYO"/>
    <s v="MAYO"/>
    <s v="DIRECCIÓN DE GESTIÓN CORPORATIVA "/>
    <s v="MARTHA JANETH CARREÑO LIZARAZO"/>
    <s v="FORTALECIMIENTO DEL MODELO DE GESTIÓN INSTITUCIONAL Y MODERNIZACIÓN DE LOS SISTEMAS DE INFORMACIÓN DE LA CAJA DE LA VIVIENDA POPULAR. BOGOTÁ"/>
    <s v="OFICINA DE CONTROL INTERNO"/>
    <m/>
    <d v="2024-05-27T00:00:00"/>
    <s v="SIN RADICADO"/>
    <s v="02 - Creación de Nueva Línea "/>
    <s v="Recursos de la línea 23"/>
    <d v="2024-05-27T00:00:00"/>
    <s v="FOR-187"/>
    <d v="2024-05-27T00:00:00"/>
    <n v="4323201"/>
    <n v="0"/>
    <n v="850"/>
    <d v="2024-05-28T00:00:00"/>
    <n v="4323201"/>
    <n v="0"/>
    <n v="2986"/>
    <d v="2024-05-29T00:00:00"/>
    <n v="4323201"/>
    <n v="0"/>
    <n v="0"/>
    <m/>
    <n v="4323201"/>
    <n v="0"/>
    <s v="CONTRATO DE PRESTACION DE SERVICIOS PROFESIONALES"/>
    <n v="432"/>
    <s v="JAVIER ALFONSO SARMIENTO PIÑEROS"/>
    <m/>
  </r>
  <r>
    <n v="228"/>
    <s v="7696-228"/>
    <s v="O23011605560000007696"/>
    <x v="4"/>
    <x v="6"/>
    <x v="19"/>
    <s v="PM/0208/0102/45990237696 - PM/0208/0103/45990237696 - PM/0208/0104/45990237696 -  PM/0208/0105/45990237696 - PM/0208/0106/45990237696"/>
    <x v="6"/>
    <x v="0"/>
    <s v="Adición y prórroga al contrato No. 436-2024, cuyo objeto es: &quo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quot;. "/>
    <x v="3"/>
    <s v="No aplica"/>
    <n v="2366223"/>
    <n v="1"/>
    <n v="2366223"/>
    <s v="MAYO"/>
    <s v="MAYO"/>
    <s v="MAYO"/>
    <s v="DIRECCIÓN DE GESTIÓN CORPORATIVA "/>
    <s v="MARTHA JANETH CARREÑO LIZARAZO"/>
    <s v="FORTALECIMIENTO DEL MODELO DE GESTIÓN INSTITUCIONAL Y MODERNIZACIÓN DE LOS SISTEMAS DE INFORMACIÓN DE LA CAJA DE LA VIVIENDA POPULAR. BOGOTÁ"/>
    <s v="OFICINA DE CONTROL INTERNO"/>
    <m/>
    <d v="2024-05-27T00:00:00"/>
    <s v="SIN RADICADO"/>
    <s v="02 - Creación de Nueva Línea "/>
    <s v="Recursos de la línea 23"/>
    <d v="2024-05-27T00:00:00"/>
    <s v="FOR-188"/>
    <d v="2024-05-27T00:00:00"/>
    <n v="2366223"/>
    <n v="0"/>
    <n v="851"/>
    <d v="2024-05-28T00:00:00"/>
    <n v="2366223"/>
    <n v="0"/>
    <n v="2985"/>
    <d v="2024-05-29T00:00:00"/>
    <n v="2366223"/>
    <n v="0"/>
    <n v="0"/>
    <m/>
    <n v="2366223"/>
    <n v="0"/>
    <s v="CONTRATO DE PRESTACION DE SERVICIOS PROFESIONALES"/>
    <n v="436"/>
    <s v="MARTHA YANETH RODRIGUEZ CHAPARRO"/>
    <s v="ANULACIÓN TOTAL CDP No. 68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8" minRefreshableVersion="3" itemPrintTitles="1" createdVersion="8" indent="0" outline="1" outlineData="1" multipleFieldFilters="0" rowHeaderCaption="PROYECTO DE INVERSIÓN - MPDD - MPI">
  <location ref="A3:F40" firstHeaderRow="0" firstDataRow="1" firstDataCol="1"/>
  <pivotFields count="48">
    <pivotField showAll="0"/>
    <pivotField showAll="0"/>
    <pivotField showAll="0"/>
    <pivotField axis="axisRow" showAll="0" sortType="ascending">
      <items count="6">
        <item x="1"/>
        <item x="0"/>
        <item x="4"/>
        <item x="2"/>
        <item x="3"/>
        <item t="default"/>
      </items>
    </pivotField>
    <pivotField axis="axisRow" showAll="0" sortType="ascending">
      <items count="8">
        <item x="3"/>
        <item x="2"/>
        <item x="1"/>
        <item x="5"/>
        <item x="0"/>
        <item x="4"/>
        <item x="6"/>
        <item t="default"/>
      </items>
    </pivotField>
    <pivotField axis="axisRow" showAll="0" sortType="ascending">
      <items count="25">
        <item x="10"/>
        <item x="18"/>
        <item x="19"/>
        <item x="0"/>
        <item x="11"/>
        <item x="4"/>
        <item x="17"/>
        <item x="21"/>
        <item x="2"/>
        <item x="6"/>
        <item x="20"/>
        <item x="1"/>
        <item x="23"/>
        <item x="16"/>
        <item x="3"/>
        <item x="7"/>
        <item x="12"/>
        <item x="5"/>
        <item x="22"/>
        <item x="13"/>
        <item x="9"/>
        <item x="14"/>
        <item x="8"/>
        <item x="15"/>
        <item t="default"/>
      </items>
    </pivotField>
    <pivotField showAll="0"/>
    <pivotField showAll="0"/>
    <pivotField showAll="0"/>
    <pivotField showAll="0"/>
    <pivotField showAll="0"/>
    <pivotField showAll="0"/>
    <pivotField showAll="0"/>
    <pivotField showAll="0"/>
    <pivotField dataField="1" numFmtId="17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70" showAll="0"/>
    <pivotField showAll="0"/>
    <pivotField showAll="0"/>
    <pivotField dataField="1" showAll="0"/>
    <pivotField numFmtId="170" showAll="0"/>
    <pivotField showAll="0"/>
    <pivotField showAll="0"/>
    <pivotField dataField="1" showAll="0"/>
    <pivotField numFmtId="170" showAll="0"/>
    <pivotField dataField="1" showAll="0"/>
    <pivotField showAll="0"/>
    <pivotField dataField="1" numFmtId="170" showAll="0"/>
    <pivotField numFmtId="170" showAll="0"/>
    <pivotField showAll="0"/>
    <pivotField showAll="0"/>
    <pivotField showAll="0"/>
    <pivotField showAll="0"/>
  </pivotFields>
  <rowFields count="3">
    <field x="3"/>
    <field x="4"/>
    <field x="5"/>
  </rowFields>
  <rowItems count="37">
    <i>
      <x/>
    </i>
    <i r="1">
      <x/>
    </i>
    <i r="2">
      <x v="15"/>
    </i>
    <i r="1">
      <x v="1"/>
    </i>
    <i r="2">
      <x v="9"/>
    </i>
    <i r="1">
      <x v="2"/>
    </i>
    <i r="2">
      <x v="5"/>
    </i>
    <i r="2">
      <x v="17"/>
    </i>
    <i r="2">
      <x v="20"/>
    </i>
    <i r="2">
      <x v="22"/>
    </i>
    <i>
      <x v="1"/>
    </i>
    <i r="1">
      <x v="4"/>
    </i>
    <i r="2">
      <x v="3"/>
    </i>
    <i r="2">
      <x v="8"/>
    </i>
    <i r="2">
      <x v="11"/>
    </i>
    <i r="2">
      <x v="14"/>
    </i>
    <i>
      <x v="2"/>
    </i>
    <i r="1">
      <x v="6"/>
    </i>
    <i r="2">
      <x v="2"/>
    </i>
    <i r="2">
      <x v="7"/>
    </i>
    <i r="2">
      <x v="10"/>
    </i>
    <i r="2">
      <x v="12"/>
    </i>
    <i r="2">
      <x v="18"/>
    </i>
    <i>
      <x v="3"/>
    </i>
    <i r="1">
      <x v="5"/>
    </i>
    <i r="2">
      <x/>
    </i>
    <i r="2">
      <x v="4"/>
    </i>
    <i r="2">
      <x v="13"/>
    </i>
    <i r="2">
      <x v="16"/>
    </i>
    <i r="2">
      <x v="19"/>
    </i>
    <i r="2">
      <x v="21"/>
    </i>
    <i r="2">
      <x v="23"/>
    </i>
    <i>
      <x v="4"/>
    </i>
    <i r="1">
      <x v="3"/>
    </i>
    <i r="2">
      <x v="1"/>
    </i>
    <i r="2">
      <x v="6"/>
    </i>
    <i t="grand">
      <x/>
    </i>
  </rowItems>
  <colFields count="1">
    <field x="-2"/>
  </colFields>
  <colItems count="5">
    <i>
      <x/>
    </i>
    <i i="1">
      <x v="1"/>
    </i>
    <i i="2">
      <x v="2"/>
    </i>
    <i i="3">
      <x v="3"/>
    </i>
    <i i="4">
      <x v="4"/>
    </i>
  </colItems>
  <dataFields count="5">
    <dataField name="  VALOR TOTAL PROGRAMADO $" fld="14" baseField="0" baseItem="0" numFmtId="166"/>
    <dataField name="  VALOR CDP $" fld="34" baseField="4" baseItem="0" numFmtId="166"/>
    <dataField name="  VALOR DEL CRP $" fld="38" baseField="3" baseItem="0" numFmtId="166"/>
    <dataField name="  GIROS $" fld="40" baseField="3" baseItem="0" numFmtId="166"/>
    <dataField name="  POR GIRAR $ (CRP-GIROS)" fld="42" baseField="3" baseItem="0" numFmtId="166"/>
  </dataFields>
  <formats count="16">
    <format dxfId="38">
      <pivotArea field="3" type="button" dataOnly="0" labelOnly="1" outline="0" axis="axisRow" fieldPosition="0"/>
    </format>
    <format dxfId="37">
      <pivotArea dataOnly="0" labelOnly="1" fieldPosition="0">
        <references count="1">
          <reference field="3" count="0"/>
        </references>
      </pivotArea>
    </format>
    <format dxfId="36">
      <pivotArea dataOnly="0" labelOnly="1" grandRow="1" outline="0" fieldPosition="0"/>
    </format>
    <format dxfId="35">
      <pivotArea dataOnly="0" labelOnly="1" fieldPosition="0">
        <references count="2">
          <reference field="3" count="1" selected="0">
            <x v="1"/>
          </reference>
          <reference field="4" count="1">
            <x v="4"/>
          </reference>
        </references>
      </pivotArea>
    </format>
    <format dxfId="34">
      <pivotArea dataOnly="0" labelOnly="1" fieldPosition="0">
        <references count="3">
          <reference field="3" count="1" selected="0">
            <x v="1"/>
          </reference>
          <reference field="4" count="1" selected="0">
            <x v="4"/>
          </reference>
          <reference field="5" count="3">
            <x v="3"/>
            <x v="8"/>
            <x v="14"/>
          </reference>
        </references>
      </pivotArea>
    </format>
    <format dxfId="33">
      <pivotArea outline="0" collapsedLevelsAreSubtotals="1" fieldPosition="0"/>
    </format>
    <format dxfId="32">
      <pivotArea dataOnly="0" labelOnly="1" outline="0" axis="axisValues" fieldPosition="0"/>
    </format>
    <format dxfId="31">
      <pivotArea field="3" type="button" dataOnly="0" labelOnly="1" outline="0" axis="axisRow" fieldPosition="0"/>
    </format>
    <format dxfId="30">
      <pivotArea dataOnly="0" labelOnly="1" outline="0" fieldPosition="0">
        <references count="1">
          <reference field="4294967294" count="5">
            <x v="0"/>
            <x v="1"/>
            <x v="2"/>
            <x v="3"/>
            <x v="4"/>
          </reference>
        </references>
      </pivotArea>
    </format>
    <format dxfId="29">
      <pivotArea field="3" type="button" dataOnly="0" labelOnly="1" outline="0" axis="axisRow" fieldPosition="0"/>
    </format>
    <format dxfId="28">
      <pivotArea dataOnly="0" labelOnly="1" outline="0" fieldPosition="0">
        <references count="1">
          <reference field="4294967294" count="5">
            <x v="0"/>
            <x v="1"/>
            <x v="2"/>
            <x v="3"/>
            <x v="4"/>
          </reference>
        </references>
      </pivotArea>
    </format>
    <format dxfId="27">
      <pivotArea field="3" type="button" dataOnly="0" labelOnly="1" outline="0" axis="axisRow" fieldPosition="0"/>
    </format>
    <format dxfId="26">
      <pivotArea dataOnly="0" labelOnly="1" outline="0" fieldPosition="0">
        <references count="1">
          <reference field="4294967294" count="5">
            <x v="0"/>
            <x v="1"/>
            <x v="2"/>
            <x v="3"/>
            <x v="4"/>
          </reference>
        </references>
      </pivotArea>
    </format>
    <format dxfId="25">
      <pivotArea outline="0" collapsedLevelsAreSubtotals="1" fieldPosition="0">
        <references count="1">
          <reference field="4294967294" count="4" selected="0">
            <x v="1"/>
            <x v="2"/>
            <x v="3"/>
            <x v="4"/>
          </reference>
        </references>
      </pivotArea>
    </format>
    <format dxfId="24">
      <pivotArea dataOnly="0" labelOnly="1" outline="0" fieldPosition="0">
        <references count="1">
          <reference field="4294967294" count="4">
            <x v="1"/>
            <x v="2"/>
            <x v="3"/>
            <x v="4"/>
          </reference>
        </references>
      </pivotArea>
    </format>
    <format dxfId="23">
      <pivotArea dataOnly="0" labelOnly="1" fieldPosition="0">
        <references count="3">
          <reference field="3" count="0" selected="0"/>
          <reference field="4" count="0" selected="0"/>
          <reference field="5" count="1">
            <x v="1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8" minRefreshableVersion="3" itemPrintTitles="1" createdVersion="8" indent="0" outline="1" outlineData="1" multipleFieldFilters="0" rowHeaderCaption="PROYECTO DE INVERSIÓN - MPDD - MPI">
  <location ref="A3:F229" firstHeaderRow="0" firstDataRow="1" firstDataCol="1"/>
  <pivotFields count="48">
    <pivotField showAll="0"/>
    <pivotField showAll="0"/>
    <pivotField showAll="0"/>
    <pivotField axis="axisRow" showAll="0">
      <items count="6">
        <item x="1"/>
        <item x="0"/>
        <item x="3"/>
        <item x="2"/>
        <item x="4"/>
        <item t="default"/>
      </items>
    </pivotField>
    <pivotField showAll="0" sortType="ascending"/>
    <pivotField showAll="0" sortType="ascending"/>
    <pivotField showAll="0"/>
    <pivotField axis="axisRow" showAll="0" sortType="ascending">
      <items count="65">
        <item x="25"/>
        <item x="12"/>
        <item x="20"/>
        <item x="63"/>
        <item x="44"/>
        <item x="24"/>
        <item x="29"/>
        <item x="62"/>
        <item x="51"/>
        <item x="0"/>
        <item x="32"/>
        <item x="61"/>
        <item x="37"/>
        <item x="40"/>
        <item x="22"/>
        <item x="45"/>
        <item x="52"/>
        <item x="28"/>
        <item x="3"/>
        <item x="4"/>
        <item x="8"/>
        <item x="5"/>
        <item x="10"/>
        <item x="38"/>
        <item x="6"/>
        <item x="34"/>
        <item x="41"/>
        <item x="35"/>
        <item x="23"/>
        <item x="60"/>
        <item x="31"/>
        <item x="53"/>
        <item x="19"/>
        <item x="18"/>
        <item x="39"/>
        <item x="27"/>
        <item x="11"/>
        <item x="1"/>
        <item x="7"/>
        <item x="42"/>
        <item x="21"/>
        <item x="17"/>
        <item x="46"/>
        <item x="33"/>
        <item x="36"/>
        <item x="54"/>
        <item x="9"/>
        <item x="55"/>
        <item x="47"/>
        <item x="48"/>
        <item x="2"/>
        <item x="49"/>
        <item x="26"/>
        <item x="15"/>
        <item x="14"/>
        <item x="16"/>
        <item x="56"/>
        <item x="57"/>
        <item x="58"/>
        <item x="59"/>
        <item x="50"/>
        <item x="43"/>
        <item x="30"/>
        <item x="13"/>
        <item t="default"/>
      </items>
    </pivotField>
    <pivotField axis="axisRow" showAll="0" sortType="ascending">
      <items count="7">
        <item x="0"/>
        <item x="1"/>
        <item x="4"/>
        <item x="5"/>
        <item x="3"/>
        <item x="2"/>
        <item t="default"/>
      </items>
    </pivotField>
    <pivotField showAll="0"/>
    <pivotField showAll="0"/>
    <pivotField showAll="0"/>
    <pivotField showAll="0"/>
    <pivotField showAll="0"/>
    <pivotField dataField="1" numFmtId="17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70" showAll="0"/>
    <pivotField showAll="0"/>
    <pivotField showAll="0"/>
    <pivotField dataField="1" showAll="0"/>
    <pivotField numFmtId="170" showAll="0"/>
    <pivotField showAll="0"/>
    <pivotField showAll="0"/>
    <pivotField dataField="1" showAll="0"/>
    <pivotField numFmtId="170" showAll="0"/>
    <pivotField dataField="1" showAll="0"/>
    <pivotField showAll="0"/>
    <pivotField dataField="1" numFmtId="170" showAll="0"/>
    <pivotField numFmtId="170" showAll="0"/>
    <pivotField showAll="0"/>
    <pivotField showAll="0"/>
    <pivotField showAll="0"/>
    <pivotField showAll="0"/>
  </pivotFields>
  <rowFields count="3">
    <field x="3"/>
    <field x="7"/>
    <field x="8"/>
  </rowFields>
  <rowItems count="226">
    <i>
      <x/>
    </i>
    <i r="1">
      <x/>
    </i>
    <i r="2">
      <x/>
    </i>
    <i r="1">
      <x v="6"/>
    </i>
    <i r="2">
      <x v="1"/>
    </i>
    <i r="1">
      <x v="9"/>
    </i>
    <i r="2">
      <x/>
    </i>
    <i r="1">
      <x v="14"/>
    </i>
    <i r="2">
      <x/>
    </i>
    <i r="1">
      <x v="17"/>
    </i>
    <i r="2">
      <x/>
    </i>
    <i r="1">
      <x v="19"/>
    </i>
    <i r="2">
      <x/>
    </i>
    <i r="1">
      <x v="22"/>
    </i>
    <i r="2">
      <x/>
    </i>
    <i r="1">
      <x v="28"/>
    </i>
    <i r="2">
      <x/>
    </i>
    <i r="1">
      <x v="30"/>
    </i>
    <i r="2">
      <x/>
    </i>
    <i r="1">
      <x v="32"/>
    </i>
    <i r="2">
      <x/>
    </i>
    <i r="2">
      <x v="1"/>
    </i>
    <i r="1">
      <x v="35"/>
    </i>
    <i r="2">
      <x/>
    </i>
    <i r="1">
      <x v="46"/>
    </i>
    <i r="2">
      <x/>
    </i>
    <i r="1">
      <x v="50"/>
    </i>
    <i r="2">
      <x/>
    </i>
    <i r="1">
      <x v="52"/>
    </i>
    <i r="2">
      <x/>
    </i>
    <i r="1">
      <x v="62"/>
    </i>
    <i r="2">
      <x/>
    </i>
    <i>
      <x v="1"/>
    </i>
    <i r="1">
      <x v="1"/>
    </i>
    <i r="2">
      <x/>
    </i>
    <i r="1">
      <x v="2"/>
    </i>
    <i r="2">
      <x/>
    </i>
    <i r="1">
      <x v="5"/>
    </i>
    <i r="2">
      <x/>
    </i>
    <i r="1">
      <x v="9"/>
    </i>
    <i r="2">
      <x/>
    </i>
    <i r="1">
      <x v="14"/>
    </i>
    <i r="2">
      <x/>
    </i>
    <i r="1">
      <x v="18"/>
    </i>
    <i r="2">
      <x/>
    </i>
    <i r="1">
      <x v="19"/>
    </i>
    <i r="2">
      <x/>
    </i>
    <i r="1">
      <x v="20"/>
    </i>
    <i r="2">
      <x/>
    </i>
    <i r="1">
      <x v="21"/>
    </i>
    <i r="2">
      <x/>
    </i>
    <i r="1">
      <x v="22"/>
    </i>
    <i r="2">
      <x/>
    </i>
    <i r="1">
      <x v="24"/>
    </i>
    <i r="2">
      <x/>
    </i>
    <i r="1">
      <x v="28"/>
    </i>
    <i r="2">
      <x/>
    </i>
    <i r="1">
      <x v="32"/>
    </i>
    <i r="2">
      <x/>
    </i>
    <i r="1">
      <x v="33"/>
    </i>
    <i r="2">
      <x/>
    </i>
    <i r="1">
      <x v="36"/>
    </i>
    <i r="2">
      <x/>
    </i>
    <i r="1">
      <x v="37"/>
    </i>
    <i r="2">
      <x/>
    </i>
    <i r="1">
      <x v="38"/>
    </i>
    <i r="2">
      <x/>
    </i>
    <i r="1">
      <x v="40"/>
    </i>
    <i r="2">
      <x/>
    </i>
    <i r="1">
      <x v="41"/>
    </i>
    <i r="2">
      <x/>
    </i>
    <i r="1">
      <x v="46"/>
    </i>
    <i r="2">
      <x/>
    </i>
    <i r="1">
      <x v="50"/>
    </i>
    <i r="2">
      <x/>
    </i>
    <i r="1">
      <x v="53"/>
    </i>
    <i r="2">
      <x/>
    </i>
    <i r="1">
      <x v="54"/>
    </i>
    <i r="2">
      <x/>
    </i>
    <i r="1">
      <x v="55"/>
    </i>
    <i r="2">
      <x/>
    </i>
    <i r="1">
      <x v="63"/>
    </i>
    <i r="2">
      <x/>
    </i>
    <i>
      <x v="2"/>
    </i>
    <i r="1">
      <x v="1"/>
    </i>
    <i r="2">
      <x/>
    </i>
    <i r="1">
      <x v="6"/>
    </i>
    <i r="2">
      <x/>
    </i>
    <i r="2">
      <x v="3"/>
    </i>
    <i r="1">
      <x v="9"/>
    </i>
    <i r="2">
      <x/>
    </i>
    <i r="1">
      <x v="12"/>
    </i>
    <i r="2">
      <x/>
    </i>
    <i r="1">
      <x v="19"/>
    </i>
    <i r="2">
      <x/>
    </i>
    <i r="1">
      <x v="22"/>
    </i>
    <i r="2">
      <x/>
    </i>
    <i r="2">
      <x v="3"/>
    </i>
    <i r="1">
      <x v="23"/>
    </i>
    <i r="2">
      <x/>
    </i>
    <i r="1">
      <x v="25"/>
    </i>
    <i r="2">
      <x/>
    </i>
    <i r="1">
      <x v="27"/>
    </i>
    <i r="2">
      <x/>
    </i>
    <i r="1">
      <x v="28"/>
    </i>
    <i r="2">
      <x/>
    </i>
    <i r="1">
      <x v="34"/>
    </i>
    <i r="2">
      <x/>
    </i>
    <i r="1">
      <x v="35"/>
    </i>
    <i r="2">
      <x v="3"/>
    </i>
    <i r="1">
      <x v="36"/>
    </i>
    <i r="2">
      <x/>
    </i>
    <i r="1">
      <x v="37"/>
    </i>
    <i r="2">
      <x/>
    </i>
    <i r="1">
      <x v="41"/>
    </i>
    <i r="2">
      <x/>
    </i>
    <i r="1">
      <x v="50"/>
    </i>
    <i r="2">
      <x/>
    </i>
    <i>
      <x v="3"/>
    </i>
    <i r="1">
      <x v="10"/>
    </i>
    <i r="2">
      <x/>
    </i>
    <i r="1">
      <x v="19"/>
    </i>
    <i r="2">
      <x/>
    </i>
    <i r="1">
      <x v="21"/>
    </i>
    <i r="2">
      <x/>
    </i>
    <i r="1">
      <x v="22"/>
    </i>
    <i r="2">
      <x/>
    </i>
    <i r="1">
      <x v="24"/>
    </i>
    <i r="2">
      <x/>
    </i>
    <i r="1">
      <x v="25"/>
    </i>
    <i r="2">
      <x/>
    </i>
    <i r="1">
      <x v="27"/>
    </i>
    <i r="2">
      <x/>
    </i>
    <i r="1">
      <x v="28"/>
    </i>
    <i r="2">
      <x/>
    </i>
    <i r="1">
      <x v="33"/>
    </i>
    <i r="2">
      <x/>
    </i>
    <i r="1">
      <x v="36"/>
    </i>
    <i r="2">
      <x/>
    </i>
    <i r="1">
      <x v="43"/>
    </i>
    <i r="2">
      <x/>
    </i>
    <i r="2">
      <x v="4"/>
    </i>
    <i r="1">
      <x v="44"/>
    </i>
    <i r="2">
      <x/>
    </i>
    <i r="1">
      <x v="50"/>
    </i>
    <i r="2">
      <x/>
    </i>
    <i r="1">
      <x v="62"/>
    </i>
    <i r="2">
      <x/>
    </i>
    <i r="2">
      <x v="1"/>
    </i>
    <i r="2">
      <x v="2"/>
    </i>
    <i r="2">
      <x v="5"/>
    </i>
    <i>
      <x v="4"/>
    </i>
    <i r="1">
      <x v="3"/>
    </i>
    <i r="2">
      <x/>
    </i>
    <i r="1">
      <x v="4"/>
    </i>
    <i r="2">
      <x/>
    </i>
    <i r="1">
      <x v="7"/>
    </i>
    <i r="2">
      <x/>
    </i>
    <i r="1">
      <x v="8"/>
    </i>
    <i r="2">
      <x/>
    </i>
    <i r="1">
      <x v="9"/>
    </i>
    <i r="2">
      <x/>
    </i>
    <i r="1">
      <x v="11"/>
    </i>
    <i r="2">
      <x/>
    </i>
    <i r="1">
      <x v="13"/>
    </i>
    <i r="2">
      <x/>
    </i>
    <i r="1">
      <x v="15"/>
    </i>
    <i r="2">
      <x/>
    </i>
    <i r="1">
      <x v="16"/>
    </i>
    <i r="2">
      <x/>
    </i>
    <i r="1">
      <x v="20"/>
    </i>
    <i r="2">
      <x/>
    </i>
    <i r="1">
      <x v="22"/>
    </i>
    <i r="2">
      <x v="2"/>
    </i>
    <i r="1">
      <x v="24"/>
    </i>
    <i r="2">
      <x/>
    </i>
    <i r="1">
      <x v="25"/>
    </i>
    <i r="2">
      <x/>
    </i>
    <i r="1">
      <x v="26"/>
    </i>
    <i r="2">
      <x/>
    </i>
    <i r="1">
      <x v="28"/>
    </i>
    <i r="2">
      <x/>
    </i>
    <i r="1">
      <x v="29"/>
    </i>
    <i r="2">
      <x/>
    </i>
    <i r="1">
      <x v="31"/>
    </i>
    <i r="2">
      <x/>
    </i>
    <i r="1">
      <x v="39"/>
    </i>
    <i r="2">
      <x/>
    </i>
    <i r="1">
      <x v="42"/>
    </i>
    <i r="2">
      <x/>
    </i>
    <i r="1">
      <x v="44"/>
    </i>
    <i r="2">
      <x/>
    </i>
    <i r="2">
      <x v="2"/>
    </i>
    <i r="1">
      <x v="45"/>
    </i>
    <i r="2">
      <x/>
    </i>
    <i r="1">
      <x v="46"/>
    </i>
    <i r="2">
      <x/>
    </i>
    <i r="1">
      <x v="47"/>
    </i>
    <i r="2">
      <x/>
    </i>
    <i r="1">
      <x v="48"/>
    </i>
    <i r="2">
      <x/>
    </i>
    <i r="1">
      <x v="49"/>
    </i>
    <i r="2">
      <x/>
    </i>
    <i r="1">
      <x v="51"/>
    </i>
    <i r="2">
      <x/>
    </i>
    <i r="1">
      <x v="53"/>
    </i>
    <i r="2">
      <x/>
    </i>
    <i r="1">
      <x v="54"/>
    </i>
    <i r="2">
      <x/>
    </i>
    <i r="1">
      <x v="55"/>
    </i>
    <i r="2">
      <x/>
    </i>
    <i r="1">
      <x v="56"/>
    </i>
    <i r="2">
      <x/>
    </i>
    <i r="1">
      <x v="57"/>
    </i>
    <i r="2">
      <x/>
    </i>
    <i r="1">
      <x v="58"/>
    </i>
    <i r="2">
      <x/>
    </i>
    <i r="1">
      <x v="59"/>
    </i>
    <i r="2">
      <x/>
    </i>
    <i r="1">
      <x v="60"/>
    </i>
    <i r="2">
      <x/>
    </i>
    <i r="1">
      <x v="61"/>
    </i>
    <i r="2">
      <x/>
    </i>
    <i r="1">
      <x v="63"/>
    </i>
    <i r="2">
      <x/>
    </i>
    <i t="grand">
      <x/>
    </i>
  </rowItems>
  <colFields count="1">
    <field x="-2"/>
  </colFields>
  <colItems count="5">
    <i>
      <x/>
    </i>
    <i i="1">
      <x v="1"/>
    </i>
    <i i="2">
      <x v="2"/>
    </i>
    <i i="3">
      <x v="3"/>
    </i>
    <i i="4">
      <x v="4"/>
    </i>
  </colItems>
  <dataFields count="5">
    <dataField name="  VALOR TOTAL PROGRAMADO $" fld="14" baseField="0" baseItem="0" numFmtId="166"/>
    <dataField name=" VALOR CDP $" fld="34" baseField="0" baseItem="0"/>
    <dataField name=" VALOR DEL CRP $" fld="38" baseField="0" baseItem="0"/>
    <dataField name=" GIROS $" fld="40" baseField="0" baseItem="0"/>
    <dataField name=" POR GIRAR $ (CRP-GIROS)" fld="42" baseField="0" baseItem="0"/>
  </dataFields>
  <formats count="4">
    <format dxfId="22">
      <pivotArea dataOnly="0" labelOnly="1" outline="0" fieldPosition="0">
        <references count="1">
          <reference field="4294967294" count="5">
            <x v="0"/>
            <x v="1"/>
            <x v="2"/>
            <x v="3"/>
            <x v="4"/>
          </reference>
        </references>
      </pivotArea>
    </format>
    <format dxfId="21">
      <pivotArea dataOnly="0" labelOnly="1" outline="0" fieldPosition="0">
        <references count="1">
          <reference field="4294967294" count="5">
            <x v="0"/>
            <x v="1"/>
            <x v="2"/>
            <x v="3"/>
            <x v="4"/>
          </reference>
        </references>
      </pivotArea>
    </format>
    <format dxfId="20">
      <pivotArea dataOnly="0" labelOnly="1" outline="0" fieldPosition="0">
        <references count="1">
          <reference field="4294967294" count="5">
            <x v="0"/>
            <x v="1"/>
            <x v="2"/>
            <x v="3"/>
            <x v="4"/>
          </reference>
        </references>
      </pivotArea>
    </format>
    <format dxfId="19">
      <pivotArea outline="0" collapsedLevelsAreSubtotals="1" fieldPosition="0"/>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7" cacheId="0" applyNumberFormats="0" applyBorderFormats="0" applyFontFormats="0" applyPatternFormats="0" applyAlignmentFormats="0" applyWidthHeightFormats="1" dataCaption="Valores" updatedVersion="8" minRefreshableVersion="3" itemPrintTitles="1" createdVersion="8" indent="0" outline="1" outlineData="1" multipleFieldFilters="0" rowHeaderCaption="PROYECTO DE INVERSIÓN - MPDD - MPI">
  <location ref="A3:A115" firstHeaderRow="1" firstDataRow="1" firstDataCol="1"/>
  <pivotFields count="48">
    <pivotField showAll="0"/>
    <pivotField showAll="0"/>
    <pivotField showAll="0"/>
    <pivotField axis="axisRow" showAll="0">
      <items count="6">
        <item x="1"/>
        <item x="0"/>
        <item x="3"/>
        <item x="2"/>
        <item x="4"/>
        <item t="default"/>
      </items>
    </pivotField>
    <pivotField showAll="0" sortType="ascending"/>
    <pivotField showAll="0" sortType="ascending"/>
    <pivotField showAll="0"/>
    <pivotField axis="axisRow" showAll="0" sortType="ascending">
      <items count="65">
        <item x="25"/>
        <item x="12"/>
        <item x="20"/>
        <item x="63"/>
        <item x="44"/>
        <item x="24"/>
        <item x="29"/>
        <item x="62"/>
        <item x="51"/>
        <item x="0"/>
        <item x="32"/>
        <item x="61"/>
        <item x="37"/>
        <item x="40"/>
        <item x="22"/>
        <item x="45"/>
        <item x="52"/>
        <item x="28"/>
        <item x="3"/>
        <item x="4"/>
        <item x="8"/>
        <item x="5"/>
        <item x="10"/>
        <item x="38"/>
        <item x="6"/>
        <item x="34"/>
        <item x="41"/>
        <item x="35"/>
        <item x="23"/>
        <item x="60"/>
        <item x="31"/>
        <item x="53"/>
        <item x="19"/>
        <item x="18"/>
        <item x="39"/>
        <item x="27"/>
        <item x="11"/>
        <item x="1"/>
        <item x="7"/>
        <item x="42"/>
        <item x="21"/>
        <item x="17"/>
        <item x="46"/>
        <item x="33"/>
        <item x="36"/>
        <item x="54"/>
        <item x="9"/>
        <item x="55"/>
        <item x="47"/>
        <item x="48"/>
        <item x="2"/>
        <item x="49"/>
        <item x="26"/>
        <item x="15"/>
        <item x="14"/>
        <item x="16"/>
        <item x="56"/>
        <item x="57"/>
        <item x="58"/>
        <item x="59"/>
        <item x="50"/>
        <item x="43"/>
        <item x="30"/>
        <item x="13"/>
        <item t="default"/>
      </items>
    </pivotField>
    <pivotField showAll="0" sortType="ascending"/>
    <pivotField showAll="0"/>
    <pivotField showAll="0"/>
    <pivotField showAll="0"/>
    <pivotField showAll="0"/>
    <pivotField showAll="0"/>
    <pivotField numFmtId="170"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70" showAll="0"/>
    <pivotField showAll="0"/>
    <pivotField showAll="0"/>
    <pivotField showAll="0"/>
    <pivotField numFmtId="170" showAll="0"/>
    <pivotField showAll="0"/>
    <pivotField showAll="0"/>
    <pivotField showAll="0"/>
    <pivotField numFmtId="170" showAll="0"/>
    <pivotField showAll="0"/>
    <pivotField showAll="0"/>
    <pivotField numFmtId="170" showAll="0"/>
    <pivotField numFmtId="170" showAll="0"/>
    <pivotField showAll="0"/>
    <pivotField showAll="0"/>
    <pivotField showAll="0"/>
    <pivotField showAll="0"/>
  </pivotFields>
  <rowFields count="2">
    <field x="3"/>
    <field x="7"/>
  </rowFields>
  <rowItems count="112">
    <i>
      <x/>
    </i>
    <i r="1">
      <x/>
    </i>
    <i r="1">
      <x v="6"/>
    </i>
    <i r="1">
      <x v="9"/>
    </i>
    <i r="1">
      <x v="14"/>
    </i>
    <i r="1">
      <x v="17"/>
    </i>
    <i r="1">
      <x v="19"/>
    </i>
    <i r="1">
      <x v="22"/>
    </i>
    <i r="1">
      <x v="28"/>
    </i>
    <i r="1">
      <x v="30"/>
    </i>
    <i r="1">
      <x v="32"/>
    </i>
    <i r="1">
      <x v="35"/>
    </i>
    <i r="1">
      <x v="46"/>
    </i>
    <i r="1">
      <x v="50"/>
    </i>
    <i r="1">
      <x v="52"/>
    </i>
    <i r="1">
      <x v="62"/>
    </i>
    <i>
      <x v="1"/>
    </i>
    <i r="1">
      <x v="1"/>
    </i>
    <i r="1">
      <x v="2"/>
    </i>
    <i r="1">
      <x v="5"/>
    </i>
    <i r="1">
      <x v="9"/>
    </i>
    <i r="1">
      <x v="14"/>
    </i>
    <i r="1">
      <x v="18"/>
    </i>
    <i r="1">
      <x v="19"/>
    </i>
    <i r="1">
      <x v="20"/>
    </i>
    <i r="1">
      <x v="21"/>
    </i>
    <i r="1">
      <x v="22"/>
    </i>
    <i r="1">
      <x v="24"/>
    </i>
    <i r="1">
      <x v="28"/>
    </i>
    <i r="1">
      <x v="32"/>
    </i>
    <i r="1">
      <x v="33"/>
    </i>
    <i r="1">
      <x v="36"/>
    </i>
    <i r="1">
      <x v="37"/>
    </i>
    <i r="1">
      <x v="38"/>
    </i>
    <i r="1">
      <x v="40"/>
    </i>
    <i r="1">
      <x v="41"/>
    </i>
    <i r="1">
      <x v="46"/>
    </i>
    <i r="1">
      <x v="50"/>
    </i>
    <i r="1">
      <x v="53"/>
    </i>
    <i r="1">
      <x v="54"/>
    </i>
    <i r="1">
      <x v="55"/>
    </i>
    <i r="1">
      <x v="63"/>
    </i>
    <i>
      <x v="2"/>
    </i>
    <i r="1">
      <x v="1"/>
    </i>
    <i r="1">
      <x v="6"/>
    </i>
    <i r="1">
      <x v="9"/>
    </i>
    <i r="1">
      <x v="12"/>
    </i>
    <i r="1">
      <x v="19"/>
    </i>
    <i r="1">
      <x v="22"/>
    </i>
    <i r="1">
      <x v="23"/>
    </i>
    <i r="1">
      <x v="25"/>
    </i>
    <i r="1">
      <x v="27"/>
    </i>
    <i r="1">
      <x v="28"/>
    </i>
    <i r="1">
      <x v="34"/>
    </i>
    <i r="1">
      <x v="35"/>
    </i>
    <i r="1">
      <x v="36"/>
    </i>
    <i r="1">
      <x v="37"/>
    </i>
    <i r="1">
      <x v="41"/>
    </i>
    <i r="1">
      <x v="50"/>
    </i>
    <i>
      <x v="3"/>
    </i>
    <i r="1">
      <x v="10"/>
    </i>
    <i r="1">
      <x v="19"/>
    </i>
    <i r="1">
      <x v="21"/>
    </i>
    <i r="1">
      <x v="22"/>
    </i>
    <i r="1">
      <x v="24"/>
    </i>
    <i r="1">
      <x v="25"/>
    </i>
    <i r="1">
      <x v="27"/>
    </i>
    <i r="1">
      <x v="28"/>
    </i>
    <i r="1">
      <x v="33"/>
    </i>
    <i r="1">
      <x v="36"/>
    </i>
    <i r="1">
      <x v="43"/>
    </i>
    <i r="1">
      <x v="44"/>
    </i>
    <i r="1">
      <x v="50"/>
    </i>
    <i r="1">
      <x v="62"/>
    </i>
    <i>
      <x v="4"/>
    </i>
    <i r="1">
      <x v="3"/>
    </i>
    <i r="1">
      <x v="4"/>
    </i>
    <i r="1">
      <x v="7"/>
    </i>
    <i r="1">
      <x v="8"/>
    </i>
    <i r="1">
      <x v="9"/>
    </i>
    <i r="1">
      <x v="11"/>
    </i>
    <i r="1">
      <x v="13"/>
    </i>
    <i r="1">
      <x v="15"/>
    </i>
    <i r="1">
      <x v="16"/>
    </i>
    <i r="1">
      <x v="20"/>
    </i>
    <i r="1">
      <x v="22"/>
    </i>
    <i r="1">
      <x v="24"/>
    </i>
    <i r="1">
      <x v="25"/>
    </i>
    <i r="1">
      <x v="26"/>
    </i>
    <i r="1">
      <x v="28"/>
    </i>
    <i r="1">
      <x v="29"/>
    </i>
    <i r="1">
      <x v="31"/>
    </i>
    <i r="1">
      <x v="39"/>
    </i>
    <i r="1">
      <x v="42"/>
    </i>
    <i r="1">
      <x v="44"/>
    </i>
    <i r="1">
      <x v="45"/>
    </i>
    <i r="1">
      <x v="46"/>
    </i>
    <i r="1">
      <x v="47"/>
    </i>
    <i r="1">
      <x v="48"/>
    </i>
    <i r="1">
      <x v="49"/>
    </i>
    <i r="1">
      <x v="51"/>
    </i>
    <i r="1">
      <x v="53"/>
    </i>
    <i r="1">
      <x v="54"/>
    </i>
    <i r="1">
      <x v="55"/>
    </i>
    <i r="1">
      <x v="56"/>
    </i>
    <i r="1">
      <x v="57"/>
    </i>
    <i r="1">
      <x v="58"/>
    </i>
    <i r="1">
      <x v="59"/>
    </i>
    <i r="1">
      <x v="60"/>
    </i>
    <i r="1">
      <x v="61"/>
    </i>
    <i r="1">
      <x v="63"/>
    </i>
    <i t="grand">
      <x/>
    </i>
  </rowItems>
  <colItems count="1">
    <i/>
  </colItems>
  <formats count="10">
    <format dxfId="18">
      <pivotArea outline="0" collapsedLevelsAreSubtotals="1" fieldPosition="0"/>
    </format>
    <format dxfId="17">
      <pivotArea type="all" dataOnly="0" outline="0" fieldPosition="0"/>
    </format>
    <format dxfId="16">
      <pivotArea field="3" type="button" dataOnly="0" labelOnly="1" outline="0" axis="axisRow" fieldPosition="0"/>
    </format>
    <format dxfId="15">
      <pivotArea dataOnly="0" labelOnly="1" fieldPosition="0">
        <references count="1">
          <reference field="3" count="0"/>
        </references>
      </pivotArea>
    </format>
    <format dxfId="14">
      <pivotArea dataOnly="0" labelOnly="1" grandRow="1" outline="0" fieldPosition="0"/>
    </format>
    <format dxfId="13">
      <pivotArea dataOnly="0" labelOnly="1" fieldPosition="0">
        <references count="2">
          <reference field="3" count="1" selected="0">
            <x v="0"/>
          </reference>
          <reference field="7" count="15">
            <x v="0"/>
            <x v="6"/>
            <x v="9"/>
            <x v="14"/>
            <x v="17"/>
            <x v="19"/>
            <x v="22"/>
            <x v="28"/>
            <x v="30"/>
            <x v="32"/>
            <x v="35"/>
            <x v="46"/>
            <x v="50"/>
            <x v="52"/>
            <x v="62"/>
          </reference>
        </references>
      </pivotArea>
    </format>
    <format dxfId="12">
      <pivotArea dataOnly="0" labelOnly="1" fieldPosition="0">
        <references count="2">
          <reference field="3" count="1" selected="0">
            <x v="1"/>
          </reference>
          <reference field="7" count="25">
            <x v="1"/>
            <x v="2"/>
            <x v="5"/>
            <x v="9"/>
            <x v="14"/>
            <x v="18"/>
            <x v="19"/>
            <x v="20"/>
            <x v="21"/>
            <x v="22"/>
            <x v="24"/>
            <x v="28"/>
            <x v="32"/>
            <x v="33"/>
            <x v="36"/>
            <x v="37"/>
            <x v="38"/>
            <x v="40"/>
            <x v="41"/>
            <x v="46"/>
            <x v="50"/>
            <x v="53"/>
            <x v="54"/>
            <x v="55"/>
            <x v="63"/>
          </reference>
        </references>
      </pivotArea>
    </format>
    <format dxfId="11">
      <pivotArea dataOnly="0" labelOnly="1" fieldPosition="0">
        <references count="2">
          <reference field="3" count="1" selected="0">
            <x v="2"/>
          </reference>
          <reference field="7" count="16">
            <x v="1"/>
            <x v="6"/>
            <x v="9"/>
            <x v="12"/>
            <x v="19"/>
            <x v="22"/>
            <x v="23"/>
            <x v="25"/>
            <x v="27"/>
            <x v="28"/>
            <x v="34"/>
            <x v="35"/>
            <x v="36"/>
            <x v="37"/>
            <x v="41"/>
            <x v="50"/>
          </reference>
        </references>
      </pivotArea>
    </format>
    <format dxfId="10">
      <pivotArea dataOnly="0" labelOnly="1" fieldPosition="0">
        <references count="2">
          <reference field="3" count="1" selected="0">
            <x v="3"/>
          </reference>
          <reference field="7" count="14">
            <x v="10"/>
            <x v="19"/>
            <x v="21"/>
            <x v="22"/>
            <x v="24"/>
            <x v="25"/>
            <x v="27"/>
            <x v="28"/>
            <x v="33"/>
            <x v="36"/>
            <x v="43"/>
            <x v="44"/>
            <x v="50"/>
            <x v="62"/>
          </reference>
        </references>
      </pivotArea>
    </format>
    <format dxfId="9">
      <pivotArea dataOnly="0" labelOnly="1" fieldPosition="0">
        <references count="2">
          <reference field="3" count="1" selected="0">
            <x v="4"/>
          </reference>
          <reference field="7" count="36">
            <x v="3"/>
            <x v="4"/>
            <x v="7"/>
            <x v="8"/>
            <x v="9"/>
            <x v="11"/>
            <x v="13"/>
            <x v="15"/>
            <x v="16"/>
            <x v="20"/>
            <x v="22"/>
            <x v="24"/>
            <x v="25"/>
            <x v="26"/>
            <x v="28"/>
            <x v="29"/>
            <x v="31"/>
            <x v="39"/>
            <x v="42"/>
            <x v="44"/>
            <x v="45"/>
            <x v="46"/>
            <x v="47"/>
            <x v="48"/>
            <x v="49"/>
            <x v="51"/>
            <x v="53"/>
            <x v="54"/>
            <x v="55"/>
            <x v="56"/>
            <x v="57"/>
            <x v="58"/>
            <x v="59"/>
            <x v="60"/>
            <x v="61"/>
            <x v="63"/>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8" minRefreshableVersion="3" itemPrintTitles="1" createdVersion="6" indent="0" outline="1" outlineData="1" multipleFieldFilters="0">
  <location ref="A3:B42" firstHeaderRow="1" firstDataRow="1" firstDataCol="1"/>
  <pivotFields count="48">
    <pivotField showAll="0"/>
    <pivotField showAll="0"/>
    <pivotField showAll="0"/>
    <pivotField axis="axisRow" multipleItemSelectionAllowed="1" showAll="0" sortType="ascending">
      <items count="6">
        <item x="1"/>
        <item x="0"/>
        <item x="4"/>
        <item x="2"/>
        <item x="3"/>
        <item t="default"/>
      </items>
    </pivotField>
    <pivotField showAll="0"/>
    <pivotField showAll="0"/>
    <pivotField showAll="0"/>
    <pivotField showAll="0"/>
    <pivotField showAll="0"/>
    <pivotField showAll="0"/>
    <pivotField axis="axisRow" multipleItemSelectionAllowed="1" showAll="0" sortType="ascending">
      <items count="11">
        <item x="2"/>
        <item x="1"/>
        <item x="7"/>
        <item x="8"/>
        <item x="6"/>
        <item x="9"/>
        <item x="5"/>
        <item x="4"/>
        <item x="0"/>
        <item x="3"/>
        <item t="default"/>
      </items>
    </pivotField>
    <pivotField showAll="0"/>
    <pivotField numFmtId="165"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10"/>
  </rowFields>
  <rowItems count="39">
    <i>
      <x/>
    </i>
    <i r="1">
      <x/>
    </i>
    <i r="1">
      <x v="1"/>
    </i>
    <i r="1">
      <x v="4"/>
    </i>
    <i r="1">
      <x v="6"/>
    </i>
    <i r="1">
      <x v="8"/>
    </i>
    <i r="1">
      <x v="9"/>
    </i>
    <i>
      <x v="1"/>
    </i>
    <i r="1">
      <x/>
    </i>
    <i r="1">
      <x v="1"/>
    </i>
    <i r="1">
      <x v="6"/>
    </i>
    <i r="1">
      <x v="7"/>
    </i>
    <i r="1">
      <x v="8"/>
    </i>
    <i r="1">
      <x v="9"/>
    </i>
    <i>
      <x v="2"/>
    </i>
    <i r="1">
      <x/>
    </i>
    <i r="1">
      <x v="1"/>
    </i>
    <i r="1">
      <x v="4"/>
    </i>
    <i r="1">
      <x v="5"/>
    </i>
    <i r="1">
      <x v="6"/>
    </i>
    <i r="1">
      <x v="7"/>
    </i>
    <i r="1">
      <x v="8"/>
    </i>
    <i r="1">
      <x v="9"/>
    </i>
    <i>
      <x v="3"/>
    </i>
    <i r="1">
      <x/>
    </i>
    <i r="1">
      <x v="1"/>
    </i>
    <i r="1">
      <x v="2"/>
    </i>
    <i r="1">
      <x v="6"/>
    </i>
    <i r="1">
      <x v="8"/>
    </i>
    <i r="1">
      <x v="9"/>
    </i>
    <i>
      <x v="4"/>
    </i>
    <i r="1">
      <x/>
    </i>
    <i r="1">
      <x v="1"/>
    </i>
    <i r="1">
      <x v="2"/>
    </i>
    <i r="1">
      <x v="3"/>
    </i>
    <i r="1">
      <x v="6"/>
    </i>
    <i r="1">
      <x v="8"/>
    </i>
    <i r="1">
      <x v="9"/>
    </i>
    <i t="grand">
      <x/>
    </i>
  </rowItems>
  <colItems count="1">
    <i/>
  </colItems>
  <dataFields count="1">
    <dataField name=" VALOR TOTAL PROGRAMADO $" fld="14" baseField="0" baseItem="0" numFmtId="166"/>
  </dataFields>
  <formats count="8">
    <format dxfId="8">
      <pivotArea outline="0" collapsedLevelsAreSubtotals="1" fieldPosition="0"/>
    </format>
    <format dxfId="7">
      <pivotArea dataOnly="0" labelOnly="1" outline="0" axis="axisValues" fieldPosition="0"/>
    </format>
    <format dxfId="6">
      <pivotArea field="10" type="button" dataOnly="0" labelOnly="1" outline="0" axis="axisRow" fieldPosition="1"/>
    </format>
    <format dxfId="5">
      <pivotArea dataOnly="0" labelOnly="1" outline="0" axis="axisValues" fieldPosition="0"/>
    </format>
    <format dxfId="4">
      <pivotArea field="10" type="button" dataOnly="0" labelOnly="1" outline="0" axis="axisRow" fieldPosition="1"/>
    </format>
    <format dxfId="3">
      <pivotArea dataOnly="0" labelOnly="1" outline="0" axis="axisValues" fieldPosition="0"/>
    </format>
    <format dxfId="2">
      <pivotArea field="10" type="button" dataOnly="0" labelOnly="1" outline="0" axis="axisRow" fieldPosition="1"/>
    </format>
    <format dxfId="1">
      <pivotArea dataOnly="0" labelOnly="1" outline="0" axis="axisValues"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9" tint="0.59999389629810485"/>
  </sheetPr>
  <dimension ref="A1:AV969"/>
  <sheetViews>
    <sheetView tabSelected="1" zoomScale="60" zoomScaleNormal="60" workbookViewId="0">
      <pane xSplit="1" ySplit="8" topLeftCell="B9" activePane="bottomRight" state="frozen"/>
      <selection pane="topRight" activeCell="B1" sqref="B1"/>
      <selection pane="bottomLeft" activeCell="A9" sqref="A9"/>
      <selection pane="bottomRight" sqref="A1:B3"/>
    </sheetView>
  </sheetViews>
  <sheetFormatPr baseColWidth="10" defaultColWidth="12.625" defaultRowHeight="21" customHeight="1"/>
  <cols>
    <col min="1" max="1" width="14.625" style="31" customWidth="1"/>
    <col min="2" max="2" width="19.375" style="31" customWidth="1"/>
    <col min="3" max="3" width="32.25" style="31" customWidth="1"/>
    <col min="4" max="4" width="36.625" style="31" customWidth="1"/>
    <col min="5" max="5" width="40.375" style="37" customWidth="1"/>
    <col min="6" max="6" width="36.125" style="38" customWidth="1"/>
    <col min="7" max="7" width="34.375" style="35" customWidth="1"/>
    <col min="8" max="8" width="40.875" style="38" customWidth="1"/>
    <col min="9" max="9" width="30.75" style="38" customWidth="1"/>
    <col min="10" max="10" width="48.75" style="37" customWidth="1"/>
    <col min="11" max="11" width="27.875" style="37" customWidth="1"/>
    <col min="12" max="12" width="25.625" style="64" customWidth="1"/>
    <col min="13" max="13" width="25.625" style="74" customWidth="1"/>
    <col min="14" max="14" width="24.5" style="63" customWidth="1"/>
    <col min="15" max="15" width="25.875" style="73" customWidth="1"/>
    <col min="16" max="18" width="25.875" style="64" customWidth="1"/>
    <col min="19" max="19" width="24" style="58" customWidth="1"/>
    <col min="20" max="20" width="30.75" style="37" customWidth="1"/>
    <col min="21" max="21" width="30.625" style="35" customWidth="1"/>
    <col min="22" max="23" width="37.875" style="37" customWidth="1"/>
    <col min="24" max="24" width="31.375" style="31" customWidth="1"/>
    <col min="25" max="25" width="36.625" style="39" customWidth="1"/>
    <col min="26" max="26" width="33.75" style="31" customWidth="1"/>
    <col min="27" max="27" width="36" style="36" customWidth="1"/>
    <col min="28" max="28" width="27.625" style="40" customWidth="1"/>
    <col min="29" max="29" width="25.375" style="35" customWidth="1"/>
    <col min="30" max="30" width="34.375" style="31" customWidth="1"/>
    <col min="31" max="31" width="33.25" style="31" customWidth="1"/>
    <col min="32" max="32" width="32.375" style="41" customWidth="1"/>
    <col min="33" max="33" width="25.625" style="42" customWidth="1"/>
    <col min="34" max="34" width="27.375" style="40" bestFit="1" customWidth="1"/>
    <col min="35" max="35" width="25.625" style="36" customWidth="1"/>
    <col min="36" max="36" width="28" style="83" bestFit="1" customWidth="1"/>
    <col min="37" max="37" width="35.125" style="31" customWidth="1"/>
    <col min="38" max="38" width="27.375" style="34" bestFit="1" customWidth="1"/>
    <col min="39" max="39" width="28.5" style="39" bestFit="1" customWidth="1"/>
    <col min="40" max="40" width="25.625" style="44" customWidth="1"/>
    <col min="41" max="41" width="22.25" style="37" bestFit="1" customWidth="1"/>
    <col min="42" max="42" width="22.375" style="31" bestFit="1" customWidth="1"/>
    <col min="43" max="43" width="39.25" style="37" bestFit="1" customWidth="1"/>
    <col min="44" max="44" width="43.875" style="31" bestFit="1" customWidth="1"/>
    <col min="45" max="45" width="27.75" style="43" customWidth="1"/>
    <col min="46" max="46" width="32" style="43" customWidth="1"/>
    <col min="47" max="47" width="25.625" style="31" customWidth="1"/>
    <col min="48" max="48" width="31.125" style="31" bestFit="1" customWidth="1"/>
    <col min="49" max="16384" width="12.625" style="31"/>
  </cols>
  <sheetData>
    <row r="1" spans="1:48" ht="21" customHeight="1">
      <c r="A1" s="100"/>
      <c r="B1" s="101"/>
      <c r="C1" s="103" t="s">
        <v>190</v>
      </c>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5"/>
      <c r="AU1" s="173" t="s">
        <v>189</v>
      </c>
      <c r="AV1" s="171"/>
    </row>
    <row r="2" spans="1:48" ht="21" customHeight="1">
      <c r="A2" s="101"/>
      <c r="B2" s="101"/>
      <c r="C2" s="106"/>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8"/>
      <c r="AU2" s="174" t="s">
        <v>4013</v>
      </c>
      <c r="AV2" s="172"/>
    </row>
    <row r="3" spans="1:48" ht="41.25" customHeight="1">
      <c r="A3" s="102"/>
      <c r="B3" s="102"/>
      <c r="C3" s="109"/>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1"/>
      <c r="AU3" s="174" t="s">
        <v>4014</v>
      </c>
      <c r="AV3" s="172"/>
    </row>
    <row r="4" spans="1:48" ht="21" customHeight="1">
      <c r="A4" s="112"/>
      <c r="B4" s="112"/>
      <c r="C4" s="112"/>
      <c r="D4" s="112"/>
      <c r="E4" s="112"/>
      <c r="F4" s="112"/>
      <c r="G4" s="112"/>
      <c r="H4" s="112"/>
      <c r="I4" s="112"/>
      <c r="J4" s="112"/>
      <c r="K4" s="112"/>
      <c r="L4" s="112"/>
      <c r="M4" s="112"/>
      <c r="N4" s="112"/>
      <c r="O4" s="112"/>
      <c r="P4" s="112"/>
      <c r="Q4" s="112"/>
      <c r="R4" s="112"/>
      <c r="S4" s="112"/>
      <c r="T4" s="112"/>
      <c r="U4" s="112"/>
      <c r="V4" s="112"/>
      <c r="W4" s="113"/>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row>
    <row r="5" spans="1:48" s="32" customFormat="1" ht="21" customHeight="1">
      <c r="A5" s="97" t="s">
        <v>150</v>
      </c>
      <c r="B5" s="98"/>
      <c r="C5" s="98"/>
      <c r="D5" s="98"/>
      <c r="E5" s="98"/>
      <c r="F5" s="98"/>
      <c r="G5" s="98"/>
      <c r="H5" s="98"/>
      <c r="I5" s="98"/>
      <c r="J5" s="98"/>
      <c r="K5" s="98"/>
      <c r="L5" s="98"/>
      <c r="M5" s="98"/>
      <c r="N5" s="98"/>
      <c r="O5" s="98"/>
      <c r="P5" s="98"/>
      <c r="Q5" s="98"/>
      <c r="R5" s="98"/>
      <c r="S5" s="98"/>
      <c r="T5" s="98"/>
      <c r="U5" s="98"/>
      <c r="V5" s="98"/>
      <c r="W5" s="95"/>
      <c r="X5" s="99" t="s">
        <v>30</v>
      </c>
      <c r="Y5" s="99"/>
      <c r="Z5" s="99"/>
      <c r="AA5" s="99"/>
      <c r="AB5" s="99"/>
      <c r="AC5" s="99"/>
      <c r="AD5" s="99"/>
      <c r="AE5" s="99"/>
      <c r="AF5" s="99"/>
      <c r="AG5" s="99"/>
      <c r="AH5" s="99"/>
      <c r="AI5" s="99"/>
      <c r="AJ5" s="99"/>
      <c r="AK5" s="99"/>
      <c r="AL5" s="99"/>
      <c r="AM5" s="99"/>
      <c r="AN5" s="99"/>
      <c r="AO5" s="99"/>
      <c r="AP5" s="99"/>
      <c r="AQ5" s="99"/>
      <c r="AR5" s="99"/>
      <c r="AS5" s="99"/>
      <c r="AT5" s="99"/>
      <c r="AU5" s="99"/>
      <c r="AV5" s="99"/>
    </row>
    <row r="6" spans="1:48" ht="21" customHeight="1">
      <c r="A6" s="33">
        <v>1</v>
      </c>
      <c r="B6" s="33">
        <v>2</v>
      </c>
      <c r="C6" s="33">
        <v>3</v>
      </c>
      <c r="D6" s="33">
        <v>4</v>
      </c>
      <c r="E6" s="33">
        <v>5</v>
      </c>
      <c r="F6" s="33">
        <v>6</v>
      </c>
      <c r="G6" s="33">
        <v>7</v>
      </c>
      <c r="H6" s="33">
        <v>8</v>
      </c>
      <c r="I6" s="33">
        <v>9</v>
      </c>
      <c r="J6" s="33">
        <v>10</v>
      </c>
      <c r="K6" s="33">
        <v>11</v>
      </c>
      <c r="L6" s="33">
        <v>12</v>
      </c>
      <c r="M6" s="75">
        <v>13</v>
      </c>
      <c r="N6" s="76">
        <v>14</v>
      </c>
      <c r="O6" s="75">
        <v>15</v>
      </c>
      <c r="P6" s="33">
        <v>16</v>
      </c>
      <c r="Q6" s="75">
        <v>17</v>
      </c>
      <c r="R6" s="33">
        <v>18</v>
      </c>
      <c r="S6" s="75">
        <v>19</v>
      </c>
      <c r="T6" s="33">
        <v>20</v>
      </c>
      <c r="U6" s="75">
        <v>21</v>
      </c>
      <c r="V6" s="33">
        <v>22</v>
      </c>
      <c r="W6" s="75">
        <v>23</v>
      </c>
      <c r="X6" s="33">
        <v>24</v>
      </c>
      <c r="Y6" s="33">
        <v>25</v>
      </c>
      <c r="Z6" s="33">
        <v>26</v>
      </c>
      <c r="AA6" s="33">
        <v>27</v>
      </c>
      <c r="AB6" s="33">
        <v>28</v>
      </c>
      <c r="AC6" s="33">
        <v>29</v>
      </c>
      <c r="AD6" s="33">
        <v>30</v>
      </c>
      <c r="AE6" s="33">
        <v>31</v>
      </c>
      <c r="AF6" s="33">
        <v>32</v>
      </c>
      <c r="AG6" s="33">
        <v>33</v>
      </c>
      <c r="AH6" s="33">
        <v>34</v>
      </c>
      <c r="AI6" s="33">
        <v>35</v>
      </c>
      <c r="AJ6" s="33">
        <v>36</v>
      </c>
      <c r="AK6" s="33">
        <v>37</v>
      </c>
      <c r="AL6" s="33">
        <v>38</v>
      </c>
      <c r="AM6" s="33">
        <v>39</v>
      </c>
      <c r="AN6" s="33">
        <v>40</v>
      </c>
      <c r="AO6" s="33">
        <v>41</v>
      </c>
      <c r="AP6" s="33">
        <v>42</v>
      </c>
      <c r="AQ6" s="33">
        <v>43</v>
      </c>
      <c r="AR6" s="33">
        <v>44</v>
      </c>
      <c r="AS6" s="33">
        <v>45</v>
      </c>
      <c r="AT6" s="33">
        <v>46</v>
      </c>
      <c r="AU6" s="33">
        <v>47</v>
      </c>
      <c r="AV6" s="33">
        <v>48</v>
      </c>
    </row>
    <row r="7" spans="1:48" s="11" customFormat="1" ht="58.5" customHeight="1">
      <c r="A7" s="7" t="s">
        <v>58</v>
      </c>
      <c r="B7" s="7" t="s">
        <v>191</v>
      </c>
      <c r="C7" s="7" t="s">
        <v>50</v>
      </c>
      <c r="D7" s="7" t="s">
        <v>51</v>
      </c>
      <c r="E7" s="7" t="s">
        <v>29</v>
      </c>
      <c r="F7" s="7" t="s">
        <v>28</v>
      </c>
      <c r="G7" s="7" t="s">
        <v>52</v>
      </c>
      <c r="H7" s="7" t="s">
        <v>27</v>
      </c>
      <c r="I7" s="7" t="s">
        <v>145</v>
      </c>
      <c r="J7" s="7" t="s">
        <v>60</v>
      </c>
      <c r="K7" s="7" t="s">
        <v>23</v>
      </c>
      <c r="L7" s="8" t="s">
        <v>24</v>
      </c>
      <c r="M7" s="139" t="s">
        <v>132</v>
      </c>
      <c r="N7" s="7" t="s">
        <v>61</v>
      </c>
      <c r="O7" s="139" t="s">
        <v>133</v>
      </c>
      <c r="P7" s="8" t="s">
        <v>186</v>
      </c>
      <c r="Q7" s="8" t="s">
        <v>54</v>
      </c>
      <c r="R7" s="8" t="s">
        <v>134</v>
      </c>
      <c r="S7" s="7" t="s">
        <v>62</v>
      </c>
      <c r="T7" s="7" t="s">
        <v>63</v>
      </c>
      <c r="U7" s="7" t="s">
        <v>26</v>
      </c>
      <c r="V7" s="7" t="s">
        <v>25</v>
      </c>
      <c r="W7" s="7" t="s">
        <v>4007</v>
      </c>
      <c r="X7" s="45" t="s">
        <v>55</v>
      </c>
      <c r="Y7" s="46" t="s">
        <v>56</v>
      </c>
      <c r="Z7" s="47" t="s">
        <v>136</v>
      </c>
      <c r="AA7" s="47" t="s">
        <v>137</v>
      </c>
      <c r="AB7" s="45" t="s">
        <v>138</v>
      </c>
      <c r="AC7" s="47" t="s">
        <v>22</v>
      </c>
      <c r="AD7" s="47" t="s">
        <v>21</v>
      </c>
      <c r="AE7" s="48" t="s">
        <v>57</v>
      </c>
      <c r="AF7" s="46" t="s">
        <v>139</v>
      </c>
      <c r="AG7" s="46" t="s">
        <v>20</v>
      </c>
      <c r="AH7" s="45" t="s">
        <v>19</v>
      </c>
      <c r="AI7" s="49" t="s">
        <v>140</v>
      </c>
      <c r="AJ7" s="47" t="s">
        <v>141</v>
      </c>
      <c r="AK7" s="46" t="s">
        <v>65</v>
      </c>
      <c r="AL7" s="45" t="s">
        <v>66</v>
      </c>
      <c r="AM7" s="50" t="s">
        <v>69</v>
      </c>
      <c r="AN7" s="47" t="s">
        <v>148</v>
      </c>
      <c r="AO7" s="47" t="s">
        <v>70</v>
      </c>
      <c r="AP7" s="47" t="s">
        <v>142</v>
      </c>
      <c r="AQ7" s="47" t="s">
        <v>147</v>
      </c>
      <c r="AR7" s="47" t="s">
        <v>143</v>
      </c>
      <c r="AS7" s="47" t="s">
        <v>146</v>
      </c>
      <c r="AT7" s="47" t="s">
        <v>144</v>
      </c>
      <c r="AU7" s="47" t="s">
        <v>149</v>
      </c>
      <c r="AV7" s="47" t="s">
        <v>39</v>
      </c>
    </row>
    <row r="8" spans="1:48" s="117" customFormat="1" ht="18.75" customHeight="1">
      <c r="A8" s="140">
        <v>1</v>
      </c>
      <c r="B8" s="141" t="s">
        <v>240</v>
      </c>
      <c r="C8" s="142" t="s">
        <v>152</v>
      </c>
      <c r="D8" s="142" t="s">
        <v>184</v>
      </c>
      <c r="E8" s="142" t="s">
        <v>206</v>
      </c>
      <c r="F8" s="142" t="s">
        <v>185</v>
      </c>
      <c r="G8" s="141" t="s">
        <v>192</v>
      </c>
      <c r="H8" s="142" t="s">
        <v>75</v>
      </c>
      <c r="I8" s="142" t="s">
        <v>40</v>
      </c>
      <c r="J8" s="141" t="s">
        <v>241</v>
      </c>
      <c r="K8" s="141" t="s">
        <v>224</v>
      </c>
      <c r="L8" s="141">
        <v>78111800</v>
      </c>
      <c r="M8" s="143">
        <v>17000000</v>
      </c>
      <c r="N8" s="144">
        <v>10</v>
      </c>
      <c r="O8" s="143">
        <f>170000000-20000000-33847167-14162128</f>
        <v>101990705</v>
      </c>
      <c r="P8" s="144" t="s">
        <v>238</v>
      </c>
      <c r="Q8" s="144" t="s">
        <v>238</v>
      </c>
      <c r="R8" s="144" t="s">
        <v>239</v>
      </c>
      <c r="S8" s="141" t="s">
        <v>159</v>
      </c>
      <c r="T8" s="141" t="s">
        <v>243</v>
      </c>
      <c r="U8" s="141" t="s">
        <v>244</v>
      </c>
      <c r="V8" s="145" t="s">
        <v>245</v>
      </c>
      <c r="W8" s="141" t="s">
        <v>4008</v>
      </c>
      <c r="X8" s="146"/>
      <c r="Y8" s="147"/>
      <c r="Z8" s="141"/>
      <c r="AA8" s="144"/>
      <c r="AB8" s="148"/>
      <c r="AC8" s="149"/>
      <c r="AD8" s="150"/>
      <c r="AE8" s="151"/>
      <c r="AF8" s="152">
        <f t="shared" ref="AF8:AF71" si="0">O8-AE8</f>
        <v>101990705</v>
      </c>
      <c r="AG8" s="153"/>
      <c r="AH8" s="148"/>
      <c r="AI8" s="154"/>
      <c r="AJ8" s="152">
        <f t="shared" ref="AJ8:AJ71" si="1">AE8-AI8</f>
        <v>0</v>
      </c>
      <c r="AK8" s="155"/>
      <c r="AL8" s="156"/>
      <c r="AM8" s="157"/>
      <c r="AN8" s="158">
        <f t="shared" ref="AN8:AN71" si="2">AI8-AM8</f>
        <v>0</v>
      </c>
      <c r="AO8" s="157"/>
      <c r="AP8" s="157"/>
      <c r="AQ8" s="158">
        <f t="shared" ref="AQ8" si="3">AM8-AO8</f>
        <v>0</v>
      </c>
      <c r="AR8" s="158">
        <f t="shared" ref="AR8:AR71" si="4">O8-AM8</f>
        <v>101990705</v>
      </c>
      <c r="AS8" s="159"/>
      <c r="AT8" s="144"/>
      <c r="AU8" s="148"/>
      <c r="AV8" s="148"/>
    </row>
    <row r="9" spans="1:48" s="117" customFormat="1" ht="18.75" customHeight="1">
      <c r="A9" s="140">
        <v>2</v>
      </c>
      <c r="B9" s="141" t="s">
        <v>246</v>
      </c>
      <c r="C9" s="142" t="s">
        <v>152</v>
      </c>
      <c r="D9" s="142" t="s">
        <v>184</v>
      </c>
      <c r="E9" s="142" t="s">
        <v>206</v>
      </c>
      <c r="F9" s="142" t="s">
        <v>185</v>
      </c>
      <c r="G9" s="141" t="s">
        <v>192</v>
      </c>
      <c r="H9" s="142" t="s">
        <v>87</v>
      </c>
      <c r="I9" s="142" t="s">
        <v>40</v>
      </c>
      <c r="J9" s="141" t="s">
        <v>247</v>
      </c>
      <c r="K9" s="141" t="s">
        <v>226</v>
      </c>
      <c r="L9" s="141" t="s">
        <v>237</v>
      </c>
      <c r="M9" s="143">
        <v>0</v>
      </c>
      <c r="N9" s="144">
        <v>0</v>
      </c>
      <c r="O9" s="143">
        <f>60000000-60000000</f>
        <v>0</v>
      </c>
      <c r="P9" s="144" t="s">
        <v>361</v>
      </c>
      <c r="Q9" s="144" t="s">
        <v>361</v>
      </c>
      <c r="R9" s="144" t="s">
        <v>361</v>
      </c>
      <c r="S9" s="141" t="s">
        <v>159</v>
      </c>
      <c r="T9" s="141" t="s">
        <v>243</v>
      </c>
      <c r="U9" s="141" t="s">
        <v>244</v>
      </c>
      <c r="V9" s="145" t="s">
        <v>245</v>
      </c>
      <c r="W9" s="141" t="s">
        <v>4010</v>
      </c>
      <c r="X9" s="146"/>
      <c r="Y9" s="147"/>
      <c r="Z9" s="141"/>
      <c r="AA9" s="144"/>
      <c r="AB9" s="148"/>
      <c r="AC9" s="149"/>
      <c r="AD9" s="150"/>
      <c r="AE9" s="151"/>
      <c r="AF9" s="152">
        <f t="shared" si="0"/>
        <v>0</v>
      </c>
      <c r="AG9" s="153"/>
      <c r="AH9" s="148"/>
      <c r="AI9" s="154"/>
      <c r="AJ9" s="152">
        <f t="shared" si="1"/>
        <v>0</v>
      </c>
      <c r="AK9" s="155"/>
      <c r="AL9" s="156"/>
      <c r="AM9" s="157"/>
      <c r="AN9" s="158">
        <f t="shared" si="2"/>
        <v>0</v>
      </c>
      <c r="AO9" s="157"/>
      <c r="AP9" s="157"/>
      <c r="AQ9" s="158">
        <f t="shared" ref="AQ9:AQ72" si="5">AM9-AO9</f>
        <v>0</v>
      </c>
      <c r="AR9" s="158">
        <f t="shared" si="4"/>
        <v>0</v>
      </c>
      <c r="AS9" s="159"/>
      <c r="AT9" s="144"/>
      <c r="AU9" s="148"/>
      <c r="AV9" s="148"/>
    </row>
    <row r="10" spans="1:48" s="117" customFormat="1" ht="18.75" customHeight="1">
      <c r="A10" s="140">
        <v>3</v>
      </c>
      <c r="B10" s="141" t="s">
        <v>249</v>
      </c>
      <c r="C10" s="142" t="s">
        <v>152</v>
      </c>
      <c r="D10" s="142" t="s">
        <v>184</v>
      </c>
      <c r="E10" s="142" t="s">
        <v>206</v>
      </c>
      <c r="F10" s="160" t="s">
        <v>125</v>
      </c>
      <c r="G10" s="161" t="s">
        <v>601</v>
      </c>
      <c r="H10" s="142" t="s">
        <v>87</v>
      </c>
      <c r="I10" s="142" t="s">
        <v>40</v>
      </c>
      <c r="J10" s="141" t="s">
        <v>250</v>
      </c>
      <c r="K10" s="141" t="s">
        <v>218</v>
      </c>
      <c r="L10" s="141">
        <v>81151604</v>
      </c>
      <c r="M10" s="143">
        <v>6000000</v>
      </c>
      <c r="N10" s="144">
        <v>10</v>
      </c>
      <c r="O10" s="143">
        <v>60000000</v>
      </c>
      <c r="P10" s="144" t="s">
        <v>248</v>
      </c>
      <c r="Q10" s="144" t="s">
        <v>248</v>
      </c>
      <c r="R10" s="144" t="s">
        <v>248</v>
      </c>
      <c r="S10" s="141" t="s">
        <v>159</v>
      </c>
      <c r="T10" s="141" t="s">
        <v>243</v>
      </c>
      <c r="U10" s="141" t="s">
        <v>244</v>
      </c>
      <c r="V10" s="145" t="s">
        <v>245</v>
      </c>
      <c r="W10" s="141" t="s">
        <v>4008</v>
      </c>
      <c r="X10" s="146"/>
      <c r="Y10" s="147"/>
      <c r="Z10" s="141"/>
      <c r="AA10" s="144"/>
      <c r="AB10" s="148"/>
      <c r="AC10" s="149"/>
      <c r="AD10" s="150"/>
      <c r="AE10" s="151"/>
      <c r="AF10" s="152">
        <f t="shared" si="0"/>
        <v>60000000</v>
      </c>
      <c r="AG10" s="153"/>
      <c r="AH10" s="148"/>
      <c r="AI10" s="154"/>
      <c r="AJ10" s="152">
        <f t="shared" si="1"/>
        <v>0</v>
      </c>
      <c r="AK10" s="155"/>
      <c r="AL10" s="156"/>
      <c r="AM10" s="157"/>
      <c r="AN10" s="158">
        <f t="shared" si="2"/>
        <v>0</v>
      </c>
      <c r="AO10" s="157"/>
      <c r="AP10" s="157"/>
      <c r="AQ10" s="158">
        <f t="shared" si="5"/>
        <v>0</v>
      </c>
      <c r="AR10" s="158">
        <f t="shared" si="4"/>
        <v>60000000</v>
      </c>
      <c r="AS10" s="159"/>
      <c r="AT10" s="144"/>
      <c r="AU10" s="148"/>
      <c r="AV10" s="148"/>
    </row>
    <row r="11" spans="1:48" s="117" customFormat="1" ht="18.75" customHeight="1">
      <c r="A11" s="140">
        <v>4</v>
      </c>
      <c r="B11" s="141" t="s">
        <v>251</v>
      </c>
      <c r="C11" s="142" t="s">
        <v>152</v>
      </c>
      <c r="D11" s="142" t="s">
        <v>184</v>
      </c>
      <c r="E11" s="142" t="s">
        <v>206</v>
      </c>
      <c r="F11" s="142" t="s">
        <v>185</v>
      </c>
      <c r="G11" s="141" t="s">
        <v>192</v>
      </c>
      <c r="H11" s="142" t="s">
        <v>5</v>
      </c>
      <c r="I11" s="142" t="s">
        <v>40</v>
      </c>
      <c r="J11" s="141" t="s">
        <v>252</v>
      </c>
      <c r="K11" s="141" t="s">
        <v>218</v>
      </c>
      <c r="L11" s="141">
        <v>80111605</v>
      </c>
      <c r="M11" s="143">
        <v>6000000</v>
      </c>
      <c r="N11" s="144">
        <v>10</v>
      </c>
      <c r="O11" s="143">
        <f>60000000-5666667</f>
        <v>54333333</v>
      </c>
      <c r="P11" s="144" t="s">
        <v>248</v>
      </c>
      <c r="Q11" s="144" t="s">
        <v>248</v>
      </c>
      <c r="R11" s="144" t="s">
        <v>248</v>
      </c>
      <c r="S11" s="141" t="s">
        <v>159</v>
      </c>
      <c r="T11" s="141" t="s">
        <v>243</v>
      </c>
      <c r="U11" s="141" t="s">
        <v>244</v>
      </c>
      <c r="V11" s="145" t="s">
        <v>245</v>
      </c>
      <c r="W11" s="141" t="s">
        <v>4008</v>
      </c>
      <c r="X11" s="146">
        <v>45345</v>
      </c>
      <c r="Y11" s="147">
        <v>202413000023413</v>
      </c>
      <c r="Z11" s="147" t="s">
        <v>38</v>
      </c>
      <c r="AA11" s="144" t="s">
        <v>237</v>
      </c>
      <c r="AB11" s="146">
        <v>45345</v>
      </c>
      <c r="AC11" s="162" t="s">
        <v>466</v>
      </c>
      <c r="AD11" s="146">
        <v>45345</v>
      </c>
      <c r="AE11" s="163">
        <v>34000000</v>
      </c>
      <c r="AF11" s="152">
        <f t="shared" si="0"/>
        <v>20333333</v>
      </c>
      <c r="AG11" s="164">
        <v>182</v>
      </c>
      <c r="AH11" s="146">
        <v>45348</v>
      </c>
      <c r="AI11" s="163">
        <v>34000000</v>
      </c>
      <c r="AJ11" s="152">
        <f t="shared" si="1"/>
        <v>0</v>
      </c>
      <c r="AK11" s="164">
        <v>627</v>
      </c>
      <c r="AL11" s="146">
        <v>45362</v>
      </c>
      <c r="AM11" s="163">
        <v>34000000</v>
      </c>
      <c r="AN11" s="158">
        <f t="shared" si="2"/>
        <v>0</v>
      </c>
      <c r="AO11" s="157">
        <v>14166667</v>
      </c>
      <c r="AP11" s="157"/>
      <c r="AQ11" s="158">
        <f t="shared" si="5"/>
        <v>19833333</v>
      </c>
      <c r="AR11" s="158">
        <f t="shared" si="4"/>
        <v>20333333</v>
      </c>
      <c r="AS11" s="159" t="s">
        <v>170</v>
      </c>
      <c r="AT11" s="165">
        <v>127</v>
      </c>
      <c r="AU11" s="159" t="s">
        <v>563</v>
      </c>
      <c r="AV11" s="148"/>
    </row>
    <row r="12" spans="1:48" s="117" customFormat="1" ht="18.75" customHeight="1">
      <c r="A12" s="140">
        <v>5</v>
      </c>
      <c r="B12" s="141" t="s">
        <v>253</v>
      </c>
      <c r="C12" s="142" t="s">
        <v>152</v>
      </c>
      <c r="D12" s="142" t="s">
        <v>184</v>
      </c>
      <c r="E12" s="142" t="s">
        <v>206</v>
      </c>
      <c r="F12" s="142" t="s">
        <v>185</v>
      </c>
      <c r="G12" s="141" t="s">
        <v>192</v>
      </c>
      <c r="H12" s="142" t="s">
        <v>196</v>
      </c>
      <c r="I12" s="142" t="s">
        <v>40</v>
      </c>
      <c r="J12" s="141" t="s">
        <v>254</v>
      </c>
      <c r="K12" s="141" t="s">
        <v>226</v>
      </c>
      <c r="L12" s="141" t="s">
        <v>237</v>
      </c>
      <c r="M12" s="143">
        <v>0</v>
      </c>
      <c r="N12" s="144">
        <v>0</v>
      </c>
      <c r="O12" s="143">
        <f>62000000-39200000-20000000-2800000</f>
        <v>0</v>
      </c>
      <c r="P12" s="144" t="s">
        <v>361</v>
      </c>
      <c r="Q12" s="144" t="s">
        <v>361</v>
      </c>
      <c r="R12" s="144" t="s">
        <v>361</v>
      </c>
      <c r="S12" s="141" t="s">
        <v>159</v>
      </c>
      <c r="T12" s="141" t="s">
        <v>243</v>
      </c>
      <c r="U12" s="141" t="s">
        <v>244</v>
      </c>
      <c r="V12" s="145" t="s">
        <v>245</v>
      </c>
      <c r="W12" s="141" t="s">
        <v>4010</v>
      </c>
      <c r="X12" s="146"/>
      <c r="Y12" s="147"/>
      <c r="Z12" s="147"/>
      <c r="AA12" s="144"/>
      <c r="AB12" s="148"/>
      <c r="AC12" s="149"/>
      <c r="AD12" s="150"/>
      <c r="AE12" s="151"/>
      <c r="AF12" s="152">
        <f t="shared" si="0"/>
        <v>0</v>
      </c>
      <c r="AG12" s="164"/>
      <c r="AH12" s="146"/>
      <c r="AI12" s="163"/>
      <c r="AJ12" s="152">
        <f t="shared" si="1"/>
        <v>0</v>
      </c>
      <c r="AK12" s="155"/>
      <c r="AL12" s="156"/>
      <c r="AM12" s="157"/>
      <c r="AN12" s="158">
        <f t="shared" si="2"/>
        <v>0</v>
      </c>
      <c r="AO12" s="157"/>
      <c r="AP12" s="157"/>
      <c r="AQ12" s="158">
        <f t="shared" si="5"/>
        <v>0</v>
      </c>
      <c r="AR12" s="158">
        <f t="shared" si="4"/>
        <v>0</v>
      </c>
      <c r="AS12" s="159"/>
      <c r="AT12" s="144"/>
      <c r="AU12" s="148"/>
      <c r="AV12" s="148"/>
    </row>
    <row r="13" spans="1:48" s="117" customFormat="1" ht="18.75" customHeight="1">
      <c r="A13" s="140">
        <v>6</v>
      </c>
      <c r="B13" s="141" t="s">
        <v>255</v>
      </c>
      <c r="C13" s="142" t="s">
        <v>152</v>
      </c>
      <c r="D13" s="142" t="s">
        <v>184</v>
      </c>
      <c r="E13" s="142" t="s">
        <v>206</v>
      </c>
      <c r="F13" s="142" t="s">
        <v>185</v>
      </c>
      <c r="G13" s="141" t="s">
        <v>192</v>
      </c>
      <c r="H13" s="142" t="s">
        <v>196</v>
      </c>
      <c r="I13" s="142" t="s">
        <v>40</v>
      </c>
      <c r="J13" s="141" t="s">
        <v>544</v>
      </c>
      <c r="K13" s="141" t="s">
        <v>218</v>
      </c>
      <c r="L13" s="141">
        <v>80111621</v>
      </c>
      <c r="M13" s="143">
        <v>6200000</v>
      </c>
      <c r="N13" s="144">
        <v>10</v>
      </c>
      <c r="O13" s="143">
        <v>62000000</v>
      </c>
      <c r="P13" s="144" t="s">
        <v>248</v>
      </c>
      <c r="Q13" s="144" t="s">
        <v>248</v>
      </c>
      <c r="R13" s="144" t="s">
        <v>248</v>
      </c>
      <c r="S13" s="141" t="s">
        <v>159</v>
      </c>
      <c r="T13" s="141" t="s">
        <v>453</v>
      </c>
      <c r="U13" s="141" t="s">
        <v>244</v>
      </c>
      <c r="V13" s="145" t="s">
        <v>245</v>
      </c>
      <c r="W13" s="141" t="s">
        <v>4008</v>
      </c>
      <c r="X13" s="146">
        <v>45345</v>
      </c>
      <c r="Y13" s="147">
        <v>202413000023413</v>
      </c>
      <c r="Z13" s="147" t="s">
        <v>38</v>
      </c>
      <c r="AA13" s="144" t="s">
        <v>237</v>
      </c>
      <c r="AB13" s="146">
        <v>45345</v>
      </c>
      <c r="AC13" s="162" t="s">
        <v>548</v>
      </c>
      <c r="AD13" s="146">
        <v>45358</v>
      </c>
      <c r="AE13" s="163">
        <v>26900000</v>
      </c>
      <c r="AF13" s="152">
        <f t="shared" si="0"/>
        <v>35100000</v>
      </c>
      <c r="AG13" s="164">
        <v>398</v>
      </c>
      <c r="AH13" s="146">
        <v>45359</v>
      </c>
      <c r="AI13" s="163">
        <v>26900000</v>
      </c>
      <c r="AJ13" s="152">
        <f t="shared" si="1"/>
        <v>0</v>
      </c>
      <c r="AK13" s="164">
        <v>775</v>
      </c>
      <c r="AL13" s="146">
        <v>45365</v>
      </c>
      <c r="AM13" s="163">
        <v>26900000</v>
      </c>
      <c r="AN13" s="158">
        <f t="shared" si="2"/>
        <v>0</v>
      </c>
      <c r="AO13" s="157">
        <v>10535833</v>
      </c>
      <c r="AP13" s="157"/>
      <c r="AQ13" s="158">
        <f t="shared" si="5"/>
        <v>16364167</v>
      </c>
      <c r="AR13" s="158">
        <f t="shared" si="4"/>
        <v>35100000</v>
      </c>
      <c r="AS13" s="159" t="s">
        <v>170</v>
      </c>
      <c r="AT13" s="165">
        <v>149</v>
      </c>
      <c r="AU13" s="159" t="s">
        <v>564</v>
      </c>
      <c r="AV13" s="144" t="s">
        <v>541</v>
      </c>
    </row>
    <row r="14" spans="1:48" s="117" customFormat="1" ht="18.75" customHeight="1">
      <c r="A14" s="140">
        <v>7</v>
      </c>
      <c r="B14" s="141" t="s">
        <v>256</v>
      </c>
      <c r="C14" s="142" t="s">
        <v>152</v>
      </c>
      <c r="D14" s="142" t="s">
        <v>184</v>
      </c>
      <c r="E14" s="142" t="s">
        <v>206</v>
      </c>
      <c r="F14" s="142" t="s">
        <v>185</v>
      </c>
      <c r="G14" s="141" t="s">
        <v>192</v>
      </c>
      <c r="H14" s="142" t="s">
        <v>196</v>
      </c>
      <c r="I14" s="142" t="s">
        <v>40</v>
      </c>
      <c r="J14" s="141" t="s">
        <v>257</v>
      </c>
      <c r="K14" s="141" t="s">
        <v>226</v>
      </c>
      <c r="L14" s="141" t="s">
        <v>237</v>
      </c>
      <c r="M14" s="143">
        <v>0</v>
      </c>
      <c r="N14" s="144">
        <v>0</v>
      </c>
      <c r="O14" s="143">
        <f>62000000-28800000-24000000-9200000</f>
        <v>0</v>
      </c>
      <c r="P14" s="144" t="s">
        <v>361</v>
      </c>
      <c r="Q14" s="144" t="s">
        <v>361</v>
      </c>
      <c r="R14" s="144" t="s">
        <v>361</v>
      </c>
      <c r="S14" s="141" t="s">
        <v>159</v>
      </c>
      <c r="T14" s="141" t="s">
        <v>243</v>
      </c>
      <c r="U14" s="141" t="s">
        <v>244</v>
      </c>
      <c r="V14" s="145" t="s">
        <v>245</v>
      </c>
      <c r="W14" s="141" t="s">
        <v>4010</v>
      </c>
      <c r="X14" s="146"/>
      <c r="Y14" s="147"/>
      <c r="Z14" s="147"/>
      <c r="AA14" s="144"/>
      <c r="AB14" s="148"/>
      <c r="AC14" s="149"/>
      <c r="AD14" s="150"/>
      <c r="AE14" s="163"/>
      <c r="AF14" s="152">
        <f t="shared" si="0"/>
        <v>0</v>
      </c>
      <c r="AG14" s="164"/>
      <c r="AH14" s="146"/>
      <c r="AI14" s="163"/>
      <c r="AJ14" s="152">
        <f t="shared" si="1"/>
        <v>0</v>
      </c>
      <c r="AK14" s="155"/>
      <c r="AL14" s="156"/>
      <c r="AM14" s="157"/>
      <c r="AN14" s="158">
        <f t="shared" si="2"/>
        <v>0</v>
      </c>
      <c r="AO14" s="157"/>
      <c r="AP14" s="157"/>
      <c r="AQ14" s="158">
        <f t="shared" si="5"/>
        <v>0</v>
      </c>
      <c r="AR14" s="158">
        <f t="shared" si="4"/>
        <v>0</v>
      </c>
      <c r="AS14" s="159"/>
      <c r="AT14" s="144"/>
      <c r="AU14" s="148"/>
      <c r="AV14" s="148"/>
    </row>
    <row r="15" spans="1:48" s="117" customFormat="1" ht="18.75" customHeight="1">
      <c r="A15" s="140">
        <v>8</v>
      </c>
      <c r="B15" s="141" t="s">
        <v>258</v>
      </c>
      <c r="C15" s="142" t="s">
        <v>152</v>
      </c>
      <c r="D15" s="142" t="s">
        <v>184</v>
      </c>
      <c r="E15" s="142" t="s">
        <v>206</v>
      </c>
      <c r="F15" s="142" t="s">
        <v>185</v>
      </c>
      <c r="G15" s="141" t="s">
        <v>192</v>
      </c>
      <c r="H15" s="142" t="s">
        <v>6</v>
      </c>
      <c r="I15" s="142" t="s">
        <v>40</v>
      </c>
      <c r="J15" s="141" t="s">
        <v>259</v>
      </c>
      <c r="K15" s="141" t="s">
        <v>218</v>
      </c>
      <c r="L15" s="141">
        <v>80111621</v>
      </c>
      <c r="M15" s="143">
        <v>5200000</v>
      </c>
      <c r="N15" s="144">
        <v>10</v>
      </c>
      <c r="O15" s="143">
        <f>52000000-17600000-10400000</f>
        <v>24000000</v>
      </c>
      <c r="P15" s="144" t="s">
        <v>248</v>
      </c>
      <c r="Q15" s="144" t="s">
        <v>248</v>
      </c>
      <c r="R15" s="144" t="s">
        <v>248</v>
      </c>
      <c r="S15" s="141" t="s">
        <v>159</v>
      </c>
      <c r="T15" s="141" t="s">
        <v>243</v>
      </c>
      <c r="U15" s="141" t="s">
        <v>244</v>
      </c>
      <c r="V15" s="145" t="s">
        <v>245</v>
      </c>
      <c r="W15" s="141" t="s">
        <v>4008</v>
      </c>
      <c r="X15" s="146">
        <v>45345</v>
      </c>
      <c r="Y15" s="147">
        <v>202413000023413</v>
      </c>
      <c r="Z15" s="147" t="s">
        <v>38</v>
      </c>
      <c r="AA15" s="144" t="s">
        <v>237</v>
      </c>
      <c r="AB15" s="146">
        <v>45345</v>
      </c>
      <c r="AC15" s="162" t="s">
        <v>467</v>
      </c>
      <c r="AD15" s="146">
        <v>45345</v>
      </c>
      <c r="AE15" s="163">
        <v>24000000</v>
      </c>
      <c r="AF15" s="152">
        <f t="shared" si="0"/>
        <v>0</v>
      </c>
      <c r="AG15" s="164">
        <v>325</v>
      </c>
      <c r="AH15" s="146">
        <v>45350</v>
      </c>
      <c r="AI15" s="163">
        <v>24000000</v>
      </c>
      <c r="AJ15" s="152">
        <f t="shared" si="1"/>
        <v>0</v>
      </c>
      <c r="AK15" s="164">
        <v>565</v>
      </c>
      <c r="AL15" s="146">
        <v>45359</v>
      </c>
      <c r="AM15" s="163">
        <v>24000000</v>
      </c>
      <c r="AN15" s="158">
        <f t="shared" si="2"/>
        <v>0</v>
      </c>
      <c r="AO15" s="157">
        <v>10600000</v>
      </c>
      <c r="AP15" s="157"/>
      <c r="AQ15" s="158">
        <f t="shared" si="5"/>
        <v>13400000</v>
      </c>
      <c r="AR15" s="158">
        <f t="shared" si="4"/>
        <v>0</v>
      </c>
      <c r="AS15" s="159" t="s">
        <v>170</v>
      </c>
      <c r="AT15" s="165">
        <v>77</v>
      </c>
      <c r="AU15" s="159" t="s">
        <v>565</v>
      </c>
      <c r="AV15" s="148"/>
    </row>
    <row r="16" spans="1:48" s="117" customFormat="1" ht="18.75" customHeight="1">
      <c r="A16" s="140">
        <v>9</v>
      </c>
      <c r="B16" s="141" t="s">
        <v>260</v>
      </c>
      <c r="C16" s="142" t="s">
        <v>152</v>
      </c>
      <c r="D16" s="142" t="s">
        <v>184</v>
      </c>
      <c r="E16" s="142" t="s">
        <v>206</v>
      </c>
      <c r="F16" s="142" t="s">
        <v>185</v>
      </c>
      <c r="G16" s="141" t="s">
        <v>192</v>
      </c>
      <c r="H16" s="142" t="s">
        <v>6</v>
      </c>
      <c r="I16" s="142" t="s">
        <v>40</v>
      </c>
      <c r="J16" s="141" t="s">
        <v>261</v>
      </c>
      <c r="K16" s="141" t="s">
        <v>226</v>
      </c>
      <c r="L16" s="141" t="s">
        <v>237</v>
      </c>
      <c r="M16" s="143">
        <v>0</v>
      </c>
      <c r="N16" s="144">
        <v>0</v>
      </c>
      <c r="O16" s="143">
        <f>52000000-52000000</f>
        <v>0</v>
      </c>
      <c r="P16" s="144" t="s">
        <v>361</v>
      </c>
      <c r="Q16" s="144" t="s">
        <v>361</v>
      </c>
      <c r="R16" s="144" t="s">
        <v>361</v>
      </c>
      <c r="S16" s="141" t="s">
        <v>159</v>
      </c>
      <c r="T16" s="141" t="s">
        <v>243</v>
      </c>
      <c r="U16" s="141" t="s">
        <v>244</v>
      </c>
      <c r="V16" s="145" t="s">
        <v>245</v>
      </c>
      <c r="W16" s="141" t="s">
        <v>4010</v>
      </c>
      <c r="X16" s="146"/>
      <c r="Y16" s="147"/>
      <c r="Z16" s="147"/>
      <c r="AA16" s="144"/>
      <c r="AB16" s="148"/>
      <c r="AC16" s="149"/>
      <c r="AD16" s="150"/>
      <c r="AE16" s="163"/>
      <c r="AF16" s="152">
        <f t="shared" si="0"/>
        <v>0</v>
      </c>
      <c r="AG16" s="164"/>
      <c r="AH16" s="146"/>
      <c r="AI16" s="163"/>
      <c r="AJ16" s="152">
        <f t="shared" si="1"/>
        <v>0</v>
      </c>
      <c r="AK16" s="155"/>
      <c r="AL16" s="156"/>
      <c r="AM16" s="157"/>
      <c r="AN16" s="158">
        <f t="shared" si="2"/>
        <v>0</v>
      </c>
      <c r="AO16" s="157"/>
      <c r="AP16" s="157"/>
      <c r="AQ16" s="158">
        <f t="shared" si="5"/>
        <v>0</v>
      </c>
      <c r="AR16" s="158">
        <f t="shared" si="4"/>
        <v>0</v>
      </c>
      <c r="AS16" s="159"/>
      <c r="AT16" s="144"/>
      <c r="AU16" s="148"/>
      <c r="AV16" s="148"/>
    </row>
    <row r="17" spans="1:48" s="117" customFormat="1" ht="18.75" customHeight="1">
      <c r="A17" s="140">
        <v>10</v>
      </c>
      <c r="B17" s="141" t="s">
        <v>262</v>
      </c>
      <c r="C17" s="142" t="s">
        <v>152</v>
      </c>
      <c r="D17" s="142" t="s">
        <v>184</v>
      </c>
      <c r="E17" s="142" t="s">
        <v>206</v>
      </c>
      <c r="F17" s="142" t="s">
        <v>185</v>
      </c>
      <c r="G17" s="141" t="s">
        <v>192</v>
      </c>
      <c r="H17" s="142" t="s">
        <v>6</v>
      </c>
      <c r="I17" s="142" t="s">
        <v>40</v>
      </c>
      <c r="J17" s="141" t="s">
        <v>263</v>
      </c>
      <c r="K17" s="141" t="s">
        <v>218</v>
      </c>
      <c r="L17" s="141">
        <v>80111621</v>
      </c>
      <c r="M17" s="143">
        <v>5200000</v>
      </c>
      <c r="N17" s="144">
        <v>10</v>
      </c>
      <c r="O17" s="143">
        <f>52000000-19200000</f>
        <v>32800000</v>
      </c>
      <c r="P17" s="144" t="s">
        <v>248</v>
      </c>
      <c r="Q17" s="144" t="s">
        <v>248</v>
      </c>
      <c r="R17" s="144" t="s">
        <v>248</v>
      </c>
      <c r="S17" s="141" t="s">
        <v>159</v>
      </c>
      <c r="T17" s="141" t="s">
        <v>243</v>
      </c>
      <c r="U17" s="141" t="s">
        <v>244</v>
      </c>
      <c r="V17" s="145" t="s">
        <v>245</v>
      </c>
      <c r="W17" s="141" t="s">
        <v>4008</v>
      </c>
      <c r="X17" s="146">
        <v>45345</v>
      </c>
      <c r="Y17" s="147">
        <v>202413000023413</v>
      </c>
      <c r="Z17" s="147" t="s">
        <v>38</v>
      </c>
      <c r="AA17" s="144" t="s">
        <v>237</v>
      </c>
      <c r="AB17" s="146">
        <v>45345</v>
      </c>
      <c r="AC17" s="162" t="s">
        <v>468</v>
      </c>
      <c r="AD17" s="146">
        <v>45345</v>
      </c>
      <c r="AE17" s="163">
        <v>24000000</v>
      </c>
      <c r="AF17" s="152">
        <f t="shared" si="0"/>
        <v>8800000</v>
      </c>
      <c r="AG17" s="164">
        <v>184</v>
      </c>
      <c r="AH17" s="146">
        <v>45348</v>
      </c>
      <c r="AI17" s="163">
        <v>24000000</v>
      </c>
      <c r="AJ17" s="152">
        <f t="shared" si="1"/>
        <v>0</v>
      </c>
      <c r="AK17" s="164">
        <v>606</v>
      </c>
      <c r="AL17" s="146">
        <v>45359</v>
      </c>
      <c r="AM17" s="163">
        <v>24000000</v>
      </c>
      <c r="AN17" s="158">
        <f t="shared" si="2"/>
        <v>0</v>
      </c>
      <c r="AO17" s="157">
        <v>10600000</v>
      </c>
      <c r="AP17" s="157"/>
      <c r="AQ17" s="158">
        <f t="shared" si="5"/>
        <v>13400000</v>
      </c>
      <c r="AR17" s="158">
        <f t="shared" si="4"/>
        <v>8800000</v>
      </c>
      <c r="AS17" s="159" t="s">
        <v>170</v>
      </c>
      <c r="AT17" s="165">
        <v>78</v>
      </c>
      <c r="AU17" s="159" t="s">
        <v>566</v>
      </c>
      <c r="AV17" s="148"/>
    </row>
    <row r="18" spans="1:48" s="117" customFormat="1" ht="18.75" customHeight="1">
      <c r="A18" s="140">
        <v>11</v>
      </c>
      <c r="B18" s="141" t="s">
        <v>264</v>
      </c>
      <c r="C18" s="142" t="s">
        <v>152</v>
      </c>
      <c r="D18" s="142" t="s">
        <v>184</v>
      </c>
      <c r="E18" s="142" t="s">
        <v>206</v>
      </c>
      <c r="F18" s="142" t="s">
        <v>185</v>
      </c>
      <c r="G18" s="141" t="s">
        <v>192</v>
      </c>
      <c r="H18" s="142" t="s">
        <v>6</v>
      </c>
      <c r="I18" s="142" t="s">
        <v>40</v>
      </c>
      <c r="J18" s="141" t="s">
        <v>265</v>
      </c>
      <c r="K18" s="141" t="s">
        <v>218</v>
      </c>
      <c r="L18" s="141">
        <v>80111621</v>
      </c>
      <c r="M18" s="143">
        <v>5200000</v>
      </c>
      <c r="N18" s="144">
        <v>10</v>
      </c>
      <c r="O18" s="143">
        <f>52000000</f>
        <v>52000000</v>
      </c>
      <c r="P18" s="144" t="s">
        <v>248</v>
      </c>
      <c r="Q18" s="144" t="s">
        <v>248</v>
      </c>
      <c r="R18" s="144" t="s">
        <v>248</v>
      </c>
      <c r="S18" s="141" t="s">
        <v>159</v>
      </c>
      <c r="T18" s="141" t="s">
        <v>243</v>
      </c>
      <c r="U18" s="141" t="s">
        <v>244</v>
      </c>
      <c r="V18" s="145" t="s">
        <v>245</v>
      </c>
      <c r="W18" s="141" t="s">
        <v>4008</v>
      </c>
      <c r="X18" s="146">
        <v>45345</v>
      </c>
      <c r="Y18" s="147">
        <v>202413000023413</v>
      </c>
      <c r="Z18" s="147" t="s">
        <v>38</v>
      </c>
      <c r="AA18" s="144" t="s">
        <v>237</v>
      </c>
      <c r="AB18" s="146">
        <v>45345</v>
      </c>
      <c r="AC18" s="162" t="s">
        <v>469</v>
      </c>
      <c r="AD18" s="146">
        <v>45345</v>
      </c>
      <c r="AE18" s="163">
        <v>19200000</v>
      </c>
      <c r="AF18" s="152">
        <f t="shared" si="0"/>
        <v>32800000</v>
      </c>
      <c r="AG18" s="164">
        <v>186</v>
      </c>
      <c r="AH18" s="146">
        <v>45348</v>
      </c>
      <c r="AI18" s="163">
        <v>19200000</v>
      </c>
      <c r="AJ18" s="152">
        <f t="shared" si="1"/>
        <v>0</v>
      </c>
      <c r="AK18" s="164">
        <v>428</v>
      </c>
      <c r="AL18" s="146">
        <v>45358</v>
      </c>
      <c r="AM18" s="163">
        <v>19200000</v>
      </c>
      <c r="AN18" s="158">
        <f t="shared" si="2"/>
        <v>0</v>
      </c>
      <c r="AO18" s="157">
        <v>8640000</v>
      </c>
      <c r="AP18" s="157"/>
      <c r="AQ18" s="158">
        <f t="shared" si="5"/>
        <v>10560000</v>
      </c>
      <c r="AR18" s="158">
        <f t="shared" si="4"/>
        <v>32800000</v>
      </c>
      <c r="AS18" s="159" t="s">
        <v>170</v>
      </c>
      <c r="AT18" s="165">
        <v>81</v>
      </c>
      <c r="AU18" s="159" t="s">
        <v>567</v>
      </c>
      <c r="AV18" s="148"/>
    </row>
    <row r="19" spans="1:48" s="117" customFormat="1" ht="18.75" customHeight="1">
      <c r="A19" s="140">
        <v>12</v>
      </c>
      <c r="B19" s="141" t="s">
        <v>266</v>
      </c>
      <c r="C19" s="142" t="s">
        <v>152</v>
      </c>
      <c r="D19" s="142" t="s">
        <v>184</v>
      </c>
      <c r="E19" s="142" t="s">
        <v>206</v>
      </c>
      <c r="F19" s="142" t="s">
        <v>185</v>
      </c>
      <c r="G19" s="141" t="s">
        <v>192</v>
      </c>
      <c r="H19" s="142" t="s">
        <v>6</v>
      </c>
      <c r="I19" s="142" t="s">
        <v>40</v>
      </c>
      <c r="J19" s="141" t="s">
        <v>267</v>
      </c>
      <c r="K19" s="141" t="s">
        <v>226</v>
      </c>
      <c r="L19" s="141" t="s">
        <v>237</v>
      </c>
      <c r="M19" s="143">
        <v>0</v>
      </c>
      <c r="N19" s="144">
        <v>0</v>
      </c>
      <c r="O19" s="143">
        <f>715262+3120000-3835262</f>
        <v>0</v>
      </c>
      <c r="P19" s="144" t="s">
        <v>361</v>
      </c>
      <c r="Q19" s="144" t="s">
        <v>361</v>
      </c>
      <c r="R19" s="144" t="s">
        <v>361</v>
      </c>
      <c r="S19" s="141" t="s">
        <v>159</v>
      </c>
      <c r="T19" s="141" t="s">
        <v>243</v>
      </c>
      <c r="U19" s="141" t="s">
        <v>244</v>
      </c>
      <c r="V19" s="145" t="s">
        <v>245</v>
      </c>
      <c r="W19" s="141" t="s">
        <v>4010</v>
      </c>
      <c r="X19" s="146"/>
      <c r="Y19" s="147"/>
      <c r="Z19" s="147"/>
      <c r="AA19" s="144" t="s">
        <v>515</v>
      </c>
      <c r="AB19" s="148"/>
      <c r="AC19" s="149"/>
      <c r="AD19" s="150"/>
      <c r="AE19" s="163"/>
      <c r="AF19" s="152">
        <f t="shared" si="0"/>
        <v>0</v>
      </c>
      <c r="AG19" s="164"/>
      <c r="AH19" s="146"/>
      <c r="AI19" s="163"/>
      <c r="AJ19" s="152">
        <f t="shared" si="1"/>
        <v>0</v>
      </c>
      <c r="AK19" s="155"/>
      <c r="AL19" s="156"/>
      <c r="AM19" s="157"/>
      <c r="AN19" s="158">
        <f t="shared" si="2"/>
        <v>0</v>
      </c>
      <c r="AO19" s="157"/>
      <c r="AP19" s="157"/>
      <c r="AQ19" s="158">
        <f t="shared" si="5"/>
        <v>0</v>
      </c>
      <c r="AR19" s="158">
        <f t="shared" si="4"/>
        <v>0</v>
      </c>
      <c r="AS19" s="159"/>
      <c r="AT19" s="144"/>
      <c r="AU19" s="148"/>
      <c r="AV19" s="148"/>
    </row>
    <row r="20" spans="1:48" s="117" customFormat="1" ht="18.75" customHeight="1">
      <c r="A20" s="140">
        <v>13</v>
      </c>
      <c r="B20" s="141" t="s">
        <v>268</v>
      </c>
      <c r="C20" s="142" t="s">
        <v>152</v>
      </c>
      <c r="D20" s="142" t="s">
        <v>184</v>
      </c>
      <c r="E20" s="142" t="s">
        <v>206</v>
      </c>
      <c r="F20" s="142" t="s">
        <v>185</v>
      </c>
      <c r="G20" s="141" t="s">
        <v>192</v>
      </c>
      <c r="H20" s="142" t="s">
        <v>80</v>
      </c>
      <c r="I20" s="142" t="s">
        <v>40</v>
      </c>
      <c r="J20" s="141" t="s">
        <v>539</v>
      </c>
      <c r="K20" s="141" t="s">
        <v>226</v>
      </c>
      <c r="L20" s="141" t="s">
        <v>237</v>
      </c>
      <c r="M20" s="143">
        <v>2000000</v>
      </c>
      <c r="N20" s="144">
        <v>4</v>
      </c>
      <c r="O20" s="143">
        <v>7000000</v>
      </c>
      <c r="P20" s="144" t="s">
        <v>361</v>
      </c>
      <c r="Q20" s="144" t="s">
        <v>361</v>
      </c>
      <c r="R20" s="144" t="s">
        <v>238</v>
      </c>
      <c r="S20" s="141" t="s">
        <v>159</v>
      </c>
      <c r="T20" s="141" t="s">
        <v>453</v>
      </c>
      <c r="U20" s="141" t="s">
        <v>244</v>
      </c>
      <c r="V20" s="145" t="s">
        <v>245</v>
      </c>
      <c r="W20" s="141" t="s">
        <v>4010</v>
      </c>
      <c r="X20" s="146">
        <v>45356</v>
      </c>
      <c r="Y20" s="147">
        <v>202413000028923</v>
      </c>
      <c r="Z20" s="144" t="s">
        <v>38</v>
      </c>
      <c r="AA20" s="144" t="s">
        <v>237</v>
      </c>
      <c r="AB20" s="146">
        <v>45357</v>
      </c>
      <c r="AC20" s="162" t="s">
        <v>540</v>
      </c>
      <c r="AD20" s="146">
        <v>45357</v>
      </c>
      <c r="AE20" s="163">
        <v>7000000</v>
      </c>
      <c r="AF20" s="152">
        <f t="shared" si="0"/>
        <v>0</v>
      </c>
      <c r="AG20" s="164">
        <v>394</v>
      </c>
      <c r="AH20" s="146">
        <v>45357</v>
      </c>
      <c r="AI20" s="163">
        <f>7000000-5644600</f>
        <v>1355400</v>
      </c>
      <c r="AJ20" s="152">
        <f t="shared" si="1"/>
        <v>5644600</v>
      </c>
      <c r="AK20" s="164" t="s">
        <v>613</v>
      </c>
      <c r="AL20" s="146">
        <v>45384</v>
      </c>
      <c r="AM20" s="163">
        <v>1355400</v>
      </c>
      <c r="AN20" s="158">
        <f t="shared" si="2"/>
        <v>0</v>
      </c>
      <c r="AO20" s="157">
        <v>1355400</v>
      </c>
      <c r="AP20" s="157"/>
      <c r="AQ20" s="158">
        <f t="shared" si="5"/>
        <v>0</v>
      </c>
      <c r="AR20" s="158">
        <f t="shared" si="4"/>
        <v>5644600</v>
      </c>
      <c r="AS20" s="159" t="s">
        <v>177</v>
      </c>
      <c r="AT20" s="165" t="s">
        <v>615</v>
      </c>
      <c r="AU20" s="159" t="s">
        <v>614</v>
      </c>
      <c r="AV20" s="148"/>
    </row>
    <row r="21" spans="1:48" s="117" customFormat="1" ht="18.75" customHeight="1">
      <c r="A21" s="140">
        <v>14</v>
      </c>
      <c r="B21" s="141" t="s">
        <v>271</v>
      </c>
      <c r="C21" s="142" t="s">
        <v>152</v>
      </c>
      <c r="D21" s="142" t="s">
        <v>184</v>
      </c>
      <c r="E21" s="142" t="s">
        <v>206</v>
      </c>
      <c r="F21" s="142" t="s">
        <v>185</v>
      </c>
      <c r="G21" s="141" t="s">
        <v>192</v>
      </c>
      <c r="H21" s="142" t="s">
        <v>4</v>
      </c>
      <c r="I21" s="142" t="s">
        <v>40</v>
      </c>
      <c r="J21" s="141" t="s">
        <v>272</v>
      </c>
      <c r="K21" s="141" t="s">
        <v>218</v>
      </c>
      <c r="L21" s="141">
        <v>80111605</v>
      </c>
      <c r="M21" s="143">
        <v>5800000</v>
      </c>
      <c r="N21" s="144">
        <v>10</v>
      </c>
      <c r="O21" s="143">
        <f>58000000-4640000</f>
        <v>53360000</v>
      </c>
      <c r="P21" s="144" t="s">
        <v>248</v>
      </c>
      <c r="Q21" s="144" t="s">
        <v>248</v>
      </c>
      <c r="R21" s="144" t="s">
        <v>248</v>
      </c>
      <c r="S21" s="141" t="s">
        <v>159</v>
      </c>
      <c r="T21" s="141" t="s">
        <v>243</v>
      </c>
      <c r="U21" s="141" t="s">
        <v>244</v>
      </c>
      <c r="V21" s="145" t="s">
        <v>245</v>
      </c>
      <c r="W21" s="141" t="s">
        <v>4008</v>
      </c>
      <c r="X21" s="146">
        <v>45345</v>
      </c>
      <c r="Y21" s="147">
        <v>202413000023413</v>
      </c>
      <c r="Z21" s="147" t="s">
        <v>38</v>
      </c>
      <c r="AA21" s="144" t="s">
        <v>237</v>
      </c>
      <c r="AB21" s="146">
        <v>45345</v>
      </c>
      <c r="AC21" s="162" t="s">
        <v>471</v>
      </c>
      <c r="AD21" s="146">
        <v>45345</v>
      </c>
      <c r="AE21" s="163">
        <v>23200000</v>
      </c>
      <c r="AF21" s="152">
        <f t="shared" si="0"/>
        <v>30160000</v>
      </c>
      <c r="AG21" s="164">
        <v>316</v>
      </c>
      <c r="AH21" s="146">
        <v>45350</v>
      </c>
      <c r="AI21" s="163">
        <v>23200000</v>
      </c>
      <c r="AJ21" s="152">
        <f t="shared" si="1"/>
        <v>0</v>
      </c>
      <c r="AK21" s="164">
        <v>424</v>
      </c>
      <c r="AL21" s="146">
        <v>45358</v>
      </c>
      <c r="AM21" s="163">
        <v>23200000</v>
      </c>
      <c r="AN21" s="158">
        <f t="shared" si="2"/>
        <v>0</v>
      </c>
      <c r="AO21" s="157">
        <v>10440000</v>
      </c>
      <c r="AP21" s="157"/>
      <c r="AQ21" s="158">
        <f t="shared" si="5"/>
        <v>12760000</v>
      </c>
      <c r="AR21" s="158">
        <f t="shared" si="4"/>
        <v>30160000</v>
      </c>
      <c r="AS21" s="159" t="s">
        <v>170</v>
      </c>
      <c r="AT21" s="165">
        <v>68</v>
      </c>
      <c r="AU21" s="159" t="s">
        <v>568</v>
      </c>
      <c r="AV21" s="148"/>
    </row>
    <row r="22" spans="1:48" s="117" customFormat="1" ht="18.75" customHeight="1">
      <c r="A22" s="140">
        <v>15</v>
      </c>
      <c r="B22" s="141" t="s">
        <v>273</v>
      </c>
      <c r="C22" s="142" t="s">
        <v>152</v>
      </c>
      <c r="D22" s="142" t="s">
        <v>184</v>
      </c>
      <c r="E22" s="142" t="s">
        <v>206</v>
      </c>
      <c r="F22" s="142" t="s">
        <v>185</v>
      </c>
      <c r="G22" s="141" t="s">
        <v>192</v>
      </c>
      <c r="H22" s="142" t="s">
        <v>4</v>
      </c>
      <c r="I22" s="142" t="s">
        <v>40</v>
      </c>
      <c r="J22" s="141" t="s">
        <v>274</v>
      </c>
      <c r="K22" s="141" t="s">
        <v>226</v>
      </c>
      <c r="L22" s="141" t="s">
        <v>237</v>
      </c>
      <c r="M22" s="143">
        <v>0</v>
      </c>
      <c r="N22" s="144">
        <v>0</v>
      </c>
      <c r="O22" s="143">
        <f>58000000-38000000-20000000</f>
        <v>0</v>
      </c>
      <c r="P22" s="144" t="s">
        <v>361</v>
      </c>
      <c r="Q22" s="144" t="s">
        <v>361</v>
      </c>
      <c r="R22" s="144" t="s">
        <v>361</v>
      </c>
      <c r="S22" s="141" t="s">
        <v>159</v>
      </c>
      <c r="T22" s="141" t="s">
        <v>243</v>
      </c>
      <c r="U22" s="141" t="s">
        <v>244</v>
      </c>
      <c r="V22" s="145" t="s">
        <v>245</v>
      </c>
      <c r="W22" s="141" t="s">
        <v>4010</v>
      </c>
      <c r="X22" s="146"/>
      <c r="Y22" s="147"/>
      <c r="Z22" s="147"/>
      <c r="AA22" s="144"/>
      <c r="AB22" s="148"/>
      <c r="AC22" s="149"/>
      <c r="AD22" s="150"/>
      <c r="AE22" s="163"/>
      <c r="AF22" s="152">
        <f t="shared" si="0"/>
        <v>0</v>
      </c>
      <c r="AG22" s="164"/>
      <c r="AH22" s="146"/>
      <c r="AI22" s="163"/>
      <c r="AJ22" s="152">
        <f t="shared" si="1"/>
        <v>0</v>
      </c>
      <c r="AK22" s="155"/>
      <c r="AL22" s="156"/>
      <c r="AM22" s="157"/>
      <c r="AN22" s="158">
        <f t="shared" si="2"/>
        <v>0</v>
      </c>
      <c r="AO22" s="157"/>
      <c r="AP22" s="157"/>
      <c r="AQ22" s="158">
        <f t="shared" si="5"/>
        <v>0</v>
      </c>
      <c r="AR22" s="158">
        <f t="shared" si="4"/>
        <v>0</v>
      </c>
      <c r="AS22" s="159"/>
      <c r="AT22" s="144"/>
      <c r="AU22" s="148"/>
      <c r="AV22" s="148"/>
    </row>
    <row r="23" spans="1:48" s="117" customFormat="1" ht="18.75" customHeight="1">
      <c r="A23" s="140">
        <v>16</v>
      </c>
      <c r="B23" s="141" t="s">
        <v>275</v>
      </c>
      <c r="C23" s="142" t="s">
        <v>152</v>
      </c>
      <c r="D23" s="142" t="s">
        <v>184</v>
      </c>
      <c r="E23" s="142" t="s">
        <v>206</v>
      </c>
      <c r="F23" s="142" t="s">
        <v>185</v>
      </c>
      <c r="G23" s="141" t="s">
        <v>192</v>
      </c>
      <c r="H23" s="142" t="s">
        <v>197</v>
      </c>
      <c r="I23" s="142" t="s">
        <v>40</v>
      </c>
      <c r="J23" s="141" t="s">
        <v>276</v>
      </c>
      <c r="K23" s="141" t="s">
        <v>218</v>
      </c>
      <c r="L23" s="141">
        <v>80111614</v>
      </c>
      <c r="M23" s="143">
        <v>8300000</v>
      </c>
      <c r="N23" s="144">
        <v>10</v>
      </c>
      <c r="O23" s="143">
        <f>83000000-12000000</f>
        <v>71000000</v>
      </c>
      <c r="P23" s="144" t="s">
        <v>248</v>
      </c>
      <c r="Q23" s="144" t="s">
        <v>248</v>
      </c>
      <c r="R23" s="144" t="s">
        <v>248</v>
      </c>
      <c r="S23" s="141" t="s">
        <v>159</v>
      </c>
      <c r="T23" s="141" t="s">
        <v>243</v>
      </c>
      <c r="U23" s="141" t="s">
        <v>244</v>
      </c>
      <c r="V23" s="145" t="s">
        <v>245</v>
      </c>
      <c r="W23" s="141" t="s">
        <v>4008</v>
      </c>
      <c r="X23" s="146">
        <v>45345</v>
      </c>
      <c r="Y23" s="147">
        <v>202413000023413</v>
      </c>
      <c r="Z23" s="147" t="s">
        <v>38</v>
      </c>
      <c r="AA23" s="144" t="s">
        <v>237</v>
      </c>
      <c r="AB23" s="146">
        <v>45345</v>
      </c>
      <c r="AC23" s="162" t="s">
        <v>472</v>
      </c>
      <c r="AD23" s="146">
        <v>45345</v>
      </c>
      <c r="AE23" s="163">
        <v>33200000</v>
      </c>
      <c r="AF23" s="152">
        <f t="shared" si="0"/>
        <v>37800000</v>
      </c>
      <c r="AG23" s="164">
        <v>317</v>
      </c>
      <c r="AH23" s="146">
        <v>45350</v>
      </c>
      <c r="AI23" s="163">
        <v>33200000</v>
      </c>
      <c r="AJ23" s="152">
        <f t="shared" si="1"/>
        <v>0</v>
      </c>
      <c r="AK23" s="164">
        <v>403</v>
      </c>
      <c r="AL23" s="146">
        <v>45355</v>
      </c>
      <c r="AM23" s="163">
        <v>33200000</v>
      </c>
      <c r="AN23" s="158">
        <f t="shared" si="2"/>
        <v>0</v>
      </c>
      <c r="AO23" s="157">
        <v>15770000</v>
      </c>
      <c r="AP23" s="157"/>
      <c r="AQ23" s="158">
        <f t="shared" si="5"/>
        <v>17430000</v>
      </c>
      <c r="AR23" s="158">
        <f t="shared" si="4"/>
        <v>37800000</v>
      </c>
      <c r="AS23" s="159" t="s">
        <v>170</v>
      </c>
      <c r="AT23" s="165">
        <v>65</v>
      </c>
      <c r="AU23" s="159" t="s">
        <v>569</v>
      </c>
      <c r="AV23" s="148"/>
    </row>
    <row r="24" spans="1:48" s="117" customFormat="1" ht="18.75" customHeight="1">
      <c r="A24" s="140">
        <v>17</v>
      </c>
      <c r="B24" s="141" t="s">
        <v>277</v>
      </c>
      <c r="C24" s="142" t="s">
        <v>152</v>
      </c>
      <c r="D24" s="142" t="s">
        <v>184</v>
      </c>
      <c r="E24" s="142" t="s">
        <v>206</v>
      </c>
      <c r="F24" s="142" t="s">
        <v>185</v>
      </c>
      <c r="G24" s="141" t="s">
        <v>192</v>
      </c>
      <c r="H24" s="142" t="s">
        <v>197</v>
      </c>
      <c r="I24" s="142" t="s">
        <v>40</v>
      </c>
      <c r="J24" s="141" t="s">
        <v>278</v>
      </c>
      <c r="K24" s="141" t="s">
        <v>226</v>
      </c>
      <c r="L24" s="141" t="s">
        <v>237</v>
      </c>
      <c r="M24" s="143">
        <v>0</v>
      </c>
      <c r="N24" s="144">
        <v>0</v>
      </c>
      <c r="O24" s="143">
        <f>83000000-22000000-10800000-28800000-21400000</f>
        <v>0</v>
      </c>
      <c r="P24" s="144" t="s">
        <v>361</v>
      </c>
      <c r="Q24" s="144" t="s">
        <v>361</v>
      </c>
      <c r="R24" s="144" t="s">
        <v>361</v>
      </c>
      <c r="S24" s="141" t="s">
        <v>159</v>
      </c>
      <c r="T24" s="141" t="s">
        <v>243</v>
      </c>
      <c r="U24" s="141" t="s">
        <v>244</v>
      </c>
      <c r="V24" s="145" t="s">
        <v>245</v>
      </c>
      <c r="W24" s="141" t="s">
        <v>4010</v>
      </c>
      <c r="X24" s="146"/>
      <c r="Y24" s="147"/>
      <c r="Z24" s="147"/>
      <c r="AA24" s="144"/>
      <c r="AB24" s="148"/>
      <c r="AC24" s="149"/>
      <c r="AD24" s="150"/>
      <c r="AE24" s="163"/>
      <c r="AF24" s="152">
        <f t="shared" si="0"/>
        <v>0</v>
      </c>
      <c r="AG24" s="164"/>
      <c r="AH24" s="146"/>
      <c r="AI24" s="163"/>
      <c r="AJ24" s="152">
        <f t="shared" si="1"/>
        <v>0</v>
      </c>
      <c r="AK24" s="155"/>
      <c r="AL24" s="156"/>
      <c r="AM24" s="157"/>
      <c r="AN24" s="158">
        <f t="shared" si="2"/>
        <v>0</v>
      </c>
      <c r="AO24" s="157"/>
      <c r="AP24" s="157"/>
      <c r="AQ24" s="158">
        <f t="shared" si="5"/>
        <v>0</v>
      </c>
      <c r="AR24" s="158">
        <f t="shared" si="4"/>
        <v>0</v>
      </c>
      <c r="AS24" s="159"/>
      <c r="AT24" s="144"/>
      <c r="AU24" s="148"/>
      <c r="AV24" s="148"/>
    </row>
    <row r="25" spans="1:48" s="117" customFormat="1" ht="18.75" customHeight="1">
      <c r="A25" s="140">
        <v>18</v>
      </c>
      <c r="B25" s="141" t="s">
        <v>279</v>
      </c>
      <c r="C25" s="142" t="s">
        <v>152</v>
      </c>
      <c r="D25" s="142" t="s">
        <v>184</v>
      </c>
      <c r="E25" s="142" t="s">
        <v>206</v>
      </c>
      <c r="F25" s="142" t="s">
        <v>185</v>
      </c>
      <c r="G25" s="141" t="s">
        <v>192</v>
      </c>
      <c r="H25" s="142" t="s">
        <v>198</v>
      </c>
      <c r="I25" s="142" t="s">
        <v>40</v>
      </c>
      <c r="J25" s="141" t="s">
        <v>280</v>
      </c>
      <c r="K25" s="141" t="s">
        <v>226</v>
      </c>
      <c r="L25" s="141" t="s">
        <v>237</v>
      </c>
      <c r="M25" s="143">
        <v>0</v>
      </c>
      <c r="N25" s="144">
        <v>0</v>
      </c>
      <c r="O25" s="143">
        <f>83000000-19200000-63800000</f>
        <v>0</v>
      </c>
      <c r="P25" s="144" t="s">
        <v>361</v>
      </c>
      <c r="Q25" s="144" t="s">
        <v>361</v>
      </c>
      <c r="R25" s="144" t="s">
        <v>361</v>
      </c>
      <c r="S25" s="141" t="s">
        <v>159</v>
      </c>
      <c r="T25" s="141" t="s">
        <v>243</v>
      </c>
      <c r="U25" s="141" t="s">
        <v>244</v>
      </c>
      <c r="V25" s="145" t="s">
        <v>245</v>
      </c>
      <c r="W25" s="141" t="s">
        <v>4010</v>
      </c>
      <c r="X25" s="146"/>
      <c r="Y25" s="147"/>
      <c r="Z25" s="147"/>
      <c r="AA25" s="144"/>
      <c r="AB25" s="148"/>
      <c r="AC25" s="149"/>
      <c r="AD25" s="150"/>
      <c r="AE25" s="163"/>
      <c r="AF25" s="152">
        <f t="shared" si="0"/>
        <v>0</v>
      </c>
      <c r="AG25" s="164"/>
      <c r="AH25" s="146"/>
      <c r="AI25" s="163"/>
      <c r="AJ25" s="152">
        <f t="shared" si="1"/>
        <v>0</v>
      </c>
      <c r="AK25" s="155"/>
      <c r="AL25" s="156"/>
      <c r="AM25" s="157"/>
      <c r="AN25" s="158">
        <f t="shared" si="2"/>
        <v>0</v>
      </c>
      <c r="AO25" s="157"/>
      <c r="AP25" s="157"/>
      <c r="AQ25" s="158">
        <f t="shared" si="5"/>
        <v>0</v>
      </c>
      <c r="AR25" s="158">
        <f t="shared" si="4"/>
        <v>0</v>
      </c>
      <c r="AS25" s="159"/>
      <c r="AT25" s="144"/>
      <c r="AU25" s="148"/>
      <c r="AV25" s="148"/>
    </row>
    <row r="26" spans="1:48" s="117" customFormat="1" ht="18.75" customHeight="1">
      <c r="A26" s="140">
        <v>19</v>
      </c>
      <c r="B26" s="141" t="s">
        <v>281</v>
      </c>
      <c r="C26" s="142" t="s">
        <v>152</v>
      </c>
      <c r="D26" s="142" t="s">
        <v>184</v>
      </c>
      <c r="E26" s="142" t="s">
        <v>206</v>
      </c>
      <c r="F26" s="142" t="s">
        <v>185</v>
      </c>
      <c r="G26" s="141" t="s">
        <v>192</v>
      </c>
      <c r="H26" s="142" t="s">
        <v>198</v>
      </c>
      <c r="I26" s="142" t="s">
        <v>40</v>
      </c>
      <c r="J26" s="141" t="s">
        <v>282</v>
      </c>
      <c r="K26" s="141" t="s">
        <v>218</v>
      </c>
      <c r="L26" s="141">
        <v>80111607</v>
      </c>
      <c r="M26" s="143">
        <v>8300000</v>
      </c>
      <c r="N26" s="144">
        <v>10</v>
      </c>
      <c r="O26" s="143">
        <f>83000000-26200000-10600000-40000000-6000000</f>
        <v>200000</v>
      </c>
      <c r="P26" s="144" t="s">
        <v>248</v>
      </c>
      <c r="Q26" s="144" t="s">
        <v>248</v>
      </c>
      <c r="R26" s="144" t="s">
        <v>248</v>
      </c>
      <c r="S26" s="141" t="s">
        <v>159</v>
      </c>
      <c r="T26" s="141" t="s">
        <v>243</v>
      </c>
      <c r="U26" s="141" t="s">
        <v>244</v>
      </c>
      <c r="V26" s="145" t="s">
        <v>245</v>
      </c>
      <c r="W26" s="141" t="s">
        <v>4008</v>
      </c>
      <c r="X26" s="146"/>
      <c r="Y26" s="147"/>
      <c r="Z26" s="147"/>
      <c r="AA26" s="144"/>
      <c r="AB26" s="148"/>
      <c r="AC26" s="149"/>
      <c r="AD26" s="150"/>
      <c r="AE26" s="163"/>
      <c r="AF26" s="152">
        <f t="shared" si="0"/>
        <v>200000</v>
      </c>
      <c r="AG26" s="164"/>
      <c r="AH26" s="146"/>
      <c r="AI26" s="163"/>
      <c r="AJ26" s="152">
        <f t="shared" si="1"/>
        <v>0</v>
      </c>
      <c r="AK26" s="155"/>
      <c r="AL26" s="156"/>
      <c r="AM26" s="157"/>
      <c r="AN26" s="158">
        <f t="shared" si="2"/>
        <v>0</v>
      </c>
      <c r="AO26" s="157"/>
      <c r="AP26" s="157"/>
      <c r="AQ26" s="158">
        <f t="shared" si="5"/>
        <v>0</v>
      </c>
      <c r="AR26" s="158">
        <f t="shared" si="4"/>
        <v>200000</v>
      </c>
      <c r="AS26" s="159"/>
      <c r="AT26" s="144"/>
      <c r="AU26" s="148"/>
      <c r="AV26" s="148"/>
    </row>
    <row r="27" spans="1:48" s="117" customFormat="1" ht="18.75" customHeight="1">
      <c r="A27" s="140">
        <v>20</v>
      </c>
      <c r="B27" s="141" t="s">
        <v>283</v>
      </c>
      <c r="C27" s="142" t="s">
        <v>152</v>
      </c>
      <c r="D27" s="142" t="s">
        <v>184</v>
      </c>
      <c r="E27" s="142" t="s">
        <v>206</v>
      </c>
      <c r="F27" s="142" t="s">
        <v>185</v>
      </c>
      <c r="G27" s="141" t="s">
        <v>192</v>
      </c>
      <c r="H27" s="142" t="s">
        <v>91</v>
      </c>
      <c r="I27" s="142" t="s">
        <v>40</v>
      </c>
      <c r="J27" s="141" t="s">
        <v>284</v>
      </c>
      <c r="K27" s="141" t="s">
        <v>218</v>
      </c>
      <c r="L27" s="141">
        <v>80111601</v>
      </c>
      <c r="M27" s="143">
        <v>3500000</v>
      </c>
      <c r="N27" s="144">
        <v>10</v>
      </c>
      <c r="O27" s="143">
        <f>35000000-10350000-2800000</f>
        <v>21850000</v>
      </c>
      <c r="P27" s="144" t="s">
        <v>248</v>
      </c>
      <c r="Q27" s="144" t="s">
        <v>248</v>
      </c>
      <c r="R27" s="144" t="s">
        <v>248</v>
      </c>
      <c r="S27" s="141" t="s">
        <v>159</v>
      </c>
      <c r="T27" s="141" t="s">
        <v>243</v>
      </c>
      <c r="U27" s="141" t="s">
        <v>244</v>
      </c>
      <c r="V27" s="145" t="s">
        <v>245</v>
      </c>
      <c r="W27" s="141" t="s">
        <v>4008</v>
      </c>
      <c r="X27" s="146">
        <v>45345</v>
      </c>
      <c r="Y27" s="147">
        <v>202413000023413</v>
      </c>
      <c r="Z27" s="147" t="s">
        <v>38</v>
      </c>
      <c r="AA27" s="144" t="s">
        <v>405</v>
      </c>
      <c r="AB27" s="146">
        <v>45345</v>
      </c>
      <c r="AC27" s="162" t="s">
        <v>473</v>
      </c>
      <c r="AD27" s="146">
        <v>45345</v>
      </c>
      <c r="AE27" s="163">
        <v>14000000</v>
      </c>
      <c r="AF27" s="152">
        <f t="shared" si="0"/>
        <v>7850000</v>
      </c>
      <c r="AG27" s="164">
        <v>187</v>
      </c>
      <c r="AH27" s="146">
        <v>45348</v>
      </c>
      <c r="AI27" s="163">
        <v>14000000</v>
      </c>
      <c r="AJ27" s="152">
        <f t="shared" si="1"/>
        <v>0</v>
      </c>
      <c r="AK27" s="164">
        <v>545</v>
      </c>
      <c r="AL27" s="146">
        <v>45359</v>
      </c>
      <c r="AM27" s="163">
        <v>14000000</v>
      </c>
      <c r="AN27" s="158">
        <f t="shared" si="2"/>
        <v>0</v>
      </c>
      <c r="AO27" s="157">
        <v>5833333</v>
      </c>
      <c r="AP27" s="157"/>
      <c r="AQ27" s="158">
        <f t="shared" si="5"/>
        <v>8166667</v>
      </c>
      <c r="AR27" s="158">
        <f t="shared" si="4"/>
        <v>7850000</v>
      </c>
      <c r="AS27" s="159" t="s">
        <v>168</v>
      </c>
      <c r="AT27" s="165">
        <v>117</v>
      </c>
      <c r="AU27" s="159" t="s">
        <v>570</v>
      </c>
      <c r="AV27" s="148"/>
    </row>
    <row r="28" spans="1:48" s="117" customFormat="1" ht="18.75" customHeight="1">
      <c r="A28" s="140">
        <v>21</v>
      </c>
      <c r="B28" s="141" t="s">
        <v>285</v>
      </c>
      <c r="C28" s="142" t="s">
        <v>152</v>
      </c>
      <c r="D28" s="142" t="s">
        <v>184</v>
      </c>
      <c r="E28" s="142" t="s">
        <v>206</v>
      </c>
      <c r="F28" s="142" t="s">
        <v>185</v>
      </c>
      <c r="G28" s="141" t="s">
        <v>192</v>
      </c>
      <c r="H28" s="142" t="s">
        <v>91</v>
      </c>
      <c r="I28" s="142" t="s">
        <v>40</v>
      </c>
      <c r="J28" s="141" t="s">
        <v>286</v>
      </c>
      <c r="K28" s="141" t="s">
        <v>218</v>
      </c>
      <c r="L28" s="141">
        <v>80111601</v>
      </c>
      <c r="M28" s="143">
        <v>3500000</v>
      </c>
      <c r="N28" s="144">
        <v>10</v>
      </c>
      <c r="O28" s="143">
        <f>35000000-13200000-4715000</f>
        <v>17085000</v>
      </c>
      <c r="P28" s="144" t="s">
        <v>248</v>
      </c>
      <c r="Q28" s="144" t="s">
        <v>248</v>
      </c>
      <c r="R28" s="144" t="s">
        <v>248</v>
      </c>
      <c r="S28" s="141" t="s">
        <v>159</v>
      </c>
      <c r="T28" s="141" t="s">
        <v>243</v>
      </c>
      <c r="U28" s="141" t="s">
        <v>244</v>
      </c>
      <c r="V28" s="145" t="s">
        <v>245</v>
      </c>
      <c r="W28" s="141" t="s">
        <v>4008</v>
      </c>
      <c r="X28" s="146">
        <v>45345</v>
      </c>
      <c r="Y28" s="147">
        <v>202413000023413</v>
      </c>
      <c r="Z28" s="147" t="s">
        <v>38</v>
      </c>
      <c r="AA28" s="144" t="s">
        <v>237</v>
      </c>
      <c r="AB28" s="146">
        <v>45345</v>
      </c>
      <c r="AC28" s="162" t="s">
        <v>474</v>
      </c>
      <c r="AD28" s="146">
        <v>45345</v>
      </c>
      <c r="AE28" s="163">
        <v>14000000</v>
      </c>
      <c r="AF28" s="152">
        <f t="shared" si="0"/>
        <v>3085000</v>
      </c>
      <c r="AG28" s="164">
        <v>188</v>
      </c>
      <c r="AH28" s="146">
        <v>45348</v>
      </c>
      <c r="AI28" s="163">
        <v>14000000</v>
      </c>
      <c r="AJ28" s="152">
        <f t="shared" si="1"/>
        <v>0</v>
      </c>
      <c r="AK28" s="164">
        <v>505</v>
      </c>
      <c r="AL28" s="146">
        <v>45358</v>
      </c>
      <c r="AM28" s="163">
        <v>14000000</v>
      </c>
      <c r="AN28" s="158">
        <f t="shared" si="2"/>
        <v>0</v>
      </c>
      <c r="AO28" s="157">
        <v>6300000</v>
      </c>
      <c r="AP28" s="157"/>
      <c r="AQ28" s="158">
        <f t="shared" si="5"/>
        <v>7700000</v>
      </c>
      <c r="AR28" s="158">
        <f t="shared" si="4"/>
        <v>3085000</v>
      </c>
      <c r="AS28" s="159" t="s">
        <v>168</v>
      </c>
      <c r="AT28" s="165">
        <v>74</v>
      </c>
      <c r="AU28" s="159" t="s">
        <v>571</v>
      </c>
      <c r="AV28" s="148"/>
    </row>
    <row r="29" spans="1:48" s="117" customFormat="1" ht="18.75" customHeight="1">
      <c r="A29" s="140">
        <v>22</v>
      </c>
      <c r="B29" s="141" t="s">
        <v>287</v>
      </c>
      <c r="C29" s="142" t="s">
        <v>152</v>
      </c>
      <c r="D29" s="142" t="s">
        <v>184</v>
      </c>
      <c r="E29" s="142" t="s">
        <v>206</v>
      </c>
      <c r="F29" s="142" t="s">
        <v>185</v>
      </c>
      <c r="G29" s="141" t="s">
        <v>192</v>
      </c>
      <c r="H29" s="142" t="s">
        <v>2</v>
      </c>
      <c r="I29" s="142" t="s">
        <v>40</v>
      </c>
      <c r="J29" s="141" t="s">
        <v>288</v>
      </c>
      <c r="K29" s="141" t="s">
        <v>218</v>
      </c>
      <c r="L29" s="141">
        <v>80111607</v>
      </c>
      <c r="M29" s="143">
        <v>4500000</v>
      </c>
      <c r="N29" s="144">
        <v>10</v>
      </c>
      <c r="O29" s="143">
        <v>45000000</v>
      </c>
      <c r="P29" s="144" t="s">
        <v>248</v>
      </c>
      <c r="Q29" s="144" t="s">
        <v>248</v>
      </c>
      <c r="R29" s="144" t="s">
        <v>248</v>
      </c>
      <c r="S29" s="141" t="s">
        <v>159</v>
      </c>
      <c r="T29" s="141" t="s">
        <v>243</v>
      </c>
      <c r="U29" s="141" t="s">
        <v>244</v>
      </c>
      <c r="V29" s="145" t="s">
        <v>245</v>
      </c>
      <c r="W29" s="141" t="s">
        <v>4008</v>
      </c>
      <c r="X29" s="146">
        <v>45345</v>
      </c>
      <c r="Y29" s="147">
        <v>202413000023413</v>
      </c>
      <c r="Z29" s="147" t="s">
        <v>38</v>
      </c>
      <c r="AA29" s="144" t="s">
        <v>237</v>
      </c>
      <c r="AB29" s="146">
        <v>45345</v>
      </c>
      <c r="AC29" s="162" t="s">
        <v>475</v>
      </c>
      <c r="AD29" s="146">
        <v>45345</v>
      </c>
      <c r="AE29" s="163">
        <v>16000000</v>
      </c>
      <c r="AF29" s="152">
        <f t="shared" si="0"/>
        <v>29000000</v>
      </c>
      <c r="AG29" s="164">
        <v>189</v>
      </c>
      <c r="AH29" s="146">
        <v>45348</v>
      </c>
      <c r="AI29" s="163">
        <v>16000000</v>
      </c>
      <c r="AJ29" s="152">
        <f t="shared" si="1"/>
        <v>0</v>
      </c>
      <c r="AK29" s="164">
        <v>506</v>
      </c>
      <c r="AL29" s="146">
        <v>45358</v>
      </c>
      <c r="AM29" s="163">
        <v>16000000</v>
      </c>
      <c r="AN29" s="158">
        <f t="shared" si="2"/>
        <v>0</v>
      </c>
      <c r="AO29" s="157">
        <v>7200000</v>
      </c>
      <c r="AP29" s="157"/>
      <c r="AQ29" s="158">
        <f t="shared" si="5"/>
        <v>8800000</v>
      </c>
      <c r="AR29" s="158">
        <f t="shared" si="4"/>
        <v>29000000</v>
      </c>
      <c r="AS29" s="159" t="s">
        <v>170</v>
      </c>
      <c r="AT29" s="165">
        <v>94</v>
      </c>
      <c r="AU29" s="159" t="s">
        <v>572</v>
      </c>
      <c r="AV29" s="148"/>
    </row>
    <row r="30" spans="1:48" s="117" customFormat="1" ht="18.75" customHeight="1">
      <c r="A30" s="140">
        <v>23</v>
      </c>
      <c r="B30" s="141" t="s">
        <v>289</v>
      </c>
      <c r="C30" s="142" t="s">
        <v>152</v>
      </c>
      <c r="D30" s="142" t="s">
        <v>184</v>
      </c>
      <c r="E30" s="142" t="s">
        <v>206</v>
      </c>
      <c r="F30" s="142" t="s">
        <v>185</v>
      </c>
      <c r="G30" s="141" t="s">
        <v>192</v>
      </c>
      <c r="H30" s="142" t="s">
        <v>2</v>
      </c>
      <c r="I30" s="142" t="s">
        <v>40</v>
      </c>
      <c r="J30" s="141" t="s">
        <v>290</v>
      </c>
      <c r="K30" s="141" t="s">
        <v>218</v>
      </c>
      <c r="L30" s="141">
        <v>80111607</v>
      </c>
      <c r="M30" s="143">
        <v>8200000</v>
      </c>
      <c r="N30" s="144">
        <v>10</v>
      </c>
      <c r="O30" s="143">
        <f>82000000-23200000-24800000-4950000</f>
        <v>29050000</v>
      </c>
      <c r="P30" s="144" t="s">
        <v>248</v>
      </c>
      <c r="Q30" s="144" t="s">
        <v>248</v>
      </c>
      <c r="R30" s="144" t="s">
        <v>248</v>
      </c>
      <c r="S30" s="141" t="s">
        <v>159</v>
      </c>
      <c r="T30" s="141" t="s">
        <v>243</v>
      </c>
      <c r="U30" s="141" t="s">
        <v>244</v>
      </c>
      <c r="V30" s="145" t="s">
        <v>245</v>
      </c>
      <c r="W30" s="141" t="s">
        <v>4008</v>
      </c>
      <c r="X30" s="146">
        <v>45345</v>
      </c>
      <c r="Y30" s="147">
        <v>202413000023413</v>
      </c>
      <c r="Z30" s="147" t="s">
        <v>38</v>
      </c>
      <c r="AA30" s="144" t="s">
        <v>237</v>
      </c>
      <c r="AB30" s="146">
        <v>45345</v>
      </c>
      <c r="AC30" s="162" t="s">
        <v>470</v>
      </c>
      <c r="AD30" s="146">
        <v>45345</v>
      </c>
      <c r="AE30" s="163">
        <v>22000000</v>
      </c>
      <c r="AF30" s="152">
        <f t="shared" si="0"/>
        <v>7050000</v>
      </c>
      <c r="AG30" s="164">
        <v>190</v>
      </c>
      <c r="AH30" s="146">
        <v>45348</v>
      </c>
      <c r="AI30" s="163">
        <v>22000000</v>
      </c>
      <c r="AJ30" s="152">
        <f t="shared" si="1"/>
        <v>0</v>
      </c>
      <c r="AK30" s="164">
        <v>417</v>
      </c>
      <c r="AL30" s="146">
        <v>45357</v>
      </c>
      <c r="AM30" s="163">
        <v>22000000</v>
      </c>
      <c r="AN30" s="158">
        <f t="shared" si="2"/>
        <v>0</v>
      </c>
      <c r="AO30" s="157">
        <v>10450000</v>
      </c>
      <c r="AP30" s="157"/>
      <c r="AQ30" s="158">
        <f t="shared" si="5"/>
        <v>11550000</v>
      </c>
      <c r="AR30" s="158">
        <f t="shared" si="4"/>
        <v>7050000</v>
      </c>
      <c r="AS30" s="159" t="s">
        <v>170</v>
      </c>
      <c r="AT30" s="165">
        <v>69</v>
      </c>
      <c r="AU30" s="159" t="s">
        <v>573</v>
      </c>
      <c r="AV30" s="148"/>
    </row>
    <row r="31" spans="1:48" s="117" customFormat="1" ht="18.75" customHeight="1">
      <c r="A31" s="140">
        <v>24</v>
      </c>
      <c r="B31" s="141" t="s">
        <v>291</v>
      </c>
      <c r="C31" s="142" t="s">
        <v>152</v>
      </c>
      <c r="D31" s="142" t="s">
        <v>184</v>
      </c>
      <c r="E31" s="142" t="s">
        <v>206</v>
      </c>
      <c r="F31" s="142" t="s">
        <v>185</v>
      </c>
      <c r="G31" s="141" t="s">
        <v>192</v>
      </c>
      <c r="H31" s="142" t="s">
        <v>2</v>
      </c>
      <c r="I31" s="142" t="s">
        <v>40</v>
      </c>
      <c r="J31" s="141" t="s">
        <v>292</v>
      </c>
      <c r="K31" s="141" t="s">
        <v>218</v>
      </c>
      <c r="L31" s="141">
        <v>80111607</v>
      </c>
      <c r="M31" s="143">
        <v>8000000</v>
      </c>
      <c r="N31" s="144">
        <v>10</v>
      </c>
      <c r="O31" s="143">
        <v>80000000</v>
      </c>
      <c r="P31" s="144" t="s">
        <v>248</v>
      </c>
      <c r="Q31" s="144" t="s">
        <v>248</v>
      </c>
      <c r="R31" s="144" t="s">
        <v>248</v>
      </c>
      <c r="S31" s="141" t="s">
        <v>159</v>
      </c>
      <c r="T31" s="141" t="s">
        <v>243</v>
      </c>
      <c r="U31" s="141" t="s">
        <v>244</v>
      </c>
      <c r="V31" s="145" t="s">
        <v>245</v>
      </c>
      <c r="W31" s="141" t="s">
        <v>4008</v>
      </c>
      <c r="X31" s="146">
        <v>45345</v>
      </c>
      <c r="Y31" s="147">
        <v>202413000023413</v>
      </c>
      <c r="Z31" s="147" t="s">
        <v>38</v>
      </c>
      <c r="AA31" s="144" t="s">
        <v>237</v>
      </c>
      <c r="AB31" s="146">
        <v>45345</v>
      </c>
      <c r="AC31" s="162" t="s">
        <v>476</v>
      </c>
      <c r="AD31" s="146">
        <v>45345</v>
      </c>
      <c r="AE31" s="163">
        <v>32000000</v>
      </c>
      <c r="AF31" s="152">
        <f t="shared" si="0"/>
        <v>48000000</v>
      </c>
      <c r="AG31" s="164">
        <v>191</v>
      </c>
      <c r="AH31" s="146">
        <v>45348</v>
      </c>
      <c r="AI31" s="163">
        <f>32000000-2000000</f>
        <v>30000000</v>
      </c>
      <c r="AJ31" s="152">
        <f t="shared" si="1"/>
        <v>2000000</v>
      </c>
      <c r="AK31" s="164">
        <v>1815</v>
      </c>
      <c r="AL31" s="146">
        <v>45412</v>
      </c>
      <c r="AM31" s="163">
        <v>30000000</v>
      </c>
      <c r="AN31" s="158">
        <f t="shared" si="2"/>
        <v>0</v>
      </c>
      <c r="AO31" s="157">
        <v>0</v>
      </c>
      <c r="AP31" s="157"/>
      <c r="AQ31" s="158">
        <f t="shared" si="5"/>
        <v>30000000</v>
      </c>
      <c r="AR31" s="158">
        <f t="shared" si="4"/>
        <v>50000000</v>
      </c>
      <c r="AS31" s="159" t="s">
        <v>170</v>
      </c>
      <c r="AT31" s="164">
        <v>400</v>
      </c>
      <c r="AU31" s="165" t="s">
        <v>690</v>
      </c>
      <c r="AV31" s="148"/>
    </row>
    <row r="32" spans="1:48" s="117" customFormat="1" ht="18.75" customHeight="1">
      <c r="A32" s="140">
        <v>25</v>
      </c>
      <c r="B32" s="141" t="s">
        <v>293</v>
      </c>
      <c r="C32" s="142" t="s">
        <v>152</v>
      </c>
      <c r="D32" s="142" t="s">
        <v>184</v>
      </c>
      <c r="E32" s="142" t="s">
        <v>206</v>
      </c>
      <c r="F32" s="142" t="s">
        <v>185</v>
      </c>
      <c r="G32" s="141" t="s">
        <v>192</v>
      </c>
      <c r="H32" s="142" t="s">
        <v>2</v>
      </c>
      <c r="I32" s="142" t="s">
        <v>40</v>
      </c>
      <c r="J32" s="141" t="s">
        <v>294</v>
      </c>
      <c r="K32" s="141" t="s">
        <v>218</v>
      </c>
      <c r="L32" s="141">
        <v>80111607</v>
      </c>
      <c r="M32" s="143">
        <v>4700000</v>
      </c>
      <c r="N32" s="144">
        <v>10</v>
      </c>
      <c r="O32" s="143">
        <v>47000000</v>
      </c>
      <c r="P32" s="144" t="s">
        <v>248</v>
      </c>
      <c r="Q32" s="144" t="s">
        <v>248</v>
      </c>
      <c r="R32" s="144" t="s">
        <v>248</v>
      </c>
      <c r="S32" s="141" t="s">
        <v>159</v>
      </c>
      <c r="T32" s="141" t="s">
        <v>243</v>
      </c>
      <c r="U32" s="141" t="s">
        <v>244</v>
      </c>
      <c r="V32" s="145" t="s">
        <v>245</v>
      </c>
      <c r="W32" s="141" t="s">
        <v>4008</v>
      </c>
      <c r="X32" s="146">
        <v>45345</v>
      </c>
      <c r="Y32" s="147">
        <v>202413000023413</v>
      </c>
      <c r="Z32" s="147" t="s">
        <v>38</v>
      </c>
      <c r="AA32" s="144" t="s">
        <v>237</v>
      </c>
      <c r="AB32" s="146">
        <v>45345</v>
      </c>
      <c r="AC32" s="162" t="s">
        <v>477</v>
      </c>
      <c r="AD32" s="146">
        <v>45345</v>
      </c>
      <c r="AE32" s="163">
        <v>16000000</v>
      </c>
      <c r="AF32" s="152">
        <f t="shared" si="0"/>
        <v>31000000</v>
      </c>
      <c r="AG32" s="164">
        <v>192</v>
      </c>
      <c r="AH32" s="146">
        <v>45348</v>
      </c>
      <c r="AI32" s="163">
        <f>16000000-250000</f>
        <v>15750000</v>
      </c>
      <c r="AJ32" s="152">
        <f t="shared" si="1"/>
        <v>250000</v>
      </c>
      <c r="AK32" s="164">
        <v>643</v>
      </c>
      <c r="AL32" s="146">
        <v>45363</v>
      </c>
      <c r="AM32" s="163">
        <v>15750000</v>
      </c>
      <c r="AN32" s="158">
        <f t="shared" si="2"/>
        <v>0</v>
      </c>
      <c r="AO32" s="157">
        <v>7350000</v>
      </c>
      <c r="AP32" s="157"/>
      <c r="AQ32" s="158">
        <f t="shared" si="5"/>
        <v>8400000</v>
      </c>
      <c r="AR32" s="158">
        <f t="shared" si="4"/>
        <v>31250000</v>
      </c>
      <c r="AS32" s="159" t="s">
        <v>170</v>
      </c>
      <c r="AT32" s="165">
        <v>126</v>
      </c>
      <c r="AU32" s="159" t="s">
        <v>574</v>
      </c>
      <c r="AV32" s="148"/>
    </row>
    <row r="33" spans="1:48" s="117" customFormat="1" ht="18.75" customHeight="1">
      <c r="A33" s="140">
        <v>26</v>
      </c>
      <c r="B33" s="141" t="s">
        <v>295</v>
      </c>
      <c r="C33" s="142" t="s">
        <v>152</v>
      </c>
      <c r="D33" s="142" t="s">
        <v>184</v>
      </c>
      <c r="E33" s="142" t="s">
        <v>206</v>
      </c>
      <c r="F33" s="142" t="s">
        <v>185</v>
      </c>
      <c r="G33" s="141" t="s">
        <v>192</v>
      </c>
      <c r="H33" s="142" t="s">
        <v>2</v>
      </c>
      <c r="I33" s="142" t="s">
        <v>40</v>
      </c>
      <c r="J33" s="141" t="s">
        <v>296</v>
      </c>
      <c r="K33" s="141" t="s">
        <v>218</v>
      </c>
      <c r="L33" s="141">
        <v>80111607</v>
      </c>
      <c r="M33" s="143">
        <v>2100000</v>
      </c>
      <c r="N33" s="144">
        <v>10</v>
      </c>
      <c r="O33" s="143">
        <v>21000000</v>
      </c>
      <c r="P33" s="144" t="s">
        <v>248</v>
      </c>
      <c r="Q33" s="144" t="s">
        <v>248</v>
      </c>
      <c r="R33" s="144" t="s">
        <v>248</v>
      </c>
      <c r="S33" s="141" t="s">
        <v>159</v>
      </c>
      <c r="T33" s="141" t="s">
        <v>243</v>
      </c>
      <c r="U33" s="141" t="s">
        <v>244</v>
      </c>
      <c r="V33" s="145" t="s">
        <v>245</v>
      </c>
      <c r="W33" s="141" t="s">
        <v>4008</v>
      </c>
      <c r="X33" s="146">
        <v>45345</v>
      </c>
      <c r="Y33" s="147">
        <v>202413000023413</v>
      </c>
      <c r="Z33" s="147" t="s">
        <v>38</v>
      </c>
      <c r="AA33" s="144" t="s">
        <v>237</v>
      </c>
      <c r="AB33" s="146">
        <v>45345</v>
      </c>
      <c r="AC33" s="162" t="s">
        <v>478</v>
      </c>
      <c r="AD33" s="146">
        <v>45345</v>
      </c>
      <c r="AE33" s="163">
        <v>14080000</v>
      </c>
      <c r="AF33" s="152">
        <f t="shared" si="0"/>
        <v>6920000</v>
      </c>
      <c r="AG33" s="164">
        <v>193</v>
      </c>
      <c r="AH33" s="146">
        <v>45348</v>
      </c>
      <c r="AI33" s="163">
        <v>14080000</v>
      </c>
      <c r="AJ33" s="152">
        <f t="shared" si="1"/>
        <v>0</v>
      </c>
      <c r="AK33" s="164">
        <v>816</v>
      </c>
      <c r="AL33" s="146">
        <v>45366</v>
      </c>
      <c r="AM33" s="163">
        <v>14080000</v>
      </c>
      <c r="AN33" s="158">
        <f t="shared" si="2"/>
        <v>0</v>
      </c>
      <c r="AO33" s="157">
        <v>5045333</v>
      </c>
      <c r="AP33" s="157"/>
      <c r="AQ33" s="158">
        <f t="shared" si="5"/>
        <v>9034667</v>
      </c>
      <c r="AR33" s="158">
        <f t="shared" si="4"/>
        <v>6920000</v>
      </c>
      <c r="AS33" s="159" t="s">
        <v>170</v>
      </c>
      <c r="AT33" s="165">
        <v>157</v>
      </c>
      <c r="AU33" s="159" t="s">
        <v>575</v>
      </c>
      <c r="AV33" s="148"/>
    </row>
    <row r="34" spans="1:48" s="117" customFormat="1" ht="18.75" customHeight="1">
      <c r="A34" s="140">
        <v>27</v>
      </c>
      <c r="B34" s="141" t="s">
        <v>297</v>
      </c>
      <c r="C34" s="142" t="s">
        <v>152</v>
      </c>
      <c r="D34" s="142" t="s">
        <v>184</v>
      </c>
      <c r="E34" s="142" t="s">
        <v>206</v>
      </c>
      <c r="F34" s="142" t="s">
        <v>185</v>
      </c>
      <c r="G34" s="141" t="s">
        <v>192</v>
      </c>
      <c r="H34" s="142" t="s">
        <v>86</v>
      </c>
      <c r="I34" s="142" t="s">
        <v>40</v>
      </c>
      <c r="J34" s="141" t="s">
        <v>298</v>
      </c>
      <c r="K34" s="141" t="s">
        <v>218</v>
      </c>
      <c r="L34" s="141">
        <v>80111614</v>
      </c>
      <c r="M34" s="143">
        <v>5000000</v>
      </c>
      <c r="N34" s="144">
        <v>10</v>
      </c>
      <c r="O34" s="143">
        <v>55000000</v>
      </c>
      <c r="P34" s="144" t="s">
        <v>248</v>
      </c>
      <c r="Q34" s="144" t="s">
        <v>248</v>
      </c>
      <c r="R34" s="144" t="s">
        <v>248</v>
      </c>
      <c r="S34" s="141" t="s">
        <v>159</v>
      </c>
      <c r="T34" s="141" t="s">
        <v>243</v>
      </c>
      <c r="U34" s="141" t="s">
        <v>244</v>
      </c>
      <c r="V34" s="145" t="s">
        <v>245</v>
      </c>
      <c r="W34" s="141" t="s">
        <v>4008</v>
      </c>
      <c r="X34" s="146">
        <v>45345</v>
      </c>
      <c r="Y34" s="147">
        <v>202413000023413</v>
      </c>
      <c r="Z34" s="147" t="s">
        <v>38</v>
      </c>
      <c r="AA34" s="144" t="s">
        <v>237</v>
      </c>
      <c r="AB34" s="146">
        <v>45345</v>
      </c>
      <c r="AC34" s="162" t="s">
        <v>479</v>
      </c>
      <c r="AD34" s="146">
        <v>45345</v>
      </c>
      <c r="AE34" s="163">
        <v>16000000</v>
      </c>
      <c r="AF34" s="152">
        <f t="shared" si="0"/>
        <v>39000000</v>
      </c>
      <c r="AG34" s="164">
        <v>194</v>
      </c>
      <c r="AH34" s="146">
        <v>45348</v>
      </c>
      <c r="AI34" s="163">
        <v>16000000</v>
      </c>
      <c r="AJ34" s="152">
        <f t="shared" si="1"/>
        <v>0</v>
      </c>
      <c r="AK34" s="164">
        <v>668</v>
      </c>
      <c r="AL34" s="146">
        <v>45363</v>
      </c>
      <c r="AM34" s="163">
        <v>16000000</v>
      </c>
      <c r="AN34" s="158">
        <f t="shared" si="2"/>
        <v>0</v>
      </c>
      <c r="AO34" s="157">
        <v>6400000</v>
      </c>
      <c r="AP34" s="157"/>
      <c r="AQ34" s="158">
        <f t="shared" si="5"/>
        <v>9600000</v>
      </c>
      <c r="AR34" s="158">
        <f t="shared" si="4"/>
        <v>39000000</v>
      </c>
      <c r="AS34" s="159" t="s">
        <v>170</v>
      </c>
      <c r="AT34" s="165">
        <v>121</v>
      </c>
      <c r="AU34" s="159" t="s">
        <v>576</v>
      </c>
      <c r="AV34" s="148"/>
    </row>
    <row r="35" spans="1:48" s="117" customFormat="1" ht="18.75" customHeight="1">
      <c r="A35" s="140">
        <v>28</v>
      </c>
      <c r="B35" s="141" t="s">
        <v>299</v>
      </c>
      <c r="C35" s="142" t="s">
        <v>152</v>
      </c>
      <c r="D35" s="142" t="s">
        <v>184</v>
      </c>
      <c r="E35" s="142" t="s">
        <v>206</v>
      </c>
      <c r="F35" s="142" t="s">
        <v>185</v>
      </c>
      <c r="G35" s="141" t="s">
        <v>192</v>
      </c>
      <c r="H35" s="142" t="s">
        <v>3</v>
      </c>
      <c r="I35" s="142" t="s">
        <v>40</v>
      </c>
      <c r="J35" s="141" t="s">
        <v>300</v>
      </c>
      <c r="K35" s="141" t="s">
        <v>226</v>
      </c>
      <c r="L35" s="141" t="s">
        <v>237</v>
      </c>
      <c r="M35" s="143">
        <v>780000</v>
      </c>
      <c r="N35" s="144">
        <v>10</v>
      </c>
      <c r="O35" s="143">
        <v>7800000</v>
      </c>
      <c r="P35" s="144" t="s">
        <v>248</v>
      </c>
      <c r="Q35" s="144" t="s">
        <v>248</v>
      </c>
      <c r="R35" s="144" t="s">
        <v>248</v>
      </c>
      <c r="S35" s="141" t="s">
        <v>159</v>
      </c>
      <c r="T35" s="141" t="s">
        <v>243</v>
      </c>
      <c r="U35" s="141" t="s">
        <v>244</v>
      </c>
      <c r="V35" s="145" t="s">
        <v>245</v>
      </c>
      <c r="W35" s="141" t="s">
        <v>4010</v>
      </c>
      <c r="X35" s="146">
        <v>45330</v>
      </c>
      <c r="Y35" s="147">
        <v>202413000013633</v>
      </c>
      <c r="Z35" s="147" t="s">
        <v>38</v>
      </c>
      <c r="AA35" s="144" t="s">
        <v>237</v>
      </c>
      <c r="AB35" s="146">
        <v>45331</v>
      </c>
      <c r="AC35" s="162" t="s">
        <v>409</v>
      </c>
      <c r="AD35" s="146">
        <v>45331</v>
      </c>
      <c r="AE35" s="163">
        <v>7800000</v>
      </c>
      <c r="AF35" s="152">
        <f t="shared" si="0"/>
        <v>0</v>
      </c>
      <c r="AG35" s="164">
        <v>77</v>
      </c>
      <c r="AH35" s="146">
        <v>45334</v>
      </c>
      <c r="AI35" s="163">
        <f>7800000-4027800</f>
        <v>3772200</v>
      </c>
      <c r="AJ35" s="152">
        <f t="shared" si="1"/>
        <v>4027800</v>
      </c>
      <c r="AK35" s="164" t="s">
        <v>689</v>
      </c>
      <c r="AL35" s="146">
        <v>45336</v>
      </c>
      <c r="AM35" s="157">
        <v>3772200</v>
      </c>
      <c r="AN35" s="158">
        <f t="shared" si="2"/>
        <v>0</v>
      </c>
      <c r="AO35" s="157">
        <v>2151600</v>
      </c>
      <c r="AP35" s="157"/>
      <c r="AQ35" s="158">
        <f t="shared" si="5"/>
        <v>1620600</v>
      </c>
      <c r="AR35" s="158">
        <f t="shared" si="4"/>
        <v>4027800</v>
      </c>
      <c r="AS35" s="159" t="s">
        <v>175</v>
      </c>
      <c r="AT35" s="165">
        <v>1</v>
      </c>
      <c r="AU35" s="159" t="s">
        <v>517</v>
      </c>
      <c r="AV35" s="148"/>
    </row>
    <row r="36" spans="1:48" s="117" customFormat="1" ht="18.75" customHeight="1">
      <c r="A36" s="140">
        <v>29</v>
      </c>
      <c r="B36" s="141" t="s">
        <v>301</v>
      </c>
      <c r="C36" s="142" t="s">
        <v>152</v>
      </c>
      <c r="D36" s="142" t="s">
        <v>184</v>
      </c>
      <c r="E36" s="142" t="s">
        <v>206</v>
      </c>
      <c r="F36" s="142" t="s">
        <v>124</v>
      </c>
      <c r="G36" s="141" t="s">
        <v>193</v>
      </c>
      <c r="H36" s="142" t="s">
        <v>105</v>
      </c>
      <c r="I36" s="142" t="s">
        <v>40</v>
      </c>
      <c r="J36" s="141" t="s">
        <v>302</v>
      </c>
      <c r="K36" s="141" t="s">
        <v>226</v>
      </c>
      <c r="L36" s="141" t="s">
        <v>237</v>
      </c>
      <c r="M36" s="143">
        <v>4200000</v>
      </c>
      <c r="N36" s="144">
        <v>12</v>
      </c>
      <c r="O36" s="143">
        <f>50400000-12000000</f>
        <v>38400000</v>
      </c>
      <c r="P36" s="144" t="s">
        <v>248</v>
      </c>
      <c r="Q36" s="144" t="s">
        <v>248</v>
      </c>
      <c r="R36" s="144" t="s">
        <v>248</v>
      </c>
      <c r="S36" s="141" t="s">
        <v>159</v>
      </c>
      <c r="T36" s="141" t="s">
        <v>243</v>
      </c>
      <c r="U36" s="141" t="s">
        <v>244</v>
      </c>
      <c r="V36" s="145" t="s">
        <v>245</v>
      </c>
      <c r="W36" s="141" t="s">
        <v>4010</v>
      </c>
      <c r="X36" s="146">
        <v>45306</v>
      </c>
      <c r="Y36" s="147">
        <v>202413000002243</v>
      </c>
      <c r="Z36" s="147" t="s">
        <v>38</v>
      </c>
      <c r="AA36" s="144" t="s">
        <v>237</v>
      </c>
      <c r="AB36" s="146">
        <v>45309</v>
      </c>
      <c r="AC36" s="162" t="s">
        <v>357</v>
      </c>
      <c r="AD36" s="146">
        <v>45309</v>
      </c>
      <c r="AE36" s="163">
        <v>38400000</v>
      </c>
      <c r="AF36" s="152">
        <f t="shared" si="0"/>
        <v>0</v>
      </c>
      <c r="AG36" s="164">
        <v>37</v>
      </c>
      <c r="AH36" s="146">
        <v>45313</v>
      </c>
      <c r="AI36" s="163">
        <f>38400000-30000000-7680090</f>
        <v>719910</v>
      </c>
      <c r="AJ36" s="152">
        <f t="shared" si="1"/>
        <v>37680090</v>
      </c>
      <c r="AK36" s="164" t="s">
        <v>688</v>
      </c>
      <c r="AL36" s="146">
        <v>45365</v>
      </c>
      <c r="AM36" s="163">
        <v>719910</v>
      </c>
      <c r="AN36" s="158">
        <f t="shared" si="2"/>
        <v>0</v>
      </c>
      <c r="AO36" s="157">
        <v>369910</v>
      </c>
      <c r="AP36" s="157"/>
      <c r="AQ36" s="158">
        <f t="shared" si="5"/>
        <v>350000</v>
      </c>
      <c r="AR36" s="158">
        <f t="shared" si="4"/>
        <v>37680090</v>
      </c>
      <c r="AS36" s="159" t="s">
        <v>173</v>
      </c>
      <c r="AT36" s="165">
        <v>70289103</v>
      </c>
      <c r="AU36" s="159" t="s">
        <v>521</v>
      </c>
      <c r="AV36" s="148"/>
    </row>
    <row r="37" spans="1:48" s="117" customFormat="1" ht="18.75" customHeight="1">
      <c r="A37" s="140">
        <v>30</v>
      </c>
      <c r="B37" s="141" t="s">
        <v>303</v>
      </c>
      <c r="C37" s="142" t="s">
        <v>152</v>
      </c>
      <c r="D37" s="142" t="s">
        <v>184</v>
      </c>
      <c r="E37" s="142" t="s">
        <v>206</v>
      </c>
      <c r="F37" s="142" t="s">
        <v>124</v>
      </c>
      <c r="G37" s="141" t="s">
        <v>193</v>
      </c>
      <c r="H37" s="142" t="s">
        <v>5</v>
      </c>
      <c r="I37" s="142" t="s">
        <v>40</v>
      </c>
      <c r="J37" s="141" t="s">
        <v>304</v>
      </c>
      <c r="K37" s="141" t="s">
        <v>218</v>
      </c>
      <c r="L37" s="141">
        <v>80111605</v>
      </c>
      <c r="M37" s="143">
        <v>6400000</v>
      </c>
      <c r="N37" s="144">
        <v>10</v>
      </c>
      <c r="O37" s="143">
        <f>64000000-4906667</f>
        <v>59093333</v>
      </c>
      <c r="P37" s="144" t="s">
        <v>248</v>
      </c>
      <c r="Q37" s="144" t="s">
        <v>248</v>
      </c>
      <c r="R37" s="144" t="s">
        <v>248</v>
      </c>
      <c r="S37" s="141" t="s">
        <v>159</v>
      </c>
      <c r="T37" s="141" t="s">
        <v>243</v>
      </c>
      <c r="U37" s="141" t="s">
        <v>244</v>
      </c>
      <c r="V37" s="145" t="s">
        <v>245</v>
      </c>
      <c r="W37" s="141" t="s">
        <v>4008</v>
      </c>
      <c r="X37" s="146">
        <v>45345</v>
      </c>
      <c r="Y37" s="147">
        <v>202413000023413</v>
      </c>
      <c r="Z37" s="147" t="s">
        <v>38</v>
      </c>
      <c r="AA37" s="144" t="s">
        <v>237</v>
      </c>
      <c r="AB37" s="146">
        <v>45345</v>
      </c>
      <c r="AC37" s="162" t="s">
        <v>480</v>
      </c>
      <c r="AD37" s="146">
        <v>45345</v>
      </c>
      <c r="AE37" s="163">
        <v>25600000</v>
      </c>
      <c r="AF37" s="152">
        <f t="shared" si="0"/>
        <v>33493333</v>
      </c>
      <c r="AG37" s="164">
        <v>340</v>
      </c>
      <c r="AH37" s="146">
        <v>45351</v>
      </c>
      <c r="AI37" s="163">
        <v>25600000</v>
      </c>
      <c r="AJ37" s="152">
        <f t="shared" si="1"/>
        <v>0</v>
      </c>
      <c r="AK37" s="164">
        <v>509</v>
      </c>
      <c r="AL37" s="146">
        <v>45359</v>
      </c>
      <c r="AM37" s="163">
        <v>25600000</v>
      </c>
      <c r="AN37" s="158">
        <f t="shared" si="2"/>
        <v>0</v>
      </c>
      <c r="AO37" s="157">
        <v>11307000</v>
      </c>
      <c r="AP37" s="157"/>
      <c r="AQ37" s="158">
        <f t="shared" si="5"/>
        <v>14293000</v>
      </c>
      <c r="AR37" s="158">
        <f t="shared" si="4"/>
        <v>33493333</v>
      </c>
      <c r="AS37" s="159" t="s">
        <v>170</v>
      </c>
      <c r="AT37" s="165">
        <v>76</v>
      </c>
      <c r="AU37" s="159" t="s">
        <v>577</v>
      </c>
      <c r="AV37" s="148"/>
    </row>
    <row r="38" spans="1:48" s="117" customFormat="1" ht="18.75" customHeight="1">
      <c r="A38" s="140">
        <v>31</v>
      </c>
      <c r="B38" s="141" t="s">
        <v>305</v>
      </c>
      <c r="C38" s="142" t="s">
        <v>152</v>
      </c>
      <c r="D38" s="142" t="s">
        <v>184</v>
      </c>
      <c r="E38" s="142" t="s">
        <v>206</v>
      </c>
      <c r="F38" s="142" t="s">
        <v>124</v>
      </c>
      <c r="G38" s="141" t="s">
        <v>193</v>
      </c>
      <c r="H38" s="142" t="s">
        <v>5</v>
      </c>
      <c r="I38" s="142" t="s">
        <v>40</v>
      </c>
      <c r="J38" s="141" t="s">
        <v>545</v>
      </c>
      <c r="K38" s="141" t="s">
        <v>218</v>
      </c>
      <c r="L38" s="141">
        <v>80111605</v>
      </c>
      <c r="M38" s="143">
        <v>10000000</v>
      </c>
      <c r="N38" s="144">
        <v>10</v>
      </c>
      <c r="O38" s="143">
        <f>100000000-5000000-14000000-26000000</f>
        <v>55000000</v>
      </c>
      <c r="P38" s="144" t="s">
        <v>248</v>
      </c>
      <c r="Q38" s="144" t="s">
        <v>248</v>
      </c>
      <c r="R38" s="144" t="s">
        <v>248</v>
      </c>
      <c r="S38" s="141" t="s">
        <v>159</v>
      </c>
      <c r="T38" s="141" t="s">
        <v>453</v>
      </c>
      <c r="U38" s="141" t="s">
        <v>244</v>
      </c>
      <c r="V38" s="145" t="s">
        <v>245</v>
      </c>
      <c r="W38" s="141" t="s">
        <v>4008</v>
      </c>
      <c r="X38" s="146">
        <v>45345</v>
      </c>
      <c r="Y38" s="147">
        <v>202413000023413</v>
      </c>
      <c r="Z38" s="147" t="s">
        <v>38</v>
      </c>
      <c r="AA38" s="144" t="s">
        <v>237</v>
      </c>
      <c r="AB38" s="146">
        <v>45345</v>
      </c>
      <c r="AC38" s="162" t="s">
        <v>549</v>
      </c>
      <c r="AD38" s="146">
        <v>45358</v>
      </c>
      <c r="AE38" s="163">
        <v>40000000</v>
      </c>
      <c r="AF38" s="152">
        <f t="shared" si="0"/>
        <v>15000000</v>
      </c>
      <c r="AG38" s="164">
        <v>396</v>
      </c>
      <c r="AH38" s="146">
        <v>45358</v>
      </c>
      <c r="AI38" s="163">
        <v>40000000</v>
      </c>
      <c r="AJ38" s="152">
        <f t="shared" si="1"/>
        <v>0</v>
      </c>
      <c r="AK38" s="164">
        <v>1018</v>
      </c>
      <c r="AL38" s="146">
        <v>45371</v>
      </c>
      <c r="AM38" s="163">
        <v>40000000</v>
      </c>
      <c r="AN38" s="158">
        <f t="shared" si="2"/>
        <v>0</v>
      </c>
      <c r="AO38" s="157">
        <v>13666667</v>
      </c>
      <c r="AP38" s="157"/>
      <c r="AQ38" s="158">
        <f t="shared" si="5"/>
        <v>26333333</v>
      </c>
      <c r="AR38" s="158">
        <f t="shared" si="4"/>
        <v>15000000</v>
      </c>
      <c r="AS38" s="159" t="s">
        <v>170</v>
      </c>
      <c r="AT38" s="165">
        <v>188</v>
      </c>
      <c r="AU38" s="159" t="s">
        <v>522</v>
      </c>
      <c r="AV38" s="144" t="s">
        <v>542</v>
      </c>
    </row>
    <row r="39" spans="1:48" s="117" customFormat="1" ht="18.75" customHeight="1">
      <c r="A39" s="140">
        <v>32</v>
      </c>
      <c r="B39" s="141" t="s">
        <v>306</v>
      </c>
      <c r="C39" s="142" t="s">
        <v>152</v>
      </c>
      <c r="D39" s="142" t="s">
        <v>184</v>
      </c>
      <c r="E39" s="142" t="s">
        <v>206</v>
      </c>
      <c r="F39" s="142" t="s">
        <v>124</v>
      </c>
      <c r="G39" s="141" t="s">
        <v>193</v>
      </c>
      <c r="H39" s="142" t="s">
        <v>97</v>
      </c>
      <c r="I39" s="142" t="s">
        <v>40</v>
      </c>
      <c r="J39" s="141" t="s">
        <v>307</v>
      </c>
      <c r="K39" s="141" t="s">
        <v>226</v>
      </c>
      <c r="L39" s="141" t="s">
        <v>237</v>
      </c>
      <c r="M39" s="143">
        <v>900000</v>
      </c>
      <c r="N39" s="144">
        <v>12</v>
      </c>
      <c r="O39" s="143">
        <v>10800000</v>
      </c>
      <c r="P39" s="144" t="s">
        <v>248</v>
      </c>
      <c r="Q39" s="144" t="s">
        <v>248</v>
      </c>
      <c r="R39" s="144" t="s">
        <v>248</v>
      </c>
      <c r="S39" s="141" t="s">
        <v>159</v>
      </c>
      <c r="T39" s="141" t="s">
        <v>243</v>
      </c>
      <c r="U39" s="141" t="s">
        <v>244</v>
      </c>
      <c r="V39" s="145" t="s">
        <v>245</v>
      </c>
      <c r="W39" s="141" t="s">
        <v>4010</v>
      </c>
      <c r="X39" s="146">
        <v>45306</v>
      </c>
      <c r="Y39" s="147">
        <v>202413000002243</v>
      </c>
      <c r="Z39" s="147" t="s">
        <v>38</v>
      </c>
      <c r="AA39" s="144" t="s">
        <v>237</v>
      </c>
      <c r="AB39" s="146">
        <v>45309</v>
      </c>
      <c r="AC39" s="162" t="s">
        <v>358</v>
      </c>
      <c r="AD39" s="146">
        <v>45309</v>
      </c>
      <c r="AE39" s="163">
        <v>10800000</v>
      </c>
      <c r="AF39" s="152">
        <f t="shared" si="0"/>
        <v>0</v>
      </c>
      <c r="AG39" s="164">
        <v>38</v>
      </c>
      <c r="AH39" s="146">
        <v>45313</v>
      </c>
      <c r="AI39" s="163">
        <f>10800000-10409530</f>
        <v>390470</v>
      </c>
      <c r="AJ39" s="152">
        <f t="shared" si="1"/>
        <v>10409530</v>
      </c>
      <c r="AK39" s="164" t="s">
        <v>687</v>
      </c>
      <c r="AL39" s="146">
        <v>45321</v>
      </c>
      <c r="AM39" s="157">
        <v>390470</v>
      </c>
      <c r="AN39" s="158">
        <f t="shared" si="2"/>
        <v>0</v>
      </c>
      <c r="AO39" s="157">
        <v>290470</v>
      </c>
      <c r="AP39" s="157" t="s">
        <v>516</v>
      </c>
      <c r="AQ39" s="158">
        <f t="shared" si="5"/>
        <v>100000</v>
      </c>
      <c r="AR39" s="158">
        <f t="shared" si="4"/>
        <v>10409530</v>
      </c>
      <c r="AS39" s="159" t="s">
        <v>173</v>
      </c>
      <c r="AT39" s="165">
        <v>1593863189</v>
      </c>
      <c r="AU39" s="159" t="s">
        <v>518</v>
      </c>
      <c r="AV39" s="148"/>
    </row>
    <row r="40" spans="1:48" s="117" customFormat="1" ht="18.75" customHeight="1">
      <c r="A40" s="140">
        <v>33</v>
      </c>
      <c r="B40" s="141" t="s">
        <v>308</v>
      </c>
      <c r="C40" s="142" t="s">
        <v>152</v>
      </c>
      <c r="D40" s="142" t="s">
        <v>184</v>
      </c>
      <c r="E40" s="142" t="s">
        <v>206</v>
      </c>
      <c r="F40" s="142" t="s">
        <v>124</v>
      </c>
      <c r="G40" s="141" t="s">
        <v>193</v>
      </c>
      <c r="H40" s="142" t="s">
        <v>96</v>
      </c>
      <c r="I40" s="142" t="s">
        <v>40</v>
      </c>
      <c r="J40" s="141" t="s">
        <v>309</v>
      </c>
      <c r="K40" s="141" t="s">
        <v>226</v>
      </c>
      <c r="L40" s="141" t="s">
        <v>237</v>
      </c>
      <c r="M40" s="143">
        <v>1100000</v>
      </c>
      <c r="N40" s="144">
        <v>12</v>
      </c>
      <c r="O40" s="143">
        <f>13200000-3000000</f>
        <v>10200000</v>
      </c>
      <c r="P40" s="144" t="s">
        <v>248</v>
      </c>
      <c r="Q40" s="144" t="s">
        <v>248</v>
      </c>
      <c r="R40" s="144" t="s">
        <v>248</v>
      </c>
      <c r="S40" s="141" t="s">
        <v>159</v>
      </c>
      <c r="T40" s="141" t="s">
        <v>243</v>
      </c>
      <c r="U40" s="141" t="s">
        <v>244</v>
      </c>
      <c r="V40" s="145" t="s">
        <v>245</v>
      </c>
      <c r="W40" s="141" t="s">
        <v>4010</v>
      </c>
      <c r="X40" s="146">
        <v>45306</v>
      </c>
      <c r="Y40" s="147">
        <v>202413000002243</v>
      </c>
      <c r="Z40" s="147" t="s">
        <v>38</v>
      </c>
      <c r="AA40" s="144" t="s">
        <v>237</v>
      </c>
      <c r="AB40" s="146">
        <v>45309</v>
      </c>
      <c r="AC40" s="162" t="s">
        <v>359</v>
      </c>
      <c r="AD40" s="146">
        <v>45309</v>
      </c>
      <c r="AE40" s="163">
        <v>10200000</v>
      </c>
      <c r="AF40" s="152">
        <f t="shared" si="0"/>
        <v>0</v>
      </c>
      <c r="AG40" s="164">
        <v>39</v>
      </c>
      <c r="AH40" s="146">
        <v>45313</v>
      </c>
      <c r="AI40" s="163">
        <f>10200000-5000000-2534580</f>
        <v>2665420</v>
      </c>
      <c r="AJ40" s="152">
        <f t="shared" si="1"/>
        <v>7534580</v>
      </c>
      <c r="AK40" s="164" t="s">
        <v>612</v>
      </c>
      <c r="AL40" s="146">
        <v>45337</v>
      </c>
      <c r="AM40" s="157">
        <v>2665420</v>
      </c>
      <c r="AN40" s="158">
        <f t="shared" si="2"/>
        <v>0</v>
      </c>
      <c r="AO40" s="157">
        <v>1465420</v>
      </c>
      <c r="AP40" s="157" t="s">
        <v>516</v>
      </c>
      <c r="AQ40" s="158">
        <f t="shared" si="5"/>
        <v>1200000</v>
      </c>
      <c r="AR40" s="158">
        <f t="shared" si="4"/>
        <v>7534580</v>
      </c>
      <c r="AS40" s="159" t="s">
        <v>173</v>
      </c>
      <c r="AT40" s="165">
        <v>76399198</v>
      </c>
      <c r="AU40" s="159" t="s">
        <v>519</v>
      </c>
      <c r="AV40" s="148"/>
    </row>
    <row r="41" spans="1:48" s="117" customFormat="1" ht="18.75" customHeight="1">
      <c r="A41" s="140">
        <v>34</v>
      </c>
      <c r="B41" s="141" t="s">
        <v>310</v>
      </c>
      <c r="C41" s="142" t="s">
        <v>152</v>
      </c>
      <c r="D41" s="142" t="s">
        <v>184</v>
      </c>
      <c r="E41" s="142" t="s">
        <v>206</v>
      </c>
      <c r="F41" s="142" t="s">
        <v>124</v>
      </c>
      <c r="G41" s="141" t="s">
        <v>193</v>
      </c>
      <c r="H41" s="142" t="s">
        <v>98</v>
      </c>
      <c r="I41" s="142" t="s">
        <v>40</v>
      </c>
      <c r="J41" s="141" t="s">
        <v>311</v>
      </c>
      <c r="K41" s="141" t="s">
        <v>226</v>
      </c>
      <c r="L41" s="141" t="s">
        <v>237</v>
      </c>
      <c r="M41" s="143">
        <v>5600000</v>
      </c>
      <c r="N41" s="144">
        <v>12</v>
      </c>
      <c r="O41" s="143">
        <f>67200000-12000000</f>
        <v>55200000</v>
      </c>
      <c r="P41" s="144" t="s">
        <v>248</v>
      </c>
      <c r="Q41" s="144" t="s">
        <v>248</v>
      </c>
      <c r="R41" s="144" t="s">
        <v>248</v>
      </c>
      <c r="S41" s="141" t="s">
        <v>159</v>
      </c>
      <c r="T41" s="141" t="s">
        <v>243</v>
      </c>
      <c r="U41" s="141" t="s">
        <v>244</v>
      </c>
      <c r="V41" s="145" t="s">
        <v>245</v>
      </c>
      <c r="W41" s="141" t="s">
        <v>4010</v>
      </c>
      <c r="X41" s="146">
        <v>45306</v>
      </c>
      <c r="Y41" s="147">
        <v>202413000002243</v>
      </c>
      <c r="Z41" s="147" t="s">
        <v>38</v>
      </c>
      <c r="AA41" s="144" t="s">
        <v>237</v>
      </c>
      <c r="AB41" s="146">
        <v>45309</v>
      </c>
      <c r="AC41" s="162" t="s">
        <v>360</v>
      </c>
      <c r="AD41" s="146">
        <v>45309</v>
      </c>
      <c r="AE41" s="163">
        <v>55200000</v>
      </c>
      <c r="AF41" s="152">
        <f t="shared" si="0"/>
        <v>0</v>
      </c>
      <c r="AG41" s="164">
        <v>40</v>
      </c>
      <c r="AH41" s="146">
        <v>45313</v>
      </c>
      <c r="AI41" s="163">
        <f>55200000-30000000-20478611</f>
        <v>4721389</v>
      </c>
      <c r="AJ41" s="152">
        <f t="shared" si="1"/>
        <v>50478611</v>
      </c>
      <c r="AK41" s="164" t="s">
        <v>616</v>
      </c>
      <c r="AL41" s="146">
        <v>45348</v>
      </c>
      <c r="AM41" s="157">
        <v>4721389</v>
      </c>
      <c r="AN41" s="158">
        <f t="shared" si="2"/>
        <v>0</v>
      </c>
      <c r="AO41" s="157">
        <v>3321389</v>
      </c>
      <c r="AP41" s="157" t="s">
        <v>516</v>
      </c>
      <c r="AQ41" s="158">
        <f t="shared" si="5"/>
        <v>1400000</v>
      </c>
      <c r="AR41" s="158">
        <f t="shared" si="4"/>
        <v>50478611</v>
      </c>
      <c r="AS41" s="159" t="s">
        <v>173</v>
      </c>
      <c r="AT41" s="165">
        <v>10291261716</v>
      </c>
      <c r="AU41" s="159" t="s">
        <v>520</v>
      </c>
      <c r="AV41" s="148"/>
    </row>
    <row r="42" spans="1:48" s="117" customFormat="1" ht="18.75" customHeight="1">
      <c r="A42" s="140">
        <v>35</v>
      </c>
      <c r="B42" s="141" t="s">
        <v>312</v>
      </c>
      <c r="C42" s="142" t="s">
        <v>152</v>
      </c>
      <c r="D42" s="142" t="s">
        <v>184</v>
      </c>
      <c r="E42" s="142" t="s">
        <v>206</v>
      </c>
      <c r="F42" s="142" t="s">
        <v>124</v>
      </c>
      <c r="G42" s="141" t="s">
        <v>193</v>
      </c>
      <c r="H42" s="142" t="s">
        <v>88</v>
      </c>
      <c r="I42" s="142" t="s">
        <v>40</v>
      </c>
      <c r="J42" s="141" t="s">
        <v>313</v>
      </c>
      <c r="K42" s="141" t="s">
        <v>218</v>
      </c>
      <c r="L42" s="141">
        <v>80111614</v>
      </c>
      <c r="M42" s="143">
        <v>8000000</v>
      </c>
      <c r="N42" s="144">
        <v>10</v>
      </c>
      <c r="O42" s="143">
        <v>80000000</v>
      </c>
      <c r="P42" s="144" t="s">
        <v>248</v>
      </c>
      <c r="Q42" s="144" t="s">
        <v>248</v>
      </c>
      <c r="R42" s="144" t="s">
        <v>248</v>
      </c>
      <c r="S42" s="141" t="s">
        <v>159</v>
      </c>
      <c r="T42" s="141" t="s">
        <v>243</v>
      </c>
      <c r="U42" s="141" t="s">
        <v>244</v>
      </c>
      <c r="V42" s="145" t="s">
        <v>245</v>
      </c>
      <c r="W42" s="141" t="s">
        <v>4008</v>
      </c>
      <c r="X42" s="146"/>
      <c r="Y42" s="147"/>
      <c r="Z42" s="147"/>
      <c r="AA42" s="144"/>
      <c r="AB42" s="146"/>
      <c r="AC42" s="149"/>
      <c r="AD42" s="146"/>
      <c r="AE42" s="163"/>
      <c r="AF42" s="152">
        <f t="shared" si="0"/>
        <v>80000000</v>
      </c>
      <c r="AG42" s="164"/>
      <c r="AH42" s="146"/>
      <c r="AI42" s="163"/>
      <c r="AJ42" s="152">
        <f t="shared" si="1"/>
        <v>0</v>
      </c>
      <c r="AK42" s="164"/>
      <c r="AL42" s="146"/>
      <c r="AM42" s="157"/>
      <c r="AN42" s="158">
        <f t="shared" si="2"/>
        <v>0</v>
      </c>
      <c r="AO42" s="157"/>
      <c r="AP42" s="157"/>
      <c r="AQ42" s="158">
        <f t="shared" si="5"/>
        <v>0</v>
      </c>
      <c r="AR42" s="158">
        <f t="shared" si="4"/>
        <v>80000000</v>
      </c>
      <c r="AS42" s="159"/>
      <c r="AT42" s="144"/>
      <c r="AU42" s="148"/>
      <c r="AV42" s="148"/>
    </row>
    <row r="43" spans="1:48" s="117" customFormat="1" ht="18.75" customHeight="1">
      <c r="A43" s="140">
        <v>36</v>
      </c>
      <c r="B43" s="141" t="s">
        <v>314</v>
      </c>
      <c r="C43" s="142" t="s">
        <v>152</v>
      </c>
      <c r="D43" s="142" t="s">
        <v>184</v>
      </c>
      <c r="E43" s="142" t="s">
        <v>206</v>
      </c>
      <c r="F43" s="142" t="s">
        <v>124</v>
      </c>
      <c r="G43" s="141" t="s">
        <v>193</v>
      </c>
      <c r="H43" s="142" t="s">
        <v>14</v>
      </c>
      <c r="I43" s="142" t="s">
        <v>40</v>
      </c>
      <c r="J43" s="141" t="s">
        <v>315</v>
      </c>
      <c r="K43" s="141" t="s">
        <v>218</v>
      </c>
      <c r="L43" s="141">
        <v>81101500</v>
      </c>
      <c r="M43" s="143">
        <v>9600000</v>
      </c>
      <c r="N43" s="144">
        <v>10</v>
      </c>
      <c r="O43" s="143">
        <f>96000000-3200000</f>
        <v>92800000</v>
      </c>
      <c r="P43" s="144" t="s">
        <v>248</v>
      </c>
      <c r="Q43" s="144" t="s">
        <v>248</v>
      </c>
      <c r="R43" s="144" t="s">
        <v>248</v>
      </c>
      <c r="S43" s="141" t="s">
        <v>159</v>
      </c>
      <c r="T43" s="141" t="s">
        <v>243</v>
      </c>
      <c r="U43" s="141" t="s">
        <v>244</v>
      </c>
      <c r="V43" s="145" t="s">
        <v>245</v>
      </c>
      <c r="W43" s="141" t="s">
        <v>4008</v>
      </c>
      <c r="X43" s="146">
        <v>45345</v>
      </c>
      <c r="Y43" s="147">
        <v>202413000023413</v>
      </c>
      <c r="Z43" s="147" t="s">
        <v>38</v>
      </c>
      <c r="AA43" s="144" t="s">
        <v>237</v>
      </c>
      <c r="AB43" s="146">
        <v>45345</v>
      </c>
      <c r="AC43" s="162" t="s">
        <v>481</v>
      </c>
      <c r="AD43" s="146">
        <v>45345</v>
      </c>
      <c r="AE43" s="163">
        <v>38400000</v>
      </c>
      <c r="AF43" s="152">
        <f t="shared" si="0"/>
        <v>54400000</v>
      </c>
      <c r="AG43" s="164">
        <v>196</v>
      </c>
      <c r="AH43" s="146">
        <v>45348</v>
      </c>
      <c r="AI43" s="163">
        <v>38400000</v>
      </c>
      <c r="AJ43" s="152">
        <f t="shared" si="1"/>
        <v>0</v>
      </c>
      <c r="AK43" s="164">
        <v>407</v>
      </c>
      <c r="AL43" s="146">
        <v>45355</v>
      </c>
      <c r="AM43" s="163">
        <v>38400000</v>
      </c>
      <c r="AN43" s="158">
        <f t="shared" si="2"/>
        <v>0</v>
      </c>
      <c r="AO43" s="157">
        <v>17600000</v>
      </c>
      <c r="AP43" s="157"/>
      <c r="AQ43" s="158">
        <f t="shared" si="5"/>
        <v>20800000</v>
      </c>
      <c r="AR43" s="158">
        <f t="shared" si="4"/>
        <v>54400000</v>
      </c>
      <c r="AS43" s="159" t="s">
        <v>170</v>
      </c>
      <c r="AT43" s="165">
        <v>67</v>
      </c>
      <c r="AU43" s="159" t="s">
        <v>578</v>
      </c>
      <c r="AV43" s="148"/>
    </row>
    <row r="44" spans="1:48" s="117" customFormat="1" ht="18.75" customHeight="1">
      <c r="A44" s="140">
        <v>37</v>
      </c>
      <c r="B44" s="141" t="s">
        <v>316</v>
      </c>
      <c r="C44" s="142" t="s">
        <v>152</v>
      </c>
      <c r="D44" s="142" t="s">
        <v>184</v>
      </c>
      <c r="E44" s="142" t="s">
        <v>206</v>
      </c>
      <c r="F44" s="142" t="s">
        <v>124</v>
      </c>
      <c r="G44" s="141" t="s">
        <v>193</v>
      </c>
      <c r="H44" s="142" t="s">
        <v>14</v>
      </c>
      <c r="I44" s="142" t="s">
        <v>40</v>
      </c>
      <c r="J44" s="141" t="s">
        <v>317</v>
      </c>
      <c r="K44" s="141" t="s">
        <v>218</v>
      </c>
      <c r="L44" s="141">
        <v>81101500</v>
      </c>
      <c r="M44" s="143">
        <v>9600000</v>
      </c>
      <c r="N44" s="144">
        <v>10</v>
      </c>
      <c r="O44" s="143">
        <f>96000000-5266667</f>
        <v>90733333</v>
      </c>
      <c r="P44" s="144" t="s">
        <v>248</v>
      </c>
      <c r="Q44" s="144" t="s">
        <v>248</v>
      </c>
      <c r="R44" s="144" t="s">
        <v>248</v>
      </c>
      <c r="S44" s="141" t="s">
        <v>159</v>
      </c>
      <c r="T44" s="141" t="s">
        <v>243</v>
      </c>
      <c r="U44" s="141" t="s">
        <v>244</v>
      </c>
      <c r="V44" s="145" t="s">
        <v>245</v>
      </c>
      <c r="W44" s="141" t="s">
        <v>4008</v>
      </c>
      <c r="X44" s="146">
        <v>45345</v>
      </c>
      <c r="Y44" s="147">
        <v>202413000023413</v>
      </c>
      <c r="Z44" s="147" t="s">
        <v>38</v>
      </c>
      <c r="AA44" s="144" t="s">
        <v>237</v>
      </c>
      <c r="AB44" s="146">
        <v>45345</v>
      </c>
      <c r="AC44" s="162" t="s">
        <v>482</v>
      </c>
      <c r="AD44" s="146">
        <v>45345</v>
      </c>
      <c r="AE44" s="163">
        <v>33600000</v>
      </c>
      <c r="AF44" s="152">
        <f t="shared" si="0"/>
        <v>57133333</v>
      </c>
      <c r="AG44" s="164">
        <v>342</v>
      </c>
      <c r="AH44" s="146">
        <v>45351</v>
      </c>
      <c r="AI44" s="163">
        <v>33600000</v>
      </c>
      <c r="AJ44" s="152">
        <f t="shared" si="1"/>
        <v>0</v>
      </c>
      <c r="AK44" s="164">
        <v>432</v>
      </c>
      <c r="AL44" s="146">
        <v>45358</v>
      </c>
      <c r="AM44" s="163">
        <v>33600000</v>
      </c>
      <c r="AN44" s="158">
        <f t="shared" si="2"/>
        <v>0</v>
      </c>
      <c r="AO44" s="157">
        <v>14000000</v>
      </c>
      <c r="AP44" s="157"/>
      <c r="AQ44" s="158">
        <f t="shared" si="5"/>
        <v>19600000</v>
      </c>
      <c r="AR44" s="158">
        <f t="shared" si="4"/>
        <v>57133333</v>
      </c>
      <c r="AS44" s="159" t="s">
        <v>170</v>
      </c>
      <c r="AT44" s="165">
        <v>64</v>
      </c>
      <c r="AU44" s="159" t="s">
        <v>579</v>
      </c>
      <c r="AV44" s="148"/>
    </row>
    <row r="45" spans="1:48" s="117" customFormat="1" ht="18.75" customHeight="1">
      <c r="A45" s="140">
        <v>38</v>
      </c>
      <c r="B45" s="141" t="s">
        <v>318</v>
      </c>
      <c r="C45" s="142" t="s">
        <v>152</v>
      </c>
      <c r="D45" s="142" t="s">
        <v>184</v>
      </c>
      <c r="E45" s="142" t="s">
        <v>206</v>
      </c>
      <c r="F45" s="142" t="s">
        <v>124</v>
      </c>
      <c r="G45" s="141" t="s">
        <v>193</v>
      </c>
      <c r="H45" s="142" t="s">
        <v>2</v>
      </c>
      <c r="I45" s="142" t="s">
        <v>40</v>
      </c>
      <c r="J45" s="141" t="s">
        <v>319</v>
      </c>
      <c r="K45" s="141" t="s">
        <v>218</v>
      </c>
      <c r="L45" s="141">
        <v>80111607</v>
      </c>
      <c r="M45" s="143">
        <v>8000000</v>
      </c>
      <c r="N45" s="144">
        <v>10</v>
      </c>
      <c r="O45" s="143">
        <v>80000000</v>
      </c>
      <c r="P45" s="144" t="s">
        <v>248</v>
      </c>
      <c r="Q45" s="144" t="s">
        <v>248</v>
      </c>
      <c r="R45" s="144" t="s">
        <v>248</v>
      </c>
      <c r="S45" s="141" t="s">
        <v>159</v>
      </c>
      <c r="T45" s="141" t="s">
        <v>243</v>
      </c>
      <c r="U45" s="141" t="s">
        <v>244</v>
      </c>
      <c r="V45" s="145" t="s">
        <v>245</v>
      </c>
      <c r="W45" s="141" t="s">
        <v>4008</v>
      </c>
      <c r="X45" s="146">
        <v>45345</v>
      </c>
      <c r="Y45" s="147">
        <v>202413000023413</v>
      </c>
      <c r="Z45" s="147" t="s">
        <v>38</v>
      </c>
      <c r="AA45" s="144" t="s">
        <v>237</v>
      </c>
      <c r="AB45" s="146">
        <v>45345</v>
      </c>
      <c r="AC45" s="162" t="s">
        <v>483</v>
      </c>
      <c r="AD45" s="146">
        <v>45345</v>
      </c>
      <c r="AE45" s="163">
        <v>18400000</v>
      </c>
      <c r="AF45" s="152">
        <f t="shared" si="0"/>
        <v>61600000</v>
      </c>
      <c r="AG45" s="164">
        <v>197</v>
      </c>
      <c r="AH45" s="146">
        <v>45348</v>
      </c>
      <c r="AI45" s="163">
        <v>18400000</v>
      </c>
      <c r="AJ45" s="152">
        <f t="shared" si="1"/>
        <v>0</v>
      </c>
      <c r="AK45" s="164">
        <v>518</v>
      </c>
      <c r="AL45" s="146">
        <v>45359</v>
      </c>
      <c r="AM45" s="163">
        <v>18400000</v>
      </c>
      <c r="AN45" s="158">
        <f t="shared" si="2"/>
        <v>0</v>
      </c>
      <c r="AO45" s="157">
        <v>8126666</v>
      </c>
      <c r="AP45" s="157"/>
      <c r="AQ45" s="158">
        <f t="shared" si="5"/>
        <v>10273334</v>
      </c>
      <c r="AR45" s="158">
        <f t="shared" si="4"/>
        <v>61600000</v>
      </c>
      <c r="AS45" s="159" t="s">
        <v>170</v>
      </c>
      <c r="AT45" s="165">
        <v>91</v>
      </c>
      <c r="AU45" s="159" t="s">
        <v>580</v>
      </c>
      <c r="AV45" s="148"/>
    </row>
    <row r="46" spans="1:48" s="117" customFormat="1" ht="18.75" customHeight="1">
      <c r="A46" s="140">
        <v>39</v>
      </c>
      <c r="B46" s="141" t="s">
        <v>320</v>
      </c>
      <c r="C46" s="142" t="s">
        <v>152</v>
      </c>
      <c r="D46" s="142" t="s">
        <v>184</v>
      </c>
      <c r="E46" s="142" t="s">
        <v>206</v>
      </c>
      <c r="F46" s="142" t="s">
        <v>124</v>
      </c>
      <c r="G46" s="141" t="s">
        <v>193</v>
      </c>
      <c r="H46" s="142" t="s">
        <v>2</v>
      </c>
      <c r="I46" s="142" t="s">
        <v>40</v>
      </c>
      <c r="J46" s="141" t="s">
        <v>321</v>
      </c>
      <c r="K46" s="141" t="s">
        <v>218</v>
      </c>
      <c r="L46" s="141">
        <v>80111607</v>
      </c>
      <c r="M46" s="143">
        <v>8000000</v>
      </c>
      <c r="N46" s="144">
        <v>10</v>
      </c>
      <c r="O46" s="143">
        <f>80000000-6400000</f>
        <v>73600000</v>
      </c>
      <c r="P46" s="144" t="s">
        <v>248</v>
      </c>
      <c r="Q46" s="144" t="s">
        <v>248</v>
      </c>
      <c r="R46" s="144" t="s">
        <v>248</v>
      </c>
      <c r="S46" s="141" t="s">
        <v>159</v>
      </c>
      <c r="T46" s="141" t="s">
        <v>243</v>
      </c>
      <c r="U46" s="141" t="s">
        <v>244</v>
      </c>
      <c r="V46" s="145" t="s">
        <v>245</v>
      </c>
      <c r="W46" s="141" t="s">
        <v>4008</v>
      </c>
      <c r="X46" s="146">
        <v>45345</v>
      </c>
      <c r="Y46" s="147">
        <v>202413000023413</v>
      </c>
      <c r="Z46" s="147" t="s">
        <v>38</v>
      </c>
      <c r="AA46" s="144" t="s">
        <v>237</v>
      </c>
      <c r="AB46" s="146">
        <v>45345</v>
      </c>
      <c r="AC46" s="162" t="s">
        <v>484</v>
      </c>
      <c r="AD46" s="146">
        <v>45345</v>
      </c>
      <c r="AE46" s="163">
        <v>39000000</v>
      </c>
      <c r="AF46" s="152">
        <f t="shared" si="0"/>
        <v>34600000</v>
      </c>
      <c r="AG46" s="164">
        <v>198</v>
      </c>
      <c r="AH46" s="146">
        <v>45348</v>
      </c>
      <c r="AI46" s="163">
        <f>39000000-7000000</f>
        <v>32000000</v>
      </c>
      <c r="AJ46" s="152">
        <f t="shared" si="1"/>
        <v>7000000</v>
      </c>
      <c r="AK46" s="164">
        <v>425</v>
      </c>
      <c r="AL46" s="146">
        <v>45358</v>
      </c>
      <c r="AM46" s="163">
        <v>32000000</v>
      </c>
      <c r="AN46" s="158">
        <f t="shared" si="2"/>
        <v>0</v>
      </c>
      <c r="AO46" s="157">
        <v>14399999</v>
      </c>
      <c r="AP46" s="157"/>
      <c r="AQ46" s="158">
        <f t="shared" si="5"/>
        <v>17600001</v>
      </c>
      <c r="AR46" s="158">
        <f t="shared" si="4"/>
        <v>41600000</v>
      </c>
      <c r="AS46" s="159" t="s">
        <v>170</v>
      </c>
      <c r="AT46" s="165">
        <v>73</v>
      </c>
      <c r="AU46" s="159" t="s">
        <v>581</v>
      </c>
      <c r="AV46" s="148"/>
    </row>
    <row r="47" spans="1:48" s="117" customFormat="1" ht="18.75" customHeight="1">
      <c r="A47" s="140">
        <v>40</v>
      </c>
      <c r="B47" s="141" t="s">
        <v>322</v>
      </c>
      <c r="C47" s="142" t="s">
        <v>152</v>
      </c>
      <c r="D47" s="142" t="s">
        <v>184</v>
      </c>
      <c r="E47" s="142" t="s">
        <v>206</v>
      </c>
      <c r="F47" s="142" t="s">
        <v>124</v>
      </c>
      <c r="G47" s="141" t="s">
        <v>193</v>
      </c>
      <c r="H47" s="142" t="s">
        <v>2</v>
      </c>
      <c r="I47" s="142" t="s">
        <v>40</v>
      </c>
      <c r="J47" s="141" t="s">
        <v>292</v>
      </c>
      <c r="K47" s="141" t="s">
        <v>218</v>
      </c>
      <c r="L47" s="141">
        <v>80111607</v>
      </c>
      <c r="M47" s="143">
        <v>8000000</v>
      </c>
      <c r="N47" s="144">
        <v>10</v>
      </c>
      <c r="O47" s="143">
        <f>80000000-16000000</f>
        <v>64000000</v>
      </c>
      <c r="P47" s="144" t="s">
        <v>248</v>
      </c>
      <c r="Q47" s="144" t="s">
        <v>248</v>
      </c>
      <c r="R47" s="144" t="s">
        <v>248</v>
      </c>
      <c r="S47" s="141" t="s">
        <v>159</v>
      </c>
      <c r="T47" s="141" t="s">
        <v>243</v>
      </c>
      <c r="U47" s="141" t="s">
        <v>244</v>
      </c>
      <c r="V47" s="145" t="s">
        <v>245</v>
      </c>
      <c r="W47" s="141" t="s">
        <v>4008</v>
      </c>
      <c r="X47" s="146">
        <v>45345</v>
      </c>
      <c r="Y47" s="147">
        <v>202413000023413</v>
      </c>
      <c r="Z47" s="147" t="s">
        <v>38</v>
      </c>
      <c r="AA47" s="144" t="s">
        <v>237</v>
      </c>
      <c r="AB47" s="146">
        <v>45345</v>
      </c>
      <c r="AC47" s="162" t="s">
        <v>485</v>
      </c>
      <c r="AD47" s="146">
        <v>45345</v>
      </c>
      <c r="AE47" s="163">
        <f>40000000-21333333</f>
        <v>18666667</v>
      </c>
      <c r="AF47" s="152">
        <f t="shared" si="0"/>
        <v>45333333</v>
      </c>
      <c r="AG47" s="164">
        <v>181</v>
      </c>
      <c r="AH47" s="146">
        <v>45348</v>
      </c>
      <c r="AI47" s="163">
        <f>40000000-29333333</f>
        <v>10666667</v>
      </c>
      <c r="AJ47" s="152">
        <f t="shared" si="1"/>
        <v>8000000</v>
      </c>
      <c r="AK47" s="164">
        <v>1114</v>
      </c>
      <c r="AL47" s="146">
        <v>45373</v>
      </c>
      <c r="AM47" s="163">
        <f>32000000-21333333</f>
        <v>10666667</v>
      </c>
      <c r="AN47" s="158">
        <f t="shared" si="2"/>
        <v>0</v>
      </c>
      <c r="AO47" s="157">
        <v>8000000</v>
      </c>
      <c r="AP47" s="157"/>
      <c r="AQ47" s="158">
        <f t="shared" si="5"/>
        <v>2666667</v>
      </c>
      <c r="AR47" s="158">
        <f t="shared" si="4"/>
        <v>53333333</v>
      </c>
      <c r="AS47" s="159" t="s">
        <v>170</v>
      </c>
      <c r="AT47" s="165">
        <v>194</v>
      </c>
      <c r="AU47" s="159" t="s">
        <v>582</v>
      </c>
      <c r="AV47" s="148"/>
    </row>
    <row r="48" spans="1:48" s="117" customFormat="1" ht="18.75" customHeight="1">
      <c r="A48" s="140">
        <v>41</v>
      </c>
      <c r="B48" s="141" t="s">
        <v>323</v>
      </c>
      <c r="C48" s="142" t="s">
        <v>152</v>
      </c>
      <c r="D48" s="142" t="s">
        <v>184</v>
      </c>
      <c r="E48" s="142" t="s">
        <v>206</v>
      </c>
      <c r="F48" s="142" t="s">
        <v>194</v>
      </c>
      <c r="G48" s="141" t="s">
        <v>192</v>
      </c>
      <c r="H48" s="142" t="s">
        <v>75</v>
      </c>
      <c r="I48" s="142" t="s">
        <v>40</v>
      </c>
      <c r="J48" s="141" t="s">
        <v>241</v>
      </c>
      <c r="K48" s="141" t="s">
        <v>224</v>
      </c>
      <c r="L48" s="141">
        <v>78111800</v>
      </c>
      <c r="M48" s="143">
        <v>17000000</v>
      </c>
      <c r="N48" s="144">
        <v>10</v>
      </c>
      <c r="O48" s="143">
        <v>170000000</v>
      </c>
      <c r="P48" s="144" t="s">
        <v>238</v>
      </c>
      <c r="Q48" s="144" t="s">
        <v>238</v>
      </c>
      <c r="R48" s="144" t="s">
        <v>239</v>
      </c>
      <c r="S48" s="141" t="s">
        <v>159</v>
      </c>
      <c r="T48" s="141" t="s">
        <v>243</v>
      </c>
      <c r="U48" s="141" t="s">
        <v>244</v>
      </c>
      <c r="V48" s="145" t="s">
        <v>245</v>
      </c>
      <c r="W48" s="141" t="s">
        <v>4008</v>
      </c>
      <c r="X48" s="146"/>
      <c r="Y48" s="147"/>
      <c r="Z48" s="147"/>
      <c r="AA48" s="144"/>
      <c r="AB48" s="146"/>
      <c r="AC48" s="149"/>
      <c r="AD48" s="146"/>
      <c r="AE48" s="163"/>
      <c r="AF48" s="152">
        <f t="shared" si="0"/>
        <v>170000000</v>
      </c>
      <c r="AG48" s="164"/>
      <c r="AH48" s="146"/>
      <c r="AI48" s="163"/>
      <c r="AJ48" s="152">
        <f t="shared" si="1"/>
        <v>0</v>
      </c>
      <c r="AK48" s="164"/>
      <c r="AL48" s="146"/>
      <c r="AM48" s="157"/>
      <c r="AN48" s="158">
        <f t="shared" si="2"/>
        <v>0</v>
      </c>
      <c r="AO48" s="157"/>
      <c r="AP48" s="157"/>
      <c r="AQ48" s="158">
        <f t="shared" si="5"/>
        <v>0</v>
      </c>
      <c r="AR48" s="158">
        <f t="shared" si="4"/>
        <v>170000000</v>
      </c>
      <c r="AS48" s="159"/>
      <c r="AT48" s="144"/>
      <c r="AU48" s="148"/>
      <c r="AV48" s="148"/>
    </row>
    <row r="49" spans="1:48" s="117" customFormat="1" ht="18.75" customHeight="1">
      <c r="A49" s="140">
        <v>42</v>
      </c>
      <c r="B49" s="141" t="s">
        <v>324</v>
      </c>
      <c r="C49" s="142" t="s">
        <v>152</v>
      </c>
      <c r="D49" s="142" t="s">
        <v>184</v>
      </c>
      <c r="E49" s="142" t="s">
        <v>206</v>
      </c>
      <c r="F49" s="142" t="s">
        <v>194</v>
      </c>
      <c r="G49" s="141" t="s">
        <v>192</v>
      </c>
      <c r="H49" s="142" t="s">
        <v>5</v>
      </c>
      <c r="I49" s="142" t="s">
        <v>40</v>
      </c>
      <c r="J49" s="141" t="s">
        <v>325</v>
      </c>
      <c r="K49" s="141" t="s">
        <v>218</v>
      </c>
      <c r="L49" s="141">
        <v>80111605</v>
      </c>
      <c r="M49" s="143">
        <v>6000000</v>
      </c>
      <c r="N49" s="144">
        <v>10</v>
      </c>
      <c r="O49" s="143">
        <f>60000000-4160000</f>
        <v>55840000</v>
      </c>
      <c r="P49" s="144" t="s">
        <v>248</v>
      </c>
      <c r="Q49" s="144" t="s">
        <v>248</v>
      </c>
      <c r="R49" s="144" t="s">
        <v>248</v>
      </c>
      <c r="S49" s="141" t="s">
        <v>159</v>
      </c>
      <c r="T49" s="141" t="s">
        <v>243</v>
      </c>
      <c r="U49" s="141" t="s">
        <v>244</v>
      </c>
      <c r="V49" s="145" t="s">
        <v>245</v>
      </c>
      <c r="W49" s="141" t="s">
        <v>4008</v>
      </c>
      <c r="X49" s="146">
        <v>45345</v>
      </c>
      <c r="Y49" s="147">
        <v>202413000023413</v>
      </c>
      <c r="Z49" s="147" t="s">
        <v>38</v>
      </c>
      <c r="AA49" s="144" t="s">
        <v>237</v>
      </c>
      <c r="AB49" s="146">
        <v>45345</v>
      </c>
      <c r="AC49" s="162" t="s">
        <v>486</v>
      </c>
      <c r="AD49" s="146">
        <v>45345</v>
      </c>
      <c r="AE49" s="163">
        <v>20800000</v>
      </c>
      <c r="AF49" s="152">
        <f t="shared" si="0"/>
        <v>35040000</v>
      </c>
      <c r="AG49" s="164">
        <v>200</v>
      </c>
      <c r="AH49" s="146">
        <v>45348</v>
      </c>
      <c r="AI49" s="163">
        <v>20800000</v>
      </c>
      <c r="AJ49" s="152">
        <f t="shared" si="1"/>
        <v>0</v>
      </c>
      <c r="AK49" s="164">
        <v>426</v>
      </c>
      <c r="AL49" s="146">
        <v>45358</v>
      </c>
      <c r="AM49" s="163">
        <v>20800000</v>
      </c>
      <c r="AN49" s="158">
        <f t="shared" si="2"/>
        <v>0</v>
      </c>
      <c r="AO49" s="157">
        <v>9360000</v>
      </c>
      <c r="AP49" s="157"/>
      <c r="AQ49" s="158">
        <f t="shared" si="5"/>
        <v>11440000</v>
      </c>
      <c r="AR49" s="158">
        <f t="shared" si="4"/>
        <v>35040000</v>
      </c>
      <c r="AS49" s="159" t="s">
        <v>170</v>
      </c>
      <c r="AT49" s="165">
        <v>75</v>
      </c>
      <c r="AU49" s="159" t="s">
        <v>583</v>
      </c>
      <c r="AV49" s="148"/>
    </row>
    <row r="50" spans="1:48" s="117" customFormat="1" ht="18.75" customHeight="1">
      <c r="A50" s="140">
        <v>43</v>
      </c>
      <c r="B50" s="141" t="s">
        <v>326</v>
      </c>
      <c r="C50" s="142" t="s">
        <v>152</v>
      </c>
      <c r="D50" s="142" t="s">
        <v>184</v>
      </c>
      <c r="E50" s="142" t="s">
        <v>206</v>
      </c>
      <c r="F50" s="142" t="s">
        <v>194</v>
      </c>
      <c r="G50" s="141" t="s">
        <v>192</v>
      </c>
      <c r="H50" s="142" t="s">
        <v>6</v>
      </c>
      <c r="I50" s="142" t="s">
        <v>40</v>
      </c>
      <c r="J50" s="141" t="s">
        <v>514</v>
      </c>
      <c r="K50" s="141" t="s">
        <v>218</v>
      </c>
      <c r="L50" s="141">
        <v>80111621</v>
      </c>
      <c r="M50" s="143">
        <v>3520000</v>
      </c>
      <c r="N50" s="144">
        <v>4</v>
      </c>
      <c r="O50" s="143">
        <v>14080000</v>
      </c>
      <c r="P50" s="144" t="s">
        <v>452</v>
      </c>
      <c r="Q50" s="144" t="s">
        <v>452</v>
      </c>
      <c r="R50" s="144" t="s">
        <v>238</v>
      </c>
      <c r="S50" s="141" t="s">
        <v>159</v>
      </c>
      <c r="T50" s="141" t="s">
        <v>243</v>
      </c>
      <c r="U50" s="141" t="s">
        <v>244</v>
      </c>
      <c r="V50" s="145" t="s">
        <v>245</v>
      </c>
      <c r="W50" s="141" t="s">
        <v>4008</v>
      </c>
      <c r="X50" s="146">
        <v>45352</v>
      </c>
      <c r="Y50" s="147" t="s">
        <v>537</v>
      </c>
      <c r="Z50" s="147" t="s">
        <v>38</v>
      </c>
      <c r="AA50" s="144" t="s">
        <v>237</v>
      </c>
      <c r="AB50" s="146">
        <v>45356</v>
      </c>
      <c r="AC50" s="166" t="s">
        <v>538</v>
      </c>
      <c r="AD50" s="146">
        <v>45356</v>
      </c>
      <c r="AE50" s="163">
        <v>14080000</v>
      </c>
      <c r="AF50" s="152">
        <f t="shared" si="0"/>
        <v>0</v>
      </c>
      <c r="AG50" s="164">
        <v>416</v>
      </c>
      <c r="AH50" s="146">
        <v>45362</v>
      </c>
      <c r="AI50" s="163">
        <v>14080000</v>
      </c>
      <c r="AJ50" s="152">
        <f t="shared" si="1"/>
        <v>0</v>
      </c>
      <c r="AK50" s="164">
        <v>937</v>
      </c>
      <c r="AL50" s="146">
        <v>45369</v>
      </c>
      <c r="AM50" s="163">
        <v>14080000</v>
      </c>
      <c r="AN50" s="158">
        <f t="shared" si="2"/>
        <v>0</v>
      </c>
      <c r="AO50" s="157">
        <v>4928000</v>
      </c>
      <c r="AP50" s="157"/>
      <c r="AQ50" s="158">
        <f t="shared" si="5"/>
        <v>9152000</v>
      </c>
      <c r="AR50" s="158">
        <f t="shared" si="4"/>
        <v>0</v>
      </c>
      <c r="AS50" s="159" t="s">
        <v>168</v>
      </c>
      <c r="AT50" s="165">
        <v>182</v>
      </c>
      <c r="AU50" s="159" t="s">
        <v>584</v>
      </c>
      <c r="AV50" s="141" t="s">
        <v>536</v>
      </c>
    </row>
    <row r="51" spans="1:48" s="117" customFormat="1" ht="18.75" customHeight="1">
      <c r="A51" s="140">
        <v>44</v>
      </c>
      <c r="B51" s="141" t="s">
        <v>327</v>
      </c>
      <c r="C51" s="142" t="s">
        <v>152</v>
      </c>
      <c r="D51" s="142" t="s">
        <v>184</v>
      </c>
      <c r="E51" s="142" t="s">
        <v>206</v>
      </c>
      <c r="F51" s="142" t="s">
        <v>194</v>
      </c>
      <c r="G51" s="141" t="s">
        <v>192</v>
      </c>
      <c r="H51" s="142" t="s">
        <v>80</v>
      </c>
      <c r="I51" s="142" t="s">
        <v>40</v>
      </c>
      <c r="J51" s="141" t="s">
        <v>328</v>
      </c>
      <c r="K51" s="141" t="s">
        <v>226</v>
      </c>
      <c r="L51" s="141" t="s">
        <v>237</v>
      </c>
      <c r="M51" s="143">
        <v>750000</v>
      </c>
      <c r="N51" s="144">
        <v>12</v>
      </c>
      <c r="O51" s="143">
        <f>9000000+70000000</f>
        <v>79000000</v>
      </c>
      <c r="P51" s="144" t="s">
        <v>248</v>
      </c>
      <c r="Q51" s="144" t="s">
        <v>248</v>
      </c>
      <c r="R51" s="144" t="s">
        <v>248</v>
      </c>
      <c r="S51" s="141" t="s">
        <v>159</v>
      </c>
      <c r="T51" s="141" t="s">
        <v>243</v>
      </c>
      <c r="U51" s="141" t="s">
        <v>244</v>
      </c>
      <c r="V51" s="145" t="s">
        <v>245</v>
      </c>
      <c r="W51" s="141" t="s">
        <v>4010</v>
      </c>
      <c r="X51" s="146">
        <v>45316</v>
      </c>
      <c r="Y51" s="147">
        <v>202413000005353</v>
      </c>
      <c r="Z51" s="147" t="s">
        <v>38</v>
      </c>
      <c r="AA51" s="144" t="s">
        <v>368</v>
      </c>
      <c r="AB51" s="146">
        <v>45320</v>
      </c>
      <c r="AC51" s="162" t="s">
        <v>369</v>
      </c>
      <c r="AD51" s="146">
        <v>45320</v>
      </c>
      <c r="AE51" s="163">
        <v>79000000</v>
      </c>
      <c r="AF51" s="152">
        <f t="shared" si="0"/>
        <v>0</v>
      </c>
      <c r="AG51" s="164">
        <v>50</v>
      </c>
      <c r="AH51" s="146">
        <v>45321</v>
      </c>
      <c r="AI51" s="163">
        <f>79000000-29250198</f>
        <v>49749802</v>
      </c>
      <c r="AJ51" s="152">
        <f t="shared" si="1"/>
        <v>29250198</v>
      </c>
      <c r="AK51" s="164" t="s">
        <v>618</v>
      </c>
      <c r="AL51" s="146">
        <v>45336</v>
      </c>
      <c r="AM51" s="157">
        <v>49749802</v>
      </c>
      <c r="AN51" s="158">
        <f t="shared" si="2"/>
        <v>0</v>
      </c>
      <c r="AO51" s="157">
        <v>49749802</v>
      </c>
      <c r="AP51" s="157" t="s">
        <v>516</v>
      </c>
      <c r="AQ51" s="158">
        <f t="shared" si="5"/>
        <v>0</v>
      </c>
      <c r="AR51" s="158">
        <f t="shared" si="4"/>
        <v>29250198</v>
      </c>
      <c r="AS51" s="159" t="s">
        <v>177</v>
      </c>
      <c r="AT51" s="165">
        <v>128</v>
      </c>
      <c r="AU51" s="159" t="s">
        <v>561</v>
      </c>
      <c r="AV51" s="148"/>
    </row>
    <row r="52" spans="1:48" s="117" customFormat="1" ht="18.75" customHeight="1">
      <c r="A52" s="140">
        <v>45</v>
      </c>
      <c r="B52" s="141" t="s">
        <v>329</v>
      </c>
      <c r="C52" s="142" t="s">
        <v>152</v>
      </c>
      <c r="D52" s="142" t="s">
        <v>184</v>
      </c>
      <c r="E52" s="142" t="s">
        <v>206</v>
      </c>
      <c r="F52" s="142" t="s">
        <v>194</v>
      </c>
      <c r="G52" s="141" t="s">
        <v>192</v>
      </c>
      <c r="H52" s="142" t="s">
        <v>4</v>
      </c>
      <c r="I52" s="142" t="s">
        <v>40</v>
      </c>
      <c r="J52" s="141" t="s">
        <v>274</v>
      </c>
      <c r="K52" s="141" t="s">
        <v>226</v>
      </c>
      <c r="L52" s="141" t="s">
        <v>237</v>
      </c>
      <c r="M52" s="143">
        <v>0</v>
      </c>
      <c r="N52" s="144">
        <v>0</v>
      </c>
      <c r="O52" s="143">
        <f>50000000-50000000</f>
        <v>0</v>
      </c>
      <c r="P52" s="144" t="s">
        <v>361</v>
      </c>
      <c r="Q52" s="144" t="s">
        <v>361</v>
      </c>
      <c r="R52" s="144" t="s">
        <v>361</v>
      </c>
      <c r="S52" s="141" t="s">
        <v>159</v>
      </c>
      <c r="T52" s="141" t="s">
        <v>243</v>
      </c>
      <c r="U52" s="141" t="s">
        <v>244</v>
      </c>
      <c r="V52" s="145" t="s">
        <v>245</v>
      </c>
      <c r="W52" s="141" t="s">
        <v>4010</v>
      </c>
      <c r="X52" s="146"/>
      <c r="Y52" s="147"/>
      <c r="Z52" s="147"/>
      <c r="AA52" s="144"/>
      <c r="AB52" s="146"/>
      <c r="AC52" s="162"/>
      <c r="AD52" s="146"/>
      <c r="AE52" s="163"/>
      <c r="AF52" s="152">
        <f t="shared" si="0"/>
        <v>0</v>
      </c>
      <c r="AG52" s="164"/>
      <c r="AH52" s="146"/>
      <c r="AI52" s="163"/>
      <c r="AJ52" s="152">
        <f t="shared" si="1"/>
        <v>0</v>
      </c>
      <c r="AK52" s="164"/>
      <c r="AL52" s="146"/>
      <c r="AM52" s="157"/>
      <c r="AN52" s="158">
        <f t="shared" si="2"/>
        <v>0</v>
      </c>
      <c r="AO52" s="157"/>
      <c r="AP52" s="157"/>
      <c r="AQ52" s="158">
        <f t="shared" si="5"/>
        <v>0</v>
      </c>
      <c r="AR52" s="158">
        <f t="shared" si="4"/>
        <v>0</v>
      </c>
      <c r="AS52" s="159"/>
      <c r="AT52" s="144"/>
      <c r="AU52" s="148"/>
      <c r="AV52" s="148"/>
    </row>
    <row r="53" spans="1:48" s="117" customFormat="1" ht="18.75" customHeight="1">
      <c r="A53" s="140">
        <v>46</v>
      </c>
      <c r="B53" s="141" t="s">
        <v>330</v>
      </c>
      <c r="C53" s="142" t="s">
        <v>152</v>
      </c>
      <c r="D53" s="142" t="s">
        <v>184</v>
      </c>
      <c r="E53" s="142" t="s">
        <v>206</v>
      </c>
      <c r="F53" s="142" t="s">
        <v>194</v>
      </c>
      <c r="G53" s="141" t="s">
        <v>192</v>
      </c>
      <c r="H53" s="142" t="s">
        <v>84</v>
      </c>
      <c r="I53" s="142" t="s">
        <v>40</v>
      </c>
      <c r="J53" s="141" t="s">
        <v>331</v>
      </c>
      <c r="K53" s="141" t="s">
        <v>218</v>
      </c>
      <c r="L53" s="141">
        <v>81101500</v>
      </c>
      <c r="M53" s="143">
        <v>8550000</v>
      </c>
      <c r="N53" s="144">
        <v>10</v>
      </c>
      <c r="O53" s="143">
        <v>85500000</v>
      </c>
      <c r="P53" s="144" t="s">
        <v>248</v>
      </c>
      <c r="Q53" s="144" t="s">
        <v>248</v>
      </c>
      <c r="R53" s="144" t="s">
        <v>248</v>
      </c>
      <c r="S53" s="141" t="s">
        <v>159</v>
      </c>
      <c r="T53" s="141" t="s">
        <v>243</v>
      </c>
      <c r="U53" s="141" t="s">
        <v>244</v>
      </c>
      <c r="V53" s="145" t="s">
        <v>245</v>
      </c>
      <c r="W53" s="141" t="s">
        <v>4008</v>
      </c>
      <c r="X53" s="146">
        <v>45345</v>
      </c>
      <c r="Y53" s="147">
        <v>202413000023413</v>
      </c>
      <c r="Z53" s="147" t="s">
        <v>38</v>
      </c>
      <c r="AA53" s="144" t="s">
        <v>237</v>
      </c>
      <c r="AB53" s="146">
        <v>45345</v>
      </c>
      <c r="AC53" s="162" t="s">
        <v>487</v>
      </c>
      <c r="AD53" s="146">
        <v>45345</v>
      </c>
      <c r="AE53" s="163">
        <v>31600000</v>
      </c>
      <c r="AF53" s="152">
        <f t="shared" si="0"/>
        <v>53900000</v>
      </c>
      <c r="AG53" s="164">
        <v>214</v>
      </c>
      <c r="AH53" s="146">
        <v>45349</v>
      </c>
      <c r="AI53" s="163">
        <v>31600000</v>
      </c>
      <c r="AJ53" s="152">
        <f t="shared" si="1"/>
        <v>0</v>
      </c>
      <c r="AK53" s="164">
        <v>517</v>
      </c>
      <c r="AL53" s="146">
        <v>45359</v>
      </c>
      <c r="AM53" s="163">
        <v>31600000</v>
      </c>
      <c r="AN53" s="158">
        <f t="shared" si="2"/>
        <v>0</v>
      </c>
      <c r="AO53" s="157">
        <v>13956667</v>
      </c>
      <c r="AP53" s="157"/>
      <c r="AQ53" s="158">
        <f t="shared" si="5"/>
        <v>17643333</v>
      </c>
      <c r="AR53" s="158">
        <f t="shared" si="4"/>
        <v>53900000</v>
      </c>
      <c r="AS53" s="159" t="s">
        <v>170</v>
      </c>
      <c r="AT53" s="165">
        <v>83</v>
      </c>
      <c r="AU53" s="159" t="s">
        <v>585</v>
      </c>
      <c r="AV53" s="148"/>
    </row>
    <row r="54" spans="1:48" s="117" customFormat="1" ht="18.75" customHeight="1">
      <c r="A54" s="140">
        <v>47</v>
      </c>
      <c r="B54" s="141" t="s">
        <v>332</v>
      </c>
      <c r="C54" s="142" t="s">
        <v>152</v>
      </c>
      <c r="D54" s="142" t="s">
        <v>184</v>
      </c>
      <c r="E54" s="142" t="s">
        <v>206</v>
      </c>
      <c r="F54" s="142" t="s">
        <v>194</v>
      </c>
      <c r="G54" s="141" t="s">
        <v>192</v>
      </c>
      <c r="H54" s="142" t="s">
        <v>84</v>
      </c>
      <c r="I54" s="142" t="s">
        <v>40</v>
      </c>
      <c r="J54" s="141" t="s">
        <v>333</v>
      </c>
      <c r="K54" s="141" t="s">
        <v>226</v>
      </c>
      <c r="L54" s="141" t="s">
        <v>237</v>
      </c>
      <c r="M54" s="143">
        <v>0</v>
      </c>
      <c r="N54" s="144">
        <v>0</v>
      </c>
      <c r="O54" s="143">
        <f>85500000-85500000</f>
        <v>0</v>
      </c>
      <c r="P54" s="144" t="s">
        <v>361</v>
      </c>
      <c r="Q54" s="144" t="s">
        <v>361</v>
      </c>
      <c r="R54" s="144" t="s">
        <v>361</v>
      </c>
      <c r="S54" s="141" t="s">
        <v>159</v>
      </c>
      <c r="T54" s="141" t="s">
        <v>243</v>
      </c>
      <c r="U54" s="141" t="s">
        <v>244</v>
      </c>
      <c r="V54" s="145" t="s">
        <v>245</v>
      </c>
      <c r="W54" s="141" t="s">
        <v>4010</v>
      </c>
      <c r="X54" s="146"/>
      <c r="Y54" s="147"/>
      <c r="Z54" s="147"/>
      <c r="AA54" s="144"/>
      <c r="AB54" s="146"/>
      <c r="AC54" s="162"/>
      <c r="AD54" s="146"/>
      <c r="AE54" s="163"/>
      <c r="AF54" s="152">
        <f t="shared" si="0"/>
        <v>0</v>
      </c>
      <c r="AG54" s="164"/>
      <c r="AH54" s="146"/>
      <c r="AI54" s="163"/>
      <c r="AJ54" s="152">
        <f t="shared" si="1"/>
        <v>0</v>
      </c>
      <c r="AK54" s="164"/>
      <c r="AL54" s="146"/>
      <c r="AM54" s="157"/>
      <c r="AN54" s="158">
        <f t="shared" si="2"/>
        <v>0</v>
      </c>
      <c r="AO54" s="157"/>
      <c r="AP54" s="157"/>
      <c r="AQ54" s="158">
        <f t="shared" si="5"/>
        <v>0</v>
      </c>
      <c r="AR54" s="158">
        <f t="shared" si="4"/>
        <v>0</v>
      </c>
      <c r="AS54" s="159"/>
      <c r="AT54" s="144"/>
      <c r="AU54" s="148"/>
      <c r="AV54" s="148"/>
    </row>
    <row r="55" spans="1:48" s="117" customFormat="1" ht="18.75" customHeight="1">
      <c r="A55" s="140">
        <v>48</v>
      </c>
      <c r="B55" s="141" t="s">
        <v>334</v>
      </c>
      <c r="C55" s="142" t="s">
        <v>152</v>
      </c>
      <c r="D55" s="142" t="s">
        <v>184</v>
      </c>
      <c r="E55" s="142" t="s">
        <v>206</v>
      </c>
      <c r="F55" s="142" t="s">
        <v>194</v>
      </c>
      <c r="G55" s="141" t="s">
        <v>192</v>
      </c>
      <c r="H55" s="142" t="s">
        <v>2</v>
      </c>
      <c r="I55" s="142" t="s">
        <v>40</v>
      </c>
      <c r="J55" s="141" t="s">
        <v>335</v>
      </c>
      <c r="K55" s="141" t="s">
        <v>218</v>
      </c>
      <c r="L55" s="141">
        <v>80111607</v>
      </c>
      <c r="M55" s="143">
        <v>7300000</v>
      </c>
      <c r="N55" s="144">
        <v>10</v>
      </c>
      <c r="O55" s="143">
        <v>73000000</v>
      </c>
      <c r="P55" s="144" t="s">
        <v>248</v>
      </c>
      <c r="Q55" s="144" t="s">
        <v>248</v>
      </c>
      <c r="R55" s="144" t="s">
        <v>248</v>
      </c>
      <c r="S55" s="141" t="s">
        <v>159</v>
      </c>
      <c r="T55" s="141" t="s">
        <v>243</v>
      </c>
      <c r="U55" s="141" t="s">
        <v>244</v>
      </c>
      <c r="V55" s="145" t="s">
        <v>245</v>
      </c>
      <c r="W55" s="141" t="s">
        <v>4008</v>
      </c>
      <c r="X55" s="146">
        <v>45345</v>
      </c>
      <c r="Y55" s="147">
        <v>202413000023413</v>
      </c>
      <c r="Z55" s="147" t="s">
        <v>38</v>
      </c>
      <c r="AA55" s="144" t="s">
        <v>237</v>
      </c>
      <c r="AB55" s="146">
        <v>45345</v>
      </c>
      <c r="AC55" s="162" t="s">
        <v>488</v>
      </c>
      <c r="AD55" s="146">
        <v>45345</v>
      </c>
      <c r="AE55" s="163">
        <v>28000000</v>
      </c>
      <c r="AF55" s="152">
        <f t="shared" si="0"/>
        <v>45000000</v>
      </c>
      <c r="AG55" s="164">
        <v>322</v>
      </c>
      <c r="AH55" s="146">
        <v>45350</v>
      </c>
      <c r="AI55" s="163">
        <v>28000000</v>
      </c>
      <c r="AJ55" s="152">
        <f t="shared" si="1"/>
        <v>0</v>
      </c>
      <c r="AK55" s="164">
        <v>404</v>
      </c>
      <c r="AL55" s="146">
        <v>45355</v>
      </c>
      <c r="AM55" s="163">
        <v>28000000</v>
      </c>
      <c r="AN55" s="158">
        <f t="shared" si="2"/>
        <v>0</v>
      </c>
      <c r="AO55" s="157">
        <v>13300000</v>
      </c>
      <c r="AP55" s="157"/>
      <c r="AQ55" s="158">
        <f t="shared" si="5"/>
        <v>14700000</v>
      </c>
      <c r="AR55" s="158">
        <f t="shared" si="4"/>
        <v>45000000</v>
      </c>
      <c r="AS55" s="159" t="s">
        <v>170</v>
      </c>
      <c r="AT55" s="165">
        <v>58</v>
      </c>
      <c r="AU55" s="159" t="s">
        <v>586</v>
      </c>
      <c r="AV55" s="148"/>
    </row>
    <row r="56" spans="1:48" s="117" customFormat="1" ht="18.75" customHeight="1">
      <c r="A56" s="140">
        <v>49</v>
      </c>
      <c r="B56" s="141" t="s">
        <v>336</v>
      </c>
      <c r="C56" s="142" t="s">
        <v>152</v>
      </c>
      <c r="D56" s="142" t="s">
        <v>184</v>
      </c>
      <c r="E56" s="142" t="s">
        <v>206</v>
      </c>
      <c r="F56" s="142" t="s">
        <v>194</v>
      </c>
      <c r="G56" s="141" t="s">
        <v>192</v>
      </c>
      <c r="H56" s="142" t="s">
        <v>2</v>
      </c>
      <c r="I56" s="142" t="s">
        <v>40</v>
      </c>
      <c r="J56" s="141" t="s">
        <v>337</v>
      </c>
      <c r="K56" s="141" t="s">
        <v>218</v>
      </c>
      <c r="L56" s="141">
        <v>80111607</v>
      </c>
      <c r="M56" s="143">
        <v>7300000</v>
      </c>
      <c r="N56" s="144">
        <v>10</v>
      </c>
      <c r="O56" s="143">
        <v>73000000</v>
      </c>
      <c r="P56" s="144" t="s">
        <v>248</v>
      </c>
      <c r="Q56" s="144" t="s">
        <v>248</v>
      </c>
      <c r="R56" s="144" t="s">
        <v>248</v>
      </c>
      <c r="S56" s="141" t="s">
        <v>159</v>
      </c>
      <c r="T56" s="141" t="s">
        <v>243</v>
      </c>
      <c r="U56" s="141" t="s">
        <v>244</v>
      </c>
      <c r="V56" s="145" t="s">
        <v>245</v>
      </c>
      <c r="W56" s="141" t="s">
        <v>4008</v>
      </c>
      <c r="X56" s="146">
        <v>45345</v>
      </c>
      <c r="Y56" s="147">
        <v>202413000023413</v>
      </c>
      <c r="Z56" s="147" t="s">
        <v>38</v>
      </c>
      <c r="AA56" s="144" t="s">
        <v>237</v>
      </c>
      <c r="AB56" s="146">
        <v>45345</v>
      </c>
      <c r="AC56" s="162" t="s">
        <v>489</v>
      </c>
      <c r="AD56" s="146">
        <v>45345</v>
      </c>
      <c r="AE56" s="163">
        <v>29200000</v>
      </c>
      <c r="AF56" s="152">
        <f t="shared" si="0"/>
        <v>43800000</v>
      </c>
      <c r="AG56" s="164">
        <v>318</v>
      </c>
      <c r="AH56" s="146">
        <v>45350</v>
      </c>
      <c r="AI56" s="163">
        <v>29200000</v>
      </c>
      <c r="AJ56" s="152">
        <f t="shared" si="1"/>
        <v>0</v>
      </c>
      <c r="AK56" s="164">
        <v>523</v>
      </c>
      <c r="AL56" s="146">
        <v>45359</v>
      </c>
      <c r="AM56" s="163">
        <v>29200000</v>
      </c>
      <c r="AN56" s="158">
        <f t="shared" si="2"/>
        <v>0</v>
      </c>
      <c r="AO56" s="157">
        <v>12896667</v>
      </c>
      <c r="AP56" s="157"/>
      <c r="AQ56" s="158">
        <f t="shared" si="5"/>
        <v>16303333</v>
      </c>
      <c r="AR56" s="158">
        <f t="shared" si="4"/>
        <v>43800000</v>
      </c>
      <c r="AS56" s="159" t="s">
        <v>170</v>
      </c>
      <c r="AT56" s="165">
        <v>71</v>
      </c>
      <c r="AU56" s="159" t="s">
        <v>587</v>
      </c>
      <c r="AV56" s="148"/>
    </row>
    <row r="57" spans="1:48" s="117" customFormat="1" ht="18.75" customHeight="1">
      <c r="A57" s="140">
        <v>50</v>
      </c>
      <c r="B57" s="141" t="s">
        <v>338</v>
      </c>
      <c r="C57" s="142" t="s">
        <v>152</v>
      </c>
      <c r="D57" s="142" t="s">
        <v>184</v>
      </c>
      <c r="E57" s="142" t="s">
        <v>206</v>
      </c>
      <c r="F57" s="142" t="s">
        <v>194</v>
      </c>
      <c r="G57" s="141" t="s">
        <v>192</v>
      </c>
      <c r="H57" s="142" t="s">
        <v>2</v>
      </c>
      <c r="I57" s="142" t="s">
        <v>40</v>
      </c>
      <c r="J57" s="141" t="s">
        <v>339</v>
      </c>
      <c r="K57" s="141" t="s">
        <v>218</v>
      </c>
      <c r="L57" s="141">
        <v>80111607</v>
      </c>
      <c r="M57" s="143">
        <v>7300000</v>
      </c>
      <c r="N57" s="144">
        <v>10</v>
      </c>
      <c r="O57" s="143">
        <v>73000000</v>
      </c>
      <c r="P57" s="144" t="s">
        <v>248</v>
      </c>
      <c r="Q57" s="144" t="s">
        <v>248</v>
      </c>
      <c r="R57" s="144" t="s">
        <v>248</v>
      </c>
      <c r="S57" s="141" t="s">
        <v>159</v>
      </c>
      <c r="T57" s="141" t="s">
        <v>243</v>
      </c>
      <c r="U57" s="141" t="s">
        <v>244</v>
      </c>
      <c r="V57" s="145" t="s">
        <v>245</v>
      </c>
      <c r="W57" s="141" t="s">
        <v>4008</v>
      </c>
      <c r="X57" s="146">
        <v>45345</v>
      </c>
      <c r="Y57" s="147">
        <v>202413000023413</v>
      </c>
      <c r="Z57" s="147" t="s">
        <v>38</v>
      </c>
      <c r="AA57" s="144" t="s">
        <v>237</v>
      </c>
      <c r="AB57" s="146">
        <v>45345</v>
      </c>
      <c r="AC57" s="162" t="s">
        <v>491</v>
      </c>
      <c r="AD57" s="146">
        <v>45345</v>
      </c>
      <c r="AE57" s="163">
        <v>20000000</v>
      </c>
      <c r="AF57" s="152">
        <f t="shared" si="0"/>
        <v>53000000</v>
      </c>
      <c r="AG57" s="164">
        <v>319</v>
      </c>
      <c r="AH57" s="146">
        <v>45350</v>
      </c>
      <c r="AI57" s="163">
        <v>20000000</v>
      </c>
      <c r="AJ57" s="152">
        <f t="shared" si="1"/>
        <v>0</v>
      </c>
      <c r="AK57" s="164">
        <v>714</v>
      </c>
      <c r="AL57" s="146">
        <v>45364</v>
      </c>
      <c r="AM57" s="163">
        <v>20000000</v>
      </c>
      <c r="AN57" s="158">
        <f t="shared" si="2"/>
        <v>0</v>
      </c>
      <c r="AO57" s="157">
        <v>8000000</v>
      </c>
      <c r="AP57" s="157"/>
      <c r="AQ57" s="158">
        <f t="shared" si="5"/>
        <v>12000000</v>
      </c>
      <c r="AR57" s="158">
        <f t="shared" si="4"/>
        <v>53000000</v>
      </c>
      <c r="AS57" s="159" t="s">
        <v>170</v>
      </c>
      <c r="AT57" s="165">
        <v>146</v>
      </c>
      <c r="AU57" s="159" t="s">
        <v>588</v>
      </c>
      <c r="AV57" s="148"/>
    </row>
    <row r="58" spans="1:48" s="117" customFormat="1" ht="18.75" customHeight="1">
      <c r="A58" s="140">
        <v>51</v>
      </c>
      <c r="B58" s="141" t="s">
        <v>340</v>
      </c>
      <c r="C58" s="142" t="s">
        <v>152</v>
      </c>
      <c r="D58" s="142" t="s">
        <v>184</v>
      </c>
      <c r="E58" s="142" t="s">
        <v>206</v>
      </c>
      <c r="F58" s="142" t="s">
        <v>194</v>
      </c>
      <c r="G58" s="141" t="s">
        <v>192</v>
      </c>
      <c r="H58" s="142" t="s">
        <v>199</v>
      </c>
      <c r="I58" s="142" t="s">
        <v>40</v>
      </c>
      <c r="J58" s="141" t="s">
        <v>341</v>
      </c>
      <c r="K58" s="141" t="s">
        <v>226</v>
      </c>
      <c r="L58" s="141" t="s">
        <v>237</v>
      </c>
      <c r="M58" s="143">
        <v>800000000</v>
      </c>
      <c r="N58" s="144">
        <v>1</v>
      </c>
      <c r="O58" s="143">
        <f>800000000-70000000</f>
        <v>730000000</v>
      </c>
      <c r="P58" s="144" t="s">
        <v>269</v>
      </c>
      <c r="Q58" s="144" t="s">
        <v>270</v>
      </c>
      <c r="R58" s="144" t="s">
        <v>342</v>
      </c>
      <c r="S58" s="141" t="s">
        <v>159</v>
      </c>
      <c r="T58" s="141" t="s">
        <v>243</v>
      </c>
      <c r="U58" s="141" t="s">
        <v>244</v>
      </c>
      <c r="V58" s="145" t="s">
        <v>245</v>
      </c>
      <c r="W58" s="141" t="s">
        <v>4010</v>
      </c>
      <c r="X58" s="146"/>
      <c r="Y58" s="147"/>
      <c r="Z58" s="147"/>
      <c r="AA58" s="144"/>
      <c r="AB58" s="146"/>
      <c r="AC58" s="162"/>
      <c r="AD58" s="146"/>
      <c r="AE58" s="163"/>
      <c r="AF58" s="152">
        <f t="shared" si="0"/>
        <v>730000000</v>
      </c>
      <c r="AG58" s="164"/>
      <c r="AH58" s="146"/>
      <c r="AI58" s="163"/>
      <c r="AJ58" s="152">
        <f t="shared" si="1"/>
        <v>0</v>
      </c>
      <c r="AK58" s="164"/>
      <c r="AL58" s="146"/>
      <c r="AM58" s="157"/>
      <c r="AN58" s="158">
        <f t="shared" si="2"/>
        <v>0</v>
      </c>
      <c r="AO58" s="157"/>
      <c r="AP58" s="157"/>
      <c r="AQ58" s="158">
        <f t="shared" si="5"/>
        <v>0</v>
      </c>
      <c r="AR58" s="158">
        <f t="shared" si="4"/>
        <v>730000000</v>
      </c>
      <c r="AS58" s="159"/>
      <c r="AT58" s="144"/>
      <c r="AU58" s="148"/>
      <c r="AV58" s="148"/>
    </row>
    <row r="59" spans="1:48" s="117" customFormat="1" ht="18.75" customHeight="1">
      <c r="A59" s="140">
        <v>52</v>
      </c>
      <c r="B59" s="141" t="s">
        <v>351</v>
      </c>
      <c r="C59" s="142" t="s">
        <v>152</v>
      </c>
      <c r="D59" s="142" t="s">
        <v>184</v>
      </c>
      <c r="E59" s="142" t="s">
        <v>206</v>
      </c>
      <c r="F59" s="142" t="s">
        <v>194</v>
      </c>
      <c r="G59" s="141" t="s">
        <v>192</v>
      </c>
      <c r="H59" s="142" t="s">
        <v>105</v>
      </c>
      <c r="I59" s="142" t="s">
        <v>40</v>
      </c>
      <c r="J59" s="141" t="s">
        <v>354</v>
      </c>
      <c r="K59" s="141" t="s">
        <v>226</v>
      </c>
      <c r="L59" s="141" t="s">
        <v>237</v>
      </c>
      <c r="M59" s="143">
        <v>1000000</v>
      </c>
      <c r="N59" s="144">
        <v>12</v>
      </c>
      <c r="O59" s="143">
        <v>12000000</v>
      </c>
      <c r="P59" s="144" t="s">
        <v>361</v>
      </c>
      <c r="Q59" s="144" t="s">
        <v>361</v>
      </c>
      <c r="R59" s="144" t="s">
        <v>248</v>
      </c>
      <c r="S59" s="141" t="s">
        <v>159</v>
      </c>
      <c r="T59" s="141" t="s">
        <v>243</v>
      </c>
      <c r="U59" s="141" t="s">
        <v>244</v>
      </c>
      <c r="V59" s="145" t="s">
        <v>245</v>
      </c>
      <c r="W59" s="141" t="s">
        <v>4010</v>
      </c>
      <c r="X59" s="146">
        <v>45306</v>
      </c>
      <c r="Y59" s="147">
        <v>202413000002203</v>
      </c>
      <c r="Z59" s="147" t="s">
        <v>38</v>
      </c>
      <c r="AA59" s="144" t="s">
        <v>362</v>
      </c>
      <c r="AB59" s="146">
        <v>45309</v>
      </c>
      <c r="AC59" s="162" t="s">
        <v>365</v>
      </c>
      <c r="AD59" s="146">
        <v>45309</v>
      </c>
      <c r="AE59" s="163">
        <v>12000000</v>
      </c>
      <c r="AF59" s="152">
        <f t="shared" si="0"/>
        <v>0</v>
      </c>
      <c r="AG59" s="164">
        <v>41</v>
      </c>
      <c r="AH59" s="146">
        <v>45313</v>
      </c>
      <c r="AI59" s="163">
        <f>12000000-6000000-4815920</f>
        <v>1184080</v>
      </c>
      <c r="AJ59" s="152">
        <f t="shared" si="1"/>
        <v>10815920</v>
      </c>
      <c r="AK59" s="164" t="s">
        <v>562</v>
      </c>
      <c r="AL59" s="146">
        <v>45314</v>
      </c>
      <c r="AM59" s="157">
        <v>1184080</v>
      </c>
      <c r="AN59" s="158">
        <f t="shared" si="2"/>
        <v>0</v>
      </c>
      <c r="AO59" s="157">
        <v>924080</v>
      </c>
      <c r="AP59" s="157" t="s">
        <v>370</v>
      </c>
      <c r="AQ59" s="158">
        <f t="shared" si="5"/>
        <v>260000</v>
      </c>
      <c r="AR59" s="158">
        <f t="shared" si="4"/>
        <v>10815920</v>
      </c>
      <c r="AS59" s="159" t="s">
        <v>173</v>
      </c>
      <c r="AT59" s="165">
        <v>122623176</v>
      </c>
      <c r="AU59" s="159" t="s">
        <v>521</v>
      </c>
      <c r="AV59" s="148"/>
    </row>
    <row r="60" spans="1:48" s="117" customFormat="1" ht="18.75" customHeight="1">
      <c r="A60" s="140">
        <v>53</v>
      </c>
      <c r="B60" s="141" t="s">
        <v>352</v>
      </c>
      <c r="C60" s="142" t="s">
        <v>152</v>
      </c>
      <c r="D60" s="142" t="s">
        <v>184</v>
      </c>
      <c r="E60" s="142" t="s">
        <v>206</v>
      </c>
      <c r="F60" s="142" t="s">
        <v>194</v>
      </c>
      <c r="G60" s="141" t="s">
        <v>192</v>
      </c>
      <c r="H60" s="142" t="s">
        <v>96</v>
      </c>
      <c r="I60" s="142" t="s">
        <v>40</v>
      </c>
      <c r="J60" s="141" t="s">
        <v>355</v>
      </c>
      <c r="K60" s="141" t="s">
        <v>226</v>
      </c>
      <c r="L60" s="141" t="s">
        <v>237</v>
      </c>
      <c r="M60" s="143">
        <v>250000</v>
      </c>
      <c r="N60" s="144">
        <v>12</v>
      </c>
      <c r="O60" s="143">
        <v>3000000</v>
      </c>
      <c r="P60" s="144" t="s">
        <v>361</v>
      </c>
      <c r="Q60" s="144" t="s">
        <v>361</v>
      </c>
      <c r="R60" s="144" t="s">
        <v>248</v>
      </c>
      <c r="S60" s="141" t="s">
        <v>159</v>
      </c>
      <c r="T60" s="141" t="s">
        <v>243</v>
      </c>
      <c r="U60" s="141" t="s">
        <v>244</v>
      </c>
      <c r="V60" s="145" t="s">
        <v>245</v>
      </c>
      <c r="W60" s="141" t="s">
        <v>4010</v>
      </c>
      <c r="X60" s="146">
        <v>45306</v>
      </c>
      <c r="Y60" s="147">
        <v>202413000002203</v>
      </c>
      <c r="Z60" s="147" t="s">
        <v>38</v>
      </c>
      <c r="AA60" s="144" t="s">
        <v>363</v>
      </c>
      <c r="AB60" s="146">
        <v>45309</v>
      </c>
      <c r="AC60" s="162" t="s">
        <v>366</v>
      </c>
      <c r="AD60" s="146">
        <v>45309</v>
      </c>
      <c r="AE60" s="163">
        <v>3000000</v>
      </c>
      <c r="AF60" s="152">
        <f t="shared" si="0"/>
        <v>0</v>
      </c>
      <c r="AG60" s="164">
        <v>42</v>
      </c>
      <c r="AH60" s="146">
        <v>45313</v>
      </c>
      <c r="AI60" s="163">
        <f>3000000-2174510</f>
        <v>825490</v>
      </c>
      <c r="AJ60" s="152">
        <f t="shared" si="1"/>
        <v>2174510</v>
      </c>
      <c r="AK60" s="164" t="s">
        <v>617</v>
      </c>
      <c r="AL60" s="146">
        <v>45366</v>
      </c>
      <c r="AM60" s="163">
        <v>825490</v>
      </c>
      <c r="AN60" s="158">
        <f t="shared" si="2"/>
        <v>0</v>
      </c>
      <c r="AO60" s="157">
        <v>425490</v>
      </c>
      <c r="AP60" s="157"/>
      <c r="AQ60" s="158">
        <f t="shared" si="5"/>
        <v>400000</v>
      </c>
      <c r="AR60" s="158">
        <f t="shared" si="4"/>
        <v>2174510</v>
      </c>
      <c r="AS60" s="159" t="s">
        <v>173</v>
      </c>
      <c r="AT60" s="165">
        <v>45431517</v>
      </c>
      <c r="AU60" s="159" t="s">
        <v>519</v>
      </c>
      <c r="AV60" s="148"/>
    </row>
    <row r="61" spans="1:48" s="117" customFormat="1" ht="18.75" customHeight="1">
      <c r="A61" s="140">
        <v>54</v>
      </c>
      <c r="B61" s="141" t="s">
        <v>353</v>
      </c>
      <c r="C61" s="142" t="s">
        <v>152</v>
      </c>
      <c r="D61" s="142" t="s">
        <v>184</v>
      </c>
      <c r="E61" s="142" t="s">
        <v>206</v>
      </c>
      <c r="F61" s="142" t="s">
        <v>194</v>
      </c>
      <c r="G61" s="141" t="s">
        <v>192</v>
      </c>
      <c r="H61" s="142" t="s">
        <v>98</v>
      </c>
      <c r="I61" s="142" t="s">
        <v>40</v>
      </c>
      <c r="J61" s="141" t="s">
        <v>356</v>
      </c>
      <c r="K61" s="141" t="s">
        <v>226</v>
      </c>
      <c r="L61" s="141" t="s">
        <v>237</v>
      </c>
      <c r="M61" s="143">
        <v>1000000</v>
      </c>
      <c r="N61" s="144">
        <v>12</v>
      </c>
      <c r="O61" s="143">
        <v>12000000</v>
      </c>
      <c r="P61" s="144" t="s">
        <v>361</v>
      </c>
      <c r="Q61" s="144" t="s">
        <v>361</v>
      </c>
      <c r="R61" s="144" t="s">
        <v>248</v>
      </c>
      <c r="S61" s="141" t="s">
        <v>159</v>
      </c>
      <c r="T61" s="141" t="s">
        <v>243</v>
      </c>
      <c r="U61" s="141" t="s">
        <v>244</v>
      </c>
      <c r="V61" s="145" t="s">
        <v>245</v>
      </c>
      <c r="W61" s="141" t="s">
        <v>4010</v>
      </c>
      <c r="X61" s="146">
        <v>45306</v>
      </c>
      <c r="Y61" s="147">
        <v>202413000002203</v>
      </c>
      <c r="Z61" s="147" t="s">
        <v>38</v>
      </c>
      <c r="AA61" s="144" t="s">
        <v>364</v>
      </c>
      <c r="AB61" s="146">
        <v>45309</v>
      </c>
      <c r="AC61" s="162" t="s">
        <v>367</v>
      </c>
      <c r="AD61" s="146">
        <v>45309</v>
      </c>
      <c r="AE61" s="163">
        <v>12000000</v>
      </c>
      <c r="AF61" s="152">
        <f t="shared" si="0"/>
        <v>0</v>
      </c>
      <c r="AG61" s="167">
        <v>43</v>
      </c>
      <c r="AH61" s="146">
        <v>45313</v>
      </c>
      <c r="AI61" s="163">
        <f>12000000-12000000</f>
        <v>0</v>
      </c>
      <c r="AJ61" s="152">
        <f t="shared" si="1"/>
        <v>12000000</v>
      </c>
      <c r="AK61" s="164"/>
      <c r="AL61" s="146"/>
      <c r="AM61" s="163"/>
      <c r="AN61" s="158">
        <f t="shared" si="2"/>
        <v>0</v>
      </c>
      <c r="AO61" s="157"/>
      <c r="AP61" s="157"/>
      <c r="AQ61" s="158">
        <f t="shared" si="5"/>
        <v>0</v>
      </c>
      <c r="AR61" s="158">
        <f t="shared" si="4"/>
        <v>12000000</v>
      </c>
      <c r="AS61" s="159"/>
      <c r="AT61" s="144"/>
      <c r="AU61" s="148"/>
      <c r="AV61" s="148"/>
    </row>
    <row r="62" spans="1:48" s="117" customFormat="1" ht="18.75" customHeight="1">
      <c r="A62" s="140">
        <v>55</v>
      </c>
      <c r="B62" s="141" t="s">
        <v>397</v>
      </c>
      <c r="C62" s="142" t="s">
        <v>152</v>
      </c>
      <c r="D62" s="142" t="s">
        <v>184</v>
      </c>
      <c r="E62" s="142" t="s">
        <v>206</v>
      </c>
      <c r="F62" s="142" t="s">
        <v>124</v>
      </c>
      <c r="G62" s="141" t="s">
        <v>193</v>
      </c>
      <c r="H62" s="142" t="s">
        <v>5</v>
      </c>
      <c r="I62" s="142" t="s">
        <v>40</v>
      </c>
      <c r="J62" s="141" t="s">
        <v>398</v>
      </c>
      <c r="K62" s="141" t="s">
        <v>225</v>
      </c>
      <c r="L62" s="141">
        <v>80111605</v>
      </c>
      <c r="M62" s="143">
        <v>5000000</v>
      </c>
      <c r="N62" s="144" t="s">
        <v>399</v>
      </c>
      <c r="O62" s="143">
        <v>5000000</v>
      </c>
      <c r="P62" s="144" t="s">
        <v>361</v>
      </c>
      <c r="Q62" s="144" t="s">
        <v>361</v>
      </c>
      <c r="R62" s="144" t="s">
        <v>242</v>
      </c>
      <c r="S62" s="141" t="s">
        <v>159</v>
      </c>
      <c r="T62" s="141" t="s">
        <v>243</v>
      </c>
      <c r="U62" s="141" t="s">
        <v>244</v>
      </c>
      <c r="V62" s="145" t="s">
        <v>245</v>
      </c>
      <c r="W62" s="141" t="s">
        <v>4008</v>
      </c>
      <c r="X62" s="146">
        <v>45323</v>
      </c>
      <c r="Y62" s="147">
        <v>202413000010193</v>
      </c>
      <c r="Z62" s="147" t="s">
        <v>38</v>
      </c>
      <c r="AA62" s="144" t="s">
        <v>400</v>
      </c>
      <c r="AB62" s="146">
        <v>45323</v>
      </c>
      <c r="AC62" s="162" t="s">
        <v>408</v>
      </c>
      <c r="AD62" s="146">
        <v>45323</v>
      </c>
      <c r="AE62" s="163">
        <v>5000000</v>
      </c>
      <c r="AF62" s="152">
        <f t="shared" si="0"/>
        <v>0</v>
      </c>
      <c r="AG62" s="164">
        <v>60</v>
      </c>
      <c r="AH62" s="146">
        <v>45324</v>
      </c>
      <c r="AI62" s="163">
        <v>5000000</v>
      </c>
      <c r="AJ62" s="152">
        <f t="shared" si="1"/>
        <v>0</v>
      </c>
      <c r="AK62" s="164">
        <v>155</v>
      </c>
      <c r="AL62" s="146">
        <v>45324</v>
      </c>
      <c r="AM62" s="157">
        <v>5000000</v>
      </c>
      <c r="AN62" s="158">
        <f t="shared" si="2"/>
        <v>0</v>
      </c>
      <c r="AO62" s="157">
        <v>5000000</v>
      </c>
      <c r="AP62" s="157"/>
      <c r="AQ62" s="158">
        <f t="shared" si="5"/>
        <v>0</v>
      </c>
      <c r="AR62" s="158">
        <f t="shared" si="4"/>
        <v>0</v>
      </c>
      <c r="AS62" s="159" t="s">
        <v>170</v>
      </c>
      <c r="AT62" s="165">
        <v>712</v>
      </c>
      <c r="AU62" s="159" t="s">
        <v>522</v>
      </c>
      <c r="AV62" s="148"/>
    </row>
    <row r="63" spans="1:48" s="117" customFormat="1" ht="18.75" customHeight="1">
      <c r="A63" s="140">
        <v>56</v>
      </c>
      <c r="B63" s="141" t="s">
        <v>401</v>
      </c>
      <c r="C63" s="142" t="s">
        <v>152</v>
      </c>
      <c r="D63" s="142" t="s">
        <v>184</v>
      </c>
      <c r="E63" s="142" t="s">
        <v>206</v>
      </c>
      <c r="F63" s="142" t="s">
        <v>185</v>
      </c>
      <c r="G63" s="141" t="s">
        <v>192</v>
      </c>
      <c r="H63" s="142" t="s">
        <v>91</v>
      </c>
      <c r="I63" s="142" t="s">
        <v>40</v>
      </c>
      <c r="J63" s="141" t="s">
        <v>403</v>
      </c>
      <c r="K63" s="141" t="s">
        <v>218</v>
      </c>
      <c r="L63" s="141">
        <v>80111601</v>
      </c>
      <c r="M63" s="143">
        <v>3450000</v>
      </c>
      <c r="N63" s="144">
        <v>3</v>
      </c>
      <c r="O63" s="143">
        <v>10350000</v>
      </c>
      <c r="P63" s="144" t="s">
        <v>361</v>
      </c>
      <c r="Q63" s="144" t="s">
        <v>361</v>
      </c>
      <c r="R63" s="144" t="s">
        <v>242</v>
      </c>
      <c r="S63" s="141" t="s">
        <v>159</v>
      </c>
      <c r="T63" s="141" t="s">
        <v>243</v>
      </c>
      <c r="U63" s="141" t="s">
        <v>244</v>
      </c>
      <c r="V63" s="145" t="s">
        <v>245</v>
      </c>
      <c r="W63" s="141" t="s">
        <v>4008</v>
      </c>
      <c r="X63" s="146">
        <v>45327</v>
      </c>
      <c r="Y63" s="147">
        <v>202413000011203</v>
      </c>
      <c r="Z63" s="147" t="s">
        <v>38</v>
      </c>
      <c r="AA63" s="144" t="s">
        <v>404</v>
      </c>
      <c r="AB63" s="146">
        <v>45328</v>
      </c>
      <c r="AC63" s="162" t="s">
        <v>410</v>
      </c>
      <c r="AD63" s="146">
        <v>45334</v>
      </c>
      <c r="AE63" s="163">
        <v>10350000</v>
      </c>
      <c r="AF63" s="152">
        <f t="shared" si="0"/>
        <v>0</v>
      </c>
      <c r="AG63" s="164">
        <v>79</v>
      </c>
      <c r="AH63" s="146">
        <v>45335</v>
      </c>
      <c r="AI63" s="163">
        <v>10350000</v>
      </c>
      <c r="AJ63" s="152">
        <f t="shared" si="1"/>
        <v>0</v>
      </c>
      <c r="AK63" s="164">
        <v>282</v>
      </c>
      <c r="AL63" s="146">
        <v>45338</v>
      </c>
      <c r="AM63" s="157">
        <v>10350000</v>
      </c>
      <c r="AN63" s="158">
        <f t="shared" si="2"/>
        <v>0</v>
      </c>
      <c r="AO63" s="157">
        <v>8165000</v>
      </c>
      <c r="AP63" s="157"/>
      <c r="AQ63" s="158">
        <f t="shared" si="5"/>
        <v>2185000</v>
      </c>
      <c r="AR63" s="158">
        <f t="shared" si="4"/>
        <v>0</v>
      </c>
      <c r="AS63" s="159" t="s">
        <v>168</v>
      </c>
      <c r="AT63" s="165">
        <v>13</v>
      </c>
      <c r="AU63" s="159" t="s">
        <v>523</v>
      </c>
      <c r="AV63" s="148"/>
    </row>
    <row r="64" spans="1:48" s="117" customFormat="1" ht="18.75" customHeight="1">
      <c r="A64" s="140">
        <v>57</v>
      </c>
      <c r="B64" s="141" t="s">
        <v>402</v>
      </c>
      <c r="C64" s="142" t="s">
        <v>152</v>
      </c>
      <c r="D64" s="142" t="s">
        <v>184</v>
      </c>
      <c r="E64" s="142" t="s">
        <v>206</v>
      </c>
      <c r="F64" s="142" t="s">
        <v>194</v>
      </c>
      <c r="G64" s="141" t="s">
        <v>192</v>
      </c>
      <c r="H64" s="142" t="s">
        <v>6</v>
      </c>
      <c r="I64" s="142" t="s">
        <v>40</v>
      </c>
      <c r="J64" s="141" t="s">
        <v>406</v>
      </c>
      <c r="K64" s="141" t="s">
        <v>218</v>
      </c>
      <c r="L64" s="141">
        <v>80111600</v>
      </c>
      <c r="M64" s="143">
        <v>9000000</v>
      </c>
      <c r="N64" s="144">
        <v>2</v>
      </c>
      <c r="O64" s="143">
        <v>18000000</v>
      </c>
      <c r="P64" s="144" t="s">
        <v>361</v>
      </c>
      <c r="Q64" s="144" t="s">
        <v>361</v>
      </c>
      <c r="R64" s="144" t="s">
        <v>242</v>
      </c>
      <c r="S64" s="141" t="s">
        <v>159</v>
      </c>
      <c r="T64" s="141" t="s">
        <v>243</v>
      </c>
      <c r="U64" s="141" t="s">
        <v>244</v>
      </c>
      <c r="V64" s="145" t="s">
        <v>245</v>
      </c>
      <c r="W64" s="141" t="s">
        <v>4008</v>
      </c>
      <c r="X64" s="146">
        <v>45327</v>
      </c>
      <c r="Y64" s="147">
        <v>202413000011323</v>
      </c>
      <c r="Z64" s="147" t="s">
        <v>38</v>
      </c>
      <c r="AA64" s="144" t="s">
        <v>407</v>
      </c>
      <c r="AB64" s="146">
        <v>45328</v>
      </c>
      <c r="AC64" s="162" t="s">
        <v>411</v>
      </c>
      <c r="AD64" s="146">
        <v>45334</v>
      </c>
      <c r="AE64" s="163">
        <v>18000000</v>
      </c>
      <c r="AF64" s="152">
        <f t="shared" si="0"/>
        <v>0</v>
      </c>
      <c r="AG64" s="164">
        <v>80</v>
      </c>
      <c r="AH64" s="146">
        <v>45335</v>
      </c>
      <c r="AI64" s="163">
        <v>18000000</v>
      </c>
      <c r="AJ64" s="152">
        <f t="shared" si="1"/>
        <v>0</v>
      </c>
      <c r="AK64" s="164">
        <v>281</v>
      </c>
      <c r="AL64" s="146">
        <v>45338</v>
      </c>
      <c r="AM64" s="157">
        <v>18000000</v>
      </c>
      <c r="AN64" s="158">
        <f t="shared" si="2"/>
        <v>0</v>
      </c>
      <c r="AO64" s="157">
        <v>18000000</v>
      </c>
      <c r="AP64" s="157"/>
      <c r="AQ64" s="158">
        <f t="shared" si="5"/>
        <v>0</v>
      </c>
      <c r="AR64" s="158">
        <f t="shared" si="4"/>
        <v>0</v>
      </c>
      <c r="AS64" s="159" t="s">
        <v>170</v>
      </c>
      <c r="AT64" s="165">
        <v>12</v>
      </c>
      <c r="AU64" s="159" t="s">
        <v>524</v>
      </c>
      <c r="AV64" s="148"/>
    </row>
    <row r="65" spans="1:48" s="117" customFormat="1" ht="18.75" customHeight="1">
      <c r="A65" s="140">
        <v>58</v>
      </c>
      <c r="B65" s="141" t="s">
        <v>412</v>
      </c>
      <c r="C65" s="142" t="s">
        <v>152</v>
      </c>
      <c r="D65" s="142" t="s">
        <v>184</v>
      </c>
      <c r="E65" s="142" t="s">
        <v>206</v>
      </c>
      <c r="F65" s="142" t="s">
        <v>185</v>
      </c>
      <c r="G65" s="141" t="s">
        <v>192</v>
      </c>
      <c r="H65" s="142" t="s">
        <v>87</v>
      </c>
      <c r="I65" s="142" t="s">
        <v>40</v>
      </c>
      <c r="J65" s="141" t="s">
        <v>415</v>
      </c>
      <c r="K65" s="141" t="s">
        <v>226</v>
      </c>
      <c r="L65" s="141" t="s">
        <v>237</v>
      </c>
      <c r="M65" s="143">
        <v>60000000</v>
      </c>
      <c r="N65" s="144">
        <v>1</v>
      </c>
      <c r="O65" s="143">
        <v>60000000</v>
      </c>
      <c r="P65" s="144" t="s">
        <v>361</v>
      </c>
      <c r="Q65" s="144" t="s">
        <v>361</v>
      </c>
      <c r="R65" s="144" t="s">
        <v>361</v>
      </c>
      <c r="S65" s="141" t="s">
        <v>159</v>
      </c>
      <c r="T65" s="141" t="s">
        <v>424</v>
      </c>
      <c r="U65" s="141" t="s">
        <v>244</v>
      </c>
      <c r="V65" s="145" t="s">
        <v>245</v>
      </c>
      <c r="W65" s="141" t="s">
        <v>4010</v>
      </c>
      <c r="X65" s="146">
        <v>45341</v>
      </c>
      <c r="Y65" s="147">
        <v>202413000021823</v>
      </c>
      <c r="Z65" s="147" t="s">
        <v>38</v>
      </c>
      <c r="AA65" s="144" t="s">
        <v>416</v>
      </c>
      <c r="AB65" s="146">
        <v>45341</v>
      </c>
      <c r="AC65" s="162" t="s">
        <v>420</v>
      </c>
      <c r="AD65" s="146">
        <v>45341</v>
      </c>
      <c r="AE65" s="163">
        <v>60000000</v>
      </c>
      <c r="AF65" s="152">
        <f t="shared" si="0"/>
        <v>0</v>
      </c>
      <c r="AG65" s="167">
        <v>91</v>
      </c>
      <c r="AH65" s="146">
        <v>45341</v>
      </c>
      <c r="AI65" s="163">
        <f>60000000-60000000</f>
        <v>0</v>
      </c>
      <c r="AJ65" s="152">
        <f t="shared" si="1"/>
        <v>60000000</v>
      </c>
      <c r="AK65" s="164"/>
      <c r="AL65" s="146"/>
      <c r="AM65" s="163"/>
      <c r="AN65" s="158">
        <f t="shared" si="2"/>
        <v>0</v>
      </c>
      <c r="AO65" s="157"/>
      <c r="AP65" s="157"/>
      <c r="AQ65" s="158">
        <f t="shared" si="5"/>
        <v>0</v>
      </c>
      <c r="AR65" s="158">
        <f t="shared" si="4"/>
        <v>60000000</v>
      </c>
      <c r="AS65" s="159"/>
      <c r="AT65" s="144"/>
      <c r="AU65" s="148"/>
      <c r="AV65" s="148"/>
    </row>
    <row r="66" spans="1:48" s="117" customFormat="1" ht="18.75" customHeight="1">
      <c r="A66" s="140">
        <v>59</v>
      </c>
      <c r="B66" s="141" t="s">
        <v>413</v>
      </c>
      <c r="C66" s="142" t="s">
        <v>152</v>
      </c>
      <c r="D66" s="142" t="s">
        <v>184</v>
      </c>
      <c r="E66" s="142" t="s">
        <v>206</v>
      </c>
      <c r="F66" s="142" t="s">
        <v>185</v>
      </c>
      <c r="G66" s="141" t="s">
        <v>192</v>
      </c>
      <c r="H66" s="142" t="s">
        <v>6</v>
      </c>
      <c r="I66" s="142" t="s">
        <v>40</v>
      </c>
      <c r="J66" s="141" t="s">
        <v>415</v>
      </c>
      <c r="K66" s="141" t="s">
        <v>226</v>
      </c>
      <c r="L66" s="141" t="s">
        <v>237</v>
      </c>
      <c r="M66" s="143">
        <v>103284738</v>
      </c>
      <c r="N66" s="144">
        <v>1</v>
      </c>
      <c r="O66" s="143">
        <f>52000000+52000000-715262</f>
        <v>103284738</v>
      </c>
      <c r="P66" s="144" t="s">
        <v>361</v>
      </c>
      <c r="Q66" s="144" t="s">
        <v>361</v>
      </c>
      <c r="R66" s="144" t="s">
        <v>361</v>
      </c>
      <c r="S66" s="141" t="s">
        <v>159</v>
      </c>
      <c r="T66" s="141" t="s">
        <v>424</v>
      </c>
      <c r="U66" s="141" t="s">
        <v>244</v>
      </c>
      <c r="V66" s="145" t="s">
        <v>245</v>
      </c>
      <c r="W66" s="141" t="s">
        <v>4010</v>
      </c>
      <c r="X66" s="146">
        <v>45341</v>
      </c>
      <c r="Y66" s="147">
        <v>202413000021823</v>
      </c>
      <c r="Z66" s="147" t="s">
        <v>38</v>
      </c>
      <c r="AA66" s="144" t="s">
        <v>418</v>
      </c>
      <c r="AB66" s="146">
        <v>45341</v>
      </c>
      <c r="AC66" s="162" t="s">
        <v>421</v>
      </c>
      <c r="AD66" s="146">
        <v>45341</v>
      </c>
      <c r="AE66" s="163">
        <v>103284738</v>
      </c>
      <c r="AF66" s="152">
        <f t="shared" si="0"/>
        <v>0</v>
      </c>
      <c r="AG66" s="167">
        <v>92</v>
      </c>
      <c r="AH66" s="146">
        <v>45341</v>
      </c>
      <c r="AI66" s="163">
        <f>103284738-103284738</f>
        <v>0</v>
      </c>
      <c r="AJ66" s="152">
        <f t="shared" si="1"/>
        <v>103284738</v>
      </c>
      <c r="AK66" s="164"/>
      <c r="AL66" s="146"/>
      <c r="AM66" s="163"/>
      <c r="AN66" s="158">
        <f t="shared" si="2"/>
        <v>0</v>
      </c>
      <c r="AO66" s="157"/>
      <c r="AP66" s="157"/>
      <c r="AQ66" s="158">
        <f t="shared" si="5"/>
        <v>0</v>
      </c>
      <c r="AR66" s="158">
        <f t="shared" si="4"/>
        <v>103284738</v>
      </c>
      <c r="AS66" s="159"/>
      <c r="AT66" s="144"/>
      <c r="AU66" s="148"/>
      <c r="AV66" s="148"/>
    </row>
    <row r="67" spans="1:48" s="117" customFormat="1" ht="18.75" customHeight="1">
      <c r="A67" s="140">
        <v>60</v>
      </c>
      <c r="B67" s="141" t="s">
        <v>414</v>
      </c>
      <c r="C67" s="142" t="s">
        <v>152</v>
      </c>
      <c r="D67" s="142" t="s">
        <v>184</v>
      </c>
      <c r="E67" s="142" t="s">
        <v>206</v>
      </c>
      <c r="F67" s="142" t="s">
        <v>194</v>
      </c>
      <c r="G67" s="141" t="s">
        <v>192</v>
      </c>
      <c r="H67" s="142" t="s">
        <v>4</v>
      </c>
      <c r="I67" s="142" t="s">
        <v>40</v>
      </c>
      <c r="J67" s="141" t="s">
        <v>415</v>
      </c>
      <c r="K67" s="141" t="s">
        <v>226</v>
      </c>
      <c r="L67" s="141" t="s">
        <v>237</v>
      </c>
      <c r="M67" s="143">
        <v>50000000</v>
      </c>
      <c r="N67" s="144">
        <v>1</v>
      </c>
      <c r="O67" s="143">
        <v>50000000</v>
      </c>
      <c r="P67" s="144" t="s">
        <v>361</v>
      </c>
      <c r="Q67" s="144" t="s">
        <v>361</v>
      </c>
      <c r="R67" s="144" t="s">
        <v>361</v>
      </c>
      <c r="S67" s="141" t="s">
        <v>159</v>
      </c>
      <c r="T67" s="141" t="s">
        <v>424</v>
      </c>
      <c r="U67" s="141" t="s">
        <v>244</v>
      </c>
      <c r="V67" s="145" t="s">
        <v>245</v>
      </c>
      <c r="W67" s="141" t="s">
        <v>4010</v>
      </c>
      <c r="X67" s="146">
        <v>45341</v>
      </c>
      <c r="Y67" s="147">
        <v>202413000021823</v>
      </c>
      <c r="Z67" s="147" t="s">
        <v>38</v>
      </c>
      <c r="AA67" s="144" t="s">
        <v>417</v>
      </c>
      <c r="AB67" s="146">
        <v>45341</v>
      </c>
      <c r="AC67" s="162" t="s">
        <v>422</v>
      </c>
      <c r="AD67" s="146">
        <v>45341</v>
      </c>
      <c r="AE67" s="163">
        <v>50000000</v>
      </c>
      <c r="AF67" s="152">
        <f t="shared" si="0"/>
        <v>0</v>
      </c>
      <c r="AG67" s="167">
        <v>93</v>
      </c>
      <c r="AH67" s="146">
        <v>45341</v>
      </c>
      <c r="AI67" s="163">
        <f>50000000-50000000</f>
        <v>0</v>
      </c>
      <c r="AJ67" s="152">
        <f t="shared" si="1"/>
        <v>50000000</v>
      </c>
      <c r="AK67" s="164"/>
      <c r="AL67" s="146"/>
      <c r="AM67" s="163"/>
      <c r="AN67" s="158">
        <f t="shared" si="2"/>
        <v>0</v>
      </c>
      <c r="AO67" s="157"/>
      <c r="AP67" s="157"/>
      <c r="AQ67" s="158">
        <f t="shared" si="5"/>
        <v>0</v>
      </c>
      <c r="AR67" s="158">
        <f t="shared" si="4"/>
        <v>50000000</v>
      </c>
      <c r="AS67" s="159"/>
      <c r="AT67" s="144"/>
      <c r="AU67" s="148"/>
      <c r="AV67" s="148"/>
    </row>
    <row r="68" spans="1:48" s="117" customFormat="1" ht="18.75" customHeight="1">
      <c r="A68" s="140">
        <v>61</v>
      </c>
      <c r="B68" s="141" t="s">
        <v>425</v>
      </c>
      <c r="C68" s="142" t="s">
        <v>152</v>
      </c>
      <c r="D68" s="142" t="s">
        <v>184</v>
      </c>
      <c r="E68" s="142" t="s">
        <v>206</v>
      </c>
      <c r="F68" s="142" t="s">
        <v>194</v>
      </c>
      <c r="G68" s="141" t="s">
        <v>192</v>
      </c>
      <c r="H68" s="142" t="s">
        <v>84</v>
      </c>
      <c r="I68" s="142" t="s">
        <v>40</v>
      </c>
      <c r="J68" s="141" t="s">
        <v>415</v>
      </c>
      <c r="K68" s="141" t="s">
        <v>226</v>
      </c>
      <c r="L68" s="141" t="s">
        <v>237</v>
      </c>
      <c r="M68" s="143">
        <v>85500000</v>
      </c>
      <c r="N68" s="144">
        <v>1</v>
      </c>
      <c r="O68" s="143">
        <v>85500000</v>
      </c>
      <c r="P68" s="144" t="s">
        <v>361</v>
      </c>
      <c r="Q68" s="144" t="s">
        <v>361</v>
      </c>
      <c r="R68" s="144" t="s">
        <v>361</v>
      </c>
      <c r="S68" s="141" t="s">
        <v>159</v>
      </c>
      <c r="T68" s="141" t="s">
        <v>424</v>
      </c>
      <c r="U68" s="141" t="s">
        <v>244</v>
      </c>
      <c r="V68" s="145" t="s">
        <v>245</v>
      </c>
      <c r="W68" s="141" t="s">
        <v>4010</v>
      </c>
      <c r="X68" s="146">
        <v>45341</v>
      </c>
      <c r="Y68" s="147">
        <v>202413000021823</v>
      </c>
      <c r="Z68" s="147" t="s">
        <v>38</v>
      </c>
      <c r="AA68" s="144" t="s">
        <v>419</v>
      </c>
      <c r="AB68" s="146">
        <v>45341</v>
      </c>
      <c r="AC68" s="162" t="s">
        <v>423</v>
      </c>
      <c r="AD68" s="146">
        <v>45341</v>
      </c>
      <c r="AE68" s="163">
        <v>85500000</v>
      </c>
      <c r="AF68" s="152">
        <f t="shared" si="0"/>
        <v>0</v>
      </c>
      <c r="AG68" s="167">
        <v>94</v>
      </c>
      <c r="AH68" s="146">
        <v>45341</v>
      </c>
      <c r="AI68" s="163">
        <f>85500000-85500000</f>
        <v>0</v>
      </c>
      <c r="AJ68" s="152">
        <f t="shared" si="1"/>
        <v>85500000</v>
      </c>
      <c r="AK68" s="164"/>
      <c r="AL68" s="146"/>
      <c r="AM68" s="163"/>
      <c r="AN68" s="158">
        <f t="shared" si="2"/>
        <v>0</v>
      </c>
      <c r="AO68" s="157"/>
      <c r="AP68" s="157"/>
      <c r="AQ68" s="158">
        <f t="shared" si="5"/>
        <v>0</v>
      </c>
      <c r="AR68" s="158">
        <f t="shared" si="4"/>
        <v>85500000</v>
      </c>
      <c r="AS68" s="159"/>
      <c r="AT68" s="144"/>
      <c r="AU68" s="148"/>
      <c r="AV68" s="148"/>
    </row>
    <row r="69" spans="1:48" s="117" customFormat="1" ht="18.75" customHeight="1">
      <c r="A69" s="140">
        <v>62</v>
      </c>
      <c r="B69" s="141" t="s">
        <v>426</v>
      </c>
      <c r="C69" s="142" t="s">
        <v>152</v>
      </c>
      <c r="D69" s="142" t="s">
        <v>184</v>
      </c>
      <c r="E69" s="142" t="s">
        <v>206</v>
      </c>
      <c r="F69" s="142" t="s">
        <v>185</v>
      </c>
      <c r="G69" s="141" t="s">
        <v>192</v>
      </c>
      <c r="H69" s="142" t="s">
        <v>5</v>
      </c>
      <c r="I69" s="142" t="s">
        <v>40</v>
      </c>
      <c r="J69" s="142" t="s">
        <v>440</v>
      </c>
      <c r="K69" s="141" t="s">
        <v>218</v>
      </c>
      <c r="L69" s="141">
        <v>80111605</v>
      </c>
      <c r="M69" s="143">
        <v>3500000</v>
      </c>
      <c r="N69" s="144">
        <v>4</v>
      </c>
      <c r="O69" s="143">
        <v>14000000</v>
      </c>
      <c r="P69" s="144" t="s">
        <v>452</v>
      </c>
      <c r="Q69" s="144" t="s">
        <v>452</v>
      </c>
      <c r="R69" s="144" t="s">
        <v>238</v>
      </c>
      <c r="S69" s="141" t="s">
        <v>159</v>
      </c>
      <c r="T69" s="141" t="s">
        <v>453</v>
      </c>
      <c r="U69" s="141" t="s">
        <v>244</v>
      </c>
      <c r="V69" s="145" t="s">
        <v>245</v>
      </c>
      <c r="W69" s="141" t="s">
        <v>4008</v>
      </c>
      <c r="X69" s="146">
        <v>45345</v>
      </c>
      <c r="Y69" s="147">
        <v>202413000023413</v>
      </c>
      <c r="Z69" s="147" t="s">
        <v>38</v>
      </c>
      <c r="AA69" s="144" t="s">
        <v>455</v>
      </c>
      <c r="AB69" s="146">
        <v>45345</v>
      </c>
      <c r="AC69" s="162" t="s">
        <v>492</v>
      </c>
      <c r="AD69" s="146">
        <v>45345</v>
      </c>
      <c r="AE69" s="163">
        <v>14000000</v>
      </c>
      <c r="AF69" s="152">
        <f t="shared" si="0"/>
        <v>0</v>
      </c>
      <c r="AG69" s="164">
        <v>323</v>
      </c>
      <c r="AH69" s="146">
        <v>45350</v>
      </c>
      <c r="AI69" s="163">
        <v>14000000</v>
      </c>
      <c r="AJ69" s="152">
        <f t="shared" si="1"/>
        <v>0</v>
      </c>
      <c r="AK69" s="164">
        <v>430</v>
      </c>
      <c r="AL69" s="146">
        <v>45358</v>
      </c>
      <c r="AM69" s="163">
        <v>14000000</v>
      </c>
      <c r="AN69" s="158">
        <f t="shared" si="2"/>
        <v>0</v>
      </c>
      <c r="AO69" s="157">
        <v>6300000</v>
      </c>
      <c r="AP69" s="157"/>
      <c r="AQ69" s="158">
        <f t="shared" si="5"/>
        <v>7700000</v>
      </c>
      <c r="AR69" s="158">
        <f t="shared" si="4"/>
        <v>0</v>
      </c>
      <c r="AS69" s="159" t="s">
        <v>168</v>
      </c>
      <c r="AT69" s="165">
        <v>87</v>
      </c>
      <c r="AU69" s="159" t="s">
        <v>589</v>
      </c>
      <c r="AV69" s="148"/>
    </row>
    <row r="70" spans="1:48" s="117" customFormat="1" ht="18.75" customHeight="1">
      <c r="A70" s="140">
        <v>63</v>
      </c>
      <c r="B70" s="141" t="s">
        <v>427</v>
      </c>
      <c r="C70" s="142" t="s">
        <v>152</v>
      </c>
      <c r="D70" s="142" t="s">
        <v>184</v>
      </c>
      <c r="E70" s="142" t="s">
        <v>206</v>
      </c>
      <c r="F70" s="142" t="s">
        <v>124</v>
      </c>
      <c r="G70" s="141" t="s">
        <v>193</v>
      </c>
      <c r="H70" s="142" t="s">
        <v>86</v>
      </c>
      <c r="I70" s="142" t="s">
        <v>40</v>
      </c>
      <c r="J70" s="142" t="s">
        <v>441</v>
      </c>
      <c r="K70" s="141" t="s">
        <v>218</v>
      </c>
      <c r="L70" s="141">
        <v>81101500</v>
      </c>
      <c r="M70" s="143">
        <v>5500000</v>
      </c>
      <c r="N70" s="144">
        <v>4</v>
      </c>
      <c r="O70" s="143">
        <v>22000000</v>
      </c>
      <c r="P70" s="144" t="s">
        <v>452</v>
      </c>
      <c r="Q70" s="144" t="s">
        <v>452</v>
      </c>
      <c r="R70" s="144" t="s">
        <v>238</v>
      </c>
      <c r="S70" s="141" t="s">
        <v>159</v>
      </c>
      <c r="T70" s="141" t="s">
        <v>453</v>
      </c>
      <c r="U70" s="141" t="s">
        <v>244</v>
      </c>
      <c r="V70" s="145" t="s">
        <v>245</v>
      </c>
      <c r="W70" s="141" t="s">
        <v>4008</v>
      </c>
      <c r="X70" s="146">
        <v>45345</v>
      </c>
      <c r="Y70" s="147">
        <v>202413000023413</v>
      </c>
      <c r="Z70" s="147" t="s">
        <v>38</v>
      </c>
      <c r="AA70" s="141" t="s">
        <v>456</v>
      </c>
      <c r="AB70" s="146">
        <v>45345</v>
      </c>
      <c r="AC70" s="162" t="s">
        <v>493</v>
      </c>
      <c r="AD70" s="146">
        <v>45345</v>
      </c>
      <c r="AE70" s="163">
        <v>22000000</v>
      </c>
      <c r="AF70" s="152">
        <f t="shared" si="0"/>
        <v>0</v>
      </c>
      <c r="AG70" s="164">
        <v>320</v>
      </c>
      <c r="AH70" s="146">
        <v>45350</v>
      </c>
      <c r="AI70" s="163">
        <v>22000000</v>
      </c>
      <c r="AJ70" s="152">
        <f t="shared" si="1"/>
        <v>0</v>
      </c>
      <c r="AK70" s="164">
        <v>754</v>
      </c>
      <c r="AL70" s="146">
        <v>45365</v>
      </c>
      <c r="AM70" s="163">
        <v>22000000</v>
      </c>
      <c r="AN70" s="158">
        <f t="shared" si="2"/>
        <v>0</v>
      </c>
      <c r="AO70" s="157">
        <v>8616667</v>
      </c>
      <c r="AP70" s="157"/>
      <c r="AQ70" s="158">
        <f t="shared" si="5"/>
        <v>13383333</v>
      </c>
      <c r="AR70" s="158">
        <f t="shared" si="4"/>
        <v>0</v>
      </c>
      <c r="AS70" s="159" t="s">
        <v>170</v>
      </c>
      <c r="AT70" s="165">
        <v>156</v>
      </c>
      <c r="AU70" s="159" t="s">
        <v>590</v>
      </c>
      <c r="AV70" s="148"/>
    </row>
    <row r="71" spans="1:48" s="118" customFormat="1" ht="18.75" customHeight="1">
      <c r="A71" s="140">
        <v>64</v>
      </c>
      <c r="B71" s="141" t="s">
        <v>428</v>
      </c>
      <c r="C71" s="142" t="s">
        <v>152</v>
      </c>
      <c r="D71" s="142" t="s">
        <v>184</v>
      </c>
      <c r="E71" s="142" t="s">
        <v>206</v>
      </c>
      <c r="F71" s="142" t="s">
        <v>124</v>
      </c>
      <c r="G71" s="141" t="s">
        <v>193</v>
      </c>
      <c r="H71" s="142" t="s">
        <v>14</v>
      </c>
      <c r="I71" s="142" t="s">
        <v>40</v>
      </c>
      <c r="J71" s="142" t="s">
        <v>442</v>
      </c>
      <c r="K71" s="141" t="s">
        <v>218</v>
      </c>
      <c r="L71" s="141">
        <v>81101500</v>
      </c>
      <c r="M71" s="143">
        <v>5000000</v>
      </c>
      <c r="N71" s="144">
        <v>4</v>
      </c>
      <c r="O71" s="143">
        <v>20000000</v>
      </c>
      <c r="P71" s="144" t="s">
        <v>452</v>
      </c>
      <c r="Q71" s="144" t="s">
        <v>452</v>
      </c>
      <c r="R71" s="144" t="s">
        <v>238</v>
      </c>
      <c r="S71" s="141" t="s">
        <v>159</v>
      </c>
      <c r="T71" s="141" t="s">
        <v>453</v>
      </c>
      <c r="U71" s="141" t="s">
        <v>244</v>
      </c>
      <c r="V71" s="145" t="s">
        <v>245</v>
      </c>
      <c r="W71" s="141" t="s">
        <v>4008</v>
      </c>
      <c r="X71" s="146">
        <v>45345</v>
      </c>
      <c r="Y71" s="147">
        <v>202413000023413</v>
      </c>
      <c r="Z71" s="147" t="s">
        <v>38</v>
      </c>
      <c r="AA71" s="141" t="s">
        <v>454</v>
      </c>
      <c r="AB71" s="146">
        <v>45345</v>
      </c>
      <c r="AC71" s="162" t="s">
        <v>494</v>
      </c>
      <c r="AD71" s="146">
        <v>45345</v>
      </c>
      <c r="AE71" s="163">
        <v>20000000</v>
      </c>
      <c r="AF71" s="152">
        <f t="shared" si="0"/>
        <v>0</v>
      </c>
      <c r="AG71" s="164">
        <v>321</v>
      </c>
      <c r="AH71" s="146">
        <v>45350</v>
      </c>
      <c r="AI71" s="163">
        <v>20000000</v>
      </c>
      <c r="AJ71" s="152">
        <f t="shared" si="1"/>
        <v>0</v>
      </c>
      <c r="AK71" s="164">
        <v>620</v>
      </c>
      <c r="AL71" s="146">
        <v>45362</v>
      </c>
      <c r="AM71" s="163">
        <v>20000000</v>
      </c>
      <c r="AN71" s="158">
        <f t="shared" si="2"/>
        <v>0</v>
      </c>
      <c r="AO71" s="157">
        <v>8333333</v>
      </c>
      <c r="AP71" s="157"/>
      <c r="AQ71" s="158">
        <f t="shared" si="5"/>
        <v>11666667</v>
      </c>
      <c r="AR71" s="158">
        <f t="shared" si="4"/>
        <v>0</v>
      </c>
      <c r="AS71" s="159" t="s">
        <v>170</v>
      </c>
      <c r="AT71" s="165">
        <v>125</v>
      </c>
      <c r="AU71" s="159" t="s">
        <v>591</v>
      </c>
      <c r="AV71" s="148"/>
    </row>
    <row r="72" spans="1:48" s="118" customFormat="1" ht="18.75" customHeight="1">
      <c r="A72" s="140">
        <v>65</v>
      </c>
      <c r="B72" s="141" t="s">
        <v>429</v>
      </c>
      <c r="C72" s="142" t="s">
        <v>152</v>
      </c>
      <c r="D72" s="142" t="s">
        <v>184</v>
      </c>
      <c r="E72" s="142" t="s">
        <v>206</v>
      </c>
      <c r="F72" s="142" t="s">
        <v>124</v>
      </c>
      <c r="G72" s="141" t="s">
        <v>193</v>
      </c>
      <c r="H72" s="142" t="s">
        <v>14</v>
      </c>
      <c r="I72" s="142" t="s">
        <v>40</v>
      </c>
      <c r="J72" s="142" t="s">
        <v>443</v>
      </c>
      <c r="K72" s="141" t="s">
        <v>218</v>
      </c>
      <c r="L72" s="141">
        <v>81101500</v>
      </c>
      <c r="M72" s="143">
        <v>7900000</v>
      </c>
      <c r="N72" s="144">
        <v>4</v>
      </c>
      <c r="O72" s="143">
        <v>31600000</v>
      </c>
      <c r="P72" s="144" t="s">
        <v>452</v>
      </c>
      <c r="Q72" s="144" t="s">
        <v>452</v>
      </c>
      <c r="R72" s="144" t="s">
        <v>238</v>
      </c>
      <c r="S72" s="141" t="s">
        <v>159</v>
      </c>
      <c r="T72" s="141" t="s">
        <v>453</v>
      </c>
      <c r="U72" s="141" t="s">
        <v>244</v>
      </c>
      <c r="V72" s="145" t="s">
        <v>245</v>
      </c>
      <c r="W72" s="141" t="s">
        <v>4008</v>
      </c>
      <c r="X72" s="146">
        <v>45345</v>
      </c>
      <c r="Y72" s="147">
        <v>202413000023413</v>
      </c>
      <c r="Z72" s="147" t="s">
        <v>38</v>
      </c>
      <c r="AA72" s="141" t="s">
        <v>457</v>
      </c>
      <c r="AB72" s="146">
        <v>45345</v>
      </c>
      <c r="AC72" s="162" t="s">
        <v>495</v>
      </c>
      <c r="AD72" s="146">
        <v>45345</v>
      </c>
      <c r="AE72" s="163">
        <v>31600000</v>
      </c>
      <c r="AF72" s="152">
        <f t="shared" ref="AF72:AF135" si="6">O72-AE72</f>
        <v>0</v>
      </c>
      <c r="AG72" s="164">
        <v>324</v>
      </c>
      <c r="AH72" s="146">
        <v>45350</v>
      </c>
      <c r="AI72" s="163">
        <v>31600000</v>
      </c>
      <c r="AJ72" s="152">
        <f t="shared" ref="AJ72:AJ135" si="7">AE72-AI72</f>
        <v>0</v>
      </c>
      <c r="AK72" s="164">
        <v>619</v>
      </c>
      <c r="AL72" s="146">
        <v>45362</v>
      </c>
      <c r="AM72" s="163">
        <v>31600000</v>
      </c>
      <c r="AN72" s="158">
        <f t="shared" ref="AN72:AN135" si="8">AI72-AM72</f>
        <v>0</v>
      </c>
      <c r="AO72" s="157">
        <v>13166667</v>
      </c>
      <c r="AP72" s="157"/>
      <c r="AQ72" s="158">
        <f t="shared" si="5"/>
        <v>18433333</v>
      </c>
      <c r="AR72" s="158">
        <f t="shared" ref="AR72:AR135" si="9">O72-AM72</f>
        <v>0</v>
      </c>
      <c r="AS72" s="159" t="s">
        <v>170</v>
      </c>
      <c r="AT72" s="165">
        <v>129</v>
      </c>
      <c r="AU72" s="159" t="s">
        <v>592</v>
      </c>
      <c r="AV72" s="148"/>
    </row>
    <row r="73" spans="1:48" s="118" customFormat="1" ht="18.75" customHeight="1">
      <c r="A73" s="140">
        <v>66</v>
      </c>
      <c r="B73" s="141" t="s">
        <v>430</v>
      </c>
      <c r="C73" s="142" t="s">
        <v>152</v>
      </c>
      <c r="D73" s="142" t="s">
        <v>184</v>
      </c>
      <c r="E73" s="142" t="s">
        <v>206</v>
      </c>
      <c r="F73" s="142" t="s">
        <v>194</v>
      </c>
      <c r="G73" s="141" t="s">
        <v>192</v>
      </c>
      <c r="H73" s="142" t="s">
        <v>5</v>
      </c>
      <c r="I73" s="142" t="s">
        <v>40</v>
      </c>
      <c r="J73" s="142" t="s">
        <v>450</v>
      </c>
      <c r="K73" s="141" t="s">
        <v>218</v>
      </c>
      <c r="L73" s="141">
        <v>80111605</v>
      </c>
      <c r="M73" s="143">
        <v>7200000</v>
      </c>
      <c r="N73" s="144">
        <v>4</v>
      </c>
      <c r="O73" s="143">
        <v>28800000</v>
      </c>
      <c r="P73" s="144" t="s">
        <v>452</v>
      </c>
      <c r="Q73" s="144" t="s">
        <v>452</v>
      </c>
      <c r="R73" s="144" t="s">
        <v>238</v>
      </c>
      <c r="S73" s="141" t="s">
        <v>159</v>
      </c>
      <c r="T73" s="141" t="s">
        <v>453</v>
      </c>
      <c r="U73" s="141" t="s">
        <v>244</v>
      </c>
      <c r="V73" s="145" t="s">
        <v>245</v>
      </c>
      <c r="W73" s="141" t="s">
        <v>4008</v>
      </c>
      <c r="X73" s="146">
        <v>45345</v>
      </c>
      <c r="Y73" s="147">
        <v>202413000023413</v>
      </c>
      <c r="Z73" s="147" t="s">
        <v>38</v>
      </c>
      <c r="AA73" s="141" t="s">
        <v>456</v>
      </c>
      <c r="AB73" s="146">
        <v>45345</v>
      </c>
      <c r="AC73" s="162" t="s">
        <v>496</v>
      </c>
      <c r="AD73" s="146">
        <v>45345</v>
      </c>
      <c r="AE73" s="163">
        <v>28800000</v>
      </c>
      <c r="AF73" s="152">
        <f t="shared" si="6"/>
        <v>0</v>
      </c>
      <c r="AG73" s="164">
        <v>217</v>
      </c>
      <c r="AH73" s="146">
        <v>45349</v>
      </c>
      <c r="AI73" s="163">
        <v>28800000</v>
      </c>
      <c r="AJ73" s="152">
        <f t="shared" si="7"/>
        <v>0</v>
      </c>
      <c r="AK73" s="164">
        <v>629</v>
      </c>
      <c r="AL73" s="146">
        <v>45362</v>
      </c>
      <c r="AM73" s="163">
        <v>28800000</v>
      </c>
      <c r="AN73" s="158">
        <f t="shared" si="8"/>
        <v>0</v>
      </c>
      <c r="AO73" s="157">
        <v>12000000</v>
      </c>
      <c r="AP73" s="157"/>
      <c r="AQ73" s="158">
        <f t="shared" ref="AQ73:AQ136" si="10">AM73-AO73</f>
        <v>16800000</v>
      </c>
      <c r="AR73" s="158">
        <f t="shared" si="9"/>
        <v>0</v>
      </c>
      <c r="AS73" s="159" t="s">
        <v>170</v>
      </c>
      <c r="AT73" s="165">
        <v>130</v>
      </c>
      <c r="AU73" s="159" t="s">
        <v>593</v>
      </c>
      <c r="AV73" s="148"/>
    </row>
    <row r="74" spans="1:48" s="118" customFormat="1" ht="18.75" customHeight="1">
      <c r="A74" s="140">
        <v>67</v>
      </c>
      <c r="B74" s="141" t="s">
        <v>431</v>
      </c>
      <c r="C74" s="142" t="s">
        <v>152</v>
      </c>
      <c r="D74" s="142" t="s">
        <v>184</v>
      </c>
      <c r="E74" s="142" t="s">
        <v>206</v>
      </c>
      <c r="F74" s="142" t="s">
        <v>185</v>
      </c>
      <c r="G74" s="141" t="s">
        <v>192</v>
      </c>
      <c r="H74" s="142" t="s">
        <v>196</v>
      </c>
      <c r="I74" s="142" t="s">
        <v>40</v>
      </c>
      <c r="J74" s="142" t="s">
        <v>451</v>
      </c>
      <c r="K74" s="141" t="s">
        <v>218</v>
      </c>
      <c r="L74" s="141">
        <v>80111621</v>
      </c>
      <c r="M74" s="143">
        <v>9800000</v>
      </c>
      <c r="N74" s="144">
        <v>4</v>
      </c>
      <c r="O74" s="143">
        <v>39200000</v>
      </c>
      <c r="P74" s="144" t="s">
        <v>452</v>
      </c>
      <c r="Q74" s="144" t="s">
        <v>452</v>
      </c>
      <c r="R74" s="144" t="s">
        <v>238</v>
      </c>
      <c r="S74" s="141" t="s">
        <v>159</v>
      </c>
      <c r="T74" s="141" t="s">
        <v>453</v>
      </c>
      <c r="U74" s="141" t="s">
        <v>244</v>
      </c>
      <c r="V74" s="145" t="s">
        <v>245</v>
      </c>
      <c r="W74" s="141" t="s">
        <v>4008</v>
      </c>
      <c r="X74" s="146">
        <v>45345</v>
      </c>
      <c r="Y74" s="147">
        <v>202413000023413</v>
      </c>
      <c r="Z74" s="147" t="s">
        <v>38</v>
      </c>
      <c r="AA74" s="141" t="s">
        <v>454</v>
      </c>
      <c r="AB74" s="146">
        <v>45345</v>
      </c>
      <c r="AC74" s="162" t="s">
        <v>490</v>
      </c>
      <c r="AD74" s="146">
        <v>45345</v>
      </c>
      <c r="AE74" s="163">
        <v>39200000</v>
      </c>
      <c r="AF74" s="152">
        <f t="shared" si="6"/>
        <v>0</v>
      </c>
      <c r="AG74" s="164">
        <v>220</v>
      </c>
      <c r="AH74" s="146">
        <v>45349</v>
      </c>
      <c r="AI74" s="163">
        <v>39200000</v>
      </c>
      <c r="AJ74" s="152">
        <f t="shared" si="7"/>
        <v>0</v>
      </c>
      <c r="AK74" s="164">
        <v>830</v>
      </c>
      <c r="AL74" s="146">
        <v>45366</v>
      </c>
      <c r="AM74" s="163">
        <v>39200000</v>
      </c>
      <c r="AN74" s="158">
        <f t="shared" si="8"/>
        <v>0</v>
      </c>
      <c r="AO74" s="157">
        <v>15026667</v>
      </c>
      <c r="AP74" s="157"/>
      <c r="AQ74" s="158">
        <f t="shared" si="10"/>
        <v>24173333</v>
      </c>
      <c r="AR74" s="158">
        <f t="shared" si="9"/>
        <v>0</v>
      </c>
      <c r="AS74" s="159" t="s">
        <v>170</v>
      </c>
      <c r="AT74" s="165">
        <v>160</v>
      </c>
      <c r="AU74" s="159" t="s">
        <v>594</v>
      </c>
      <c r="AV74" s="148"/>
    </row>
    <row r="75" spans="1:48" s="118" customFormat="1" ht="18.75" customHeight="1">
      <c r="A75" s="140">
        <v>68</v>
      </c>
      <c r="B75" s="141" t="s">
        <v>432</v>
      </c>
      <c r="C75" s="142" t="s">
        <v>152</v>
      </c>
      <c r="D75" s="142" t="s">
        <v>184</v>
      </c>
      <c r="E75" s="142" t="s">
        <v>206</v>
      </c>
      <c r="F75" s="142" t="s">
        <v>185</v>
      </c>
      <c r="G75" s="141" t="s">
        <v>192</v>
      </c>
      <c r="H75" s="142" t="s">
        <v>2</v>
      </c>
      <c r="I75" s="142" t="s">
        <v>40</v>
      </c>
      <c r="J75" s="142" t="s">
        <v>292</v>
      </c>
      <c r="K75" s="141" t="s">
        <v>218</v>
      </c>
      <c r="L75" s="141">
        <v>80111607</v>
      </c>
      <c r="M75" s="143">
        <v>8000000</v>
      </c>
      <c r="N75" s="144">
        <v>4</v>
      </c>
      <c r="O75" s="143">
        <f>32000000</f>
        <v>32000000</v>
      </c>
      <c r="P75" s="144" t="s">
        <v>452</v>
      </c>
      <c r="Q75" s="144" t="s">
        <v>452</v>
      </c>
      <c r="R75" s="144" t="s">
        <v>238</v>
      </c>
      <c r="S75" s="141" t="s">
        <v>159</v>
      </c>
      <c r="T75" s="141" t="s">
        <v>453</v>
      </c>
      <c r="U75" s="141" t="s">
        <v>244</v>
      </c>
      <c r="V75" s="145" t="s">
        <v>245</v>
      </c>
      <c r="W75" s="141" t="s">
        <v>4008</v>
      </c>
      <c r="X75" s="146">
        <v>45345</v>
      </c>
      <c r="Y75" s="147">
        <v>202413000023413</v>
      </c>
      <c r="Z75" s="147" t="s">
        <v>38</v>
      </c>
      <c r="AA75" s="141" t="s">
        <v>458</v>
      </c>
      <c r="AB75" s="146">
        <v>45345</v>
      </c>
      <c r="AC75" s="162" t="s">
        <v>497</v>
      </c>
      <c r="AD75" s="146">
        <v>45345</v>
      </c>
      <c r="AE75" s="163">
        <v>32000000</v>
      </c>
      <c r="AF75" s="152">
        <f t="shared" si="6"/>
        <v>0</v>
      </c>
      <c r="AG75" s="164">
        <v>222</v>
      </c>
      <c r="AH75" s="146">
        <v>45349</v>
      </c>
      <c r="AI75" s="163">
        <v>32000000</v>
      </c>
      <c r="AJ75" s="152">
        <f t="shared" si="7"/>
        <v>0</v>
      </c>
      <c r="AK75" s="164">
        <v>621</v>
      </c>
      <c r="AL75" s="146">
        <v>45362</v>
      </c>
      <c r="AM75" s="163">
        <v>32000000</v>
      </c>
      <c r="AN75" s="158">
        <f t="shared" si="8"/>
        <v>0</v>
      </c>
      <c r="AO75" s="157">
        <v>13333333</v>
      </c>
      <c r="AP75" s="157"/>
      <c r="AQ75" s="158">
        <f t="shared" si="10"/>
        <v>18666667</v>
      </c>
      <c r="AR75" s="158">
        <f t="shared" si="9"/>
        <v>0</v>
      </c>
      <c r="AS75" s="159" t="s">
        <v>170</v>
      </c>
      <c r="AT75" s="165">
        <v>132</v>
      </c>
      <c r="AU75" s="159" t="s">
        <v>595</v>
      </c>
      <c r="AV75" s="148"/>
    </row>
    <row r="76" spans="1:48" s="118" customFormat="1" ht="18.75" customHeight="1">
      <c r="A76" s="140">
        <v>69</v>
      </c>
      <c r="B76" s="141" t="s">
        <v>433</v>
      </c>
      <c r="C76" s="142" t="s">
        <v>152</v>
      </c>
      <c r="D76" s="142" t="s">
        <v>184</v>
      </c>
      <c r="E76" s="142" t="s">
        <v>206</v>
      </c>
      <c r="F76" s="142" t="s">
        <v>185</v>
      </c>
      <c r="G76" s="141" t="s">
        <v>192</v>
      </c>
      <c r="H76" s="142" t="s">
        <v>5</v>
      </c>
      <c r="I76" s="142" t="s">
        <v>40</v>
      </c>
      <c r="J76" s="142" t="s">
        <v>444</v>
      </c>
      <c r="K76" s="141" t="s">
        <v>218</v>
      </c>
      <c r="L76" s="141">
        <v>80111605</v>
      </c>
      <c r="M76" s="143">
        <v>6500000</v>
      </c>
      <c r="N76" s="144">
        <v>4</v>
      </c>
      <c r="O76" s="143">
        <v>26000000</v>
      </c>
      <c r="P76" s="144" t="s">
        <v>452</v>
      </c>
      <c r="Q76" s="144" t="s">
        <v>452</v>
      </c>
      <c r="R76" s="144" t="s">
        <v>238</v>
      </c>
      <c r="S76" s="141" t="s">
        <v>159</v>
      </c>
      <c r="T76" s="141" t="s">
        <v>453</v>
      </c>
      <c r="U76" s="141" t="s">
        <v>244</v>
      </c>
      <c r="V76" s="145" t="s">
        <v>245</v>
      </c>
      <c r="W76" s="141" t="s">
        <v>4008</v>
      </c>
      <c r="X76" s="146">
        <v>45345</v>
      </c>
      <c r="Y76" s="147">
        <v>202413000023413</v>
      </c>
      <c r="Z76" s="147" t="s">
        <v>38</v>
      </c>
      <c r="AA76" s="141" t="s">
        <v>460</v>
      </c>
      <c r="AB76" s="146">
        <v>45345</v>
      </c>
      <c r="AC76" s="162" t="s">
        <v>498</v>
      </c>
      <c r="AD76" s="146">
        <v>45345</v>
      </c>
      <c r="AE76" s="163">
        <v>26000000</v>
      </c>
      <c r="AF76" s="152">
        <f t="shared" si="6"/>
        <v>0</v>
      </c>
      <c r="AG76" s="164">
        <v>225</v>
      </c>
      <c r="AH76" s="146">
        <v>45349</v>
      </c>
      <c r="AI76" s="163">
        <v>26000000</v>
      </c>
      <c r="AJ76" s="152">
        <f t="shared" si="7"/>
        <v>0</v>
      </c>
      <c r="AK76" s="164">
        <v>831</v>
      </c>
      <c r="AL76" s="146">
        <v>45366</v>
      </c>
      <c r="AM76" s="163">
        <v>26000000</v>
      </c>
      <c r="AN76" s="158">
        <f t="shared" si="8"/>
        <v>0</v>
      </c>
      <c r="AO76" s="157">
        <v>9966667</v>
      </c>
      <c r="AP76" s="157"/>
      <c r="AQ76" s="158">
        <f t="shared" si="10"/>
        <v>16033333</v>
      </c>
      <c r="AR76" s="158">
        <f t="shared" si="9"/>
        <v>0</v>
      </c>
      <c r="AS76" s="159" t="s">
        <v>170</v>
      </c>
      <c r="AT76" s="165">
        <v>166</v>
      </c>
      <c r="AU76" s="159" t="s">
        <v>596</v>
      </c>
      <c r="AV76" s="148"/>
    </row>
    <row r="77" spans="1:48" s="118" customFormat="1" ht="18.75" customHeight="1">
      <c r="A77" s="140">
        <v>70</v>
      </c>
      <c r="B77" s="141" t="s">
        <v>434</v>
      </c>
      <c r="C77" s="142" t="s">
        <v>152</v>
      </c>
      <c r="D77" s="142" t="s">
        <v>184</v>
      </c>
      <c r="E77" s="142" t="s">
        <v>206</v>
      </c>
      <c r="F77" s="142" t="s">
        <v>185</v>
      </c>
      <c r="G77" s="141" t="s">
        <v>192</v>
      </c>
      <c r="H77" s="142" t="s">
        <v>4</v>
      </c>
      <c r="I77" s="142" t="s">
        <v>40</v>
      </c>
      <c r="J77" s="141" t="s">
        <v>546</v>
      </c>
      <c r="K77" s="141" t="s">
        <v>218</v>
      </c>
      <c r="L77" s="141">
        <v>80111605</v>
      </c>
      <c r="M77" s="143">
        <v>9500000</v>
      </c>
      <c r="N77" s="144">
        <v>4</v>
      </c>
      <c r="O77" s="143">
        <v>38000000</v>
      </c>
      <c r="P77" s="144" t="s">
        <v>452</v>
      </c>
      <c r="Q77" s="144" t="s">
        <v>452</v>
      </c>
      <c r="R77" s="144" t="s">
        <v>238</v>
      </c>
      <c r="S77" s="141" t="s">
        <v>159</v>
      </c>
      <c r="T77" s="141" t="s">
        <v>453</v>
      </c>
      <c r="U77" s="141" t="s">
        <v>244</v>
      </c>
      <c r="V77" s="145" t="s">
        <v>245</v>
      </c>
      <c r="W77" s="141" t="s">
        <v>4008</v>
      </c>
      <c r="X77" s="146">
        <v>45345</v>
      </c>
      <c r="Y77" s="147">
        <v>202413000023413</v>
      </c>
      <c r="Z77" s="147" t="s">
        <v>38</v>
      </c>
      <c r="AA77" s="141" t="s">
        <v>459</v>
      </c>
      <c r="AB77" s="146">
        <v>45345</v>
      </c>
      <c r="AC77" s="162" t="s">
        <v>550</v>
      </c>
      <c r="AD77" s="146">
        <v>45358</v>
      </c>
      <c r="AE77" s="163">
        <v>38000000</v>
      </c>
      <c r="AF77" s="152">
        <f t="shared" si="6"/>
        <v>0</v>
      </c>
      <c r="AG77" s="164">
        <v>397</v>
      </c>
      <c r="AH77" s="146">
        <v>45358</v>
      </c>
      <c r="AI77" s="163">
        <v>38000000</v>
      </c>
      <c r="AJ77" s="152">
        <f t="shared" si="7"/>
        <v>0</v>
      </c>
      <c r="AK77" s="164">
        <v>1222</v>
      </c>
      <c r="AL77" s="146">
        <v>45385</v>
      </c>
      <c r="AM77" s="163">
        <v>38000000</v>
      </c>
      <c r="AN77" s="158">
        <f t="shared" si="8"/>
        <v>0</v>
      </c>
      <c r="AO77" s="157">
        <v>8866667</v>
      </c>
      <c r="AP77" s="157"/>
      <c r="AQ77" s="158">
        <f t="shared" si="10"/>
        <v>29133333</v>
      </c>
      <c r="AR77" s="158">
        <f t="shared" si="9"/>
        <v>0</v>
      </c>
      <c r="AS77" s="159" t="s">
        <v>170</v>
      </c>
      <c r="AT77" s="165">
        <v>266</v>
      </c>
      <c r="AU77" s="159" t="s">
        <v>604</v>
      </c>
      <c r="AV77" s="144" t="s">
        <v>543</v>
      </c>
    </row>
    <row r="78" spans="1:48" s="118" customFormat="1" ht="18.75" customHeight="1">
      <c r="A78" s="140">
        <v>71</v>
      </c>
      <c r="B78" s="141" t="s">
        <v>435</v>
      </c>
      <c r="C78" s="142" t="s">
        <v>152</v>
      </c>
      <c r="D78" s="142" t="s">
        <v>184</v>
      </c>
      <c r="E78" s="142" t="s">
        <v>206</v>
      </c>
      <c r="F78" s="142" t="s">
        <v>124</v>
      </c>
      <c r="G78" s="141" t="s">
        <v>193</v>
      </c>
      <c r="H78" s="142" t="s">
        <v>198</v>
      </c>
      <c r="I78" s="142" t="s">
        <v>40</v>
      </c>
      <c r="J78" s="142" t="s">
        <v>445</v>
      </c>
      <c r="K78" s="141" t="s">
        <v>226</v>
      </c>
      <c r="L78" s="141" t="s">
        <v>237</v>
      </c>
      <c r="M78" s="143">
        <v>0</v>
      </c>
      <c r="N78" s="144">
        <v>0</v>
      </c>
      <c r="O78" s="143">
        <f>85500000-85500000</f>
        <v>0</v>
      </c>
      <c r="P78" s="144" t="s">
        <v>361</v>
      </c>
      <c r="Q78" s="144" t="s">
        <v>361</v>
      </c>
      <c r="R78" s="144" t="s">
        <v>361</v>
      </c>
      <c r="S78" s="141" t="s">
        <v>159</v>
      </c>
      <c r="T78" s="141" t="s">
        <v>453</v>
      </c>
      <c r="U78" s="141" t="s">
        <v>244</v>
      </c>
      <c r="V78" s="145" t="s">
        <v>245</v>
      </c>
      <c r="W78" s="141" t="s">
        <v>4010</v>
      </c>
      <c r="X78" s="146">
        <v>45345</v>
      </c>
      <c r="Y78" s="147">
        <v>202413000023413</v>
      </c>
      <c r="Z78" s="147" t="s">
        <v>38</v>
      </c>
      <c r="AA78" s="141" t="s">
        <v>461</v>
      </c>
      <c r="AB78" s="146">
        <v>45345</v>
      </c>
      <c r="AC78" s="162"/>
      <c r="AD78" s="146"/>
      <c r="AE78" s="163"/>
      <c r="AF78" s="152">
        <f t="shared" si="6"/>
        <v>0</v>
      </c>
      <c r="AG78" s="164"/>
      <c r="AH78" s="146"/>
      <c r="AI78" s="163"/>
      <c r="AJ78" s="152">
        <f t="shared" si="7"/>
        <v>0</v>
      </c>
      <c r="AK78" s="164"/>
      <c r="AL78" s="146"/>
      <c r="AM78" s="157"/>
      <c r="AN78" s="158">
        <f t="shared" si="8"/>
        <v>0</v>
      </c>
      <c r="AO78" s="157"/>
      <c r="AP78" s="157"/>
      <c r="AQ78" s="158">
        <f t="shared" si="10"/>
        <v>0</v>
      </c>
      <c r="AR78" s="158">
        <f t="shared" si="9"/>
        <v>0</v>
      </c>
      <c r="AS78" s="159"/>
      <c r="AT78" s="144"/>
      <c r="AU78" s="148"/>
      <c r="AV78" s="141" t="s">
        <v>560</v>
      </c>
    </row>
    <row r="79" spans="1:48" s="118" customFormat="1" ht="18.75" customHeight="1">
      <c r="A79" s="140">
        <v>72</v>
      </c>
      <c r="B79" s="141" t="s">
        <v>436</v>
      </c>
      <c r="C79" s="142" t="s">
        <v>152</v>
      </c>
      <c r="D79" s="142" t="s">
        <v>184</v>
      </c>
      <c r="E79" s="142" t="s">
        <v>206</v>
      </c>
      <c r="F79" s="142" t="s">
        <v>185</v>
      </c>
      <c r="G79" s="141" t="s">
        <v>192</v>
      </c>
      <c r="H79" s="142" t="s">
        <v>4</v>
      </c>
      <c r="I79" s="142" t="s">
        <v>40</v>
      </c>
      <c r="J79" s="142" t="s">
        <v>446</v>
      </c>
      <c r="K79" s="141" t="s">
        <v>218</v>
      </c>
      <c r="L79" s="141">
        <v>80111605</v>
      </c>
      <c r="M79" s="143">
        <v>10000000</v>
      </c>
      <c r="N79" s="144">
        <v>4</v>
      </c>
      <c r="O79" s="143">
        <v>40000000</v>
      </c>
      <c r="P79" s="144" t="s">
        <v>452</v>
      </c>
      <c r="Q79" s="144" t="s">
        <v>452</v>
      </c>
      <c r="R79" s="144" t="s">
        <v>238</v>
      </c>
      <c r="S79" s="141" t="s">
        <v>159</v>
      </c>
      <c r="T79" s="141" t="s">
        <v>453</v>
      </c>
      <c r="U79" s="141" t="s">
        <v>244</v>
      </c>
      <c r="V79" s="145" t="s">
        <v>245</v>
      </c>
      <c r="W79" s="141" t="s">
        <v>4008</v>
      </c>
      <c r="X79" s="146">
        <v>45345</v>
      </c>
      <c r="Y79" s="147">
        <v>202413000023413</v>
      </c>
      <c r="Z79" s="147" t="s">
        <v>38</v>
      </c>
      <c r="AA79" s="141" t="s">
        <v>462</v>
      </c>
      <c r="AB79" s="146">
        <v>45345</v>
      </c>
      <c r="AC79" s="162" t="s">
        <v>499</v>
      </c>
      <c r="AD79" s="146">
        <v>45345</v>
      </c>
      <c r="AE79" s="163">
        <v>40000000</v>
      </c>
      <c r="AF79" s="152">
        <f t="shared" si="6"/>
        <v>0</v>
      </c>
      <c r="AG79" s="164">
        <v>251</v>
      </c>
      <c r="AH79" s="146">
        <v>45349</v>
      </c>
      <c r="AI79" s="163">
        <v>40000000</v>
      </c>
      <c r="AJ79" s="152">
        <f t="shared" si="7"/>
        <v>0</v>
      </c>
      <c r="AK79" s="164">
        <v>817</v>
      </c>
      <c r="AL79" s="146">
        <v>45366</v>
      </c>
      <c r="AM79" s="163">
        <v>40000000</v>
      </c>
      <c r="AN79" s="158">
        <f t="shared" si="8"/>
        <v>0</v>
      </c>
      <c r="AO79" s="157">
        <v>15333333</v>
      </c>
      <c r="AP79" s="157"/>
      <c r="AQ79" s="158">
        <f t="shared" si="10"/>
        <v>24666667</v>
      </c>
      <c r="AR79" s="158">
        <f t="shared" si="9"/>
        <v>0</v>
      </c>
      <c r="AS79" s="159" t="s">
        <v>170</v>
      </c>
      <c r="AT79" s="165">
        <v>158</v>
      </c>
      <c r="AU79" s="159" t="s">
        <v>597</v>
      </c>
      <c r="AV79" s="148"/>
    </row>
    <row r="80" spans="1:48" s="118" customFormat="1" ht="18.75" customHeight="1">
      <c r="A80" s="140">
        <v>73</v>
      </c>
      <c r="B80" s="141" t="s">
        <v>437</v>
      </c>
      <c r="C80" s="142" t="s">
        <v>152</v>
      </c>
      <c r="D80" s="142" t="s">
        <v>184</v>
      </c>
      <c r="E80" s="142" t="s">
        <v>206</v>
      </c>
      <c r="F80" s="142" t="s">
        <v>124</v>
      </c>
      <c r="G80" s="141" t="s">
        <v>193</v>
      </c>
      <c r="H80" s="142" t="s">
        <v>14</v>
      </c>
      <c r="I80" s="142" t="s">
        <v>40</v>
      </c>
      <c r="J80" s="142" t="s">
        <v>447</v>
      </c>
      <c r="K80" s="141" t="s">
        <v>218</v>
      </c>
      <c r="L80" s="141">
        <v>81101500</v>
      </c>
      <c r="M80" s="143">
        <v>6000000</v>
      </c>
      <c r="N80" s="144">
        <v>4</v>
      </c>
      <c r="O80" s="143">
        <v>24000000</v>
      </c>
      <c r="P80" s="144" t="s">
        <v>452</v>
      </c>
      <c r="Q80" s="144" t="s">
        <v>452</v>
      </c>
      <c r="R80" s="144" t="s">
        <v>238</v>
      </c>
      <c r="S80" s="141" t="s">
        <v>159</v>
      </c>
      <c r="T80" s="141" t="s">
        <v>453</v>
      </c>
      <c r="U80" s="141" t="s">
        <v>244</v>
      </c>
      <c r="V80" s="145" t="s">
        <v>245</v>
      </c>
      <c r="W80" s="141" t="s">
        <v>4008</v>
      </c>
      <c r="X80" s="146">
        <v>45345</v>
      </c>
      <c r="Y80" s="147">
        <v>202413000023413</v>
      </c>
      <c r="Z80" s="147" t="s">
        <v>38</v>
      </c>
      <c r="AA80" s="141" t="s">
        <v>463</v>
      </c>
      <c r="AB80" s="146">
        <v>45345</v>
      </c>
      <c r="AC80" s="162" t="s">
        <v>500</v>
      </c>
      <c r="AD80" s="146">
        <v>45345</v>
      </c>
      <c r="AE80" s="163">
        <v>24000000</v>
      </c>
      <c r="AF80" s="152">
        <f t="shared" si="6"/>
        <v>0</v>
      </c>
      <c r="AG80" s="164">
        <v>361</v>
      </c>
      <c r="AH80" s="146">
        <v>45351</v>
      </c>
      <c r="AI80" s="163">
        <v>24000000</v>
      </c>
      <c r="AJ80" s="152">
        <f t="shared" si="7"/>
        <v>0</v>
      </c>
      <c r="AK80" s="164">
        <v>815</v>
      </c>
      <c r="AL80" s="146">
        <v>45366</v>
      </c>
      <c r="AM80" s="163">
        <v>24000000</v>
      </c>
      <c r="AN80" s="158">
        <f t="shared" si="8"/>
        <v>0</v>
      </c>
      <c r="AO80" s="157">
        <v>8600000</v>
      </c>
      <c r="AP80" s="157"/>
      <c r="AQ80" s="158">
        <f t="shared" si="10"/>
        <v>15400000</v>
      </c>
      <c r="AR80" s="158">
        <f t="shared" si="9"/>
        <v>0</v>
      </c>
      <c r="AS80" s="159" t="s">
        <v>170</v>
      </c>
      <c r="AT80" s="165">
        <v>151</v>
      </c>
      <c r="AU80" s="159" t="s">
        <v>598</v>
      </c>
      <c r="AV80" s="148"/>
    </row>
    <row r="81" spans="1:48" s="118" customFormat="1" ht="18.75" customHeight="1">
      <c r="A81" s="140">
        <v>74</v>
      </c>
      <c r="B81" s="141" t="s">
        <v>438</v>
      </c>
      <c r="C81" s="142" t="s">
        <v>152</v>
      </c>
      <c r="D81" s="142" t="s">
        <v>184</v>
      </c>
      <c r="E81" s="142" t="s">
        <v>206</v>
      </c>
      <c r="F81" s="142" t="s">
        <v>124</v>
      </c>
      <c r="G81" s="141" t="s">
        <v>193</v>
      </c>
      <c r="H81" s="142" t="s">
        <v>14</v>
      </c>
      <c r="I81" s="142" t="s">
        <v>40</v>
      </c>
      <c r="J81" s="142" t="s">
        <v>448</v>
      </c>
      <c r="K81" s="141" t="s">
        <v>218</v>
      </c>
      <c r="L81" s="141">
        <v>81101500</v>
      </c>
      <c r="M81" s="143">
        <v>10000000</v>
      </c>
      <c r="N81" s="144">
        <v>4</v>
      </c>
      <c r="O81" s="143">
        <v>40000000</v>
      </c>
      <c r="P81" s="144" t="s">
        <v>452</v>
      </c>
      <c r="Q81" s="144" t="s">
        <v>452</v>
      </c>
      <c r="R81" s="144" t="s">
        <v>238</v>
      </c>
      <c r="S81" s="141" t="s">
        <v>159</v>
      </c>
      <c r="T81" s="141" t="s">
        <v>453</v>
      </c>
      <c r="U81" s="141" t="s">
        <v>244</v>
      </c>
      <c r="V81" s="145" t="s">
        <v>245</v>
      </c>
      <c r="W81" s="141" t="s">
        <v>4008</v>
      </c>
      <c r="X81" s="146">
        <v>45345</v>
      </c>
      <c r="Y81" s="147">
        <v>202413000023413</v>
      </c>
      <c r="Z81" s="147" t="s">
        <v>38</v>
      </c>
      <c r="AA81" s="141" t="s">
        <v>464</v>
      </c>
      <c r="AB81" s="146">
        <v>45345</v>
      </c>
      <c r="AC81" s="162" t="s">
        <v>501</v>
      </c>
      <c r="AD81" s="146">
        <v>45345</v>
      </c>
      <c r="AE81" s="163">
        <v>40000000</v>
      </c>
      <c r="AF81" s="152">
        <f t="shared" si="6"/>
        <v>0</v>
      </c>
      <c r="AG81" s="164">
        <v>286</v>
      </c>
      <c r="AH81" s="146">
        <v>45350</v>
      </c>
      <c r="AI81" s="163">
        <v>40000000</v>
      </c>
      <c r="AJ81" s="152">
        <f t="shared" si="7"/>
        <v>0</v>
      </c>
      <c r="AK81" s="164">
        <v>1104</v>
      </c>
      <c r="AL81" s="146">
        <v>45372</v>
      </c>
      <c r="AM81" s="163">
        <v>40000000</v>
      </c>
      <c r="AN81" s="158">
        <f t="shared" si="8"/>
        <v>0</v>
      </c>
      <c r="AO81" s="157">
        <v>13000000</v>
      </c>
      <c r="AP81" s="157"/>
      <c r="AQ81" s="158">
        <f t="shared" si="10"/>
        <v>27000000</v>
      </c>
      <c r="AR81" s="158">
        <f t="shared" si="9"/>
        <v>0</v>
      </c>
      <c r="AS81" s="159" t="s">
        <v>170</v>
      </c>
      <c r="AT81" s="165">
        <v>214</v>
      </c>
      <c r="AU81" s="159" t="s">
        <v>599</v>
      </c>
      <c r="AV81" s="148"/>
    </row>
    <row r="82" spans="1:48" s="118" customFormat="1" ht="18.75" customHeight="1">
      <c r="A82" s="140">
        <v>75</v>
      </c>
      <c r="B82" s="141" t="s">
        <v>439</v>
      </c>
      <c r="C82" s="142" t="s">
        <v>152</v>
      </c>
      <c r="D82" s="142" t="s">
        <v>184</v>
      </c>
      <c r="E82" s="142" t="s">
        <v>206</v>
      </c>
      <c r="F82" s="142" t="s">
        <v>185</v>
      </c>
      <c r="G82" s="141" t="s">
        <v>192</v>
      </c>
      <c r="H82" s="142" t="s">
        <v>198</v>
      </c>
      <c r="I82" s="142" t="s">
        <v>40</v>
      </c>
      <c r="J82" s="142" t="s">
        <v>449</v>
      </c>
      <c r="K82" s="141" t="s">
        <v>218</v>
      </c>
      <c r="L82" s="141">
        <v>80111607</v>
      </c>
      <c r="M82" s="143">
        <v>4800000</v>
      </c>
      <c r="N82" s="144">
        <v>4</v>
      </c>
      <c r="O82" s="143">
        <v>19200000</v>
      </c>
      <c r="P82" s="144" t="s">
        <v>452</v>
      </c>
      <c r="Q82" s="144" t="s">
        <v>452</v>
      </c>
      <c r="R82" s="144" t="s">
        <v>238</v>
      </c>
      <c r="S82" s="141" t="s">
        <v>159</v>
      </c>
      <c r="T82" s="141" t="s">
        <v>453</v>
      </c>
      <c r="U82" s="141" t="s">
        <v>244</v>
      </c>
      <c r="V82" s="145" t="s">
        <v>245</v>
      </c>
      <c r="W82" s="141" t="s">
        <v>4008</v>
      </c>
      <c r="X82" s="146">
        <v>45345</v>
      </c>
      <c r="Y82" s="147">
        <v>202413000023413</v>
      </c>
      <c r="Z82" s="147" t="s">
        <v>38</v>
      </c>
      <c r="AA82" s="141" t="s">
        <v>465</v>
      </c>
      <c r="AB82" s="146">
        <v>45345</v>
      </c>
      <c r="AC82" s="162" t="s">
        <v>502</v>
      </c>
      <c r="AD82" s="146">
        <v>45345</v>
      </c>
      <c r="AE82" s="163">
        <v>19200000</v>
      </c>
      <c r="AF82" s="152">
        <f t="shared" si="6"/>
        <v>0</v>
      </c>
      <c r="AG82" s="164">
        <v>288</v>
      </c>
      <c r="AH82" s="146">
        <v>45350</v>
      </c>
      <c r="AI82" s="163">
        <f>19200000-1200000</f>
        <v>18000000</v>
      </c>
      <c r="AJ82" s="152">
        <f t="shared" si="7"/>
        <v>1200000</v>
      </c>
      <c r="AK82" s="164">
        <v>1325</v>
      </c>
      <c r="AL82" s="146">
        <v>45390</v>
      </c>
      <c r="AM82" s="163">
        <v>18000000</v>
      </c>
      <c r="AN82" s="158">
        <f t="shared" si="8"/>
        <v>0</v>
      </c>
      <c r="AO82" s="157">
        <v>4600000</v>
      </c>
      <c r="AP82" s="157"/>
      <c r="AQ82" s="158">
        <f t="shared" si="10"/>
        <v>13400000</v>
      </c>
      <c r="AR82" s="158">
        <f t="shared" si="9"/>
        <v>1200000</v>
      </c>
      <c r="AS82" s="159" t="s">
        <v>170</v>
      </c>
      <c r="AT82" s="165">
        <v>281</v>
      </c>
      <c r="AU82" s="159" t="s">
        <v>605</v>
      </c>
      <c r="AV82" s="148"/>
    </row>
    <row r="83" spans="1:48" s="118" customFormat="1" ht="18.75" customHeight="1">
      <c r="A83" s="140">
        <v>76</v>
      </c>
      <c r="B83" s="141" t="s">
        <v>503</v>
      </c>
      <c r="C83" s="142" t="s">
        <v>152</v>
      </c>
      <c r="D83" s="142" t="s">
        <v>184</v>
      </c>
      <c r="E83" s="142" t="s">
        <v>206</v>
      </c>
      <c r="F83" s="142" t="s">
        <v>185</v>
      </c>
      <c r="G83" s="141" t="s">
        <v>192</v>
      </c>
      <c r="H83" s="142" t="s">
        <v>2</v>
      </c>
      <c r="I83" s="142" t="s">
        <v>40</v>
      </c>
      <c r="J83" s="142" t="s">
        <v>507</v>
      </c>
      <c r="K83" s="141" t="s">
        <v>218</v>
      </c>
      <c r="L83" s="141">
        <v>80111607</v>
      </c>
      <c r="M83" s="143">
        <v>5800000</v>
      </c>
      <c r="N83" s="144">
        <v>4</v>
      </c>
      <c r="O83" s="143">
        <v>23200000</v>
      </c>
      <c r="P83" s="144" t="s">
        <v>452</v>
      </c>
      <c r="Q83" s="144" t="s">
        <v>452</v>
      </c>
      <c r="R83" s="144" t="s">
        <v>238</v>
      </c>
      <c r="S83" s="141" t="s">
        <v>159</v>
      </c>
      <c r="T83" s="141" t="s">
        <v>453</v>
      </c>
      <c r="U83" s="141" t="s">
        <v>244</v>
      </c>
      <c r="V83" s="145" t="s">
        <v>245</v>
      </c>
      <c r="W83" s="141" t="s">
        <v>4008</v>
      </c>
      <c r="X83" s="146">
        <v>45351</v>
      </c>
      <c r="Y83" s="147">
        <v>202413000027673</v>
      </c>
      <c r="Z83" s="147" t="s">
        <v>38</v>
      </c>
      <c r="AA83" s="141" t="s">
        <v>511</v>
      </c>
      <c r="AB83" s="146">
        <v>45352</v>
      </c>
      <c r="AC83" s="162" t="s">
        <v>529</v>
      </c>
      <c r="AD83" s="146">
        <v>45352</v>
      </c>
      <c r="AE83" s="163">
        <v>23200000</v>
      </c>
      <c r="AF83" s="152">
        <f t="shared" si="6"/>
        <v>0</v>
      </c>
      <c r="AG83" s="164">
        <v>437</v>
      </c>
      <c r="AH83" s="146">
        <v>45365</v>
      </c>
      <c r="AI83" s="163">
        <v>23200000</v>
      </c>
      <c r="AJ83" s="152">
        <f t="shared" si="7"/>
        <v>0</v>
      </c>
      <c r="AK83" s="164">
        <v>1226</v>
      </c>
      <c r="AL83" s="146">
        <v>45387</v>
      </c>
      <c r="AM83" s="163">
        <v>23200000</v>
      </c>
      <c r="AN83" s="158">
        <f t="shared" si="8"/>
        <v>0</v>
      </c>
      <c r="AO83" s="157">
        <v>4446667</v>
      </c>
      <c r="AP83" s="157"/>
      <c r="AQ83" s="158">
        <f t="shared" si="10"/>
        <v>18753333</v>
      </c>
      <c r="AR83" s="158">
        <f t="shared" si="9"/>
        <v>0</v>
      </c>
      <c r="AS83" s="159" t="s">
        <v>170</v>
      </c>
      <c r="AT83" s="165">
        <v>268</v>
      </c>
      <c r="AU83" s="159" t="s">
        <v>606</v>
      </c>
      <c r="AV83" s="148"/>
    </row>
    <row r="84" spans="1:48" s="118" customFormat="1" ht="18.75" customHeight="1">
      <c r="A84" s="140">
        <v>77</v>
      </c>
      <c r="B84" s="141" t="s">
        <v>504</v>
      </c>
      <c r="C84" s="142" t="s">
        <v>152</v>
      </c>
      <c r="D84" s="142" t="s">
        <v>184</v>
      </c>
      <c r="E84" s="142" t="s">
        <v>206</v>
      </c>
      <c r="F84" s="142" t="s">
        <v>185</v>
      </c>
      <c r="G84" s="141" t="s">
        <v>192</v>
      </c>
      <c r="H84" s="142" t="s">
        <v>2</v>
      </c>
      <c r="I84" s="142" t="s">
        <v>40</v>
      </c>
      <c r="J84" s="142" t="s">
        <v>508</v>
      </c>
      <c r="K84" s="141" t="s">
        <v>218</v>
      </c>
      <c r="L84" s="141">
        <v>80111607</v>
      </c>
      <c r="M84" s="143">
        <v>6200000</v>
      </c>
      <c r="N84" s="144">
        <v>4</v>
      </c>
      <c r="O84" s="143">
        <v>24800000</v>
      </c>
      <c r="P84" s="144" t="s">
        <v>452</v>
      </c>
      <c r="Q84" s="144" t="s">
        <v>452</v>
      </c>
      <c r="R84" s="144" t="s">
        <v>238</v>
      </c>
      <c r="S84" s="141" t="s">
        <v>159</v>
      </c>
      <c r="T84" s="141" t="s">
        <v>453</v>
      </c>
      <c r="U84" s="141" t="s">
        <v>244</v>
      </c>
      <c r="V84" s="145" t="s">
        <v>245</v>
      </c>
      <c r="W84" s="141" t="s">
        <v>4008</v>
      </c>
      <c r="X84" s="146">
        <v>45351</v>
      </c>
      <c r="Y84" s="147">
        <v>202413000027673</v>
      </c>
      <c r="Z84" s="147" t="s">
        <v>38</v>
      </c>
      <c r="AA84" s="141" t="s">
        <v>511</v>
      </c>
      <c r="AB84" s="146">
        <v>45352</v>
      </c>
      <c r="AC84" s="162" t="s">
        <v>530</v>
      </c>
      <c r="AD84" s="146">
        <v>45352</v>
      </c>
      <c r="AE84" s="163">
        <v>24800000</v>
      </c>
      <c r="AF84" s="152">
        <f t="shared" si="6"/>
        <v>0</v>
      </c>
      <c r="AG84" s="164">
        <v>438</v>
      </c>
      <c r="AH84" s="146">
        <v>45365</v>
      </c>
      <c r="AI84" s="163">
        <v>24800000</v>
      </c>
      <c r="AJ84" s="152">
        <f t="shared" si="7"/>
        <v>0</v>
      </c>
      <c r="AK84" s="164">
        <v>1635</v>
      </c>
      <c r="AL84" s="146">
        <v>45394</v>
      </c>
      <c r="AM84" s="163">
        <v>24800000</v>
      </c>
      <c r="AN84" s="158">
        <f t="shared" si="8"/>
        <v>0</v>
      </c>
      <c r="AO84" s="157">
        <v>3306667</v>
      </c>
      <c r="AP84" s="157"/>
      <c r="AQ84" s="158">
        <f t="shared" si="10"/>
        <v>21493333</v>
      </c>
      <c r="AR84" s="158">
        <f t="shared" si="9"/>
        <v>0</v>
      </c>
      <c r="AS84" s="159" t="s">
        <v>170</v>
      </c>
      <c r="AT84" s="165">
        <v>327</v>
      </c>
      <c r="AU84" s="159" t="s">
        <v>607</v>
      </c>
      <c r="AV84" s="148"/>
    </row>
    <row r="85" spans="1:48" s="118" customFormat="1" ht="18.75" customHeight="1">
      <c r="A85" s="140">
        <v>78</v>
      </c>
      <c r="B85" s="141" t="s">
        <v>505</v>
      </c>
      <c r="C85" s="142" t="s">
        <v>152</v>
      </c>
      <c r="D85" s="142" t="s">
        <v>184</v>
      </c>
      <c r="E85" s="142" t="s">
        <v>206</v>
      </c>
      <c r="F85" s="142" t="s">
        <v>185</v>
      </c>
      <c r="G85" s="141" t="s">
        <v>192</v>
      </c>
      <c r="H85" s="142" t="s">
        <v>6</v>
      </c>
      <c r="I85" s="142" t="s">
        <v>40</v>
      </c>
      <c r="J85" s="142" t="s">
        <v>509</v>
      </c>
      <c r="K85" s="141" t="s">
        <v>218</v>
      </c>
      <c r="L85" s="141">
        <v>80111621</v>
      </c>
      <c r="M85" s="143">
        <v>4400000</v>
      </c>
      <c r="N85" s="144">
        <v>4</v>
      </c>
      <c r="O85" s="143">
        <v>17600000</v>
      </c>
      <c r="P85" s="144" t="s">
        <v>452</v>
      </c>
      <c r="Q85" s="144" t="s">
        <v>452</v>
      </c>
      <c r="R85" s="144" t="s">
        <v>238</v>
      </c>
      <c r="S85" s="141" t="s">
        <v>159</v>
      </c>
      <c r="T85" s="141" t="s">
        <v>453</v>
      </c>
      <c r="U85" s="141" t="s">
        <v>244</v>
      </c>
      <c r="V85" s="145" t="s">
        <v>245</v>
      </c>
      <c r="W85" s="141" t="s">
        <v>4008</v>
      </c>
      <c r="X85" s="146">
        <v>45351</v>
      </c>
      <c r="Y85" s="147">
        <v>202413000027673</v>
      </c>
      <c r="Z85" s="147" t="s">
        <v>38</v>
      </c>
      <c r="AA85" s="141" t="s">
        <v>512</v>
      </c>
      <c r="AB85" s="146">
        <v>45352</v>
      </c>
      <c r="AC85" s="162" t="s">
        <v>531</v>
      </c>
      <c r="AD85" s="146">
        <v>45352</v>
      </c>
      <c r="AE85" s="163">
        <v>17600000</v>
      </c>
      <c r="AF85" s="152">
        <f t="shared" si="6"/>
        <v>0</v>
      </c>
      <c r="AG85" s="164">
        <v>439</v>
      </c>
      <c r="AH85" s="146">
        <v>45365</v>
      </c>
      <c r="AI85" s="163">
        <v>17600000</v>
      </c>
      <c r="AJ85" s="152">
        <f t="shared" si="7"/>
        <v>0</v>
      </c>
      <c r="AK85" s="164">
        <v>1206</v>
      </c>
      <c r="AL85" s="146">
        <v>45385</v>
      </c>
      <c r="AM85" s="163">
        <v>17600000</v>
      </c>
      <c r="AN85" s="158">
        <f t="shared" si="8"/>
        <v>0</v>
      </c>
      <c r="AO85" s="157">
        <v>4106667</v>
      </c>
      <c r="AP85" s="157"/>
      <c r="AQ85" s="158">
        <f t="shared" si="10"/>
        <v>13493333</v>
      </c>
      <c r="AR85" s="158">
        <f t="shared" si="9"/>
        <v>0</v>
      </c>
      <c r="AS85" s="159" t="s">
        <v>170</v>
      </c>
      <c r="AT85" s="165">
        <v>261</v>
      </c>
      <c r="AU85" s="159" t="s">
        <v>608</v>
      </c>
      <c r="AV85" s="148"/>
    </row>
    <row r="86" spans="1:48" s="118" customFormat="1" ht="18.75" customHeight="1">
      <c r="A86" s="140">
        <v>79</v>
      </c>
      <c r="B86" s="141" t="s">
        <v>506</v>
      </c>
      <c r="C86" s="142" t="s">
        <v>152</v>
      </c>
      <c r="D86" s="168" t="s">
        <v>184</v>
      </c>
      <c r="E86" s="168" t="s">
        <v>206</v>
      </c>
      <c r="F86" s="142" t="s">
        <v>185</v>
      </c>
      <c r="G86" s="168" t="s">
        <v>192</v>
      </c>
      <c r="H86" s="169" t="s">
        <v>6</v>
      </c>
      <c r="I86" s="142" t="s">
        <v>40</v>
      </c>
      <c r="J86" s="168" t="s">
        <v>510</v>
      </c>
      <c r="K86" s="168" t="s">
        <v>218</v>
      </c>
      <c r="L86" s="141">
        <v>80111621</v>
      </c>
      <c r="M86" s="143">
        <v>4800000</v>
      </c>
      <c r="N86" s="144">
        <v>4</v>
      </c>
      <c r="O86" s="143">
        <v>19200000</v>
      </c>
      <c r="P86" s="144" t="s">
        <v>452</v>
      </c>
      <c r="Q86" s="144" t="s">
        <v>452</v>
      </c>
      <c r="R86" s="144" t="s">
        <v>238</v>
      </c>
      <c r="S86" s="141" t="s">
        <v>159</v>
      </c>
      <c r="T86" s="141" t="s">
        <v>453</v>
      </c>
      <c r="U86" s="141" t="s">
        <v>244</v>
      </c>
      <c r="V86" s="145" t="s">
        <v>245</v>
      </c>
      <c r="W86" s="141" t="s">
        <v>4008</v>
      </c>
      <c r="X86" s="146">
        <v>45351</v>
      </c>
      <c r="Y86" s="147">
        <v>202413000027673</v>
      </c>
      <c r="Z86" s="147" t="s">
        <v>38</v>
      </c>
      <c r="AA86" s="141" t="s">
        <v>513</v>
      </c>
      <c r="AB86" s="146">
        <v>45352</v>
      </c>
      <c r="AC86" s="162" t="s">
        <v>532</v>
      </c>
      <c r="AD86" s="146">
        <v>45352</v>
      </c>
      <c r="AE86" s="163">
        <v>19200000</v>
      </c>
      <c r="AF86" s="152">
        <f t="shared" si="6"/>
        <v>0</v>
      </c>
      <c r="AG86" s="164">
        <v>440</v>
      </c>
      <c r="AH86" s="146">
        <v>45365</v>
      </c>
      <c r="AI86" s="163">
        <v>19200000</v>
      </c>
      <c r="AJ86" s="152">
        <f t="shared" si="7"/>
        <v>0</v>
      </c>
      <c r="AK86" s="164">
        <v>1221</v>
      </c>
      <c r="AL86" s="146">
        <v>45385</v>
      </c>
      <c r="AM86" s="163">
        <v>19200000</v>
      </c>
      <c r="AN86" s="158">
        <f t="shared" si="8"/>
        <v>0</v>
      </c>
      <c r="AO86" s="157">
        <v>4480000</v>
      </c>
      <c r="AP86" s="157"/>
      <c r="AQ86" s="158">
        <f t="shared" si="10"/>
        <v>14720000</v>
      </c>
      <c r="AR86" s="158">
        <f t="shared" si="9"/>
        <v>0</v>
      </c>
      <c r="AS86" s="159" t="s">
        <v>170</v>
      </c>
      <c r="AT86" s="165">
        <v>267</v>
      </c>
      <c r="AU86" s="159" t="s">
        <v>609</v>
      </c>
      <c r="AV86" s="148"/>
    </row>
    <row r="87" spans="1:48" s="118" customFormat="1" ht="18.75" customHeight="1">
      <c r="A87" s="140">
        <v>80</v>
      </c>
      <c r="B87" s="141" t="s">
        <v>533</v>
      </c>
      <c r="C87" s="142" t="s">
        <v>152</v>
      </c>
      <c r="D87" s="168" t="s">
        <v>184</v>
      </c>
      <c r="E87" s="168" t="s">
        <v>206</v>
      </c>
      <c r="F87" s="142" t="s">
        <v>185</v>
      </c>
      <c r="G87" s="168" t="s">
        <v>192</v>
      </c>
      <c r="H87" s="169" t="s">
        <v>535</v>
      </c>
      <c r="I87" s="142" t="s">
        <v>40</v>
      </c>
      <c r="J87" s="168" t="s">
        <v>534</v>
      </c>
      <c r="K87" s="168" t="s">
        <v>223</v>
      </c>
      <c r="L87" s="141">
        <v>82101504</v>
      </c>
      <c r="M87" s="143">
        <v>1423526.2</v>
      </c>
      <c r="N87" s="144">
        <v>10</v>
      </c>
      <c r="O87" s="143">
        <f>10400000+3835262</f>
        <v>14235262</v>
      </c>
      <c r="P87" s="144" t="s">
        <v>238</v>
      </c>
      <c r="Q87" s="144" t="s">
        <v>238</v>
      </c>
      <c r="R87" s="144" t="s">
        <v>238</v>
      </c>
      <c r="S87" s="141" t="s">
        <v>159</v>
      </c>
      <c r="T87" s="141" t="s">
        <v>453</v>
      </c>
      <c r="U87" s="141" t="s">
        <v>244</v>
      </c>
      <c r="V87" s="145" t="s">
        <v>245</v>
      </c>
      <c r="W87" s="141" t="s">
        <v>4008</v>
      </c>
      <c r="X87" s="146">
        <v>45357</v>
      </c>
      <c r="Y87" s="147">
        <v>202413000029243</v>
      </c>
      <c r="Z87" s="147" t="s">
        <v>38</v>
      </c>
      <c r="AA87" s="141" t="s">
        <v>547</v>
      </c>
      <c r="AB87" s="146">
        <v>45359</v>
      </c>
      <c r="AC87" s="162" t="s">
        <v>551</v>
      </c>
      <c r="AD87" s="146">
        <v>45359</v>
      </c>
      <c r="AE87" s="163">
        <v>14235262</v>
      </c>
      <c r="AF87" s="152">
        <f t="shared" si="6"/>
        <v>0</v>
      </c>
      <c r="AG87" s="167">
        <v>451</v>
      </c>
      <c r="AH87" s="146">
        <v>45366</v>
      </c>
      <c r="AI87" s="163">
        <f>14235262-14235262</f>
        <v>0</v>
      </c>
      <c r="AJ87" s="152">
        <f t="shared" si="7"/>
        <v>14235262</v>
      </c>
      <c r="AK87" s="164"/>
      <c r="AL87" s="146"/>
      <c r="AM87" s="163"/>
      <c r="AN87" s="158">
        <f t="shared" si="8"/>
        <v>0</v>
      </c>
      <c r="AO87" s="157"/>
      <c r="AP87" s="157"/>
      <c r="AQ87" s="158">
        <f t="shared" si="10"/>
        <v>0</v>
      </c>
      <c r="AR87" s="158">
        <f t="shared" si="9"/>
        <v>14235262</v>
      </c>
      <c r="AS87" s="159"/>
      <c r="AT87" s="165"/>
      <c r="AU87" s="159"/>
      <c r="AV87" s="148"/>
    </row>
    <row r="88" spans="1:48" s="118" customFormat="1" ht="18.75" customHeight="1">
      <c r="A88" s="140">
        <v>81</v>
      </c>
      <c r="B88" s="141" t="s">
        <v>553</v>
      </c>
      <c r="C88" s="142" t="s">
        <v>152</v>
      </c>
      <c r="D88" s="168" t="s">
        <v>184</v>
      </c>
      <c r="E88" s="168" t="s">
        <v>206</v>
      </c>
      <c r="F88" s="142" t="s">
        <v>185</v>
      </c>
      <c r="G88" s="141" t="s">
        <v>192</v>
      </c>
      <c r="H88" s="142" t="s">
        <v>91</v>
      </c>
      <c r="I88" s="142" t="s">
        <v>40</v>
      </c>
      <c r="J88" s="168" t="s">
        <v>554</v>
      </c>
      <c r="K88" s="141" t="s">
        <v>218</v>
      </c>
      <c r="L88" s="141">
        <v>80111601</v>
      </c>
      <c r="M88" s="143">
        <v>3300000</v>
      </c>
      <c r="N88" s="144">
        <v>4</v>
      </c>
      <c r="O88" s="143">
        <v>13200000</v>
      </c>
      <c r="P88" s="144" t="s">
        <v>361</v>
      </c>
      <c r="Q88" s="144" t="s">
        <v>361</v>
      </c>
      <c r="R88" s="144" t="s">
        <v>238</v>
      </c>
      <c r="S88" s="141" t="s">
        <v>159</v>
      </c>
      <c r="T88" s="141" t="s">
        <v>453</v>
      </c>
      <c r="U88" s="141" t="s">
        <v>244</v>
      </c>
      <c r="V88" s="145" t="s">
        <v>245</v>
      </c>
      <c r="W88" s="141" t="s">
        <v>4008</v>
      </c>
      <c r="X88" s="146">
        <v>45364</v>
      </c>
      <c r="Y88" s="147">
        <v>202413000030883</v>
      </c>
      <c r="Z88" s="147" t="s">
        <v>38</v>
      </c>
      <c r="AA88" s="141" t="s">
        <v>555</v>
      </c>
      <c r="AB88" s="146">
        <v>45365</v>
      </c>
      <c r="AC88" s="162" t="s">
        <v>556</v>
      </c>
      <c r="AD88" s="146">
        <v>45365</v>
      </c>
      <c r="AE88" s="163">
        <v>13200000</v>
      </c>
      <c r="AF88" s="152">
        <f t="shared" si="6"/>
        <v>0</v>
      </c>
      <c r="AG88" s="164">
        <v>452</v>
      </c>
      <c r="AH88" s="146">
        <v>45366</v>
      </c>
      <c r="AI88" s="163">
        <v>13200000</v>
      </c>
      <c r="AJ88" s="152">
        <f t="shared" si="7"/>
        <v>0</v>
      </c>
      <c r="AK88" s="164">
        <v>1327</v>
      </c>
      <c r="AL88" s="146">
        <v>45390</v>
      </c>
      <c r="AM88" s="163">
        <v>13200000</v>
      </c>
      <c r="AN88" s="158">
        <f t="shared" si="8"/>
        <v>0</v>
      </c>
      <c r="AO88" s="157">
        <v>2530000</v>
      </c>
      <c r="AP88" s="157"/>
      <c r="AQ88" s="158">
        <f t="shared" si="10"/>
        <v>10670000</v>
      </c>
      <c r="AR88" s="158">
        <f t="shared" si="9"/>
        <v>0</v>
      </c>
      <c r="AS88" s="159" t="s">
        <v>168</v>
      </c>
      <c r="AT88" s="165">
        <v>291</v>
      </c>
      <c r="AU88" s="159" t="s">
        <v>610</v>
      </c>
      <c r="AV88" s="148"/>
    </row>
    <row r="89" spans="1:48" s="118" customFormat="1" ht="18.75" customHeight="1">
      <c r="A89" s="140">
        <v>82</v>
      </c>
      <c r="B89" s="141" t="s">
        <v>557</v>
      </c>
      <c r="C89" s="142" t="s">
        <v>152</v>
      </c>
      <c r="D89" s="168" t="s">
        <v>184</v>
      </c>
      <c r="E89" s="168" t="s">
        <v>206</v>
      </c>
      <c r="F89" s="142" t="s">
        <v>185</v>
      </c>
      <c r="G89" s="141" t="s">
        <v>192</v>
      </c>
      <c r="H89" s="142" t="s">
        <v>558</v>
      </c>
      <c r="I89" s="142" t="s">
        <v>40</v>
      </c>
      <c r="J89" s="168" t="s">
        <v>559</v>
      </c>
      <c r="K89" s="141" t="s">
        <v>226</v>
      </c>
      <c r="L89" s="141" t="s">
        <v>237</v>
      </c>
      <c r="M89" s="143">
        <v>9000000</v>
      </c>
      <c r="N89" s="144">
        <v>10</v>
      </c>
      <c r="O89" s="143">
        <v>90000000</v>
      </c>
      <c r="P89" s="144" t="s">
        <v>361</v>
      </c>
      <c r="Q89" s="144" t="s">
        <v>361</v>
      </c>
      <c r="R89" s="144" t="s">
        <v>238</v>
      </c>
      <c r="S89" s="141" t="s">
        <v>159</v>
      </c>
      <c r="T89" s="141" t="s">
        <v>453</v>
      </c>
      <c r="U89" s="141" t="s">
        <v>244</v>
      </c>
      <c r="V89" s="145" t="s">
        <v>245</v>
      </c>
      <c r="W89" s="141" t="s">
        <v>4010</v>
      </c>
      <c r="X89" s="146">
        <v>45371</v>
      </c>
      <c r="Y89" s="147">
        <v>202413000033263</v>
      </c>
      <c r="Z89" s="147" t="s">
        <v>38</v>
      </c>
      <c r="AA89" s="141" t="s">
        <v>603</v>
      </c>
      <c r="AB89" s="146">
        <v>45394</v>
      </c>
      <c r="AC89" s="162" t="s">
        <v>602</v>
      </c>
      <c r="AD89" s="146">
        <v>45394</v>
      </c>
      <c r="AE89" s="163">
        <v>90000000</v>
      </c>
      <c r="AF89" s="152">
        <f t="shared" si="6"/>
        <v>0</v>
      </c>
      <c r="AG89" s="164">
        <v>652</v>
      </c>
      <c r="AH89" s="146">
        <v>45396</v>
      </c>
      <c r="AI89" s="163">
        <v>90000000</v>
      </c>
      <c r="AJ89" s="152">
        <f t="shared" si="7"/>
        <v>0</v>
      </c>
      <c r="AK89" s="164">
        <v>1637</v>
      </c>
      <c r="AL89" s="146">
        <v>45397</v>
      </c>
      <c r="AM89" s="163">
        <v>90000000</v>
      </c>
      <c r="AN89" s="158">
        <f t="shared" si="8"/>
        <v>0</v>
      </c>
      <c r="AO89" s="157">
        <v>90000000</v>
      </c>
      <c r="AP89" s="157"/>
      <c r="AQ89" s="158">
        <f t="shared" si="10"/>
        <v>0</v>
      </c>
      <c r="AR89" s="158">
        <f t="shared" si="9"/>
        <v>0</v>
      </c>
      <c r="AS89" s="159" t="s">
        <v>166</v>
      </c>
      <c r="AT89" s="165">
        <v>1</v>
      </c>
      <c r="AU89" s="159" t="s">
        <v>611</v>
      </c>
      <c r="AV89" s="148"/>
    </row>
    <row r="90" spans="1:48" s="118" customFormat="1" ht="18.75" customHeight="1">
      <c r="A90" s="140">
        <v>83</v>
      </c>
      <c r="B90" s="141" t="s">
        <v>619</v>
      </c>
      <c r="C90" s="142" t="s">
        <v>152</v>
      </c>
      <c r="D90" s="168" t="s">
        <v>184</v>
      </c>
      <c r="E90" s="168" t="s">
        <v>206</v>
      </c>
      <c r="F90" s="142" t="s">
        <v>185</v>
      </c>
      <c r="G90" s="141" t="s">
        <v>192</v>
      </c>
      <c r="H90" s="142" t="s">
        <v>91</v>
      </c>
      <c r="I90" s="142" t="s">
        <v>40</v>
      </c>
      <c r="J90" s="168" t="s">
        <v>620</v>
      </c>
      <c r="K90" s="141" t="s">
        <v>225</v>
      </c>
      <c r="L90" s="141">
        <v>80111601</v>
      </c>
      <c r="M90" s="143">
        <v>3500000</v>
      </c>
      <c r="N90" s="144" t="s">
        <v>621</v>
      </c>
      <c r="O90" s="143">
        <v>4715000</v>
      </c>
      <c r="P90" s="144" t="s">
        <v>361</v>
      </c>
      <c r="Q90" s="144" t="s">
        <v>361</v>
      </c>
      <c r="R90" s="144" t="s">
        <v>344</v>
      </c>
      <c r="S90" s="141" t="s">
        <v>159</v>
      </c>
      <c r="T90" s="141" t="s">
        <v>453</v>
      </c>
      <c r="U90" s="141" t="s">
        <v>244</v>
      </c>
      <c r="V90" s="145" t="s">
        <v>245</v>
      </c>
      <c r="W90" s="141" t="s">
        <v>4008</v>
      </c>
      <c r="X90" s="146">
        <v>45415</v>
      </c>
      <c r="Y90" s="147">
        <v>202413000042503</v>
      </c>
      <c r="Z90" s="147" t="s">
        <v>38</v>
      </c>
      <c r="AA90" s="141" t="s">
        <v>555</v>
      </c>
      <c r="AB90" s="146">
        <v>45418</v>
      </c>
      <c r="AC90" s="162" t="s">
        <v>623</v>
      </c>
      <c r="AD90" s="146">
        <v>45418</v>
      </c>
      <c r="AE90" s="163">
        <v>4715000</v>
      </c>
      <c r="AF90" s="152">
        <f t="shared" si="6"/>
        <v>0</v>
      </c>
      <c r="AG90" s="167">
        <v>688</v>
      </c>
      <c r="AH90" s="146">
        <v>45419</v>
      </c>
      <c r="AI90" s="163">
        <v>4715000</v>
      </c>
      <c r="AJ90" s="152">
        <f t="shared" si="7"/>
        <v>0</v>
      </c>
      <c r="AK90" s="164">
        <v>1942</v>
      </c>
      <c r="AL90" s="146">
        <v>45429</v>
      </c>
      <c r="AM90" s="163">
        <v>4715000</v>
      </c>
      <c r="AN90" s="158">
        <f t="shared" si="8"/>
        <v>0</v>
      </c>
      <c r="AO90" s="157">
        <v>0</v>
      </c>
      <c r="AP90" s="157"/>
      <c r="AQ90" s="158">
        <f t="shared" si="10"/>
        <v>4715000</v>
      </c>
      <c r="AR90" s="158">
        <f t="shared" si="9"/>
        <v>0</v>
      </c>
      <c r="AS90" s="159" t="s">
        <v>168</v>
      </c>
      <c r="AT90" s="164">
        <v>13</v>
      </c>
      <c r="AU90" s="165" t="s">
        <v>523</v>
      </c>
      <c r="AV90" s="148"/>
    </row>
    <row r="91" spans="1:48" s="118" customFormat="1" ht="18.75" customHeight="1">
      <c r="A91" s="140">
        <v>84</v>
      </c>
      <c r="B91" s="141" t="s">
        <v>624</v>
      </c>
      <c r="C91" s="142" t="s">
        <v>152</v>
      </c>
      <c r="D91" s="168" t="s">
        <v>184</v>
      </c>
      <c r="E91" s="168" t="s">
        <v>206</v>
      </c>
      <c r="F91" s="142" t="s">
        <v>185</v>
      </c>
      <c r="G91" s="141" t="s">
        <v>192</v>
      </c>
      <c r="H91" s="142" t="s">
        <v>197</v>
      </c>
      <c r="I91" s="142" t="s">
        <v>40</v>
      </c>
      <c r="J91" s="168" t="s">
        <v>625</v>
      </c>
      <c r="K91" s="141" t="s">
        <v>218</v>
      </c>
      <c r="L91" s="141">
        <v>80111614</v>
      </c>
      <c r="M91" s="143">
        <v>6000000</v>
      </c>
      <c r="N91" s="144">
        <v>2</v>
      </c>
      <c r="O91" s="143">
        <v>12000000</v>
      </c>
      <c r="P91" s="144" t="s">
        <v>344</v>
      </c>
      <c r="Q91" s="144" t="s">
        <v>344</v>
      </c>
      <c r="R91" s="144" t="s">
        <v>344</v>
      </c>
      <c r="S91" s="141" t="s">
        <v>159</v>
      </c>
      <c r="T91" s="141" t="s">
        <v>453</v>
      </c>
      <c r="U91" s="141" t="s">
        <v>244</v>
      </c>
      <c r="V91" s="145" t="s">
        <v>245</v>
      </c>
      <c r="W91" s="141" t="s">
        <v>4008</v>
      </c>
      <c r="X91" s="146">
        <v>45414</v>
      </c>
      <c r="Y91" s="147">
        <v>202413000042523</v>
      </c>
      <c r="Z91" s="147" t="s">
        <v>178</v>
      </c>
      <c r="AA91" s="141" t="s">
        <v>626</v>
      </c>
      <c r="AB91" s="146">
        <v>45432</v>
      </c>
      <c r="AC91" s="162" t="s">
        <v>665</v>
      </c>
      <c r="AD91" s="146">
        <v>45434</v>
      </c>
      <c r="AE91" s="163">
        <v>12000000</v>
      </c>
      <c r="AF91" s="152">
        <f t="shared" si="6"/>
        <v>0</v>
      </c>
      <c r="AG91" s="167">
        <v>842</v>
      </c>
      <c r="AH91" s="146">
        <v>45435</v>
      </c>
      <c r="AI91" s="163">
        <v>12000000</v>
      </c>
      <c r="AJ91" s="152">
        <f t="shared" si="7"/>
        <v>0</v>
      </c>
      <c r="AK91" s="164">
        <v>2763</v>
      </c>
      <c r="AL91" s="146">
        <v>45440</v>
      </c>
      <c r="AM91" s="163">
        <v>12000000</v>
      </c>
      <c r="AN91" s="158">
        <f t="shared" si="8"/>
        <v>0</v>
      </c>
      <c r="AO91" s="157">
        <v>0</v>
      </c>
      <c r="AP91" s="157"/>
      <c r="AQ91" s="158">
        <f t="shared" si="10"/>
        <v>12000000</v>
      </c>
      <c r="AR91" s="158">
        <f t="shared" si="9"/>
        <v>0</v>
      </c>
      <c r="AS91" s="159" t="s">
        <v>170</v>
      </c>
      <c r="AT91" s="164">
        <v>449</v>
      </c>
      <c r="AU91" s="165" t="s">
        <v>691</v>
      </c>
      <c r="AV91" s="148"/>
    </row>
    <row r="92" spans="1:48" s="118" customFormat="1" ht="18.75" customHeight="1">
      <c r="A92" s="140">
        <v>85</v>
      </c>
      <c r="B92" s="141" t="s">
        <v>627</v>
      </c>
      <c r="C92" s="142" t="s">
        <v>152</v>
      </c>
      <c r="D92" s="168" t="s">
        <v>184</v>
      </c>
      <c r="E92" s="168" t="s">
        <v>206</v>
      </c>
      <c r="F92" s="142" t="s">
        <v>124</v>
      </c>
      <c r="G92" s="141" t="s">
        <v>193</v>
      </c>
      <c r="H92" s="142" t="s">
        <v>2</v>
      </c>
      <c r="I92" s="142" t="s">
        <v>40</v>
      </c>
      <c r="J92" s="141" t="s">
        <v>292</v>
      </c>
      <c r="K92" s="141" t="s">
        <v>218</v>
      </c>
      <c r="L92" s="141">
        <v>80111607</v>
      </c>
      <c r="M92" s="143">
        <v>8000000</v>
      </c>
      <c r="N92" s="144">
        <v>2</v>
      </c>
      <c r="O92" s="143">
        <v>16000000</v>
      </c>
      <c r="P92" s="144" t="s">
        <v>344</v>
      </c>
      <c r="Q92" s="144" t="s">
        <v>344</v>
      </c>
      <c r="R92" s="144" t="s">
        <v>344</v>
      </c>
      <c r="S92" s="141" t="s">
        <v>159</v>
      </c>
      <c r="T92" s="141" t="s">
        <v>453</v>
      </c>
      <c r="U92" s="141" t="s">
        <v>244</v>
      </c>
      <c r="V92" s="145" t="s">
        <v>245</v>
      </c>
      <c r="W92" s="141" t="s">
        <v>4008</v>
      </c>
      <c r="X92" s="146">
        <v>45429</v>
      </c>
      <c r="Y92" s="147">
        <v>202413000047913</v>
      </c>
      <c r="Z92" s="147" t="s">
        <v>178</v>
      </c>
      <c r="AA92" s="141" t="s">
        <v>628</v>
      </c>
      <c r="AB92" s="146">
        <v>45432</v>
      </c>
      <c r="AC92" s="162" t="s">
        <v>666</v>
      </c>
      <c r="AD92" s="146">
        <v>45434</v>
      </c>
      <c r="AE92" s="163">
        <v>16000000</v>
      </c>
      <c r="AF92" s="152">
        <f t="shared" si="6"/>
        <v>0</v>
      </c>
      <c r="AG92" s="167">
        <v>843</v>
      </c>
      <c r="AH92" s="146">
        <v>45435</v>
      </c>
      <c r="AI92" s="163">
        <v>16000000</v>
      </c>
      <c r="AJ92" s="152">
        <f t="shared" si="7"/>
        <v>0</v>
      </c>
      <c r="AK92" s="164">
        <v>3000</v>
      </c>
      <c r="AL92" s="146">
        <v>45441</v>
      </c>
      <c r="AM92" s="163">
        <v>16000000</v>
      </c>
      <c r="AN92" s="158">
        <f t="shared" si="8"/>
        <v>0</v>
      </c>
      <c r="AO92" s="157">
        <v>0</v>
      </c>
      <c r="AP92" s="157"/>
      <c r="AQ92" s="158">
        <f t="shared" si="10"/>
        <v>16000000</v>
      </c>
      <c r="AR92" s="158">
        <f t="shared" si="9"/>
        <v>0</v>
      </c>
      <c r="AS92" s="159" t="s">
        <v>170</v>
      </c>
      <c r="AT92" s="164">
        <v>455</v>
      </c>
      <c r="AU92" s="165" t="s">
        <v>692</v>
      </c>
      <c r="AV92" s="148"/>
    </row>
    <row r="93" spans="1:48" s="118" customFormat="1" ht="18.75" customHeight="1">
      <c r="A93" s="140">
        <v>86</v>
      </c>
      <c r="B93" s="141" t="s">
        <v>629</v>
      </c>
      <c r="C93" s="142" t="s">
        <v>152</v>
      </c>
      <c r="D93" s="168" t="s">
        <v>184</v>
      </c>
      <c r="E93" s="168" t="s">
        <v>206</v>
      </c>
      <c r="F93" s="142" t="s">
        <v>185</v>
      </c>
      <c r="G93" s="141" t="s">
        <v>192</v>
      </c>
      <c r="H93" s="142" t="s">
        <v>2</v>
      </c>
      <c r="I93" s="142" t="s">
        <v>40</v>
      </c>
      <c r="J93" s="168" t="s">
        <v>637</v>
      </c>
      <c r="K93" s="141" t="s">
        <v>225</v>
      </c>
      <c r="L93" s="141">
        <v>80111607</v>
      </c>
      <c r="M93" s="143">
        <v>4950000</v>
      </c>
      <c r="N93" s="144">
        <v>1</v>
      </c>
      <c r="O93" s="143">
        <v>4950000</v>
      </c>
      <c r="P93" s="144" t="s">
        <v>344</v>
      </c>
      <c r="Q93" s="144" t="s">
        <v>344</v>
      </c>
      <c r="R93" s="144" t="s">
        <v>344</v>
      </c>
      <c r="S93" s="141" t="s">
        <v>159</v>
      </c>
      <c r="T93" s="141" t="s">
        <v>453</v>
      </c>
      <c r="U93" s="141" t="s">
        <v>244</v>
      </c>
      <c r="V93" s="145" t="s">
        <v>245</v>
      </c>
      <c r="W93" s="141" t="s">
        <v>4008</v>
      </c>
      <c r="X93" s="146">
        <v>45429</v>
      </c>
      <c r="Y93" s="147">
        <v>202413000047913</v>
      </c>
      <c r="Z93" s="147" t="s">
        <v>38</v>
      </c>
      <c r="AA93" s="141" t="s">
        <v>645</v>
      </c>
      <c r="AB93" s="146">
        <v>45432</v>
      </c>
      <c r="AC93" s="162" t="s">
        <v>653</v>
      </c>
      <c r="AD93" s="146">
        <v>45432</v>
      </c>
      <c r="AE93" s="163">
        <v>4950000</v>
      </c>
      <c r="AF93" s="152">
        <f t="shared" si="6"/>
        <v>0</v>
      </c>
      <c r="AG93" s="167">
        <v>789</v>
      </c>
      <c r="AH93" s="146">
        <v>45434</v>
      </c>
      <c r="AI93" s="163">
        <v>4950000</v>
      </c>
      <c r="AJ93" s="152">
        <f t="shared" si="7"/>
        <v>0</v>
      </c>
      <c r="AK93" s="164">
        <v>2980</v>
      </c>
      <c r="AL93" s="146">
        <v>45441</v>
      </c>
      <c r="AM93" s="163">
        <v>4950000</v>
      </c>
      <c r="AN93" s="158">
        <f t="shared" si="8"/>
        <v>0</v>
      </c>
      <c r="AO93" s="157">
        <v>0</v>
      </c>
      <c r="AP93" s="157"/>
      <c r="AQ93" s="158">
        <f t="shared" si="10"/>
        <v>4950000</v>
      </c>
      <c r="AR93" s="158">
        <f t="shared" si="9"/>
        <v>0</v>
      </c>
      <c r="AS93" s="159" t="s">
        <v>170</v>
      </c>
      <c r="AT93" s="164">
        <v>69</v>
      </c>
      <c r="AU93" s="165" t="s">
        <v>573</v>
      </c>
      <c r="AV93" s="148"/>
    </row>
    <row r="94" spans="1:48" s="118" customFormat="1" ht="18.75" customHeight="1">
      <c r="A94" s="140">
        <v>87</v>
      </c>
      <c r="B94" s="141" t="s">
        <v>630</v>
      </c>
      <c r="C94" s="142" t="s">
        <v>152</v>
      </c>
      <c r="D94" s="168" t="s">
        <v>184</v>
      </c>
      <c r="E94" s="168" t="s">
        <v>206</v>
      </c>
      <c r="F94" s="142" t="s">
        <v>185</v>
      </c>
      <c r="G94" s="141" t="s">
        <v>192</v>
      </c>
      <c r="H94" s="142" t="s">
        <v>4</v>
      </c>
      <c r="I94" s="142" t="s">
        <v>40</v>
      </c>
      <c r="J94" s="168" t="s">
        <v>638</v>
      </c>
      <c r="K94" s="141" t="s">
        <v>225</v>
      </c>
      <c r="L94" s="141">
        <v>80111605</v>
      </c>
      <c r="M94" s="143">
        <v>4640000</v>
      </c>
      <c r="N94" s="144">
        <v>1</v>
      </c>
      <c r="O94" s="143">
        <v>4640000</v>
      </c>
      <c r="P94" s="144" t="s">
        <v>344</v>
      </c>
      <c r="Q94" s="144" t="s">
        <v>344</v>
      </c>
      <c r="R94" s="144" t="s">
        <v>344</v>
      </c>
      <c r="S94" s="141" t="s">
        <v>159</v>
      </c>
      <c r="T94" s="141" t="s">
        <v>453</v>
      </c>
      <c r="U94" s="141" t="s">
        <v>244</v>
      </c>
      <c r="V94" s="145" t="s">
        <v>245</v>
      </c>
      <c r="W94" s="141" t="s">
        <v>4008</v>
      </c>
      <c r="X94" s="146">
        <v>45429</v>
      </c>
      <c r="Y94" s="147">
        <v>202413000047913</v>
      </c>
      <c r="Z94" s="147" t="s">
        <v>38</v>
      </c>
      <c r="AA94" s="141" t="s">
        <v>652</v>
      </c>
      <c r="AB94" s="146">
        <v>45432</v>
      </c>
      <c r="AC94" s="162" t="s">
        <v>654</v>
      </c>
      <c r="AD94" s="146">
        <v>45432</v>
      </c>
      <c r="AE94" s="163">
        <v>4640000</v>
      </c>
      <c r="AF94" s="152">
        <f t="shared" si="6"/>
        <v>0</v>
      </c>
      <c r="AG94" s="167">
        <v>790</v>
      </c>
      <c r="AH94" s="146">
        <v>45434</v>
      </c>
      <c r="AI94" s="163">
        <v>4640000</v>
      </c>
      <c r="AJ94" s="152">
        <f t="shared" si="7"/>
        <v>0</v>
      </c>
      <c r="AK94" s="164">
        <v>2840</v>
      </c>
      <c r="AL94" s="146">
        <v>45440</v>
      </c>
      <c r="AM94" s="163">
        <v>4640000</v>
      </c>
      <c r="AN94" s="158">
        <f t="shared" si="8"/>
        <v>0</v>
      </c>
      <c r="AO94" s="157">
        <v>0</v>
      </c>
      <c r="AP94" s="157"/>
      <c r="AQ94" s="158">
        <f t="shared" si="10"/>
        <v>4640000</v>
      </c>
      <c r="AR94" s="158">
        <f t="shared" si="9"/>
        <v>0</v>
      </c>
      <c r="AS94" s="159" t="s">
        <v>170</v>
      </c>
      <c r="AT94" s="164">
        <v>68</v>
      </c>
      <c r="AU94" s="165" t="s">
        <v>568</v>
      </c>
      <c r="AV94" s="148"/>
    </row>
    <row r="95" spans="1:48" s="118" customFormat="1" ht="18.75" customHeight="1">
      <c r="A95" s="140">
        <v>88</v>
      </c>
      <c r="B95" s="141" t="s">
        <v>631</v>
      </c>
      <c r="C95" s="142" t="s">
        <v>152</v>
      </c>
      <c r="D95" s="168" t="s">
        <v>184</v>
      </c>
      <c r="E95" s="168" t="s">
        <v>206</v>
      </c>
      <c r="F95" s="142" t="s">
        <v>194</v>
      </c>
      <c r="G95" s="141" t="s">
        <v>192</v>
      </c>
      <c r="H95" s="142" t="s">
        <v>5</v>
      </c>
      <c r="I95" s="142" t="s">
        <v>40</v>
      </c>
      <c r="J95" s="168" t="s">
        <v>639</v>
      </c>
      <c r="K95" s="141" t="s">
        <v>225</v>
      </c>
      <c r="L95" s="141">
        <v>80111605</v>
      </c>
      <c r="M95" s="143">
        <v>4160000</v>
      </c>
      <c r="N95" s="144">
        <v>1</v>
      </c>
      <c r="O95" s="143">
        <v>4160000</v>
      </c>
      <c r="P95" s="144" t="s">
        <v>344</v>
      </c>
      <c r="Q95" s="144" t="s">
        <v>344</v>
      </c>
      <c r="R95" s="144" t="s">
        <v>344</v>
      </c>
      <c r="S95" s="141" t="s">
        <v>159</v>
      </c>
      <c r="T95" s="141" t="s">
        <v>453</v>
      </c>
      <c r="U95" s="141" t="s">
        <v>244</v>
      </c>
      <c r="V95" s="145" t="s">
        <v>245</v>
      </c>
      <c r="W95" s="141" t="s">
        <v>4008</v>
      </c>
      <c r="X95" s="146">
        <v>45429</v>
      </c>
      <c r="Y95" s="147">
        <v>202413000047913</v>
      </c>
      <c r="Z95" s="147" t="s">
        <v>38</v>
      </c>
      <c r="AA95" s="141" t="s">
        <v>646</v>
      </c>
      <c r="AB95" s="146">
        <v>45432</v>
      </c>
      <c r="AC95" s="162" t="s">
        <v>656</v>
      </c>
      <c r="AD95" s="146">
        <v>45432</v>
      </c>
      <c r="AE95" s="163">
        <v>4160000</v>
      </c>
      <c r="AF95" s="152">
        <f t="shared" si="6"/>
        <v>0</v>
      </c>
      <c r="AG95" s="167">
        <v>791</v>
      </c>
      <c r="AH95" s="146">
        <v>45434</v>
      </c>
      <c r="AI95" s="163">
        <v>4160000</v>
      </c>
      <c r="AJ95" s="152">
        <f t="shared" si="7"/>
        <v>0</v>
      </c>
      <c r="AK95" s="164">
        <v>2843</v>
      </c>
      <c r="AL95" s="146">
        <v>45440</v>
      </c>
      <c r="AM95" s="163">
        <v>4160000</v>
      </c>
      <c r="AN95" s="158">
        <f t="shared" si="8"/>
        <v>0</v>
      </c>
      <c r="AO95" s="157">
        <v>0</v>
      </c>
      <c r="AP95" s="157"/>
      <c r="AQ95" s="158">
        <f t="shared" si="10"/>
        <v>4160000</v>
      </c>
      <c r="AR95" s="158">
        <f t="shared" si="9"/>
        <v>0</v>
      </c>
      <c r="AS95" s="159" t="s">
        <v>170</v>
      </c>
      <c r="AT95" s="164">
        <v>75</v>
      </c>
      <c r="AU95" s="165" t="s">
        <v>583</v>
      </c>
      <c r="AV95" s="148"/>
    </row>
    <row r="96" spans="1:48" s="118" customFormat="1" ht="18.75" customHeight="1">
      <c r="A96" s="140">
        <v>89</v>
      </c>
      <c r="B96" s="141" t="s">
        <v>632</v>
      </c>
      <c r="C96" s="142" t="s">
        <v>152</v>
      </c>
      <c r="D96" s="168" t="s">
        <v>184</v>
      </c>
      <c r="E96" s="168" t="s">
        <v>206</v>
      </c>
      <c r="F96" s="142" t="s">
        <v>185</v>
      </c>
      <c r="G96" s="141" t="s">
        <v>192</v>
      </c>
      <c r="H96" s="142" t="s">
        <v>91</v>
      </c>
      <c r="I96" s="142" t="s">
        <v>40</v>
      </c>
      <c r="J96" s="168" t="s">
        <v>640</v>
      </c>
      <c r="K96" s="141" t="s">
        <v>225</v>
      </c>
      <c r="L96" s="141">
        <v>80111601</v>
      </c>
      <c r="M96" s="143">
        <v>2800000</v>
      </c>
      <c r="N96" s="144">
        <v>1</v>
      </c>
      <c r="O96" s="143">
        <v>2800000</v>
      </c>
      <c r="P96" s="144" t="s">
        <v>344</v>
      </c>
      <c r="Q96" s="144" t="s">
        <v>344</v>
      </c>
      <c r="R96" s="144" t="s">
        <v>344</v>
      </c>
      <c r="S96" s="141" t="s">
        <v>159</v>
      </c>
      <c r="T96" s="141" t="s">
        <v>453</v>
      </c>
      <c r="U96" s="141" t="s">
        <v>244</v>
      </c>
      <c r="V96" s="145" t="s">
        <v>245</v>
      </c>
      <c r="W96" s="141" t="s">
        <v>4008</v>
      </c>
      <c r="X96" s="146">
        <v>45429</v>
      </c>
      <c r="Y96" s="147">
        <v>202413000047913</v>
      </c>
      <c r="Z96" s="147" t="s">
        <v>38</v>
      </c>
      <c r="AA96" s="141" t="s">
        <v>647</v>
      </c>
      <c r="AB96" s="146">
        <v>45432</v>
      </c>
      <c r="AC96" s="162" t="s">
        <v>655</v>
      </c>
      <c r="AD96" s="146">
        <v>45432</v>
      </c>
      <c r="AE96" s="163">
        <v>2800000</v>
      </c>
      <c r="AF96" s="152">
        <f t="shared" si="6"/>
        <v>0</v>
      </c>
      <c r="AG96" s="167">
        <v>792</v>
      </c>
      <c r="AH96" s="146">
        <v>45434</v>
      </c>
      <c r="AI96" s="163">
        <v>2800000</v>
      </c>
      <c r="AJ96" s="152">
        <f t="shared" si="7"/>
        <v>0</v>
      </c>
      <c r="AK96" s="164">
        <v>2772</v>
      </c>
      <c r="AL96" s="146">
        <v>45440</v>
      </c>
      <c r="AM96" s="163">
        <v>2800000</v>
      </c>
      <c r="AN96" s="158">
        <f t="shared" si="8"/>
        <v>0</v>
      </c>
      <c r="AO96" s="157">
        <v>0</v>
      </c>
      <c r="AP96" s="157"/>
      <c r="AQ96" s="158">
        <f t="shared" si="10"/>
        <v>2800000</v>
      </c>
      <c r="AR96" s="158">
        <f t="shared" si="9"/>
        <v>0</v>
      </c>
      <c r="AS96" s="159" t="s">
        <v>168</v>
      </c>
      <c r="AT96" s="164">
        <v>74</v>
      </c>
      <c r="AU96" s="165" t="s">
        <v>571</v>
      </c>
      <c r="AV96" s="148"/>
    </row>
    <row r="97" spans="1:48" s="118" customFormat="1" ht="18.75" customHeight="1">
      <c r="A97" s="140">
        <v>90</v>
      </c>
      <c r="B97" s="141" t="s">
        <v>633</v>
      </c>
      <c r="C97" s="142" t="s">
        <v>152</v>
      </c>
      <c r="D97" s="168" t="s">
        <v>184</v>
      </c>
      <c r="E97" s="168" t="s">
        <v>206</v>
      </c>
      <c r="F97" s="142" t="s">
        <v>124</v>
      </c>
      <c r="G97" s="141" t="s">
        <v>193</v>
      </c>
      <c r="H97" s="142" t="s">
        <v>5</v>
      </c>
      <c r="I97" s="142" t="s">
        <v>40</v>
      </c>
      <c r="J97" s="168" t="s">
        <v>641</v>
      </c>
      <c r="K97" s="141" t="s">
        <v>225</v>
      </c>
      <c r="L97" s="141">
        <v>80111605</v>
      </c>
      <c r="M97" s="143">
        <v>4906667</v>
      </c>
      <c r="N97" s="144">
        <v>1</v>
      </c>
      <c r="O97" s="143">
        <v>4906667</v>
      </c>
      <c r="P97" s="144" t="s">
        <v>344</v>
      </c>
      <c r="Q97" s="144" t="s">
        <v>344</v>
      </c>
      <c r="R97" s="144" t="s">
        <v>344</v>
      </c>
      <c r="S97" s="141" t="s">
        <v>159</v>
      </c>
      <c r="T97" s="141" t="s">
        <v>453</v>
      </c>
      <c r="U97" s="141" t="s">
        <v>244</v>
      </c>
      <c r="V97" s="145" t="s">
        <v>245</v>
      </c>
      <c r="W97" s="141" t="s">
        <v>4008</v>
      </c>
      <c r="X97" s="146">
        <v>45429</v>
      </c>
      <c r="Y97" s="147">
        <v>202413000047913</v>
      </c>
      <c r="Z97" s="147" t="s">
        <v>38</v>
      </c>
      <c r="AA97" s="141" t="s">
        <v>648</v>
      </c>
      <c r="AB97" s="146">
        <v>45432</v>
      </c>
      <c r="AC97" s="162" t="s">
        <v>657</v>
      </c>
      <c r="AD97" s="146">
        <v>45432</v>
      </c>
      <c r="AE97" s="163">
        <v>4906667</v>
      </c>
      <c r="AF97" s="152">
        <f t="shared" si="6"/>
        <v>0</v>
      </c>
      <c r="AG97" s="167">
        <v>793</v>
      </c>
      <c r="AH97" s="146">
        <v>45434</v>
      </c>
      <c r="AI97" s="163">
        <v>4906667</v>
      </c>
      <c r="AJ97" s="152">
        <f t="shared" si="7"/>
        <v>0</v>
      </c>
      <c r="AK97" s="164">
        <v>2773</v>
      </c>
      <c r="AL97" s="146">
        <v>45440</v>
      </c>
      <c r="AM97" s="163">
        <v>4906667</v>
      </c>
      <c r="AN97" s="158">
        <f t="shared" si="8"/>
        <v>0</v>
      </c>
      <c r="AO97" s="157">
        <v>0</v>
      </c>
      <c r="AP97" s="157"/>
      <c r="AQ97" s="158">
        <f t="shared" si="10"/>
        <v>4906667</v>
      </c>
      <c r="AR97" s="158">
        <f t="shared" si="9"/>
        <v>0</v>
      </c>
      <c r="AS97" s="159" t="s">
        <v>170</v>
      </c>
      <c r="AT97" s="164">
        <v>76</v>
      </c>
      <c r="AU97" s="165" t="s">
        <v>577</v>
      </c>
      <c r="AV97" s="148"/>
    </row>
    <row r="98" spans="1:48" s="118" customFormat="1" ht="18.75" customHeight="1">
      <c r="A98" s="140">
        <v>91</v>
      </c>
      <c r="B98" s="141" t="s">
        <v>634</v>
      </c>
      <c r="C98" s="142" t="s">
        <v>152</v>
      </c>
      <c r="D98" s="168" t="s">
        <v>184</v>
      </c>
      <c r="E98" s="168" t="s">
        <v>206</v>
      </c>
      <c r="F98" s="142" t="s">
        <v>185</v>
      </c>
      <c r="G98" s="141" t="s">
        <v>192</v>
      </c>
      <c r="H98" s="142" t="s">
        <v>198</v>
      </c>
      <c r="I98" s="142" t="s">
        <v>40</v>
      </c>
      <c r="J98" s="168" t="s">
        <v>642</v>
      </c>
      <c r="K98" s="141" t="s">
        <v>225</v>
      </c>
      <c r="L98" s="141">
        <v>80111607</v>
      </c>
      <c r="M98" s="143">
        <v>6000000</v>
      </c>
      <c r="N98" s="144">
        <v>1</v>
      </c>
      <c r="O98" s="143">
        <v>6000000</v>
      </c>
      <c r="P98" s="144" t="s">
        <v>344</v>
      </c>
      <c r="Q98" s="144" t="s">
        <v>344</v>
      </c>
      <c r="R98" s="144" t="s">
        <v>344</v>
      </c>
      <c r="S98" s="141" t="s">
        <v>159</v>
      </c>
      <c r="T98" s="141" t="s">
        <v>453</v>
      </c>
      <c r="U98" s="141" t="s">
        <v>244</v>
      </c>
      <c r="V98" s="145" t="s">
        <v>245</v>
      </c>
      <c r="W98" s="141" t="s">
        <v>4008</v>
      </c>
      <c r="X98" s="146">
        <v>45429</v>
      </c>
      <c r="Y98" s="147">
        <v>202413000047913</v>
      </c>
      <c r="Z98" s="147" t="s">
        <v>38</v>
      </c>
      <c r="AA98" s="141" t="s">
        <v>649</v>
      </c>
      <c r="AB98" s="146">
        <v>45432</v>
      </c>
      <c r="AC98" s="162" t="s">
        <v>658</v>
      </c>
      <c r="AD98" s="146">
        <v>45432</v>
      </c>
      <c r="AE98" s="163">
        <v>6000000</v>
      </c>
      <c r="AF98" s="152">
        <f t="shared" si="6"/>
        <v>0</v>
      </c>
      <c r="AG98" s="167">
        <v>794</v>
      </c>
      <c r="AH98" s="146">
        <v>45434</v>
      </c>
      <c r="AI98" s="163">
        <v>4800000</v>
      </c>
      <c r="AJ98" s="152">
        <f t="shared" si="7"/>
        <v>1200000</v>
      </c>
      <c r="AK98" s="164">
        <v>2982</v>
      </c>
      <c r="AL98" s="146">
        <v>45441</v>
      </c>
      <c r="AM98" s="163">
        <v>4800000</v>
      </c>
      <c r="AN98" s="158">
        <f t="shared" si="8"/>
        <v>0</v>
      </c>
      <c r="AO98" s="157">
        <v>0</v>
      </c>
      <c r="AP98" s="157"/>
      <c r="AQ98" s="158">
        <f t="shared" si="10"/>
        <v>4800000</v>
      </c>
      <c r="AR98" s="158">
        <f t="shared" si="9"/>
        <v>1200000</v>
      </c>
      <c r="AS98" s="159" t="s">
        <v>170</v>
      </c>
      <c r="AT98" s="164">
        <v>281</v>
      </c>
      <c r="AU98" s="165" t="s">
        <v>605</v>
      </c>
      <c r="AV98" s="148"/>
    </row>
    <row r="99" spans="1:48" s="118" customFormat="1" ht="18.75" customHeight="1">
      <c r="A99" s="140">
        <v>92</v>
      </c>
      <c r="B99" s="141" t="s">
        <v>635</v>
      </c>
      <c r="C99" s="142" t="s">
        <v>152</v>
      </c>
      <c r="D99" s="168" t="s">
        <v>184</v>
      </c>
      <c r="E99" s="168" t="s">
        <v>206</v>
      </c>
      <c r="F99" s="142" t="s">
        <v>185</v>
      </c>
      <c r="G99" s="141" t="s">
        <v>192</v>
      </c>
      <c r="H99" s="142" t="s">
        <v>5</v>
      </c>
      <c r="I99" s="142" t="s">
        <v>40</v>
      </c>
      <c r="J99" s="168" t="s">
        <v>643</v>
      </c>
      <c r="K99" s="141" t="s">
        <v>225</v>
      </c>
      <c r="L99" s="141">
        <v>80111605</v>
      </c>
      <c r="M99" s="143">
        <v>5666667</v>
      </c>
      <c r="N99" s="144">
        <v>1</v>
      </c>
      <c r="O99" s="143">
        <v>5666667</v>
      </c>
      <c r="P99" s="144" t="s">
        <v>344</v>
      </c>
      <c r="Q99" s="144" t="s">
        <v>344</v>
      </c>
      <c r="R99" s="144" t="s">
        <v>344</v>
      </c>
      <c r="S99" s="141" t="s">
        <v>159</v>
      </c>
      <c r="T99" s="141" t="s">
        <v>453</v>
      </c>
      <c r="U99" s="141" t="s">
        <v>244</v>
      </c>
      <c r="V99" s="145" t="s">
        <v>245</v>
      </c>
      <c r="W99" s="141" t="s">
        <v>4008</v>
      </c>
      <c r="X99" s="146">
        <v>45429</v>
      </c>
      <c r="Y99" s="147">
        <v>202413000047913</v>
      </c>
      <c r="Z99" s="147" t="s">
        <v>38</v>
      </c>
      <c r="AA99" s="141" t="s">
        <v>650</v>
      </c>
      <c r="AB99" s="146">
        <v>45432</v>
      </c>
      <c r="AC99" s="162" t="s">
        <v>659</v>
      </c>
      <c r="AD99" s="146">
        <v>45432</v>
      </c>
      <c r="AE99" s="163">
        <v>5666667</v>
      </c>
      <c r="AF99" s="152">
        <f t="shared" si="6"/>
        <v>0</v>
      </c>
      <c r="AG99" s="167">
        <v>795</v>
      </c>
      <c r="AH99" s="146">
        <v>45434</v>
      </c>
      <c r="AI99" s="163">
        <v>5666667</v>
      </c>
      <c r="AJ99" s="152">
        <f t="shared" si="7"/>
        <v>0</v>
      </c>
      <c r="AK99" s="164">
        <v>2762</v>
      </c>
      <c r="AL99" s="146">
        <v>45440</v>
      </c>
      <c r="AM99" s="163">
        <v>5666667</v>
      </c>
      <c r="AN99" s="158">
        <f t="shared" si="8"/>
        <v>0</v>
      </c>
      <c r="AO99" s="157">
        <v>0</v>
      </c>
      <c r="AP99" s="157"/>
      <c r="AQ99" s="158">
        <f t="shared" si="10"/>
        <v>5666667</v>
      </c>
      <c r="AR99" s="158">
        <f t="shared" si="9"/>
        <v>0</v>
      </c>
      <c r="AS99" s="159" t="s">
        <v>170</v>
      </c>
      <c r="AT99" s="164">
        <v>127</v>
      </c>
      <c r="AU99" s="165" t="s">
        <v>693</v>
      </c>
      <c r="AV99" s="148"/>
    </row>
    <row r="100" spans="1:48" s="118" customFormat="1" ht="18.75" customHeight="1">
      <c r="A100" s="140">
        <v>93</v>
      </c>
      <c r="B100" s="141" t="s">
        <v>636</v>
      </c>
      <c r="C100" s="142" t="s">
        <v>152</v>
      </c>
      <c r="D100" s="168" t="s">
        <v>184</v>
      </c>
      <c r="E100" s="168" t="s">
        <v>206</v>
      </c>
      <c r="F100" s="142" t="s">
        <v>124</v>
      </c>
      <c r="G100" s="141" t="s">
        <v>193</v>
      </c>
      <c r="H100" s="142" t="s">
        <v>2</v>
      </c>
      <c r="I100" s="142" t="s">
        <v>40</v>
      </c>
      <c r="J100" s="168" t="s">
        <v>644</v>
      </c>
      <c r="K100" s="141" t="s">
        <v>225</v>
      </c>
      <c r="L100" s="141">
        <v>80111607</v>
      </c>
      <c r="M100" s="143">
        <v>6400000</v>
      </c>
      <c r="N100" s="144">
        <v>1</v>
      </c>
      <c r="O100" s="143">
        <v>6400000</v>
      </c>
      <c r="P100" s="144" t="s">
        <v>344</v>
      </c>
      <c r="Q100" s="144" t="s">
        <v>344</v>
      </c>
      <c r="R100" s="144" t="s">
        <v>344</v>
      </c>
      <c r="S100" s="141" t="s">
        <v>159</v>
      </c>
      <c r="T100" s="141" t="s">
        <v>453</v>
      </c>
      <c r="U100" s="141" t="s">
        <v>244</v>
      </c>
      <c r="V100" s="145" t="s">
        <v>245</v>
      </c>
      <c r="W100" s="141" t="s">
        <v>4008</v>
      </c>
      <c r="X100" s="146">
        <v>45429</v>
      </c>
      <c r="Y100" s="147">
        <v>202413000047913</v>
      </c>
      <c r="Z100" s="147" t="s">
        <v>38</v>
      </c>
      <c r="AA100" s="141" t="s">
        <v>651</v>
      </c>
      <c r="AB100" s="146">
        <v>45432</v>
      </c>
      <c r="AC100" s="162" t="s">
        <v>660</v>
      </c>
      <c r="AD100" s="146">
        <v>45432</v>
      </c>
      <c r="AE100" s="163">
        <v>6400000</v>
      </c>
      <c r="AF100" s="152">
        <f t="shared" si="6"/>
        <v>0</v>
      </c>
      <c r="AG100" s="167">
        <v>796</v>
      </c>
      <c r="AH100" s="146">
        <v>45434</v>
      </c>
      <c r="AI100" s="163">
        <v>6400000</v>
      </c>
      <c r="AJ100" s="152">
        <f t="shared" si="7"/>
        <v>0</v>
      </c>
      <c r="AK100" s="164">
        <v>2774</v>
      </c>
      <c r="AL100" s="146">
        <v>45440</v>
      </c>
      <c r="AM100" s="163">
        <v>6400000</v>
      </c>
      <c r="AN100" s="158">
        <f t="shared" si="8"/>
        <v>0</v>
      </c>
      <c r="AO100" s="157">
        <v>0</v>
      </c>
      <c r="AP100" s="157"/>
      <c r="AQ100" s="158">
        <f t="shared" si="10"/>
        <v>6400000</v>
      </c>
      <c r="AR100" s="158">
        <f t="shared" si="9"/>
        <v>0</v>
      </c>
      <c r="AS100" s="159" t="s">
        <v>170</v>
      </c>
      <c r="AT100" s="164">
        <v>73</v>
      </c>
      <c r="AU100" s="165" t="s">
        <v>581</v>
      </c>
      <c r="AV100" s="148"/>
    </row>
    <row r="101" spans="1:48" s="118" customFormat="1" ht="18.75" customHeight="1">
      <c r="A101" s="140">
        <v>94</v>
      </c>
      <c r="B101" s="141" t="s">
        <v>661</v>
      </c>
      <c r="C101" s="142" t="s">
        <v>152</v>
      </c>
      <c r="D101" s="168" t="s">
        <v>184</v>
      </c>
      <c r="E101" s="168" t="s">
        <v>206</v>
      </c>
      <c r="F101" s="142" t="s">
        <v>185</v>
      </c>
      <c r="G101" s="141" t="s">
        <v>192</v>
      </c>
      <c r="H101" s="142" t="s">
        <v>209</v>
      </c>
      <c r="I101" s="142" t="s">
        <v>40</v>
      </c>
      <c r="J101" s="168" t="s">
        <v>662</v>
      </c>
      <c r="K101" s="141" t="s">
        <v>222</v>
      </c>
      <c r="L101" s="141" t="s">
        <v>664</v>
      </c>
      <c r="M101" s="143">
        <v>2857142.8571428573</v>
      </c>
      <c r="N101" s="144">
        <v>7</v>
      </c>
      <c r="O101" s="143">
        <v>20000000</v>
      </c>
      <c r="P101" s="144" t="s">
        <v>344</v>
      </c>
      <c r="Q101" s="144" t="s">
        <v>344</v>
      </c>
      <c r="R101" s="144" t="s">
        <v>344</v>
      </c>
      <c r="S101" s="141" t="s">
        <v>159</v>
      </c>
      <c r="T101" s="141" t="s">
        <v>453</v>
      </c>
      <c r="U101" s="141" t="s">
        <v>244</v>
      </c>
      <c r="V101" s="145" t="s">
        <v>245</v>
      </c>
      <c r="W101" s="141" t="s">
        <v>4008</v>
      </c>
      <c r="X101" s="146">
        <v>45432</v>
      </c>
      <c r="Y101" s="147">
        <v>202413000048253</v>
      </c>
      <c r="Z101" s="147" t="s">
        <v>178</v>
      </c>
      <c r="AA101" s="141" t="s">
        <v>663</v>
      </c>
      <c r="AB101" s="146">
        <v>45433</v>
      </c>
      <c r="AC101" s="162" t="s">
        <v>667</v>
      </c>
      <c r="AD101" s="146">
        <v>45434</v>
      </c>
      <c r="AE101" s="163">
        <v>20000000</v>
      </c>
      <c r="AF101" s="152">
        <f t="shared" si="6"/>
        <v>0</v>
      </c>
      <c r="AG101" s="167">
        <v>844</v>
      </c>
      <c r="AH101" s="146">
        <v>45435</v>
      </c>
      <c r="AI101" s="163">
        <f>20000000-20000000</f>
        <v>0</v>
      </c>
      <c r="AJ101" s="152">
        <f t="shared" si="7"/>
        <v>20000000</v>
      </c>
      <c r="AK101" s="164"/>
      <c r="AL101" s="146"/>
      <c r="AM101" s="163"/>
      <c r="AN101" s="158">
        <f t="shared" si="8"/>
        <v>0</v>
      </c>
      <c r="AO101" s="157"/>
      <c r="AP101" s="157"/>
      <c r="AQ101" s="158">
        <f t="shared" si="10"/>
        <v>0</v>
      </c>
      <c r="AR101" s="158">
        <f t="shared" si="9"/>
        <v>20000000</v>
      </c>
      <c r="AS101" s="159"/>
      <c r="AT101" s="165"/>
      <c r="AU101" s="159"/>
      <c r="AV101" s="148"/>
    </row>
    <row r="102" spans="1:48" s="118" customFormat="1" ht="18.75" customHeight="1">
      <c r="A102" s="140">
        <v>95</v>
      </c>
      <c r="B102" s="141" t="s">
        <v>668</v>
      </c>
      <c r="C102" s="142" t="s">
        <v>152</v>
      </c>
      <c r="D102" s="168" t="s">
        <v>184</v>
      </c>
      <c r="E102" s="168" t="s">
        <v>206</v>
      </c>
      <c r="F102" s="142" t="s">
        <v>124</v>
      </c>
      <c r="G102" s="141" t="s">
        <v>193</v>
      </c>
      <c r="H102" s="142" t="s">
        <v>14</v>
      </c>
      <c r="I102" s="142" t="s">
        <v>40</v>
      </c>
      <c r="J102" s="168" t="s">
        <v>671</v>
      </c>
      <c r="K102" s="141" t="s">
        <v>225</v>
      </c>
      <c r="L102" s="141">
        <v>81101500</v>
      </c>
      <c r="M102" s="143">
        <v>5266667</v>
      </c>
      <c r="N102" s="144">
        <v>1</v>
      </c>
      <c r="O102" s="143">
        <v>5266667</v>
      </c>
      <c r="P102" s="144" t="s">
        <v>344</v>
      </c>
      <c r="Q102" s="144" t="s">
        <v>344</v>
      </c>
      <c r="R102" s="144" t="s">
        <v>344</v>
      </c>
      <c r="S102" s="141" t="s">
        <v>159</v>
      </c>
      <c r="T102" s="141" t="s">
        <v>453</v>
      </c>
      <c r="U102" s="141" t="s">
        <v>244</v>
      </c>
      <c r="V102" s="145" t="s">
        <v>245</v>
      </c>
      <c r="W102" s="141" t="s">
        <v>4008</v>
      </c>
      <c r="X102" s="146">
        <v>45434</v>
      </c>
      <c r="Y102" s="147">
        <v>202413000049723</v>
      </c>
      <c r="Z102" s="147" t="s">
        <v>38</v>
      </c>
      <c r="AA102" s="141" t="s">
        <v>676</v>
      </c>
      <c r="AB102" s="146">
        <v>45435</v>
      </c>
      <c r="AC102" s="162" t="s">
        <v>678</v>
      </c>
      <c r="AD102" s="146">
        <v>45435</v>
      </c>
      <c r="AE102" s="163">
        <v>5266667</v>
      </c>
      <c r="AF102" s="152">
        <f t="shared" si="6"/>
        <v>0</v>
      </c>
      <c r="AG102" s="167">
        <v>839</v>
      </c>
      <c r="AH102" s="146">
        <v>45435</v>
      </c>
      <c r="AI102" s="163">
        <v>5266667</v>
      </c>
      <c r="AJ102" s="152">
        <f t="shared" si="7"/>
        <v>0</v>
      </c>
      <c r="AK102" s="164">
        <v>2846</v>
      </c>
      <c r="AL102" s="146">
        <v>45440</v>
      </c>
      <c r="AM102" s="163">
        <v>5266667</v>
      </c>
      <c r="AN102" s="158">
        <f t="shared" si="8"/>
        <v>0</v>
      </c>
      <c r="AO102" s="157">
        <v>0</v>
      </c>
      <c r="AP102" s="157"/>
      <c r="AQ102" s="158">
        <f t="shared" si="10"/>
        <v>5266667</v>
      </c>
      <c r="AR102" s="158">
        <f t="shared" si="9"/>
        <v>0</v>
      </c>
      <c r="AS102" s="159" t="s">
        <v>170</v>
      </c>
      <c r="AT102" s="164">
        <v>129</v>
      </c>
      <c r="AU102" s="165" t="s">
        <v>592</v>
      </c>
      <c r="AV102" s="148"/>
    </row>
    <row r="103" spans="1:48" s="118" customFormat="1" ht="18.75" customHeight="1">
      <c r="A103" s="140">
        <v>96</v>
      </c>
      <c r="B103" s="141" t="s">
        <v>669</v>
      </c>
      <c r="C103" s="142" t="s">
        <v>152</v>
      </c>
      <c r="D103" s="168" t="s">
        <v>184</v>
      </c>
      <c r="E103" s="168" t="s">
        <v>206</v>
      </c>
      <c r="F103" s="142" t="s">
        <v>125</v>
      </c>
      <c r="G103" s="141" t="s">
        <v>601</v>
      </c>
      <c r="H103" s="142" t="s">
        <v>677</v>
      </c>
      <c r="I103" s="142" t="s">
        <v>40</v>
      </c>
      <c r="J103" s="168" t="s">
        <v>672</v>
      </c>
      <c r="K103" s="141" t="s">
        <v>225</v>
      </c>
      <c r="L103" s="141" t="s">
        <v>675</v>
      </c>
      <c r="M103" s="143">
        <v>33847167</v>
      </c>
      <c r="N103" s="144">
        <v>1</v>
      </c>
      <c r="O103" s="143">
        <v>33847167</v>
      </c>
      <c r="P103" s="144" t="s">
        <v>344</v>
      </c>
      <c r="Q103" s="144" t="s">
        <v>344</v>
      </c>
      <c r="R103" s="144" t="s">
        <v>344</v>
      </c>
      <c r="S103" s="141" t="s">
        <v>159</v>
      </c>
      <c r="T103" s="141" t="s">
        <v>453</v>
      </c>
      <c r="U103" s="141" t="s">
        <v>244</v>
      </c>
      <c r="V103" s="145" t="s">
        <v>245</v>
      </c>
      <c r="W103" s="141" t="s">
        <v>4008</v>
      </c>
      <c r="X103" s="146">
        <v>45434</v>
      </c>
      <c r="Y103" s="147">
        <v>202413000049723</v>
      </c>
      <c r="Z103" s="147" t="s">
        <v>38</v>
      </c>
      <c r="AA103" s="141" t="s">
        <v>663</v>
      </c>
      <c r="AB103" s="146">
        <v>45435</v>
      </c>
      <c r="AC103" s="162" t="s">
        <v>679</v>
      </c>
      <c r="AD103" s="146">
        <v>45435</v>
      </c>
      <c r="AE103" s="163">
        <v>33847167</v>
      </c>
      <c r="AF103" s="152">
        <f t="shared" si="6"/>
        <v>0</v>
      </c>
      <c r="AG103" s="167">
        <v>840</v>
      </c>
      <c r="AH103" s="146">
        <v>45435</v>
      </c>
      <c r="AI103" s="163">
        <f>33466506</f>
        <v>33466506</v>
      </c>
      <c r="AJ103" s="152">
        <f t="shared" si="7"/>
        <v>380661</v>
      </c>
      <c r="AK103" s="164">
        <v>2900</v>
      </c>
      <c r="AL103" s="146">
        <v>45441</v>
      </c>
      <c r="AM103" s="163">
        <v>33466506</v>
      </c>
      <c r="AN103" s="158">
        <f t="shared" si="8"/>
        <v>0</v>
      </c>
      <c r="AO103" s="157">
        <v>0</v>
      </c>
      <c r="AP103" s="157"/>
      <c r="AQ103" s="158">
        <f t="shared" si="10"/>
        <v>33466506</v>
      </c>
      <c r="AR103" s="158">
        <f t="shared" si="9"/>
        <v>380661</v>
      </c>
      <c r="AS103" s="159" t="s">
        <v>694</v>
      </c>
      <c r="AT103" s="164">
        <v>745</v>
      </c>
      <c r="AU103" s="165" t="s">
        <v>695</v>
      </c>
      <c r="AV103" s="148"/>
    </row>
    <row r="104" spans="1:48" s="118" customFormat="1" ht="18.75" customHeight="1">
      <c r="A104" s="140">
        <v>97</v>
      </c>
      <c r="B104" s="141" t="s">
        <v>670</v>
      </c>
      <c r="C104" s="142" t="s">
        <v>152</v>
      </c>
      <c r="D104" s="168" t="s">
        <v>184</v>
      </c>
      <c r="E104" s="168" t="s">
        <v>206</v>
      </c>
      <c r="F104" s="142" t="s">
        <v>125</v>
      </c>
      <c r="G104" s="141" t="s">
        <v>601</v>
      </c>
      <c r="H104" s="142" t="s">
        <v>677</v>
      </c>
      <c r="I104" s="142" t="s">
        <v>40</v>
      </c>
      <c r="J104" s="168" t="s">
        <v>673</v>
      </c>
      <c r="K104" s="141" t="s">
        <v>225</v>
      </c>
      <c r="L104" s="141" t="s">
        <v>675</v>
      </c>
      <c r="M104" s="143">
        <v>14162128</v>
      </c>
      <c r="N104" s="144">
        <v>1</v>
      </c>
      <c r="O104" s="143">
        <v>14162128</v>
      </c>
      <c r="P104" s="144" t="s">
        <v>344</v>
      </c>
      <c r="Q104" s="144" t="s">
        <v>344</v>
      </c>
      <c r="R104" s="144" t="s">
        <v>344</v>
      </c>
      <c r="S104" s="141" t="s">
        <v>159</v>
      </c>
      <c r="T104" s="141" t="s">
        <v>453</v>
      </c>
      <c r="U104" s="141" t="s">
        <v>244</v>
      </c>
      <c r="V104" s="145" t="s">
        <v>245</v>
      </c>
      <c r="W104" s="141" t="s">
        <v>4008</v>
      </c>
      <c r="X104" s="146">
        <v>45434</v>
      </c>
      <c r="Y104" s="147">
        <v>202413000049723</v>
      </c>
      <c r="Z104" s="147" t="s">
        <v>38</v>
      </c>
      <c r="AA104" s="141" t="s">
        <v>663</v>
      </c>
      <c r="AB104" s="146">
        <v>45435</v>
      </c>
      <c r="AC104" s="162" t="s">
        <v>680</v>
      </c>
      <c r="AD104" s="146">
        <v>45435</v>
      </c>
      <c r="AE104" s="163">
        <v>14162128</v>
      </c>
      <c r="AF104" s="152">
        <f t="shared" si="6"/>
        <v>0</v>
      </c>
      <c r="AG104" s="167">
        <v>841</v>
      </c>
      <c r="AH104" s="146">
        <v>45435</v>
      </c>
      <c r="AI104" s="163">
        <f>14162128-162128</f>
        <v>14000000</v>
      </c>
      <c r="AJ104" s="152">
        <f t="shared" si="7"/>
        <v>162128</v>
      </c>
      <c r="AK104" s="164">
        <v>2775</v>
      </c>
      <c r="AL104" s="146">
        <v>45440</v>
      </c>
      <c r="AM104" s="163">
        <v>14000000</v>
      </c>
      <c r="AN104" s="158">
        <f t="shared" si="8"/>
        <v>0</v>
      </c>
      <c r="AO104" s="157">
        <v>0</v>
      </c>
      <c r="AP104" s="157"/>
      <c r="AQ104" s="158">
        <f t="shared" si="10"/>
        <v>14000000</v>
      </c>
      <c r="AR104" s="158">
        <f t="shared" si="9"/>
        <v>162128</v>
      </c>
      <c r="AS104" s="159" t="s">
        <v>167</v>
      </c>
      <c r="AT104" s="164">
        <v>746</v>
      </c>
      <c r="AU104" s="165" t="s">
        <v>696</v>
      </c>
      <c r="AV104" s="148"/>
    </row>
    <row r="105" spans="1:48" s="118" customFormat="1" ht="18.75" customHeight="1">
      <c r="A105" s="140">
        <v>98</v>
      </c>
      <c r="B105" s="141" t="s">
        <v>683</v>
      </c>
      <c r="C105" s="142" t="s">
        <v>152</v>
      </c>
      <c r="D105" s="168" t="s">
        <v>184</v>
      </c>
      <c r="E105" s="168" t="s">
        <v>206</v>
      </c>
      <c r="F105" s="142" t="s">
        <v>124</v>
      </c>
      <c r="G105" s="141" t="s">
        <v>193</v>
      </c>
      <c r="H105" s="142" t="s">
        <v>14</v>
      </c>
      <c r="I105" s="142" t="s">
        <v>40</v>
      </c>
      <c r="J105" s="168" t="s">
        <v>684</v>
      </c>
      <c r="K105" s="141" t="s">
        <v>225</v>
      </c>
      <c r="L105" s="141">
        <v>81101500</v>
      </c>
      <c r="M105" s="143">
        <v>3200000</v>
      </c>
      <c r="N105" s="144">
        <v>1</v>
      </c>
      <c r="O105" s="143">
        <v>3200000</v>
      </c>
      <c r="P105" s="144" t="s">
        <v>344</v>
      </c>
      <c r="Q105" s="144" t="s">
        <v>344</v>
      </c>
      <c r="R105" s="144" t="s">
        <v>344</v>
      </c>
      <c r="S105" s="141" t="s">
        <v>159</v>
      </c>
      <c r="T105" s="141" t="s">
        <v>453</v>
      </c>
      <c r="U105" s="141" t="s">
        <v>244</v>
      </c>
      <c r="V105" s="145" t="s">
        <v>245</v>
      </c>
      <c r="W105" s="141" t="s">
        <v>4008</v>
      </c>
      <c r="X105" s="146">
        <v>45440</v>
      </c>
      <c r="Y105" s="147">
        <v>202413000051773</v>
      </c>
      <c r="Z105" s="147" t="s">
        <v>38</v>
      </c>
      <c r="AA105" s="141" t="s">
        <v>685</v>
      </c>
      <c r="AB105" s="146">
        <v>45441</v>
      </c>
      <c r="AC105" s="162" t="s">
        <v>686</v>
      </c>
      <c r="AD105" s="146">
        <v>45441</v>
      </c>
      <c r="AE105" s="163">
        <v>3200000</v>
      </c>
      <c r="AF105" s="152">
        <f t="shared" si="6"/>
        <v>0</v>
      </c>
      <c r="AG105" s="167">
        <v>853</v>
      </c>
      <c r="AH105" s="146">
        <v>45441</v>
      </c>
      <c r="AI105" s="163">
        <v>3200000</v>
      </c>
      <c r="AJ105" s="152">
        <f t="shared" si="7"/>
        <v>0</v>
      </c>
      <c r="AK105" s="164">
        <v>3024</v>
      </c>
      <c r="AL105" s="146">
        <v>45442</v>
      </c>
      <c r="AM105" s="163">
        <v>3200000</v>
      </c>
      <c r="AN105" s="158">
        <f t="shared" si="8"/>
        <v>0</v>
      </c>
      <c r="AO105" s="157">
        <v>0</v>
      </c>
      <c r="AP105" s="157"/>
      <c r="AQ105" s="158">
        <f t="shared" si="10"/>
        <v>3200000</v>
      </c>
      <c r="AR105" s="158">
        <f t="shared" si="9"/>
        <v>0</v>
      </c>
      <c r="AS105" s="159" t="s">
        <v>170</v>
      </c>
      <c r="AT105" s="164">
        <v>67</v>
      </c>
      <c r="AU105" s="165" t="s">
        <v>578</v>
      </c>
      <c r="AV105" s="148"/>
    </row>
    <row r="106" spans="1:48" s="118" customFormat="1" ht="18.75" customHeight="1">
      <c r="A106" s="140">
        <v>1</v>
      </c>
      <c r="B106" s="141" t="s">
        <v>697</v>
      </c>
      <c r="C106" s="142" t="s">
        <v>151</v>
      </c>
      <c r="D106" s="168" t="s">
        <v>112</v>
      </c>
      <c r="E106" s="168" t="s">
        <v>117</v>
      </c>
      <c r="F106" s="142" t="s">
        <v>122</v>
      </c>
      <c r="G106" s="141" t="s">
        <v>216</v>
      </c>
      <c r="H106" s="142" t="s">
        <v>71</v>
      </c>
      <c r="I106" s="142" t="s">
        <v>40</v>
      </c>
      <c r="J106" s="168" t="s">
        <v>698</v>
      </c>
      <c r="K106" s="141" t="s">
        <v>226</v>
      </c>
      <c r="L106" s="141" t="s">
        <v>699</v>
      </c>
      <c r="M106" s="143">
        <v>17697333.333333332</v>
      </c>
      <c r="N106" s="144">
        <v>12</v>
      </c>
      <c r="O106" s="143">
        <v>212368000</v>
      </c>
      <c r="P106" s="144" t="s">
        <v>237</v>
      </c>
      <c r="Q106" s="144" t="s">
        <v>237</v>
      </c>
      <c r="R106" s="144" t="s">
        <v>700</v>
      </c>
      <c r="S106" s="141" t="s">
        <v>157</v>
      </c>
      <c r="T106" s="141" t="s">
        <v>701</v>
      </c>
      <c r="U106" s="141" t="s">
        <v>702</v>
      </c>
      <c r="V106" s="145" t="s">
        <v>703</v>
      </c>
      <c r="W106" s="141" t="s">
        <v>4010</v>
      </c>
      <c r="X106" s="146">
        <v>45309</v>
      </c>
      <c r="Y106" s="147" t="s">
        <v>704</v>
      </c>
      <c r="Z106" s="147" t="s">
        <v>38</v>
      </c>
      <c r="AA106" s="141" t="s">
        <v>237</v>
      </c>
      <c r="AB106" s="146">
        <v>45309</v>
      </c>
      <c r="AC106" s="162" t="s">
        <v>705</v>
      </c>
      <c r="AD106" s="146">
        <v>45309</v>
      </c>
      <c r="AE106" s="163">
        <v>70000000</v>
      </c>
      <c r="AF106" s="152">
        <f t="shared" si="6"/>
        <v>142368000</v>
      </c>
      <c r="AG106" s="167">
        <v>34</v>
      </c>
      <c r="AH106" s="146">
        <v>45309</v>
      </c>
      <c r="AI106" s="163">
        <v>28845000</v>
      </c>
      <c r="AJ106" s="152">
        <f t="shared" si="7"/>
        <v>41155000</v>
      </c>
      <c r="AK106" s="164" t="s">
        <v>706</v>
      </c>
      <c r="AL106" s="146">
        <v>45310</v>
      </c>
      <c r="AM106" s="163">
        <v>28845000</v>
      </c>
      <c r="AN106" s="158">
        <f t="shared" si="8"/>
        <v>0</v>
      </c>
      <c r="AO106" s="157">
        <v>20853300</v>
      </c>
      <c r="AP106" s="157">
        <v>45310</v>
      </c>
      <c r="AQ106" s="158">
        <f t="shared" si="10"/>
        <v>7991700</v>
      </c>
      <c r="AR106" s="158">
        <f t="shared" si="9"/>
        <v>183523000</v>
      </c>
      <c r="AS106" s="159" t="s">
        <v>707</v>
      </c>
      <c r="AT106" s="164" t="s">
        <v>708</v>
      </c>
      <c r="AU106" s="165" t="s">
        <v>517</v>
      </c>
      <c r="AV106" s="148"/>
    </row>
    <row r="107" spans="1:48" s="118" customFormat="1" ht="18.75" customHeight="1">
      <c r="A107" s="140">
        <v>2</v>
      </c>
      <c r="B107" s="141" t="s">
        <v>709</v>
      </c>
      <c r="C107" s="142" t="s">
        <v>151</v>
      </c>
      <c r="D107" s="168" t="s">
        <v>112</v>
      </c>
      <c r="E107" s="168" t="s">
        <v>117</v>
      </c>
      <c r="F107" s="142" t="s">
        <v>122</v>
      </c>
      <c r="G107" s="141" t="s">
        <v>216</v>
      </c>
      <c r="H107" s="142" t="s">
        <v>12</v>
      </c>
      <c r="I107" s="142" t="s">
        <v>40</v>
      </c>
      <c r="J107" s="168" t="s">
        <v>710</v>
      </c>
      <c r="K107" s="141" t="s">
        <v>218</v>
      </c>
      <c r="L107" s="141">
        <v>80111600</v>
      </c>
      <c r="M107" s="143">
        <v>4637400</v>
      </c>
      <c r="N107" s="144">
        <v>7.4</v>
      </c>
      <c r="O107" s="143">
        <v>28300140</v>
      </c>
      <c r="P107" s="144" t="s">
        <v>452</v>
      </c>
      <c r="Q107" s="144" t="s">
        <v>452</v>
      </c>
      <c r="R107" s="144" t="s">
        <v>452</v>
      </c>
      <c r="S107" s="141" t="s">
        <v>157</v>
      </c>
      <c r="T107" s="141" t="s">
        <v>701</v>
      </c>
      <c r="U107" s="141" t="s">
        <v>702</v>
      </c>
      <c r="V107" s="145" t="s">
        <v>711</v>
      </c>
      <c r="W107" s="141" t="s">
        <v>4009</v>
      </c>
      <c r="X107" s="146">
        <v>45343</v>
      </c>
      <c r="Y107" s="147">
        <v>202414000022963</v>
      </c>
      <c r="Z107" s="147" t="s">
        <v>38</v>
      </c>
      <c r="AA107" s="141" t="s">
        <v>712</v>
      </c>
      <c r="AB107" s="146">
        <v>45344</v>
      </c>
      <c r="AC107" s="162" t="s">
        <v>713</v>
      </c>
      <c r="AD107" s="146">
        <v>45344</v>
      </c>
      <c r="AE107" s="163">
        <v>18549600</v>
      </c>
      <c r="AF107" s="152">
        <f t="shared" si="6"/>
        <v>9750540</v>
      </c>
      <c r="AG107" s="167">
        <v>132</v>
      </c>
      <c r="AH107" s="146">
        <v>45345</v>
      </c>
      <c r="AI107" s="163">
        <v>18549600</v>
      </c>
      <c r="AJ107" s="152">
        <f t="shared" si="7"/>
        <v>0</v>
      </c>
      <c r="AK107" s="164">
        <v>429</v>
      </c>
      <c r="AL107" s="146">
        <v>45358</v>
      </c>
      <c r="AM107" s="163">
        <v>18549600</v>
      </c>
      <c r="AN107" s="158">
        <f t="shared" si="8"/>
        <v>0</v>
      </c>
      <c r="AO107" s="157">
        <v>8347320</v>
      </c>
      <c r="AP107" s="157"/>
      <c r="AQ107" s="158">
        <f t="shared" si="10"/>
        <v>10202280</v>
      </c>
      <c r="AR107" s="158">
        <f t="shared" si="9"/>
        <v>9750540</v>
      </c>
      <c r="AS107" s="159" t="s">
        <v>168</v>
      </c>
      <c r="AT107" s="164" t="s">
        <v>714</v>
      </c>
      <c r="AU107" s="165" t="s">
        <v>715</v>
      </c>
      <c r="AV107" s="148"/>
    </row>
    <row r="108" spans="1:48" s="118" customFormat="1" ht="18.75" customHeight="1">
      <c r="A108" s="140">
        <v>3</v>
      </c>
      <c r="B108" s="141" t="s">
        <v>716</v>
      </c>
      <c r="C108" s="142" t="s">
        <v>151</v>
      </c>
      <c r="D108" s="168" t="s">
        <v>112</v>
      </c>
      <c r="E108" s="168" t="s">
        <v>117</v>
      </c>
      <c r="F108" s="142" t="s">
        <v>123</v>
      </c>
      <c r="G108" s="141" t="s">
        <v>216</v>
      </c>
      <c r="H108" s="142" t="s">
        <v>12</v>
      </c>
      <c r="I108" s="142" t="s">
        <v>40</v>
      </c>
      <c r="J108" s="168" t="s">
        <v>717</v>
      </c>
      <c r="K108" s="141" t="s">
        <v>218</v>
      </c>
      <c r="L108" s="141">
        <v>80111600</v>
      </c>
      <c r="M108" s="143">
        <v>3707200</v>
      </c>
      <c r="N108" s="144">
        <v>9.3000000000000007</v>
      </c>
      <c r="O108" s="143">
        <v>22280000</v>
      </c>
      <c r="P108" s="144" t="s">
        <v>452</v>
      </c>
      <c r="Q108" s="144" t="s">
        <v>452</v>
      </c>
      <c r="R108" s="144" t="s">
        <v>452</v>
      </c>
      <c r="S108" s="141" t="s">
        <v>157</v>
      </c>
      <c r="T108" s="141" t="s">
        <v>701</v>
      </c>
      <c r="U108" s="141" t="s">
        <v>702</v>
      </c>
      <c r="V108" s="145" t="s">
        <v>711</v>
      </c>
      <c r="W108" s="141" t="s">
        <v>4009</v>
      </c>
      <c r="X108" s="146">
        <v>45344</v>
      </c>
      <c r="Y108" s="147">
        <v>202414000023183</v>
      </c>
      <c r="Z108" s="147" t="s">
        <v>38</v>
      </c>
      <c r="AA108" s="141" t="s">
        <v>712</v>
      </c>
      <c r="AB108" s="146">
        <v>45345</v>
      </c>
      <c r="AC108" s="162" t="s">
        <v>718</v>
      </c>
      <c r="AD108" s="146">
        <v>45345</v>
      </c>
      <c r="AE108" s="163">
        <v>14828800</v>
      </c>
      <c r="AF108" s="152">
        <f t="shared" si="6"/>
        <v>7451200</v>
      </c>
      <c r="AG108" s="167">
        <v>144</v>
      </c>
      <c r="AH108" s="146">
        <v>45348</v>
      </c>
      <c r="AI108" s="163">
        <v>0</v>
      </c>
      <c r="AJ108" s="152">
        <f t="shared" si="7"/>
        <v>14828800</v>
      </c>
      <c r="AK108" s="164"/>
      <c r="AL108" s="146"/>
      <c r="AM108" s="163"/>
      <c r="AN108" s="158">
        <f t="shared" si="8"/>
        <v>0</v>
      </c>
      <c r="AO108" s="157"/>
      <c r="AP108" s="157"/>
      <c r="AQ108" s="158">
        <f t="shared" si="10"/>
        <v>0</v>
      </c>
      <c r="AR108" s="158">
        <f t="shared" si="9"/>
        <v>22280000</v>
      </c>
      <c r="AS108" s="159"/>
      <c r="AT108" s="164"/>
      <c r="AU108" s="165" t="s">
        <v>719</v>
      </c>
      <c r="AV108" s="148"/>
    </row>
    <row r="109" spans="1:48" s="118" customFormat="1" ht="18.75" customHeight="1">
      <c r="A109" s="140">
        <v>4</v>
      </c>
      <c r="B109" s="141" t="s">
        <v>720</v>
      </c>
      <c r="C109" s="142" t="s">
        <v>151</v>
      </c>
      <c r="D109" s="168" t="s">
        <v>112</v>
      </c>
      <c r="E109" s="168" t="s">
        <v>117</v>
      </c>
      <c r="F109" s="142" t="s">
        <v>123</v>
      </c>
      <c r="G109" s="141" t="s">
        <v>216</v>
      </c>
      <c r="H109" s="142" t="s">
        <v>12</v>
      </c>
      <c r="I109" s="142" t="s">
        <v>40</v>
      </c>
      <c r="J109" s="168" t="s">
        <v>721</v>
      </c>
      <c r="K109" s="141" t="s">
        <v>218</v>
      </c>
      <c r="L109" s="141">
        <v>80111600</v>
      </c>
      <c r="M109" s="143">
        <v>4637400</v>
      </c>
      <c r="N109" s="144">
        <v>7.4</v>
      </c>
      <c r="O109" s="143">
        <v>34530000</v>
      </c>
      <c r="P109" s="144" t="s">
        <v>238</v>
      </c>
      <c r="Q109" s="144" t="s">
        <v>238</v>
      </c>
      <c r="R109" s="144" t="s">
        <v>238</v>
      </c>
      <c r="S109" s="141" t="s">
        <v>157</v>
      </c>
      <c r="T109" s="141" t="s">
        <v>701</v>
      </c>
      <c r="U109" s="141" t="s">
        <v>702</v>
      </c>
      <c r="V109" s="145" t="s">
        <v>711</v>
      </c>
      <c r="W109" s="141" t="s">
        <v>4009</v>
      </c>
      <c r="X109" s="146">
        <v>45357</v>
      </c>
      <c r="Y109" s="147">
        <v>202414000029223</v>
      </c>
      <c r="Z109" s="147" t="s">
        <v>179</v>
      </c>
      <c r="AA109" s="141" t="s">
        <v>712</v>
      </c>
      <c r="AB109" s="146">
        <v>45358</v>
      </c>
      <c r="AC109" s="162"/>
      <c r="AD109" s="146"/>
      <c r="AE109" s="163"/>
      <c r="AF109" s="152">
        <f t="shared" si="6"/>
        <v>34530000</v>
      </c>
      <c r="AG109" s="167"/>
      <c r="AH109" s="146"/>
      <c r="AI109" s="163"/>
      <c r="AJ109" s="152">
        <f t="shared" si="7"/>
        <v>0</v>
      </c>
      <c r="AK109" s="164"/>
      <c r="AL109" s="146"/>
      <c r="AM109" s="163"/>
      <c r="AN109" s="158">
        <f t="shared" si="8"/>
        <v>0</v>
      </c>
      <c r="AO109" s="157"/>
      <c r="AP109" s="157"/>
      <c r="AQ109" s="158">
        <f t="shared" si="10"/>
        <v>0</v>
      </c>
      <c r="AR109" s="158">
        <f t="shared" si="9"/>
        <v>34530000</v>
      </c>
      <c r="AS109" s="159"/>
      <c r="AT109" s="164"/>
      <c r="AU109" s="165"/>
      <c r="AV109" s="148"/>
    </row>
    <row r="110" spans="1:48" s="118" customFormat="1" ht="18.75" customHeight="1">
      <c r="A110" s="140">
        <v>5</v>
      </c>
      <c r="B110" s="141" t="s">
        <v>722</v>
      </c>
      <c r="C110" s="142" t="s">
        <v>151</v>
      </c>
      <c r="D110" s="168" t="s">
        <v>112</v>
      </c>
      <c r="E110" s="168" t="s">
        <v>117</v>
      </c>
      <c r="F110" s="142" t="s">
        <v>122</v>
      </c>
      <c r="G110" s="141" t="s">
        <v>216</v>
      </c>
      <c r="H110" s="142" t="s">
        <v>12</v>
      </c>
      <c r="I110" s="142" t="s">
        <v>40</v>
      </c>
      <c r="J110" s="168" t="s">
        <v>723</v>
      </c>
      <c r="K110" s="141" t="s">
        <v>218</v>
      </c>
      <c r="L110" s="141">
        <v>80111600</v>
      </c>
      <c r="M110" s="143">
        <v>3453000</v>
      </c>
      <c r="N110" s="144">
        <v>10</v>
      </c>
      <c r="O110" s="143">
        <v>17107800</v>
      </c>
      <c r="P110" s="144" t="s">
        <v>238</v>
      </c>
      <c r="Q110" s="144" t="s">
        <v>238</v>
      </c>
      <c r="R110" s="144" t="s">
        <v>238</v>
      </c>
      <c r="S110" s="141" t="s">
        <v>157</v>
      </c>
      <c r="T110" s="141" t="s">
        <v>701</v>
      </c>
      <c r="U110" s="141" t="s">
        <v>702</v>
      </c>
      <c r="V110" s="145" t="s">
        <v>711</v>
      </c>
      <c r="W110" s="141" t="s">
        <v>4009</v>
      </c>
      <c r="X110" s="146"/>
      <c r="Y110" s="147"/>
      <c r="Z110" s="147"/>
      <c r="AA110" s="141"/>
      <c r="AB110" s="146"/>
      <c r="AC110" s="162"/>
      <c r="AD110" s="146"/>
      <c r="AE110" s="163"/>
      <c r="AF110" s="152">
        <f t="shared" si="6"/>
        <v>17107800</v>
      </c>
      <c r="AG110" s="167"/>
      <c r="AH110" s="146"/>
      <c r="AI110" s="163"/>
      <c r="AJ110" s="152">
        <f t="shared" si="7"/>
        <v>0</v>
      </c>
      <c r="AK110" s="164"/>
      <c r="AL110" s="146"/>
      <c r="AM110" s="163"/>
      <c r="AN110" s="158">
        <f t="shared" si="8"/>
        <v>0</v>
      </c>
      <c r="AO110" s="157"/>
      <c r="AP110" s="157"/>
      <c r="AQ110" s="158">
        <f t="shared" si="10"/>
        <v>0</v>
      </c>
      <c r="AR110" s="158">
        <f t="shared" si="9"/>
        <v>17107800</v>
      </c>
      <c r="AS110" s="159"/>
      <c r="AT110" s="164"/>
      <c r="AU110" s="165"/>
      <c r="AV110" s="148"/>
    </row>
    <row r="111" spans="1:48" s="118" customFormat="1" ht="18.75" customHeight="1">
      <c r="A111" s="140">
        <v>6</v>
      </c>
      <c r="B111" s="141" t="s">
        <v>724</v>
      </c>
      <c r="C111" s="142" t="s">
        <v>151</v>
      </c>
      <c r="D111" s="168" t="s">
        <v>112</v>
      </c>
      <c r="E111" s="168" t="s">
        <v>117</v>
      </c>
      <c r="F111" s="142" t="s">
        <v>122</v>
      </c>
      <c r="G111" s="141" t="s">
        <v>216</v>
      </c>
      <c r="H111" s="142" t="s">
        <v>2</v>
      </c>
      <c r="I111" s="142" t="s">
        <v>40</v>
      </c>
      <c r="J111" s="168" t="s">
        <v>725</v>
      </c>
      <c r="K111" s="141" t="s">
        <v>218</v>
      </c>
      <c r="L111" s="141">
        <v>80111607</v>
      </c>
      <c r="M111" s="143">
        <v>8711100</v>
      </c>
      <c r="N111" s="144">
        <v>5.9</v>
      </c>
      <c r="O111" s="143">
        <v>34844400</v>
      </c>
      <c r="P111" s="144" t="s">
        <v>700</v>
      </c>
      <c r="Q111" s="144" t="s">
        <v>700</v>
      </c>
      <c r="R111" s="144" t="s">
        <v>700</v>
      </c>
      <c r="S111" s="141" t="s">
        <v>157</v>
      </c>
      <c r="T111" s="141" t="s">
        <v>701</v>
      </c>
      <c r="U111" s="141" t="s">
        <v>702</v>
      </c>
      <c r="V111" s="145" t="s">
        <v>711</v>
      </c>
      <c r="W111" s="141" t="s">
        <v>4009</v>
      </c>
      <c r="X111" s="146">
        <v>45344</v>
      </c>
      <c r="Y111" s="147">
        <v>202414000023183</v>
      </c>
      <c r="Z111" s="147" t="s">
        <v>38</v>
      </c>
      <c r="AA111" s="141" t="s">
        <v>712</v>
      </c>
      <c r="AB111" s="146">
        <v>45345</v>
      </c>
      <c r="AC111" s="162" t="s">
        <v>726</v>
      </c>
      <c r="AD111" s="146">
        <v>45345</v>
      </c>
      <c r="AE111" s="163">
        <v>34844400</v>
      </c>
      <c r="AF111" s="152">
        <f t="shared" si="6"/>
        <v>0</v>
      </c>
      <c r="AG111" s="167">
        <v>145</v>
      </c>
      <c r="AH111" s="146">
        <v>45348</v>
      </c>
      <c r="AI111" s="163">
        <v>34844400</v>
      </c>
      <c r="AJ111" s="152">
        <f t="shared" si="7"/>
        <v>0</v>
      </c>
      <c r="AK111" s="164">
        <v>838</v>
      </c>
      <c r="AL111" s="146">
        <v>45366</v>
      </c>
      <c r="AM111" s="163">
        <v>34844400</v>
      </c>
      <c r="AN111" s="158">
        <f t="shared" si="8"/>
        <v>0</v>
      </c>
      <c r="AO111" s="157">
        <v>13357020</v>
      </c>
      <c r="AP111" s="157"/>
      <c r="AQ111" s="158">
        <f t="shared" si="10"/>
        <v>21487380</v>
      </c>
      <c r="AR111" s="158">
        <f t="shared" si="9"/>
        <v>0</v>
      </c>
      <c r="AS111" s="159" t="s">
        <v>170</v>
      </c>
      <c r="AT111" s="164" t="s">
        <v>727</v>
      </c>
      <c r="AU111" s="165" t="s">
        <v>728</v>
      </c>
      <c r="AV111" s="148"/>
    </row>
    <row r="112" spans="1:48" s="118" customFormat="1" ht="18.75" customHeight="1">
      <c r="A112" s="140">
        <v>7</v>
      </c>
      <c r="B112" s="141" t="s">
        <v>729</v>
      </c>
      <c r="C112" s="142" t="s">
        <v>151</v>
      </c>
      <c r="D112" s="168" t="s">
        <v>112</v>
      </c>
      <c r="E112" s="168" t="s">
        <v>117</v>
      </c>
      <c r="F112" s="142" t="s">
        <v>122</v>
      </c>
      <c r="G112" s="141" t="s">
        <v>216</v>
      </c>
      <c r="H112" s="142" t="s">
        <v>2</v>
      </c>
      <c r="I112" s="142" t="s">
        <v>40</v>
      </c>
      <c r="J112" s="168" t="s">
        <v>730</v>
      </c>
      <c r="K112" s="141" t="s">
        <v>226</v>
      </c>
      <c r="L112" s="141" t="s">
        <v>237</v>
      </c>
      <c r="M112" s="143">
        <v>0</v>
      </c>
      <c r="N112" s="144">
        <v>0</v>
      </c>
      <c r="O112" s="143">
        <f>85500000-85500000</f>
        <v>0</v>
      </c>
      <c r="P112" s="144" t="s">
        <v>361</v>
      </c>
      <c r="Q112" s="144" t="s">
        <v>361</v>
      </c>
      <c r="R112" s="144" t="s">
        <v>361</v>
      </c>
      <c r="S112" s="141" t="s">
        <v>157</v>
      </c>
      <c r="T112" s="141" t="s">
        <v>701</v>
      </c>
      <c r="U112" s="141" t="s">
        <v>702</v>
      </c>
      <c r="V112" s="145" t="s">
        <v>711</v>
      </c>
      <c r="W112" s="141" t="s">
        <v>4009</v>
      </c>
      <c r="X112" s="146"/>
      <c r="Y112" s="147"/>
      <c r="Z112" s="147"/>
      <c r="AA112" s="141"/>
      <c r="AB112" s="146"/>
      <c r="AC112" s="162"/>
      <c r="AD112" s="146"/>
      <c r="AE112" s="163"/>
      <c r="AF112" s="152">
        <f t="shared" si="6"/>
        <v>0</v>
      </c>
      <c r="AG112" s="167"/>
      <c r="AH112" s="146"/>
      <c r="AI112" s="163"/>
      <c r="AJ112" s="152">
        <f t="shared" si="7"/>
        <v>0</v>
      </c>
      <c r="AK112" s="164"/>
      <c r="AL112" s="146"/>
      <c r="AM112" s="163"/>
      <c r="AN112" s="158">
        <f t="shared" si="8"/>
        <v>0</v>
      </c>
      <c r="AO112" s="157"/>
      <c r="AP112" s="157"/>
      <c r="AQ112" s="158">
        <f t="shared" si="10"/>
        <v>0</v>
      </c>
      <c r="AR112" s="158">
        <f t="shared" si="9"/>
        <v>0</v>
      </c>
      <c r="AS112" s="159"/>
      <c r="AT112" s="164"/>
      <c r="AU112" s="165"/>
      <c r="AV112" s="148"/>
    </row>
    <row r="113" spans="1:48" s="118" customFormat="1" ht="18.75" customHeight="1">
      <c r="A113" s="140">
        <v>8</v>
      </c>
      <c r="B113" s="141" t="s">
        <v>731</v>
      </c>
      <c r="C113" s="142" t="s">
        <v>151</v>
      </c>
      <c r="D113" s="168" t="s">
        <v>112</v>
      </c>
      <c r="E113" s="168" t="s">
        <v>117</v>
      </c>
      <c r="F113" s="142" t="s">
        <v>122</v>
      </c>
      <c r="G113" s="141" t="s">
        <v>216</v>
      </c>
      <c r="H113" s="142" t="s">
        <v>2</v>
      </c>
      <c r="I113" s="142" t="s">
        <v>40</v>
      </c>
      <c r="J113" s="168" t="s">
        <v>730</v>
      </c>
      <c r="K113" s="141" t="s">
        <v>218</v>
      </c>
      <c r="L113" s="141">
        <v>80111607</v>
      </c>
      <c r="M113" s="143">
        <v>8000000</v>
      </c>
      <c r="N113" s="144">
        <v>10</v>
      </c>
      <c r="O113" s="143">
        <v>1117400</v>
      </c>
      <c r="P113" s="144" t="s">
        <v>700</v>
      </c>
      <c r="Q113" s="144" t="s">
        <v>700</v>
      </c>
      <c r="R113" s="144" t="s">
        <v>700</v>
      </c>
      <c r="S113" s="141" t="s">
        <v>157</v>
      </c>
      <c r="T113" s="141" t="s">
        <v>701</v>
      </c>
      <c r="U113" s="141" t="s">
        <v>702</v>
      </c>
      <c r="V113" s="145" t="s">
        <v>711</v>
      </c>
      <c r="W113" s="141" t="s">
        <v>4009</v>
      </c>
      <c r="X113" s="146"/>
      <c r="Y113" s="147"/>
      <c r="Z113" s="147"/>
      <c r="AA113" s="141"/>
      <c r="AB113" s="146"/>
      <c r="AC113" s="162"/>
      <c r="AD113" s="146"/>
      <c r="AE113" s="163"/>
      <c r="AF113" s="152">
        <f t="shared" si="6"/>
        <v>1117400</v>
      </c>
      <c r="AG113" s="167"/>
      <c r="AH113" s="146"/>
      <c r="AI113" s="163"/>
      <c r="AJ113" s="152">
        <f t="shared" si="7"/>
        <v>0</v>
      </c>
      <c r="AK113" s="164"/>
      <c r="AL113" s="146"/>
      <c r="AM113" s="163"/>
      <c r="AN113" s="158">
        <f t="shared" si="8"/>
        <v>0</v>
      </c>
      <c r="AO113" s="157"/>
      <c r="AP113" s="157"/>
      <c r="AQ113" s="158">
        <f t="shared" si="10"/>
        <v>0</v>
      </c>
      <c r="AR113" s="158">
        <f t="shared" si="9"/>
        <v>1117400</v>
      </c>
      <c r="AS113" s="159"/>
      <c r="AT113" s="164"/>
      <c r="AU113" s="165"/>
      <c r="AV113" s="148"/>
    </row>
    <row r="114" spans="1:48" s="118" customFormat="1" ht="18.75" customHeight="1">
      <c r="A114" s="140">
        <v>9</v>
      </c>
      <c r="B114" s="141" t="s">
        <v>732</v>
      </c>
      <c r="C114" s="142" t="s">
        <v>151</v>
      </c>
      <c r="D114" s="168" t="s">
        <v>112</v>
      </c>
      <c r="E114" s="168" t="s">
        <v>117</v>
      </c>
      <c r="F114" s="142" t="s">
        <v>122</v>
      </c>
      <c r="G114" s="141" t="s">
        <v>216</v>
      </c>
      <c r="H114" s="142" t="s">
        <v>2</v>
      </c>
      <c r="I114" s="142" t="s">
        <v>40</v>
      </c>
      <c r="J114" s="168" t="s">
        <v>730</v>
      </c>
      <c r="K114" s="141" t="s">
        <v>226</v>
      </c>
      <c r="L114" s="141" t="s">
        <v>237</v>
      </c>
      <c r="M114" s="143">
        <v>0</v>
      </c>
      <c r="N114" s="144">
        <v>0</v>
      </c>
      <c r="O114" s="143">
        <f>85500000-85500000</f>
        <v>0</v>
      </c>
      <c r="P114" s="144" t="s">
        <v>361</v>
      </c>
      <c r="Q114" s="144" t="s">
        <v>361</v>
      </c>
      <c r="R114" s="144" t="s">
        <v>361</v>
      </c>
      <c r="S114" s="141" t="s">
        <v>157</v>
      </c>
      <c r="T114" s="141" t="s">
        <v>701</v>
      </c>
      <c r="U114" s="141" t="s">
        <v>702</v>
      </c>
      <c r="V114" s="145" t="s">
        <v>711</v>
      </c>
      <c r="W114" s="141" t="s">
        <v>4010</v>
      </c>
      <c r="X114" s="146"/>
      <c r="Y114" s="147"/>
      <c r="Z114" s="147"/>
      <c r="AA114" s="141"/>
      <c r="AB114" s="146"/>
      <c r="AC114" s="162"/>
      <c r="AD114" s="146"/>
      <c r="AE114" s="163"/>
      <c r="AF114" s="152">
        <f t="shared" si="6"/>
        <v>0</v>
      </c>
      <c r="AG114" s="167"/>
      <c r="AH114" s="146"/>
      <c r="AI114" s="163"/>
      <c r="AJ114" s="152">
        <f t="shared" si="7"/>
        <v>0</v>
      </c>
      <c r="AK114" s="164"/>
      <c r="AL114" s="146"/>
      <c r="AM114" s="163"/>
      <c r="AN114" s="158">
        <f t="shared" si="8"/>
        <v>0</v>
      </c>
      <c r="AO114" s="157"/>
      <c r="AP114" s="157"/>
      <c r="AQ114" s="158">
        <f t="shared" si="10"/>
        <v>0</v>
      </c>
      <c r="AR114" s="158">
        <f t="shared" si="9"/>
        <v>0</v>
      </c>
      <c r="AS114" s="159"/>
      <c r="AT114" s="164"/>
      <c r="AU114" s="165"/>
      <c r="AV114" s="148"/>
    </row>
    <row r="115" spans="1:48" s="118" customFormat="1" ht="18.75" customHeight="1">
      <c r="A115" s="140">
        <v>10</v>
      </c>
      <c r="B115" s="141" t="s">
        <v>733</v>
      </c>
      <c r="C115" s="142" t="s">
        <v>151</v>
      </c>
      <c r="D115" s="168" t="s">
        <v>112</v>
      </c>
      <c r="E115" s="168" t="s">
        <v>117</v>
      </c>
      <c r="F115" s="142" t="s">
        <v>122</v>
      </c>
      <c r="G115" s="141" t="s">
        <v>216</v>
      </c>
      <c r="H115" s="142" t="s">
        <v>2</v>
      </c>
      <c r="I115" s="142" t="s">
        <v>40</v>
      </c>
      <c r="J115" s="168" t="s">
        <v>730</v>
      </c>
      <c r="K115" s="141" t="s">
        <v>218</v>
      </c>
      <c r="L115" s="141">
        <v>80111607</v>
      </c>
      <c r="M115" s="143">
        <v>8000000</v>
      </c>
      <c r="N115" s="144">
        <v>10</v>
      </c>
      <c r="O115" s="143">
        <v>50000000</v>
      </c>
      <c r="P115" s="144" t="s">
        <v>452</v>
      </c>
      <c r="Q115" s="144" t="s">
        <v>452</v>
      </c>
      <c r="R115" s="144" t="s">
        <v>452</v>
      </c>
      <c r="S115" s="141" t="s">
        <v>157</v>
      </c>
      <c r="T115" s="141" t="s">
        <v>701</v>
      </c>
      <c r="U115" s="141" t="s">
        <v>702</v>
      </c>
      <c r="V115" s="145" t="s">
        <v>711</v>
      </c>
      <c r="W115" s="141" t="s">
        <v>4009</v>
      </c>
      <c r="X115" s="146"/>
      <c r="Y115" s="147"/>
      <c r="Z115" s="147"/>
      <c r="AA115" s="141"/>
      <c r="AB115" s="146"/>
      <c r="AC115" s="162"/>
      <c r="AD115" s="146"/>
      <c r="AE115" s="163"/>
      <c r="AF115" s="152">
        <f t="shared" si="6"/>
        <v>50000000</v>
      </c>
      <c r="AG115" s="167"/>
      <c r="AH115" s="146"/>
      <c r="AI115" s="163"/>
      <c r="AJ115" s="152">
        <f t="shared" si="7"/>
        <v>0</v>
      </c>
      <c r="AK115" s="164"/>
      <c r="AL115" s="146"/>
      <c r="AM115" s="163"/>
      <c r="AN115" s="158">
        <f t="shared" si="8"/>
        <v>0</v>
      </c>
      <c r="AO115" s="157"/>
      <c r="AP115" s="157"/>
      <c r="AQ115" s="158">
        <f t="shared" si="10"/>
        <v>0</v>
      </c>
      <c r="AR115" s="158">
        <f t="shared" si="9"/>
        <v>50000000</v>
      </c>
      <c r="AS115" s="159"/>
      <c r="AT115" s="164"/>
      <c r="AU115" s="165"/>
      <c r="AV115" s="148"/>
    </row>
    <row r="116" spans="1:48" s="118" customFormat="1" ht="18.75" customHeight="1">
      <c r="A116" s="140">
        <v>11</v>
      </c>
      <c r="B116" s="141" t="s">
        <v>734</v>
      </c>
      <c r="C116" s="142" t="s">
        <v>151</v>
      </c>
      <c r="D116" s="168" t="s">
        <v>112</v>
      </c>
      <c r="E116" s="168" t="s">
        <v>117</v>
      </c>
      <c r="F116" s="142" t="s">
        <v>122</v>
      </c>
      <c r="G116" s="141" t="s">
        <v>216</v>
      </c>
      <c r="H116" s="142" t="s">
        <v>2</v>
      </c>
      <c r="I116" s="142" t="s">
        <v>40</v>
      </c>
      <c r="J116" s="168" t="s">
        <v>730</v>
      </c>
      <c r="K116" s="141" t="s">
        <v>218</v>
      </c>
      <c r="L116" s="141">
        <v>80111607</v>
      </c>
      <c r="M116" s="143">
        <v>8000000</v>
      </c>
      <c r="N116" s="144">
        <v>10</v>
      </c>
      <c r="O116" s="143">
        <v>80000000</v>
      </c>
      <c r="P116" s="144" t="s">
        <v>238</v>
      </c>
      <c r="Q116" s="144" t="s">
        <v>238</v>
      </c>
      <c r="R116" s="144" t="s">
        <v>238</v>
      </c>
      <c r="S116" s="141" t="s">
        <v>157</v>
      </c>
      <c r="T116" s="141" t="s">
        <v>701</v>
      </c>
      <c r="U116" s="141" t="s">
        <v>702</v>
      </c>
      <c r="V116" s="145" t="s">
        <v>711</v>
      </c>
      <c r="W116" s="141" t="s">
        <v>4009</v>
      </c>
      <c r="X116" s="146"/>
      <c r="Y116" s="147"/>
      <c r="Z116" s="147"/>
      <c r="AA116" s="141"/>
      <c r="AB116" s="146"/>
      <c r="AC116" s="162"/>
      <c r="AD116" s="146"/>
      <c r="AE116" s="163"/>
      <c r="AF116" s="152">
        <f t="shared" si="6"/>
        <v>80000000</v>
      </c>
      <c r="AG116" s="167"/>
      <c r="AH116" s="146"/>
      <c r="AI116" s="163"/>
      <c r="AJ116" s="152">
        <f t="shared" si="7"/>
        <v>0</v>
      </c>
      <c r="AK116" s="164"/>
      <c r="AL116" s="146"/>
      <c r="AM116" s="163"/>
      <c r="AN116" s="158">
        <f t="shared" si="8"/>
        <v>0</v>
      </c>
      <c r="AO116" s="157"/>
      <c r="AP116" s="157"/>
      <c r="AQ116" s="158">
        <f t="shared" si="10"/>
        <v>0</v>
      </c>
      <c r="AR116" s="158">
        <f t="shared" si="9"/>
        <v>80000000</v>
      </c>
      <c r="AS116" s="159"/>
      <c r="AT116" s="164"/>
      <c r="AU116" s="165"/>
      <c r="AV116" s="148"/>
    </row>
    <row r="117" spans="1:48" s="118" customFormat="1" ht="18.75" customHeight="1">
      <c r="A117" s="140">
        <v>12</v>
      </c>
      <c r="B117" s="141" t="s">
        <v>735</v>
      </c>
      <c r="C117" s="142" t="s">
        <v>151</v>
      </c>
      <c r="D117" s="168" t="s">
        <v>112</v>
      </c>
      <c r="E117" s="168" t="s">
        <v>117</v>
      </c>
      <c r="F117" s="142" t="s">
        <v>122</v>
      </c>
      <c r="G117" s="141" t="s">
        <v>216</v>
      </c>
      <c r="H117" s="142" t="s">
        <v>84</v>
      </c>
      <c r="I117" s="142" t="s">
        <v>41</v>
      </c>
      <c r="J117" s="168" t="s">
        <v>736</v>
      </c>
      <c r="K117" s="141" t="s">
        <v>218</v>
      </c>
      <c r="L117" s="141">
        <v>80111617</v>
      </c>
      <c r="M117" s="143">
        <v>11000000</v>
      </c>
      <c r="N117" s="144">
        <v>10</v>
      </c>
      <c r="O117" s="143">
        <v>110000000</v>
      </c>
      <c r="P117" s="144" t="s">
        <v>238</v>
      </c>
      <c r="Q117" s="144" t="s">
        <v>238</v>
      </c>
      <c r="R117" s="144" t="s">
        <v>238</v>
      </c>
      <c r="S117" s="141" t="s">
        <v>157</v>
      </c>
      <c r="T117" s="141" t="s">
        <v>701</v>
      </c>
      <c r="U117" s="141" t="s">
        <v>702</v>
      </c>
      <c r="V117" s="145" t="s">
        <v>711</v>
      </c>
      <c r="W117" s="141" t="s">
        <v>4009</v>
      </c>
      <c r="X117" s="146"/>
      <c r="Y117" s="147"/>
      <c r="Z117" s="147"/>
      <c r="AA117" s="141"/>
      <c r="AB117" s="146"/>
      <c r="AC117" s="162"/>
      <c r="AD117" s="146"/>
      <c r="AE117" s="163"/>
      <c r="AF117" s="152">
        <f t="shared" si="6"/>
        <v>110000000</v>
      </c>
      <c r="AG117" s="167"/>
      <c r="AH117" s="146"/>
      <c r="AI117" s="163"/>
      <c r="AJ117" s="152">
        <f t="shared" si="7"/>
        <v>0</v>
      </c>
      <c r="AK117" s="164"/>
      <c r="AL117" s="146"/>
      <c r="AM117" s="163"/>
      <c r="AN117" s="158">
        <f t="shared" si="8"/>
        <v>0</v>
      </c>
      <c r="AO117" s="157"/>
      <c r="AP117" s="157"/>
      <c r="AQ117" s="158">
        <f t="shared" si="10"/>
        <v>0</v>
      </c>
      <c r="AR117" s="158">
        <f t="shared" si="9"/>
        <v>110000000</v>
      </c>
      <c r="AS117" s="159"/>
      <c r="AT117" s="164"/>
      <c r="AU117" s="165"/>
      <c r="AV117" s="148"/>
    </row>
    <row r="118" spans="1:48" s="118" customFormat="1" ht="18.75" customHeight="1">
      <c r="A118" s="140">
        <v>13</v>
      </c>
      <c r="B118" s="141" t="s">
        <v>737</v>
      </c>
      <c r="C118" s="142" t="s">
        <v>151</v>
      </c>
      <c r="D118" s="168" t="s">
        <v>112</v>
      </c>
      <c r="E118" s="168" t="s">
        <v>117</v>
      </c>
      <c r="F118" s="142" t="s">
        <v>122</v>
      </c>
      <c r="G118" s="141" t="s">
        <v>216</v>
      </c>
      <c r="H118" s="142" t="s">
        <v>84</v>
      </c>
      <c r="I118" s="142" t="s">
        <v>41</v>
      </c>
      <c r="J118" s="168" t="s">
        <v>738</v>
      </c>
      <c r="K118" s="141" t="s">
        <v>218</v>
      </c>
      <c r="L118" s="141">
        <v>80111617</v>
      </c>
      <c r="M118" s="143">
        <v>8711100</v>
      </c>
      <c r="N118" s="144">
        <v>9.6999999999999993</v>
      </c>
      <c r="O118" s="143">
        <v>85000000</v>
      </c>
      <c r="P118" s="144" t="s">
        <v>238</v>
      </c>
      <c r="Q118" s="144" t="s">
        <v>238</v>
      </c>
      <c r="R118" s="144" t="s">
        <v>238</v>
      </c>
      <c r="S118" s="141" t="s">
        <v>157</v>
      </c>
      <c r="T118" s="141" t="s">
        <v>701</v>
      </c>
      <c r="U118" s="141" t="s">
        <v>702</v>
      </c>
      <c r="V118" s="145" t="s">
        <v>711</v>
      </c>
      <c r="W118" s="141" t="s">
        <v>4009</v>
      </c>
      <c r="X118" s="146">
        <v>45344</v>
      </c>
      <c r="Y118" s="147">
        <v>202414000023183</v>
      </c>
      <c r="Z118" s="147" t="s">
        <v>38</v>
      </c>
      <c r="AA118" s="141" t="s">
        <v>712</v>
      </c>
      <c r="AB118" s="146">
        <v>45345</v>
      </c>
      <c r="AC118" s="162" t="s">
        <v>739</v>
      </c>
      <c r="AD118" s="146">
        <v>45345</v>
      </c>
      <c r="AE118" s="163">
        <v>34844400</v>
      </c>
      <c r="AF118" s="152">
        <f t="shared" si="6"/>
        <v>50155600</v>
      </c>
      <c r="AG118" s="167">
        <v>146</v>
      </c>
      <c r="AH118" s="146">
        <v>45348</v>
      </c>
      <c r="AI118" s="163">
        <v>34844400</v>
      </c>
      <c r="AJ118" s="152">
        <f t="shared" si="7"/>
        <v>0</v>
      </c>
      <c r="AK118" s="164">
        <v>1013</v>
      </c>
      <c r="AL118" s="146">
        <v>45371</v>
      </c>
      <c r="AM118" s="163">
        <v>34844400</v>
      </c>
      <c r="AN118" s="158">
        <f t="shared" si="8"/>
        <v>0</v>
      </c>
      <c r="AO118" s="157">
        <v>11905170</v>
      </c>
      <c r="AP118" s="157"/>
      <c r="AQ118" s="158">
        <f t="shared" si="10"/>
        <v>22939230</v>
      </c>
      <c r="AR118" s="158">
        <f t="shared" si="9"/>
        <v>50155600</v>
      </c>
      <c r="AS118" s="159" t="s">
        <v>170</v>
      </c>
      <c r="AT118" s="164" t="s">
        <v>740</v>
      </c>
      <c r="AU118" s="165" t="s">
        <v>741</v>
      </c>
      <c r="AV118" s="148" t="s">
        <v>742</v>
      </c>
    </row>
    <row r="119" spans="1:48" s="118" customFormat="1" ht="18.75" customHeight="1">
      <c r="A119" s="140">
        <v>14</v>
      </c>
      <c r="B119" s="141" t="s">
        <v>743</v>
      </c>
      <c r="C119" s="142" t="s">
        <v>151</v>
      </c>
      <c r="D119" s="168" t="s">
        <v>112</v>
      </c>
      <c r="E119" s="168" t="s">
        <v>117</v>
      </c>
      <c r="F119" s="142" t="s">
        <v>122</v>
      </c>
      <c r="G119" s="141" t="s">
        <v>216</v>
      </c>
      <c r="H119" s="142" t="s">
        <v>84</v>
      </c>
      <c r="I119" s="142" t="s">
        <v>41</v>
      </c>
      <c r="J119" s="168" t="s">
        <v>744</v>
      </c>
      <c r="K119" s="141" t="s">
        <v>218</v>
      </c>
      <c r="L119" s="141">
        <v>80111617</v>
      </c>
      <c r="M119" s="143">
        <v>10744800</v>
      </c>
      <c r="N119" s="144">
        <v>7.9</v>
      </c>
      <c r="O119" s="143">
        <v>85000000</v>
      </c>
      <c r="P119" s="144" t="s">
        <v>238</v>
      </c>
      <c r="Q119" s="144" t="s">
        <v>238</v>
      </c>
      <c r="R119" s="144" t="s">
        <v>238</v>
      </c>
      <c r="S119" s="141" t="s">
        <v>157</v>
      </c>
      <c r="T119" s="141" t="s">
        <v>701</v>
      </c>
      <c r="U119" s="141" t="s">
        <v>702</v>
      </c>
      <c r="V119" s="145" t="s">
        <v>711</v>
      </c>
      <c r="W119" s="141" t="s">
        <v>4009</v>
      </c>
      <c r="X119" s="146" t="s">
        <v>745</v>
      </c>
      <c r="Y119" s="147" t="s">
        <v>746</v>
      </c>
      <c r="Z119" s="147" t="s">
        <v>38</v>
      </c>
      <c r="AA119" s="141" t="s">
        <v>712</v>
      </c>
      <c r="AB119" s="146" t="s">
        <v>747</v>
      </c>
      <c r="AC119" s="162" t="s">
        <v>748</v>
      </c>
      <c r="AD119" s="146">
        <v>45359</v>
      </c>
      <c r="AE119" s="163">
        <v>42979200</v>
      </c>
      <c r="AF119" s="152">
        <f t="shared" si="6"/>
        <v>42020800</v>
      </c>
      <c r="AG119" s="167">
        <v>409</v>
      </c>
      <c r="AH119" s="146">
        <v>45362</v>
      </c>
      <c r="AI119" s="163">
        <v>42979200</v>
      </c>
      <c r="AJ119" s="152">
        <f t="shared" si="7"/>
        <v>0</v>
      </c>
      <c r="AK119" s="164">
        <v>658</v>
      </c>
      <c r="AL119" s="146">
        <v>45363</v>
      </c>
      <c r="AM119" s="163">
        <v>42979200</v>
      </c>
      <c r="AN119" s="158">
        <f t="shared" si="8"/>
        <v>0</v>
      </c>
      <c r="AO119" s="157">
        <v>17191680</v>
      </c>
      <c r="AP119" s="157"/>
      <c r="AQ119" s="158">
        <f t="shared" si="10"/>
        <v>25787520</v>
      </c>
      <c r="AR119" s="158">
        <f t="shared" si="9"/>
        <v>42020800</v>
      </c>
      <c r="AS119" s="159" t="s">
        <v>170</v>
      </c>
      <c r="AT119" s="164" t="s">
        <v>749</v>
      </c>
      <c r="AU119" s="165" t="s">
        <v>750</v>
      </c>
      <c r="AV119" s="148" t="s">
        <v>751</v>
      </c>
    </row>
    <row r="120" spans="1:48" s="118" customFormat="1" ht="18.75" customHeight="1">
      <c r="A120" s="140">
        <v>15</v>
      </c>
      <c r="B120" s="141" t="s">
        <v>752</v>
      </c>
      <c r="C120" s="142" t="s">
        <v>151</v>
      </c>
      <c r="D120" s="168" t="s">
        <v>112</v>
      </c>
      <c r="E120" s="168" t="s">
        <v>117</v>
      </c>
      <c r="F120" s="142" t="s">
        <v>122</v>
      </c>
      <c r="G120" s="141" t="s">
        <v>216</v>
      </c>
      <c r="H120" s="142" t="s">
        <v>84</v>
      </c>
      <c r="I120" s="142" t="s">
        <v>41</v>
      </c>
      <c r="J120" s="168" t="s">
        <v>753</v>
      </c>
      <c r="K120" s="141" t="s">
        <v>218</v>
      </c>
      <c r="L120" s="141">
        <v>80111617</v>
      </c>
      <c r="M120" s="143">
        <v>8711100</v>
      </c>
      <c r="N120" s="144">
        <v>9.6999999999999993</v>
      </c>
      <c r="O120" s="143">
        <v>85000000</v>
      </c>
      <c r="P120" s="144" t="s">
        <v>238</v>
      </c>
      <c r="Q120" s="144" t="s">
        <v>238</v>
      </c>
      <c r="R120" s="144" t="s">
        <v>238</v>
      </c>
      <c r="S120" s="141" t="s">
        <v>157</v>
      </c>
      <c r="T120" s="141" t="s">
        <v>701</v>
      </c>
      <c r="U120" s="141" t="s">
        <v>702</v>
      </c>
      <c r="V120" s="145" t="s">
        <v>711</v>
      </c>
      <c r="W120" s="141" t="s">
        <v>4009</v>
      </c>
      <c r="X120" s="146">
        <v>45344</v>
      </c>
      <c r="Y120" s="147">
        <v>202414000023183</v>
      </c>
      <c r="Z120" s="147" t="s">
        <v>38</v>
      </c>
      <c r="AA120" s="141" t="s">
        <v>712</v>
      </c>
      <c r="AB120" s="146">
        <v>45345</v>
      </c>
      <c r="AC120" s="162" t="s">
        <v>754</v>
      </c>
      <c r="AD120" s="146">
        <v>45345</v>
      </c>
      <c r="AE120" s="163">
        <v>34844400</v>
      </c>
      <c r="AF120" s="152">
        <f t="shared" si="6"/>
        <v>50155600</v>
      </c>
      <c r="AG120" s="167">
        <v>148</v>
      </c>
      <c r="AH120" s="146">
        <v>45348</v>
      </c>
      <c r="AI120" s="163">
        <v>34844400</v>
      </c>
      <c r="AJ120" s="152">
        <f t="shared" si="7"/>
        <v>0</v>
      </c>
      <c r="AK120" s="164">
        <v>1025</v>
      </c>
      <c r="AL120" s="146">
        <v>45371</v>
      </c>
      <c r="AM120" s="163">
        <v>34844400</v>
      </c>
      <c r="AN120" s="158">
        <f t="shared" si="8"/>
        <v>0</v>
      </c>
      <c r="AO120" s="157">
        <v>3194070</v>
      </c>
      <c r="AP120" s="157"/>
      <c r="AQ120" s="158">
        <f t="shared" si="10"/>
        <v>31650330</v>
      </c>
      <c r="AR120" s="158">
        <f t="shared" si="9"/>
        <v>50155600</v>
      </c>
      <c r="AS120" s="159" t="s">
        <v>170</v>
      </c>
      <c r="AT120" s="164" t="s">
        <v>755</v>
      </c>
      <c r="AU120" s="165" t="s">
        <v>756</v>
      </c>
      <c r="AV120" s="148"/>
    </row>
    <row r="121" spans="1:48" s="118" customFormat="1" ht="18.75" customHeight="1">
      <c r="A121" s="140">
        <v>16</v>
      </c>
      <c r="B121" s="141" t="s">
        <v>757</v>
      </c>
      <c r="C121" s="142" t="s">
        <v>151</v>
      </c>
      <c r="D121" s="168" t="s">
        <v>112</v>
      </c>
      <c r="E121" s="168" t="s">
        <v>117</v>
      </c>
      <c r="F121" s="142" t="s">
        <v>122</v>
      </c>
      <c r="G121" s="141" t="s">
        <v>216</v>
      </c>
      <c r="H121" s="142" t="s">
        <v>84</v>
      </c>
      <c r="I121" s="142" t="s">
        <v>41</v>
      </c>
      <c r="J121" s="168" t="s">
        <v>758</v>
      </c>
      <c r="K121" s="141" t="s">
        <v>218</v>
      </c>
      <c r="L121" s="141">
        <v>80111617</v>
      </c>
      <c r="M121" s="143">
        <v>8500000</v>
      </c>
      <c r="N121" s="144">
        <v>10</v>
      </c>
      <c r="O121" s="143">
        <v>12181555</v>
      </c>
      <c r="P121" s="144" t="s">
        <v>238</v>
      </c>
      <c r="Q121" s="144" t="s">
        <v>238</v>
      </c>
      <c r="R121" s="144" t="s">
        <v>238</v>
      </c>
      <c r="S121" s="141" t="s">
        <v>157</v>
      </c>
      <c r="T121" s="141" t="s">
        <v>701</v>
      </c>
      <c r="U121" s="141" t="s">
        <v>702</v>
      </c>
      <c r="V121" s="145" t="s">
        <v>711</v>
      </c>
      <c r="W121" s="141" t="s">
        <v>4009</v>
      </c>
      <c r="X121" s="146"/>
      <c r="Y121" s="147"/>
      <c r="Z121" s="147"/>
      <c r="AA121" s="141"/>
      <c r="AB121" s="146"/>
      <c r="AC121" s="162"/>
      <c r="AD121" s="146"/>
      <c r="AE121" s="163"/>
      <c r="AF121" s="152">
        <f t="shared" si="6"/>
        <v>12181555</v>
      </c>
      <c r="AG121" s="167"/>
      <c r="AH121" s="146"/>
      <c r="AI121" s="163"/>
      <c r="AJ121" s="152">
        <f t="shared" si="7"/>
        <v>0</v>
      </c>
      <c r="AK121" s="164"/>
      <c r="AL121" s="146"/>
      <c r="AM121" s="163"/>
      <c r="AN121" s="158">
        <f t="shared" si="8"/>
        <v>0</v>
      </c>
      <c r="AO121" s="157"/>
      <c r="AP121" s="157"/>
      <c r="AQ121" s="158">
        <f t="shared" si="10"/>
        <v>0</v>
      </c>
      <c r="AR121" s="158">
        <f t="shared" si="9"/>
        <v>12181555</v>
      </c>
      <c r="AS121" s="159"/>
      <c r="AT121" s="164"/>
      <c r="AU121" s="165"/>
      <c r="AV121" s="148"/>
    </row>
    <row r="122" spans="1:48" s="118" customFormat="1" ht="18.75" customHeight="1">
      <c r="A122" s="140">
        <v>17</v>
      </c>
      <c r="B122" s="141" t="s">
        <v>759</v>
      </c>
      <c r="C122" s="142" t="s">
        <v>151</v>
      </c>
      <c r="D122" s="168" t="s">
        <v>112</v>
      </c>
      <c r="E122" s="168" t="s">
        <v>117</v>
      </c>
      <c r="F122" s="142" t="s">
        <v>122</v>
      </c>
      <c r="G122" s="141" t="s">
        <v>216</v>
      </c>
      <c r="H122" s="142" t="s">
        <v>84</v>
      </c>
      <c r="I122" s="142" t="s">
        <v>41</v>
      </c>
      <c r="J122" s="168" t="s">
        <v>758</v>
      </c>
      <c r="K122" s="141" t="s">
        <v>218</v>
      </c>
      <c r="L122" s="141">
        <v>80111617</v>
      </c>
      <c r="M122" s="143">
        <v>8500000</v>
      </c>
      <c r="N122" s="144">
        <v>10</v>
      </c>
      <c r="O122" s="143">
        <v>60727185</v>
      </c>
      <c r="P122" s="144" t="s">
        <v>238</v>
      </c>
      <c r="Q122" s="144" t="s">
        <v>238</v>
      </c>
      <c r="R122" s="144" t="s">
        <v>238</v>
      </c>
      <c r="S122" s="141" t="s">
        <v>157</v>
      </c>
      <c r="T122" s="141" t="s">
        <v>701</v>
      </c>
      <c r="U122" s="141" t="s">
        <v>702</v>
      </c>
      <c r="V122" s="145" t="s">
        <v>711</v>
      </c>
      <c r="W122" s="141" t="s">
        <v>4009</v>
      </c>
      <c r="X122" s="146"/>
      <c r="Y122" s="147"/>
      <c r="Z122" s="147"/>
      <c r="AA122" s="141"/>
      <c r="AB122" s="146"/>
      <c r="AC122" s="162"/>
      <c r="AD122" s="146"/>
      <c r="AE122" s="163"/>
      <c r="AF122" s="152">
        <f t="shared" si="6"/>
        <v>60727185</v>
      </c>
      <c r="AG122" s="167"/>
      <c r="AH122" s="146"/>
      <c r="AI122" s="163"/>
      <c r="AJ122" s="152">
        <f t="shared" si="7"/>
        <v>0</v>
      </c>
      <c r="AK122" s="164"/>
      <c r="AL122" s="146"/>
      <c r="AM122" s="163"/>
      <c r="AN122" s="158">
        <f t="shared" si="8"/>
        <v>0</v>
      </c>
      <c r="AO122" s="157"/>
      <c r="AP122" s="157"/>
      <c r="AQ122" s="158">
        <f t="shared" si="10"/>
        <v>0</v>
      </c>
      <c r="AR122" s="158">
        <f t="shared" si="9"/>
        <v>60727185</v>
      </c>
      <c r="AS122" s="159"/>
      <c r="AT122" s="164"/>
      <c r="AU122" s="165"/>
      <c r="AV122" s="148"/>
    </row>
    <row r="123" spans="1:48" s="118" customFormat="1" ht="18.75" customHeight="1">
      <c r="A123" s="140">
        <v>18</v>
      </c>
      <c r="B123" s="141" t="s">
        <v>760</v>
      </c>
      <c r="C123" s="142" t="s">
        <v>151</v>
      </c>
      <c r="D123" s="168" t="s">
        <v>112</v>
      </c>
      <c r="E123" s="168" t="s">
        <v>117</v>
      </c>
      <c r="F123" s="142" t="s">
        <v>122</v>
      </c>
      <c r="G123" s="141" t="s">
        <v>216</v>
      </c>
      <c r="H123" s="142" t="s">
        <v>84</v>
      </c>
      <c r="I123" s="142" t="s">
        <v>41</v>
      </c>
      <c r="J123" s="168" t="s">
        <v>758</v>
      </c>
      <c r="K123" s="141" t="s">
        <v>218</v>
      </c>
      <c r="L123" s="141">
        <v>80111617</v>
      </c>
      <c r="M123" s="143">
        <v>8500000</v>
      </c>
      <c r="N123" s="144">
        <v>10</v>
      </c>
      <c r="O123" s="143">
        <v>85000000</v>
      </c>
      <c r="P123" s="144" t="s">
        <v>238</v>
      </c>
      <c r="Q123" s="144" t="s">
        <v>238</v>
      </c>
      <c r="R123" s="144" t="s">
        <v>238</v>
      </c>
      <c r="S123" s="141" t="s">
        <v>157</v>
      </c>
      <c r="T123" s="141" t="s">
        <v>701</v>
      </c>
      <c r="U123" s="141" t="s">
        <v>702</v>
      </c>
      <c r="V123" s="145" t="s">
        <v>711</v>
      </c>
      <c r="W123" s="141" t="s">
        <v>4009</v>
      </c>
      <c r="X123" s="146"/>
      <c r="Y123" s="147"/>
      <c r="Z123" s="147"/>
      <c r="AA123" s="141"/>
      <c r="AB123" s="146"/>
      <c r="AC123" s="162"/>
      <c r="AD123" s="146"/>
      <c r="AE123" s="163"/>
      <c r="AF123" s="152">
        <f t="shared" si="6"/>
        <v>85000000</v>
      </c>
      <c r="AG123" s="167"/>
      <c r="AH123" s="146"/>
      <c r="AI123" s="163"/>
      <c r="AJ123" s="152">
        <f t="shared" si="7"/>
        <v>0</v>
      </c>
      <c r="AK123" s="164"/>
      <c r="AL123" s="146"/>
      <c r="AM123" s="163"/>
      <c r="AN123" s="158">
        <f t="shared" si="8"/>
        <v>0</v>
      </c>
      <c r="AO123" s="157"/>
      <c r="AP123" s="157"/>
      <c r="AQ123" s="158">
        <f t="shared" si="10"/>
        <v>0</v>
      </c>
      <c r="AR123" s="158">
        <f t="shared" si="9"/>
        <v>85000000</v>
      </c>
      <c r="AS123" s="159"/>
      <c r="AT123" s="164"/>
      <c r="AU123" s="165"/>
      <c r="AV123" s="148"/>
    </row>
    <row r="124" spans="1:48" s="118" customFormat="1" ht="18.75" customHeight="1">
      <c r="A124" s="140">
        <v>19</v>
      </c>
      <c r="B124" s="141" t="s">
        <v>761</v>
      </c>
      <c r="C124" s="142" t="s">
        <v>151</v>
      </c>
      <c r="D124" s="168" t="s">
        <v>112</v>
      </c>
      <c r="E124" s="168" t="s">
        <v>117</v>
      </c>
      <c r="F124" s="142" t="s">
        <v>122</v>
      </c>
      <c r="G124" s="141" t="s">
        <v>216</v>
      </c>
      <c r="H124" s="142" t="s">
        <v>84</v>
      </c>
      <c r="I124" s="142" t="s">
        <v>41</v>
      </c>
      <c r="J124" s="168" t="s">
        <v>762</v>
      </c>
      <c r="K124" s="141" t="s">
        <v>218</v>
      </c>
      <c r="L124" s="141">
        <v>80111617</v>
      </c>
      <c r="M124" s="143">
        <v>4500000</v>
      </c>
      <c r="N124" s="144">
        <v>10</v>
      </c>
      <c r="O124" s="143">
        <v>45000000</v>
      </c>
      <c r="P124" s="144" t="s">
        <v>700</v>
      </c>
      <c r="Q124" s="144" t="s">
        <v>700</v>
      </c>
      <c r="R124" s="144" t="s">
        <v>700</v>
      </c>
      <c r="S124" s="141" t="s">
        <v>157</v>
      </c>
      <c r="T124" s="141" t="s">
        <v>701</v>
      </c>
      <c r="U124" s="141" t="s">
        <v>702</v>
      </c>
      <c r="V124" s="145" t="s">
        <v>711</v>
      </c>
      <c r="W124" s="141" t="s">
        <v>4009</v>
      </c>
      <c r="X124" s="146"/>
      <c r="Y124" s="147"/>
      <c r="Z124" s="147"/>
      <c r="AA124" s="141"/>
      <c r="AB124" s="146"/>
      <c r="AC124" s="162"/>
      <c r="AD124" s="146"/>
      <c r="AE124" s="163"/>
      <c r="AF124" s="152">
        <f t="shared" si="6"/>
        <v>45000000</v>
      </c>
      <c r="AG124" s="167"/>
      <c r="AH124" s="146"/>
      <c r="AI124" s="163"/>
      <c r="AJ124" s="152">
        <f t="shared" si="7"/>
        <v>0</v>
      </c>
      <c r="AK124" s="164"/>
      <c r="AL124" s="146"/>
      <c r="AM124" s="163"/>
      <c r="AN124" s="158">
        <f t="shared" si="8"/>
        <v>0</v>
      </c>
      <c r="AO124" s="157"/>
      <c r="AP124" s="157"/>
      <c r="AQ124" s="158">
        <f t="shared" si="10"/>
        <v>0</v>
      </c>
      <c r="AR124" s="158">
        <f t="shared" si="9"/>
        <v>45000000</v>
      </c>
      <c r="AS124" s="159"/>
      <c r="AT124" s="164"/>
      <c r="AU124" s="165"/>
      <c r="AV124" s="148"/>
    </row>
    <row r="125" spans="1:48" s="118" customFormat="1" ht="18.75" customHeight="1">
      <c r="A125" s="140">
        <v>20</v>
      </c>
      <c r="B125" s="141" t="s">
        <v>763</v>
      </c>
      <c r="C125" s="142" t="s">
        <v>151</v>
      </c>
      <c r="D125" s="168" t="s">
        <v>112</v>
      </c>
      <c r="E125" s="168" t="s">
        <v>117</v>
      </c>
      <c r="F125" s="142" t="s">
        <v>122</v>
      </c>
      <c r="G125" s="141" t="s">
        <v>216</v>
      </c>
      <c r="H125" s="142" t="s">
        <v>84</v>
      </c>
      <c r="I125" s="142" t="s">
        <v>41</v>
      </c>
      <c r="J125" s="168" t="s">
        <v>762</v>
      </c>
      <c r="K125" s="141" t="s">
        <v>218</v>
      </c>
      <c r="L125" s="141">
        <v>80111617</v>
      </c>
      <c r="M125" s="143">
        <v>4500000</v>
      </c>
      <c r="N125" s="144">
        <v>10</v>
      </c>
      <c r="O125" s="143">
        <v>45000000</v>
      </c>
      <c r="P125" s="144" t="s">
        <v>452</v>
      </c>
      <c r="Q125" s="144" t="s">
        <v>452</v>
      </c>
      <c r="R125" s="144" t="s">
        <v>452</v>
      </c>
      <c r="S125" s="141" t="s">
        <v>157</v>
      </c>
      <c r="T125" s="141" t="s">
        <v>701</v>
      </c>
      <c r="U125" s="141" t="s">
        <v>702</v>
      </c>
      <c r="V125" s="145" t="s">
        <v>711</v>
      </c>
      <c r="W125" s="141" t="s">
        <v>4009</v>
      </c>
      <c r="X125" s="146"/>
      <c r="Y125" s="147"/>
      <c r="Z125" s="147"/>
      <c r="AA125" s="141"/>
      <c r="AB125" s="146"/>
      <c r="AC125" s="162"/>
      <c r="AD125" s="146"/>
      <c r="AE125" s="163"/>
      <c r="AF125" s="152">
        <f t="shared" si="6"/>
        <v>45000000</v>
      </c>
      <c r="AG125" s="167"/>
      <c r="AH125" s="146"/>
      <c r="AI125" s="163"/>
      <c r="AJ125" s="152">
        <f t="shared" si="7"/>
        <v>0</v>
      </c>
      <c r="AK125" s="164"/>
      <c r="AL125" s="146"/>
      <c r="AM125" s="163"/>
      <c r="AN125" s="158">
        <f t="shared" si="8"/>
        <v>0</v>
      </c>
      <c r="AO125" s="157"/>
      <c r="AP125" s="157"/>
      <c r="AQ125" s="158">
        <f t="shared" si="10"/>
        <v>0</v>
      </c>
      <c r="AR125" s="158">
        <f t="shared" si="9"/>
        <v>45000000</v>
      </c>
      <c r="AS125" s="159"/>
      <c r="AT125" s="164"/>
      <c r="AU125" s="165"/>
      <c r="AV125" s="148"/>
    </row>
    <row r="126" spans="1:48" s="118" customFormat="1" ht="18.75" customHeight="1">
      <c r="A126" s="140">
        <v>21</v>
      </c>
      <c r="B126" s="141" t="s">
        <v>764</v>
      </c>
      <c r="C126" s="142" t="s">
        <v>151</v>
      </c>
      <c r="D126" s="168" t="s">
        <v>112</v>
      </c>
      <c r="E126" s="168" t="s">
        <v>117</v>
      </c>
      <c r="F126" s="142" t="s">
        <v>122</v>
      </c>
      <c r="G126" s="141" t="s">
        <v>216</v>
      </c>
      <c r="H126" s="142" t="s">
        <v>84</v>
      </c>
      <c r="I126" s="142" t="s">
        <v>41</v>
      </c>
      <c r="J126" s="168" t="s">
        <v>762</v>
      </c>
      <c r="K126" s="141" t="s">
        <v>218</v>
      </c>
      <c r="L126" s="141">
        <v>80111617</v>
      </c>
      <c r="M126" s="143">
        <v>4500000</v>
      </c>
      <c r="N126" s="144">
        <v>10</v>
      </c>
      <c r="O126" s="143">
        <v>45000000</v>
      </c>
      <c r="P126" s="144" t="s">
        <v>700</v>
      </c>
      <c r="Q126" s="144" t="s">
        <v>700</v>
      </c>
      <c r="R126" s="144" t="s">
        <v>700</v>
      </c>
      <c r="S126" s="141" t="s">
        <v>157</v>
      </c>
      <c r="T126" s="141" t="s">
        <v>701</v>
      </c>
      <c r="U126" s="141" t="s">
        <v>702</v>
      </c>
      <c r="V126" s="145" t="s">
        <v>711</v>
      </c>
      <c r="W126" s="141" t="s">
        <v>4009</v>
      </c>
      <c r="X126" s="146"/>
      <c r="Y126" s="147"/>
      <c r="Z126" s="147"/>
      <c r="AA126" s="141"/>
      <c r="AB126" s="146"/>
      <c r="AC126" s="162"/>
      <c r="AD126" s="146"/>
      <c r="AE126" s="163"/>
      <c r="AF126" s="152">
        <f t="shared" si="6"/>
        <v>45000000</v>
      </c>
      <c r="AG126" s="167"/>
      <c r="AH126" s="146"/>
      <c r="AI126" s="163"/>
      <c r="AJ126" s="152">
        <f t="shared" si="7"/>
        <v>0</v>
      </c>
      <c r="AK126" s="164"/>
      <c r="AL126" s="146"/>
      <c r="AM126" s="163"/>
      <c r="AN126" s="158">
        <f t="shared" si="8"/>
        <v>0</v>
      </c>
      <c r="AO126" s="157"/>
      <c r="AP126" s="157"/>
      <c r="AQ126" s="158">
        <f t="shared" si="10"/>
        <v>0</v>
      </c>
      <c r="AR126" s="158">
        <f t="shared" si="9"/>
        <v>45000000</v>
      </c>
      <c r="AS126" s="159"/>
      <c r="AT126" s="164"/>
      <c r="AU126" s="165"/>
      <c r="AV126" s="148"/>
    </row>
    <row r="127" spans="1:48" s="118" customFormat="1" ht="18.75" customHeight="1">
      <c r="A127" s="140">
        <v>22</v>
      </c>
      <c r="B127" s="141" t="s">
        <v>765</v>
      </c>
      <c r="C127" s="142" t="s">
        <v>151</v>
      </c>
      <c r="D127" s="168" t="s">
        <v>112</v>
      </c>
      <c r="E127" s="168" t="s">
        <v>117</v>
      </c>
      <c r="F127" s="142" t="s">
        <v>122</v>
      </c>
      <c r="G127" s="141" t="s">
        <v>216</v>
      </c>
      <c r="H127" s="142" t="s">
        <v>84</v>
      </c>
      <c r="I127" s="142" t="s">
        <v>41</v>
      </c>
      <c r="J127" s="168" t="s">
        <v>762</v>
      </c>
      <c r="K127" s="141" t="s">
        <v>218</v>
      </c>
      <c r="L127" s="141">
        <v>80111617</v>
      </c>
      <c r="M127" s="143">
        <v>4500000</v>
      </c>
      <c r="N127" s="144">
        <v>10</v>
      </c>
      <c r="O127" s="143">
        <v>45000000</v>
      </c>
      <c r="P127" s="144" t="s">
        <v>452</v>
      </c>
      <c r="Q127" s="144" t="s">
        <v>452</v>
      </c>
      <c r="R127" s="144" t="s">
        <v>452</v>
      </c>
      <c r="S127" s="141" t="s">
        <v>157</v>
      </c>
      <c r="T127" s="141" t="s">
        <v>701</v>
      </c>
      <c r="U127" s="141" t="s">
        <v>702</v>
      </c>
      <c r="V127" s="145" t="s">
        <v>711</v>
      </c>
      <c r="W127" s="141" t="s">
        <v>4009</v>
      </c>
      <c r="X127" s="146"/>
      <c r="Y127" s="147"/>
      <c r="Z127" s="147"/>
      <c r="AA127" s="141"/>
      <c r="AB127" s="146"/>
      <c r="AC127" s="162"/>
      <c r="AD127" s="146"/>
      <c r="AE127" s="163"/>
      <c r="AF127" s="152">
        <f t="shared" si="6"/>
        <v>45000000</v>
      </c>
      <c r="AG127" s="167"/>
      <c r="AH127" s="146"/>
      <c r="AI127" s="163"/>
      <c r="AJ127" s="152">
        <f t="shared" si="7"/>
        <v>0</v>
      </c>
      <c r="AK127" s="164"/>
      <c r="AL127" s="146"/>
      <c r="AM127" s="163"/>
      <c r="AN127" s="158">
        <f t="shared" si="8"/>
        <v>0</v>
      </c>
      <c r="AO127" s="157"/>
      <c r="AP127" s="157"/>
      <c r="AQ127" s="158">
        <f t="shared" si="10"/>
        <v>0</v>
      </c>
      <c r="AR127" s="158">
        <f t="shared" si="9"/>
        <v>45000000</v>
      </c>
      <c r="AS127" s="159"/>
      <c r="AT127" s="164"/>
      <c r="AU127" s="165"/>
      <c r="AV127" s="148"/>
    </row>
    <row r="128" spans="1:48" s="118" customFormat="1" ht="18.75" customHeight="1">
      <c r="A128" s="140">
        <v>23</v>
      </c>
      <c r="B128" s="141" t="s">
        <v>766</v>
      </c>
      <c r="C128" s="142" t="s">
        <v>151</v>
      </c>
      <c r="D128" s="168" t="s">
        <v>112</v>
      </c>
      <c r="E128" s="168" t="s">
        <v>117</v>
      </c>
      <c r="F128" s="142" t="s">
        <v>122</v>
      </c>
      <c r="G128" s="141" t="s">
        <v>216</v>
      </c>
      <c r="H128" s="142" t="s">
        <v>84</v>
      </c>
      <c r="I128" s="142" t="s">
        <v>41</v>
      </c>
      <c r="J128" s="168" t="s">
        <v>762</v>
      </c>
      <c r="K128" s="141" t="s">
        <v>218</v>
      </c>
      <c r="L128" s="141">
        <v>80111617</v>
      </c>
      <c r="M128" s="143">
        <v>4500000</v>
      </c>
      <c r="N128" s="144">
        <v>10</v>
      </c>
      <c r="O128" s="143">
        <v>45000000</v>
      </c>
      <c r="P128" s="144" t="s">
        <v>700</v>
      </c>
      <c r="Q128" s="144" t="s">
        <v>700</v>
      </c>
      <c r="R128" s="144" t="s">
        <v>700</v>
      </c>
      <c r="S128" s="141" t="s">
        <v>157</v>
      </c>
      <c r="T128" s="141" t="s">
        <v>701</v>
      </c>
      <c r="U128" s="141" t="s">
        <v>702</v>
      </c>
      <c r="V128" s="145" t="s">
        <v>711</v>
      </c>
      <c r="W128" s="141" t="s">
        <v>4009</v>
      </c>
      <c r="X128" s="146"/>
      <c r="Y128" s="147"/>
      <c r="Z128" s="147"/>
      <c r="AA128" s="141"/>
      <c r="AB128" s="146"/>
      <c r="AC128" s="162"/>
      <c r="AD128" s="146"/>
      <c r="AE128" s="163"/>
      <c r="AF128" s="152">
        <f t="shared" si="6"/>
        <v>45000000</v>
      </c>
      <c r="AG128" s="167"/>
      <c r="AH128" s="146"/>
      <c r="AI128" s="163"/>
      <c r="AJ128" s="152">
        <f t="shared" si="7"/>
        <v>0</v>
      </c>
      <c r="AK128" s="164"/>
      <c r="AL128" s="146"/>
      <c r="AM128" s="163"/>
      <c r="AN128" s="158">
        <f t="shared" si="8"/>
        <v>0</v>
      </c>
      <c r="AO128" s="157"/>
      <c r="AP128" s="157"/>
      <c r="AQ128" s="158">
        <f t="shared" si="10"/>
        <v>0</v>
      </c>
      <c r="AR128" s="158">
        <f t="shared" si="9"/>
        <v>45000000</v>
      </c>
      <c r="AS128" s="159"/>
      <c r="AT128" s="164"/>
      <c r="AU128" s="165"/>
      <c r="AV128" s="148"/>
    </row>
    <row r="129" spans="1:48" s="118" customFormat="1" ht="18.75" customHeight="1">
      <c r="A129" s="140">
        <v>24</v>
      </c>
      <c r="B129" s="141" t="s">
        <v>767</v>
      </c>
      <c r="C129" s="142" t="s">
        <v>151</v>
      </c>
      <c r="D129" s="168" t="s">
        <v>112</v>
      </c>
      <c r="E129" s="168" t="s">
        <v>117</v>
      </c>
      <c r="F129" s="142" t="s">
        <v>122</v>
      </c>
      <c r="G129" s="141" t="s">
        <v>216</v>
      </c>
      <c r="H129" s="142" t="s">
        <v>84</v>
      </c>
      <c r="I129" s="142" t="s">
        <v>41</v>
      </c>
      <c r="J129" s="168" t="s">
        <v>762</v>
      </c>
      <c r="K129" s="141" t="s">
        <v>218</v>
      </c>
      <c r="L129" s="141">
        <v>80111617</v>
      </c>
      <c r="M129" s="143">
        <v>4500000</v>
      </c>
      <c r="N129" s="144">
        <v>10</v>
      </c>
      <c r="O129" s="143">
        <v>45000000</v>
      </c>
      <c r="P129" s="144" t="s">
        <v>452</v>
      </c>
      <c r="Q129" s="144" t="s">
        <v>452</v>
      </c>
      <c r="R129" s="144" t="s">
        <v>452</v>
      </c>
      <c r="S129" s="141" t="s">
        <v>157</v>
      </c>
      <c r="T129" s="141" t="s">
        <v>701</v>
      </c>
      <c r="U129" s="141" t="s">
        <v>702</v>
      </c>
      <c r="V129" s="145" t="s">
        <v>711</v>
      </c>
      <c r="W129" s="141" t="s">
        <v>4009</v>
      </c>
      <c r="X129" s="146"/>
      <c r="Y129" s="147"/>
      <c r="Z129" s="147"/>
      <c r="AA129" s="141"/>
      <c r="AB129" s="146"/>
      <c r="AC129" s="162"/>
      <c r="AD129" s="146"/>
      <c r="AE129" s="163"/>
      <c r="AF129" s="152">
        <f t="shared" si="6"/>
        <v>45000000</v>
      </c>
      <c r="AG129" s="167"/>
      <c r="AH129" s="146"/>
      <c r="AI129" s="163"/>
      <c r="AJ129" s="152">
        <f t="shared" si="7"/>
        <v>0</v>
      </c>
      <c r="AK129" s="164"/>
      <c r="AL129" s="146"/>
      <c r="AM129" s="163"/>
      <c r="AN129" s="158">
        <f t="shared" si="8"/>
        <v>0</v>
      </c>
      <c r="AO129" s="157"/>
      <c r="AP129" s="157"/>
      <c r="AQ129" s="158">
        <f t="shared" si="10"/>
        <v>0</v>
      </c>
      <c r="AR129" s="158">
        <f t="shared" si="9"/>
        <v>45000000</v>
      </c>
      <c r="AS129" s="159"/>
      <c r="AT129" s="164"/>
      <c r="AU129" s="165"/>
      <c r="AV129" s="148"/>
    </row>
    <row r="130" spans="1:48" s="118" customFormat="1" ht="18.75" customHeight="1">
      <c r="A130" s="140">
        <v>25</v>
      </c>
      <c r="B130" s="141" t="s">
        <v>768</v>
      </c>
      <c r="C130" s="142" t="s">
        <v>151</v>
      </c>
      <c r="D130" s="168" t="s">
        <v>112</v>
      </c>
      <c r="E130" s="168" t="s">
        <v>117</v>
      </c>
      <c r="F130" s="142" t="s">
        <v>122</v>
      </c>
      <c r="G130" s="141" t="s">
        <v>216</v>
      </c>
      <c r="H130" s="142" t="s">
        <v>85</v>
      </c>
      <c r="I130" s="142" t="s">
        <v>40</v>
      </c>
      <c r="J130" s="168" t="s">
        <v>769</v>
      </c>
      <c r="K130" s="141" t="s">
        <v>218</v>
      </c>
      <c r="L130" s="141">
        <v>81101500</v>
      </c>
      <c r="M130" s="143">
        <v>8711100</v>
      </c>
      <c r="N130" s="144" t="s">
        <v>770</v>
      </c>
      <c r="O130" s="143">
        <v>85000000</v>
      </c>
      <c r="P130" s="144" t="s">
        <v>238</v>
      </c>
      <c r="Q130" s="144" t="s">
        <v>238</v>
      </c>
      <c r="R130" s="144" t="s">
        <v>238</v>
      </c>
      <c r="S130" s="141" t="s">
        <v>157</v>
      </c>
      <c r="T130" s="141" t="s">
        <v>701</v>
      </c>
      <c r="U130" s="141" t="s">
        <v>702</v>
      </c>
      <c r="V130" s="145" t="s">
        <v>711</v>
      </c>
      <c r="W130" s="141" t="s">
        <v>4009</v>
      </c>
      <c r="X130" s="146">
        <v>45344</v>
      </c>
      <c r="Y130" s="147">
        <v>202414000023183</v>
      </c>
      <c r="Z130" s="147" t="s">
        <v>38</v>
      </c>
      <c r="AA130" s="141" t="s">
        <v>712</v>
      </c>
      <c r="AB130" s="146">
        <v>45345</v>
      </c>
      <c r="AC130" s="162" t="s">
        <v>771</v>
      </c>
      <c r="AD130" s="146">
        <v>45345</v>
      </c>
      <c r="AE130" s="163">
        <v>34844400</v>
      </c>
      <c r="AF130" s="152">
        <f t="shared" si="6"/>
        <v>50155600</v>
      </c>
      <c r="AG130" s="167">
        <v>149</v>
      </c>
      <c r="AH130" s="146">
        <v>45348</v>
      </c>
      <c r="AI130" s="163">
        <v>34844400</v>
      </c>
      <c r="AJ130" s="152">
        <f t="shared" si="7"/>
        <v>0</v>
      </c>
      <c r="AK130" s="164">
        <v>934</v>
      </c>
      <c r="AL130" s="146">
        <v>45369</v>
      </c>
      <c r="AM130" s="163">
        <v>34844400</v>
      </c>
      <c r="AN130" s="158">
        <f t="shared" si="8"/>
        <v>0</v>
      </c>
      <c r="AO130" s="157">
        <v>12195540</v>
      </c>
      <c r="AP130" s="157"/>
      <c r="AQ130" s="158">
        <f t="shared" si="10"/>
        <v>22648860</v>
      </c>
      <c r="AR130" s="158">
        <f t="shared" si="9"/>
        <v>50155600</v>
      </c>
      <c r="AS130" s="159" t="s">
        <v>170</v>
      </c>
      <c r="AT130" s="164" t="s">
        <v>772</v>
      </c>
      <c r="AU130" s="165" t="s">
        <v>773</v>
      </c>
      <c r="AV130" s="148" t="s">
        <v>742</v>
      </c>
    </row>
    <row r="131" spans="1:48" s="118" customFormat="1" ht="18.75" customHeight="1">
      <c r="A131" s="140">
        <v>26</v>
      </c>
      <c r="B131" s="141" t="s">
        <v>774</v>
      </c>
      <c r="C131" s="142" t="s">
        <v>151</v>
      </c>
      <c r="D131" s="168" t="s">
        <v>112</v>
      </c>
      <c r="E131" s="168" t="s">
        <v>117</v>
      </c>
      <c r="F131" s="142" t="s">
        <v>122</v>
      </c>
      <c r="G131" s="141" t="s">
        <v>216</v>
      </c>
      <c r="H131" s="142" t="s">
        <v>85</v>
      </c>
      <c r="I131" s="142" t="s">
        <v>40</v>
      </c>
      <c r="J131" s="168" t="s">
        <v>775</v>
      </c>
      <c r="K131" s="141" t="s">
        <v>218</v>
      </c>
      <c r="L131" s="141">
        <v>81101500</v>
      </c>
      <c r="M131" s="143">
        <v>6935000</v>
      </c>
      <c r="N131" s="144">
        <v>12</v>
      </c>
      <c r="O131" s="143">
        <v>85000000</v>
      </c>
      <c r="P131" s="144" t="s">
        <v>238</v>
      </c>
      <c r="Q131" s="144" t="s">
        <v>238</v>
      </c>
      <c r="R131" s="144" t="s">
        <v>238</v>
      </c>
      <c r="S131" s="141" t="s">
        <v>157</v>
      </c>
      <c r="T131" s="141" t="s">
        <v>701</v>
      </c>
      <c r="U131" s="141" t="s">
        <v>702</v>
      </c>
      <c r="V131" s="145" t="s">
        <v>711</v>
      </c>
      <c r="W131" s="141" t="s">
        <v>4009</v>
      </c>
      <c r="X131" s="146">
        <v>45344</v>
      </c>
      <c r="Y131" s="147">
        <v>202414000023183</v>
      </c>
      <c r="Z131" s="147" t="s">
        <v>38</v>
      </c>
      <c r="AA131" s="141" t="s">
        <v>712</v>
      </c>
      <c r="AB131" s="146">
        <v>45345</v>
      </c>
      <c r="AC131" s="162" t="s">
        <v>776</v>
      </c>
      <c r="AD131" s="146">
        <v>45345</v>
      </c>
      <c r="AE131" s="163">
        <v>27740000</v>
      </c>
      <c r="AF131" s="152">
        <f t="shared" si="6"/>
        <v>57260000</v>
      </c>
      <c r="AG131" s="167">
        <v>150</v>
      </c>
      <c r="AH131" s="146">
        <v>45348</v>
      </c>
      <c r="AI131" s="163">
        <v>27740000</v>
      </c>
      <c r="AJ131" s="152">
        <f t="shared" si="7"/>
        <v>0</v>
      </c>
      <c r="AK131" s="164">
        <v>849</v>
      </c>
      <c r="AL131" s="146">
        <v>45366</v>
      </c>
      <c r="AM131" s="163">
        <v>27740000</v>
      </c>
      <c r="AN131" s="158">
        <f t="shared" si="8"/>
        <v>0</v>
      </c>
      <c r="AO131" s="157">
        <v>9709000</v>
      </c>
      <c r="AP131" s="157"/>
      <c r="AQ131" s="158">
        <f t="shared" si="10"/>
        <v>18031000</v>
      </c>
      <c r="AR131" s="158">
        <f t="shared" si="9"/>
        <v>57260000</v>
      </c>
      <c r="AS131" s="159" t="s">
        <v>170</v>
      </c>
      <c r="AT131" s="164" t="s">
        <v>777</v>
      </c>
      <c r="AU131" s="165" t="s">
        <v>778</v>
      </c>
      <c r="AV131" s="148"/>
    </row>
    <row r="132" spans="1:48" s="118" customFormat="1" ht="18.75" customHeight="1">
      <c r="A132" s="140">
        <v>27</v>
      </c>
      <c r="B132" s="141" t="s">
        <v>779</v>
      </c>
      <c r="C132" s="142" t="s">
        <v>151</v>
      </c>
      <c r="D132" s="168" t="s">
        <v>112</v>
      </c>
      <c r="E132" s="168" t="s">
        <v>117</v>
      </c>
      <c r="F132" s="142" t="s">
        <v>122</v>
      </c>
      <c r="G132" s="141" t="s">
        <v>216</v>
      </c>
      <c r="H132" s="142" t="s">
        <v>85</v>
      </c>
      <c r="I132" s="142" t="s">
        <v>40</v>
      </c>
      <c r="J132" s="168" t="s">
        <v>758</v>
      </c>
      <c r="K132" s="141" t="s">
        <v>218</v>
      </c>
      <c r="L132" s="141">
        <v>81101500</v>
      </c>
      <c r="M132" s="143">
        <v>8500000</v>
      </c>
      <c r="N132" s="144">
        <v>10</v>
      </c>
      <c r="O132" s="143">
        <v>61280400</v>
      </c>
      <c r="P132" s="144" t="s">
        <v>238</v>
      </c>
      <c r="Q132" s="144" t="s">
        <v>238</v>
      </c>
      <c r="R132" s="144" t="s">
        <v>238</v>
      </c>
      <c r="S132" s="141" t="s">
        <v>157</v>
      </c>
      <c r="T132" s="141" t="s">
        <v>701</v>
      </c>
      <c r="U132" s="141" t="s">
        <v>702</v>
      </c>
      <c r="V132" s="145" t="s">
        <v>711</v>
      </c>
      <c r="W132" s="141" t="s">
        <v>4009</v>
      </c>
      <c r="X132" s="146"/>
      <c r="Y132" s="147"/>
      <c r="Z132" s="147"/>
      <c r="AA132" s="141"/>
      <c r="AB132" s="146"/>
      <c r="AC132" s="162"/>
      <c r="AD132" s="146"/>
      <c r="AE132" s="163"/>
      <c r="AF132" s="152">
        <f t="shared" si="6"/>
        <v>61280400</v>
      </c>
      <c r="AG132" s="167"/>
      <c r="AH132" s="146"/>
      <c r="AI132" s="163"/>
      <c r="AJ132" s="152">
        <f t="shared" si="7"/>
        <v>0</v>
      </c>
      <c r="AK132" s="164"/>
      <c r="AL132" s="146"/>
      <c r="AM132" s="163"/>
      <c r="AN132" s="158">
        <f t="shared" si="8"/>
        <v>0</v>
      </c>
      <c r="AO132" s="157"/>
      <c r="AP132" s="157"/>
      <c r="AQ132" s="158">
        <f t="shared" si="10"/>
        <v>0</v>
      </c>
      <c r="AR132" s="158">
        <f t="shared" si="9"/>
        <v>61280400</v>
      </c>
      <c r="AS132" s="159"/>
      <c r="AT132" s="164"/>
      <c r="AU132" s="165"/>
      <c r="AV132" s="148"/>
    </row>
    <row r="133" spans="1:48" s="118" customFormat="1" ht="18.75" customHeight="1">
      <c r="A133" s="140">
        <v>28</v>
      </c>
      <c r="B133" s="141" t="s">
        <v>780</v>
      </c>
      <c r="C133" s="142" t="s">
        <v>151</v>
      </c>
      <c r="D133" s="168" t="s">
        <v>112</v>
      </c>
      <c r="E133" s="168" t="s">
        <v>117</v>
      </c>
      <c r="F133" s="142" t="s">
        <v>122</v>
      </c>
      <c r="G133" s="141" t="s">
        <v>216</v>
      </c>
      <c r="H133" s="142" t="s">
        <v>85</v>
      </c>
      <c r="I133" s="142" t="s">
        <v>40</v>
      </c>
      <c r="J133" s="168" t="s">
        <v>758</v>
      </c>
      <c r="K133" s="141" t="s">
        <v>218</v>
      </c>
      <c r="L133" s="141">
        <v>81101500</v>
      </c>
      <c r="M133" s="143">
        <v>8500000</v>
      </c>
      <c r="N133" s="144">
        <v>10</v>
      </c>
      <c r="O133" s="143">
        <v>85000000</v>
      </c>
      <c r="P133" s="144" t="s">
        <v>238</v>
      </c>
      <c r="Q133" s="144" t="s">
        <v>238</v>
      </c>
      <c r="R133" s="144" t="s">
        <v>238</v>
      </c>
      <c r="S133" s="141" t="s">
        <v>157</v>
      </c>
      <c r="T133" s="141" t="s">
        <v>701</v>
      </c>
      <c r="U133" s="141" t="s">
        <v>702</v>
      </c>
      <c r="V133" s="145" t="s">
        <v>711</v>
      </c>
      <c r="W133" s="141" t="s">
        <v>4009</v>
      </c>
      <c r="X133" s="146"/>
      <c r="Y133" s="147"/>
      <c r="Z133" s="147"/>
      <c r="AA133" s="141"/>
      <c r="AB133" s="146"/>
      <c r="AC133" s="162"/>
      <c r="AD133" s="146"/>
      <c r="AE133" s="163"/>
      <c r="AF133" s="152">
        <f t="shared" si="6"/>
        <v>85000000</v>
      </c>
      <c r="AG133" s="167"/>
      <c r="AH133" s="146"/>
      <c r="AI133" s="163"/>
      <c r="AJ133" s="152">
        <f t="shared" si="7"/>
        <v>0</v>
      </c>
      <c r="AK133" s="164"/>
      <c r="AL133" s="146"/>
      <c r="AM133" s="163"/>
      <c r="AN133" s="158">
        <f t="shared" si="8"/>
        <v>0</v>
      </c>
      <c r="AO133" s="157"/>
      <c r="AP133" s="157"/>
      <c r="AQ133" s="158">
        <f t="shared" si="10"/>
        <v>0</v>
      </c>
      <c r="AR133" s="158">
        <f t="shared" si="9"/>
        <v>85000000</v>
      </c>
      <c r="AS133" s="159"/>
      <c r="AT133" s="164"/>
      <c r="AU133" s="165"/>
      <c r="AV133" s="148"/>
    </row>
    <row r="134" spans="1:48" s="118" customFormat="1" ht="18.75" customHeight="1">
      <c r="A134" s="140">
        <v>29</v>
      </c>
      <c r="B134" s="141" t="s">
        <v>781</v>
      </c>
      <c r="C134" s="142" t="s">
        <v>151</v>
      </c>
      <c r="D134" s="168" t="s">
        <v>112</v>
      </c>
      <c r="E134" s="168" t="s">
        <v>117</v>
      </c>
      <c r="F134" s="142" t="s">
        <v>122</v>
      </c>
      <c r="G134" s="141" t="s">
        <v>216</v>
      </c>
      <c r="H134" s="142" t="s">
        <v>85</v>
      </c>
      <c r="I134" s="142" t="s">
        <v>40</v>
      </c>
      <c r="J134" s="168" t="s">
        <v>758</v>
      </c>
      <c r="K134" s="141" t="s">
        <v>226</v>
      </c>
      <c r="L134" s="141" t="s">
        <v>237</v>
      </c>
      <c r="M134" s="143">
        <v>0</v>
      </c>
      <c r="N134" s="144">
        <v>0</v>
      </c>
      <c r="O134" s="143">
        <f t="shared" ref="O134:O141" si="11">85500000-85500000</f>
        <v>0</v>
      </c>
      <c r="P134" s="144" t="s">
        <v>361</v>
      </c>
      <c r="Q134" s="144" t="s">
        <v>361</v>
      </c>
      <c r="R134" s="144" t="s">
        <v>361</v>
      </c>
      <c r="S134" s="141" t="s">
        <v>157</v>
      </c>
      <c r="T134" s="141" t="s">
        <v>701</v>
      </c>
      <c r="U134" s="141" t="s">
        <v>702</v>
      </c>
      <c r="V134" s="145" t="s">
        <v>711</v>
      </c>
      <c r="W134" s="141" t="s">
        <v>4010</v>
      </c>
      <c r="X134" s="146"/>
      <c r="Y134" s="147"/>
      <c r="Z134" s="147"/>
      <c r="AA134" s="141"/>
      <c r="AB134" s="146"/>
      <c r="AC134" s="162"/>
      <c r="AD134" s="146"/>
      <c r="AE134" s="163"/>
      <c r="AF134" s="152">
        <f t="shared" si="6"/>
        <v>0</v>
      </c>
      <c r="AG134" s="167"/>
      <c r="AH134" s="146"/>
      <c r="AI134" s="163"/>
      <c r="AJ134" s="152">
        <f t="shared" si="7"/>
        <v>0</v>
      </c>
      <c r="AK134" s="164"/>
      <c r="AL134" s="146"/>
      <c r="AM134" s="163"/>
      <c r="AN134" s="158">
        <f t="shared" si="8"/>
        <v>0</v>
      </c>
      <c r="AO134" s="157"/>
      <c r="AP134" s="157"/>
      <c r="AQ134" s="158">
        <f t="shared" si="10"/>
        <v>0</v>
      </c>
      <c r="AR134" s="158">
        <f t="shared" si="9"/>
        <v>0</v>
      </c>
      <c r="AS134" s="159"/>
      <c r="AT134" s="164"/>
      <c r="AU134" s="165"/>
      <c r="AV134" s="148"/>
    </row>
    <row r="135" spans="1:48" s="118" customFormat="1" ht="18.75" customHeight="1">
      <c r="A135" s="140">
        <v>30</v>
      </c>
      <c r="B135" s="141" t="s">
        <v>782</v>
      </c>
      <c r="C135" s="142" t="s">
        <v>151</v>
      </c>
      <c r="D135" s="168" t="s">
        <v>112</v>
      </c>
      <c r="E135" s="168" t="s">
        <v>117</v>
      </c>
      <c r="F135" s="142" t="s">
        <v>122</v>
      </c>
      <c r="G135" s="141" t="s">
        <v>216</v>
      </c>
      <c r="H135" s="142" t="s">
        <v>85</v>
      </c>
      <c r="I135" s="142" t="s">
        <v>40</v>
      </c>
      <c r="J135" s="168" t="s">
        <v>758</v>
      </c>
      <c r="K135" s="141" t="s">
        <v>226</v>
      </c>
      <c r="L135" s="141" t="s">
        <v>237</v>
      </c>
      <c r="M135" s="143">
        <v>0</v>
      </c>
      <c r="N135" s="144">
        <v>0</v>
      </c>
      <c r="O135" s="143">
        <f t="shared" si="11"/>
        <v>0</v>
      </c>
      <c r="P135" s="144" t="s">
        <v>361</v>
      </c>
      <c r="Q135" s="144" t="s">
        <v>361</v>
      </c>
      <c r="R135" s="144" t="s">
        <v>361</v>
      </c>
      <c r="S135" s="141" t="s">
        <v>157</v>
      </c>
      <c r="T135" s="141" t="s">
        <v>701</v>
      </c>
      <c r="U135" s="141" t="s">
        <v>702</v>
      </c>
      <c r="V135" s="145" t="s">
        <v>711</v>
      </c>
      <c r="W135" s="141" t="s">
        <v>4010</v>
      </c>
      <c r="X135" s="146"/>
      <c r="Y135" s="147"/>
      <c r="Z135" s="147"/>
      <c r="AA135" s="141"/>
      <c r="AB135" s="146"/>
      <c r="AC135" s="162"/>
      <c r="AD135" s="146"/>
      <c r="AE135" s="163"/>
      <c r="AF135" s="152">
        <f t="shared" si="6"/>
        <v>0</v>
      </c>
      <c r="AG135" s="167"/>
      <c r="AH135" s="146"/>
      <c r="AI135" s="163"/>
      <c r="AJ135" s="152">
        <f t="shared" si="7"/>
        <v>0</v>
      </c>
      <c r="AK135" s="164"/>
      <c r="AL135" s="146"/>
      <c r="AM135" s="163"/>
      <c r="AN135" s="158">
        <f t="shared" si="8"/>
        <v>0</v>
      </c>
      <c r="AO135" s="157"/>
      <c r="AP135" s="157"/>
      <c r="AQ135" s="158">
        <f t="shared" si="10"/>
        <v>0</v>
      </c>
      <c r="AR135" s="158">
        <f t="shared" si="9"/>
        <v>0</v>
      </c>
      <c r="AS135" s="159"/>
      <c r="AT135" s="164"/>
      <c r="AU135" s="165"/>
      <c r="AV135" s="148"/>
    </row>
    <row r="136" spans="1:48" s="118" customFormat="1" ht="18.75" customHeight="1">
      <c r="A136" s="140">
        <v>31</v>
      </c>
      <c r="B136" s="141" t="s">
        <v>783</v>
      </c>
      <c r="C136" s="142" t="s">
        <v>151</v>
      </c>
      <c r="D136" s="168" t="s">
        <v>112</v>
      </c>
      <c r="E136" s="168" t="s">
        <v>117</v>
      </c>
      <c r="F136" s="142" t="s">
        <v>122</v>
      </c>
      <c r="G136" s="141" t="s">
        <v>216</v>
      </c>
      <c r="H136" s="142" t="s">
        <v>85</v>
      </c>
      <c r="I136" s="142" t="s">
        <v>40</v>
      </c>
      <c r="J136" s="168" t="s">
        <v>762</v>
      </c>
      <c r="K136" s="141" t="s">
        <v>226</v>
      </c>
      <c r="L136" s="141" t="s">
        <v>237</v>
      </c>
      <c r="M136" s="143">
        <v>0</v>
      </c>
      <c r="N136" s="144">
        <v>0</v>
      </c>
      <c r="O136" s="143">
        <f t="shared" si="11"/>
        <v>0</v>
      </c>
      <c r="P136" s="144" t="s">
        <v>361</v>
      </c>
      <c r="Q136" s="144" t="s">
        <v>361</v>
      </c>
      <c r="R136" s="144" t="s">
        <v>361</v>
      </c>
      <c r="S136" s="141" t="s">
        <v>157</v>
      </c>
      <c r="T136" s="141" t="s">
        <v>701</v>
      </c>
      <c r="U136" s="141" t="s">
        <v>702</v>
      </c>
      <c r="V136" s="145" t="s">
        <v>711</v>
      </c>
      <c r="W136" s="141" t="s">
        <v>4010</v>
      </c>
      <c r="X136" s="146"/>
      <c r="Y136" s="147"/>
      <c r="Z136" s="147"/>
      <c r="AA136" s="141"/>
      <c r="AB136" s="146"/>
      <c r="AC136" s="162"/>
      <c r="AD136" s="146"/>
      <c r="AE136" s="163"/>
      <c r="AF136" s="152">
        <f t="shared" ref="AF136:AF199" si="12">O136-AE136</f>
        <v>0</v>
      </c>
      <c r="AG136" s="167"/>
      <c r="AH136" s="146"/>
      <c r="AI136" s="163"/>
      <c r="AJ136" s="152">
        <f t="shared" ref="AJ136:AJ199" si="13">AE136-AI136</f>
        <v>0</v>
      </c>
      <c r="AK136" s="164"/>
      <c r="AL136" s="146"/>
      <c r="AM136" s="163"/>
      <c r="AN136" s="158">
        <f t="shared" ref="AN136:AN199" si="14">AI136-AM136</f>
        <v>0</v>
      </c>
      <c r="AO136" s="157"/>
      <c r="AP136" s="157"/>
      <c r="AQ136" s="158">
        <f t="shared" si="10"/>
        <v>0</v>
      </c>
      <c r="AR136" s="158">
        <f t="shared" ref="AR136:AR199" si="15">O136-AM136</f>
        <v>0</v>
      </c>
      <c r="AS136" s="159"/>
      <c r="AT136" s="164"/>
      <c r="AU136" s="165"/>
      <c r="AV136" s="148"/>
    </row>
    <row r="137" spans="1:48" s="118" customFormat="1" ht="18.75" customHeight="1">
      <c r="A137" s="140">
        <v>32</v>
      </c>
      <c r="B137" s="141" t="s">
        <v>784</v>
      </c>
      <c r="C137" s="142" t="s">
        <v>151</v>
      </c>
      <c r="D137" s="168" t="s">
        <v>112</v>
      </c>
      <c r="E137" s="168" t="s">
        <v>117</v>
      </c>
      <c r="F137" s="142" t="s">
        <v>122</v>
      </c>
      <c r="G137" s="141" t="s">
        <v>216</v>
      </c>
      <c r="H137" s="142" t="s">
        <v>85</v>
      </c>
      <c r="I137" s="142" t="s">
        <v>40</v>
      </c>
      <c r="J137" s="168" t="s">
        <v>762</v>
      </c>
      <c r="K137" s="141" t="s">
        <v>226</v>
      </c>
      <c r="L137" s="141" t="s">
        <v>237</v>
      </c>
      <c r="M137" s="143">
        <v>0</v>
      </c>
      <c r="N137" s="144">
        <v>0</v>
      </c>
      <c r="O137" s="143">
        <f t="shared" si="11"/>
        <v>0</v>
      </c>
      <c r="P137" s="144" t="s">
        <v>361</v>
      </c>
      <c r="Q137" s="144" t="s">
        <v>361</v>
      </c>
      <c r="R137" s="144" t="s">
        <v>361</v>
      </c>
      <c r="S137" s="141" t="s">
        <v>157</v>
      </c>
      <c r="T137" s="141" t="s">
        <v>701</v>
      </c>
      <c r="U137" s="141" t="s">
        <v>702</v>
      </c>
      <c r="V137" s="145" t="s">
        <v>711</v>
      </c>
      <c r="W137" s="141" t="s">
        <v>4010</v>
      </c>
      <c r="X137" s="146"/>
      <c r="Y137" s="147"/>
      <c r="Z137" s="147"/>
      <c r="AA137" s="141"/>
      <c r="AB137" s="146"/>
      <c r="AC137" s="162"/>
      <c r="AD137" s="146"/>
      <c r="AE137" s="163"/>
      <c r="AF137" s="152">
        <f t="shared" si="12"/>
        <v>0</v>
      </c>
      <c r="AG137" s="167"/>
      <c r="AH137" s="146"/>
      <c r="AI137" s="163"/>
      <c r="AJ137" s="152">
        <f t="shared" si="13"/>
        <v>0</v>
      </c>
      <c r="AK137" s="164"/>
      <c r="AL137" s="146"/>
      <c r="AM137" s="163"/>
      <c r="AN137" s="158">
        <f t="shared" si="14"/>
        <v>0</v>
      </c>
      <c r="AO137" s="157"/>
      <c r="AP137" s="157"/>
      <c r="AQ137" s="158">
        <f t="shared" ref="AQ137:AQ200" si="16">AM137-AO137</f>
        <v>0</v>
      </c>
      <c r="AR137" s="158">
        <f t="shared" si="15"/>
        <v>0</v>
      </c>
      <c r="AS137" s="159"/>
      <c r="AT137" s="164"/>
      <c r="AU137" s="165"/>
      <c r="AV137" s="148"/>
    </row>
    <row r="138" spans="1:48" s="118" customFormat="1" ht="18.75" customHeight="1">
      <c r="A138" s="140">
        <v>33</v>
      </c>
      <c r="B138" s="141" t="s">
        <v>785</v>
      </c>
      <c r="C138" s="142" t="s">
        <v>151</v>
      </c>
      <c r="D138" s="168" t="s">
        <v>112</v>
      </c>
      <c r="E138" s="168" t="s">
        <v>117</v>
      </c>
      <c r="F138" s="142" t="s">
        <v>122</v>
      </c>
      <c r="G138" s="141" t="s">
        <v>216</v>
      </c>
      <c r="H138" s="142" t="s">
        <v>85</v>
      </c>
      <c r="I138" s="142" t="s">
        <v>40</v>
      </c>
      <c r="J138" s="168" t="s">
        <v>762</v>
      </c>
      <c r="K138" s="141" t="s">
        <v>226</v>
      </c>
      <c r="L138" s="141" t="s">
        <v>237</v>
      </c>
      <c r="M138" s="143">
        <v>0</v>
      </c>
      <c r="N138" s="144">
        <v>0</v>
      </c>
      <c r="O138" s="143">
        <f t="shared" si="11"/>
        <v>0</v>
      </c>
      <c r="P138" s="144" t="s">
        <v>361</v>
      </c>
      <c r="Q138" s="144" t="s">
        <v>361</v>
      </c>
      <c r="R138" s="144" t="s">
        <v>361</v>
      </c>
      <c r="S138" s="141" t="s">
        <v>157</v>
      </c>
      <c r="T138" s="141" t="s">
        <v>701</v>
      </c>
      <c r="U138" s="141" t="s">
        <v>702</v>
      </c>
      <c r="V138" s="145" t="s">
        <v>711</v>
      </c>
      <c r="W138" s="141" t="s">
        <v>4010</v>
      </c>
      <c r="X138" s="146"/>
      <c r="Y138" s="147"/>
      <c r="Z138" s="147"/>
      <c r="AA138" s="141"/>
      <c r="AB138" s="146"/>
      <c r="AC138" s="162"/>
      <c r="AD138" s="146"/>
      <c r="AE138" s="163"/>
      <c r="AF138" s="152">
        <f t="shared" si="12"/>
        <v>0</v>
      </c>
      <c r="AG138" s="167"/>
      <c r="AH138" s="146"/>
      <c r="AI138" s="163"/>
      <c r="AJ138" s="152">
        <f t="shared" si="13"/>
        <v>0</v>
      </c>
      <c r="AK138" s="164"/>
      <c r="AL138" s="146"/>
      <c r="AM138" s="163"/>
      <c r="AN138" s="158">
        <f t="shared" si="14"/>
        <v>0</v>
      </c>
      <c r="AO138" s="157"/>
      <c r="AP138" s="157"/>
      <c r="AQ138" s="158">
        <f t="shared" si="16"/>
        <v>0</v>
      </c>
      <c r="AR138" s="158">
        <f t="shared" si="15"/>
        <v>0</v>
      </c>
      <c r="AS138" s="159"/>
      <c r="AT138" s="164"/>
      <c r="AU138" s="165"/>
      <c r="AV138" s="148"/>
    </row>
    <row r="139" spans="1:48" s="118" customFormat="1" ht="18.75" customHeight="1">
      <c r="A139" s="140">
        <v>34</v>
      </c>
      <c r="B139" s="141" t="s">
        <v>786</v>
      </c>
      <c r="C139" s="142" t="s">
        <v>151</v>
      </c>
      <c r="D139" s="168" t="s">
        <v>112</v>
      </c>
      <c r="E139" s="168" t="s">
        <v>117</v>
      </c>
      <c r="F139" s="142" t="s">
        <v>122</v>
      </c>
      <c r="G139" s="141" t="s">
        <v>216</v>
      </c>
      <c r="H139" s="142" t="s">
        <v>85</v>
      </c>
      <c r="I139" s="142" t="s">
        <v>40</v>
      </c>
      <c r="J139" s="168" t="s">
        <v>762</v>
      </c>
      <c r="K139" s="141" t="s">
        <v>226</v>
      </c>
      <c r="L139" s="141" t="s">
        <v>237</v>
      </c>
      <c r="M139" s="143">
        <v>0</v>
      </c>
      <c r="N139" s="144">
        <v>0</v>
      </c>
      <c r="O139" s="143">
        <f t="shared" si="11"/>
        <v>0</v>
      </c>
      <c r="P139" s="144" t="s">
        <v>361</v>
      </c>
      <c r="Q139" s="144" t="s">
        <v>361</v>
      </c>
      <c r="R139" s="144" t="s">
        <v>361</v>
      </c>
      <c r="S139" s="141" t="s">
        <v>157</v>
      </c>
      <c r="T139" s="141" t="s">
        <v>701</v>
      </c>
      <c r="U139" s="141" t="s">
        <v>702</v>
      </c>
      <c r="V139" s="145" t="s">
        <v>711</v>
      </c>
      <c r="W139" s="141" t="s">
        <v>4010</v>
      </c>
      <c r="X139" s="146"/>
      <c r="Y139" s="147"/>
      <c r="Z139" s="147"/>
      <c r="AA139" s="141"/>
      <c r="AB139" s="146"/>
      <c r="AC139" s="162"/>
      <c r="AD139" s="146"/>
      <c r="AE139" s="163"/>
      <c r="AF139" s="152">
        <f t="shared" si="12"/>
        <v>0</v>
      </c>
      <c r="AG139" s="167"/>
      <c r="AH139" s="146"/>
      <c r="AI139" s="163"/>
      <c r="AJ139" s="152">
        <f t="shared" si="13"/>
        <v>0</v>
      </c>
      <c r="AK139" s="164"/>
      <c r="AL139" s="146"/>
      <c r="AM139" s="163"/>
      <c r="AN139" s="158">
        <f t="shared" si="14"/>
        <v>0</v>
      </c>
      <c r="AO139" s="157"/>
      <c r="AP139" s="157"/>
      <c r="AQ139" s="158">
        <f t="shared" si="16"/>
        <v>0</v>
      </c>
      <c r="AR139" s="158">
        <f t="shared" si="15"/>
        <v>0</v>
      </c>
      <c r="AS139" s="159"/>
      <c r="AT139" s="164"/>
      <c r="AU139" s="165"/>
      <c r="AV139" s="148"/>
    </row>
    <row r="140" spans="1:48" s="118" customFormat="1" ht="18.75" customHeight="1">
      <c r="A140" s="140">
        <v>35</v>
      </c>
      <c r="B140" s="141" t="s">
        <v>787</v>
      </c>
      <c r="C140" s="142" t="s">
        <v>151</v>
      </c>
      <c r="D140" s="168" t="s">
        <v>112</v>
      </c>
      <c r="E140" s="168" t="s">
        <v>117</v>
      </c>
      <c r="F140" s="142" t="s">
        <v>122</v>
      </c>
      <c r="G140" s="141" t="s">
        <v>216</v>
      </c>
      <c r="H140" s="142" t="s">
        <v>85</v>
      </c>
      <c r="I140" s="142" t="s">
        <v>40</v>
      </c>
      <c r="J140" s="168" t="s">
        <v>762</v>
      </c>
      <c r="K140" s="141" t="s">
        <v>226</v>
      </c>
      <c r="L140" s="141" t="s">
        <v>237</v>
      </c>
      <c r="M140" s="143">
        <v>0</v>
      </c>
      <c r="N140" s="144">
        <v>0</v>
      </c>
      <c r="O140" s="143">
        <f t="shared" si="11"/>
        <v>0</v>
      </c>
      <c r="P140" s="144" t="s">
        <v>361</v>
      </c>
      <c r="Q140" s="144" t="s">
        <v>361</v>
      </c>
      <c r="R140" s="144" t="s">
        <v>361</v>
      </c>
      <c r="S140" s="141" t="s">
        <v>157</v>
      </c>
      <c r="T140" s="141" t="s">
        <v>701</v>
      </c>
      <c r="U140" s="141" t="s">
        <v>702</v>
      </c>
      <c r="V140" s="145" t="s">
        <v>711</v>
      </c>
      <c r="W140" s="141" t="s">
        <v>4010</v>
      </c>
      <c r="X140" s="146"/>
      <c r="Y140" s="147"/>
      <c r="Z140" s="147"/>
      <c r="AA140" s="141"/>
      <c r="AB140" s="146"/>
      <c r="AC140" s="162"/>
      <c r="AD140" s="146"/>
      <c r="AE140" s="163"/>
      <c r="AF140" s="152">
        <f t="shared" si="12"/>
        <v>0</v>
      </c>
      <c r="AG140" s="167"/>
      <c r="AH140" s="146"/>
      <c r="AI140" s="163"/>
      <c r="AJ140" s="152">
        <f t="shared" si="13"/>
        <v>0</v>
      </c>
      <c r="AK140" s="164"/>
      <c r="AL140" s="146"/>
      <c r="AM140" s="163"/>
      <c r="AN140" s="158">
        <f t="shared" si="14"/>
        <v>0</v>
      </c>
      <c r="AO140" s="157"/>
      <c r="AP140" s="157"/>
      <c r="AQ140" s="158">
        <f t="shared" si="16"/>
        <v>0</v>
      </c>
      <c r="AR140" s="158">
        <f t="shared" si="15"/>
        <v>0</v>
      </c>
      <c r="AS140" s="159"/>
      <c r="AT140" s="164"/>
      <c r="AU140" s="165"/>
      <c r="AV140" s="148"/>
    </row>
    <row r="141" spans="1:48" s="118" customFormat="1" ht="18.75" customHeight="1">
      <c r="A141" s="140">
        <v>36</v>
      </c>
      <c r="B141" s="141" t="s">
        <v>788</v>
      </c>
      <c r="C141" s="142" t="s">
        <v>151</v>
      </c>
      <c r="D141" s="168" t="s">
        <v>112</v>
      </c>
      <c r="E141" s="168" t="s">
        <v>117</v>
      </c>
      <c r="F141" s="142" t="s">
        <v>122</v>
      </c>
      <c r="G141" s="141" t="s">
        <v>216</v>
      </c>
      <c r="H141" s="142" t="s">
        <v>85</v>
      </c>
      <c r="I141" s="142" t="s">
        <v>40</v>
      </c>
      <c r="J141" s="168" t="s">
        <v>762</v>
      </c>
      <c r="K141" s="141" t="s">
        <v>226</v>
      </c>
      <c r="L141" s="141" t="s">
        <v>237</v>
      </c>
      <c r="M141" s="143">
        <v>0</v>
      </c>
      <c r="N141" s="144">
        <v>0</v>
      </c>
      <c r="O141" s="143">
        <f t="shared" si="11"/>
        <v>0</v>
      </c>
      <c r="P141" s="144" t="s">
        <v>361</v>
      </c>
      <c r="Q141" s="144" t="s">
        <v>361</v>
      </c>
      <c r="R141" s="144" t="s">
        <v>361</v>
      </c>
      <c r="S141" s="141" t="s">
        <v>157</v>
      </c>
      <c r="T141" s="141" t="s">
        <v>701</v>
      </c>
      <c r="U141" s="141" t="s">
        <v>702</v>
      </c>
      <c r="V141" s="145" t="s">
        <v>711</v>
      </c>
      <c r="W141" s="141" t="s">
        <v>4010</v>
      </c>
      <c r="X141" s="146"/>
      <c r="Y141" s="147"/>
      <c r="Z141" s="147"/>
      <c r="AA141" s="141"/>
      <c r="AB141" s="146"/>
      <c r="AC141" s="162"/>
      <c r="AD141" s="146"/>
      <c r="AE141" s="163"/>
      <c r="AF141" s="152">
        <f t="shared" si="12"/>
        <v>0</v>
      </c>
      <c r="AG141" s="167"/>
      <c r="AH141" s="146"/>
      <c r="AI141" s="163"/>
      <c r="AJ141" s="152">
        <f t="shared" si="13"/>
        <v>0</v>
      </c>
      <c r="AK141" s="164"/>
      <c r="AL141" s="146"/>
      <c r="AM141" s="163"/>
      <c r="AN141" s="158">
        <f t="shared" si="14"/>
        <v>0</v>
      </c>
      <c r="AO141" s="157"/>
      <c r="AP141" s="157"/>
      <c r="AQ141" s="158">
        <f t="shared" si="16"/>
        <v>0</v>
      </c>
      <c r="AR141" s="158">
        <f t="shared" si="15"/>
        <v>0</v>
      </c>
      <c r="AS141" s="159"/>
      <c r="AT141" s="164"/>
      <c r="AU141" s="165"/>
      <c r="AV141" s="148"/>
    </row>
    <row r="142" spans="1:48" s="118" customFormat="1" ht="18.75" customHeight="1">
      <c r="A142" s="140">
        <v>37</v>
      </c>
      <c r="B142" s="141" t="s">
        <v>789</v>
      </c>
      <c r="C142" s="142" t="s">
        <v>151</v>
      </c>
      <c r="D142" s="168" t="s">
        <v>112</v>
      </c>
      <c r="E142" s="168" t="s">
        <v>117</v>
      </c>
      <c r="F142" s="142" t="s">
        <v>122</v>
      </c>
      <c r="G142" s="141" t="s">
        <v>216</v>
      </c>
      <c r="H142" s="142" t="s">
        <v>75</v>
      </c>
      <c r="I142" s="142" t="s">
        <v>40</v>
      </c>
      <c r="J142" s="168" t="s">
        <v>790</v>
      </c>
      <c r="K142" s="141" t="s">
        <v>224</v>
      </c>
      <c r="L142" s="141">
        <v>78111800</v>
      </c>
      <c r="M142" s="143">
        <v>50000000</v>
      </c>
      <c r="N142" s="144">
        <v>10</v>
      </c>
      <c r="O142" s="143">
        <v>484373457</v>
      </c>
      <c r="P142" s="144" t="s">
        <v>238</v>
      </c>
      <c r="Q142" s="144" t="s">
        <v>238</v>
      </c>
      <c r="R142" s="144" t="s">
        <v>239</v>
      </c>
      <c r="S142" s="141" t="s">
        <v>157</v>
      </c>
      <c r="T142" s="141" t="s">
        <v>701</v>
      </c>
      <c r="U142" s="141" t="s">
        <v>702</v>
      </c>
      <c r="V142" s="145" t="s">
        <v>711</v>
      </c>
      <c r="W142" s="141" t="s">
        <v>4009</v>
      </c>
      <c r="X142" s="146"/>
      <c r="Y142" s="147"/>
      <c r="Z142" s="147"/>
      <c r="AA142" s="141"/>
      <c r="AB142" s="146"/>
      <c r="AC142" s="162"/>
      <c r="AD142" s="146"/>
      <c r="AE142" s="163"/>
      <c r="AF142" s="152">
        <f t="shared" si="12"/>
        <v>484373457</v>
      </c>
      <c r="AG142" s="167"/>
      <c r="AH142" s="146"/>
      <c r="AI142" s="163"/>
      <c r="AJ142" s="152">
        <f t="shared" si="13"/>
        <v>0</v>
      </c>
      <c r="AK142" s="164"/>
      <c r="AL142" s="146"/>
      <c r="AM142" s="163"/>
      <c r="AN142" s="158">
        <f t="shared" si="14"/>
        <v>0</v>
      </c>
      <c r="AO142" s="157"/>
      <c r="AP142" s="157"/>
      <c r="AQ142" s="158">
        <f t="shared" si="16"/>
        <v>0</v>
      </c>
      <c r="AR142" s="158">
        <f t="shared" si="15"/>
        <v>484373457</v>
      </c>
      <c r="AS142" s="159"/>
      <c r="AT142" s="164"/>
      <c r="AU142" s="165"/>
      <c r="AV142" s="148"/>
    </row>
    <row r="143" spans="1:48" s="118" customFormat="1" ht="18.75" customHeight="1">
      <c r="A143" s="140">
        <v>38</v>
      </c>
      <c r="B143" s="141" t="s">
        <v>791</v>
      </c>
      <c r="C143" s="142" t="s">
        <v>151</v>
      </c>
      <c r="D143" s="168" t="s">
        <v>112</v>
      </c>
      <c r="E143" s="168" t="s">
        <v>116</v>
      </c>
      <c r="F143" s="142" t="s">
        <v>121</v>
      </c>
      <c r="G143" s="141" t="s">
        <v>215</v>
      </c>
      <c r="H143" s="142" t="s">
        <v>12</v>
      </c>
      <c r="I143" s="142" t="s">
        <v>40</v>
      </c>
      <c r="J143" s="168" t="s">
        <v>792</v>
      </c>
      <c r="K143" s="141" t="s">
        <v>218</v>
      </c>
      <c r="L143" s="141">
        <v>80111600</v>
      </c>
      <c r="M143" s="143">
        <v>5000000</v>
      </c>
      <c r="N143" s="144">
        <v>10</v>
      </c>
      <c r="O143" s="143">
        <v>50000000</v>
      </c>
      <c r="P143" s="144" t="s">
        <v>238</v>
      </c>
      <c r="Q143" s="144" t="s">
        <v>238</v>
      </c>
      <c r="R143" s="144" t="s">
        <v>238</v>
      </c>
      <c r="S143" s="141" t="s">
        <v>157</v>
      </c>
      <c r="T143" s="141" t="s">
        <v>701</v>
      </c>
      <c r="U143" s="141" t="s">
        <v>702</v>
      </c>
      <c r="V143" s="145" t="s">
        <v>711</v>
      </c>
      <c r="W143" s="141" t="s">
        <v>4009</v>
      </c>
      <c r="X143" s="146"/>
      <c r="Y143" s="147"/>
      <c r="Z143" s="147"/>
      <c r="AA143" s="141"/>
      <c r="AB143" s="146"/>
      <c r="AC143" s="162"/>
      <c r="AD143" s="146"/>
      <c r="AE143" s="163"/>
      <c r="AF143" s="152">
        <f t="shared" si="12"/>
        <v>50000000</v>
      </c>
      <c r="AG143" s="167"/>
      <c r="AH143" s="146"/>
      <c r="AI143" s="163"/>
      <c r="AJ143" s="152">
        <f t="shared" si="13"/>
        <v>0</v>
      </c>
      <c r="AK143" s="164"/>
      <c r="AL143" s="146"/>
      <c r="AM143" s="163"/>
      <c r="AN143" s="158">
        <f t="shared" si="14"/>
        <v>0</v>
      </c>
      <c r="AO143" s="157"/>
      <c r="AP143" s="157"/>
      <c r="AQ143" s="158">
        <f t="shared" si="16"/>
        <v>0</v>
      </c>
      <c r="AR143" s="158">
        <f t="shared" si="15"/>
        <v>50000000</v>
      </c>
      <c r="AS143" s="159"/>
      <c r="AT143" s="164"/>
      <c r="AU143" s="165"/>
      <c r="AV143" s="148"/>
    </row>
    <row r="144" spans="1:48" s="118" customFormat="1" ht="18.75" customHeight="1">
      <c r="A144" s="140">
        <v>39</v>
      </c>
      <c r="B144" s="141" t="s">
        <v>793</v>
      </c>
      <c r="C144" s="142" t="s">
        <v>151</v>
      </c>
      <c r="D144" s="168" t="s">
        <v>112</v>
      </c>
      <c r="E144" s="168" t="s">
        <v>116</v>
      </c>
      <c r="F144" s="142" t="s">
        <v>121</v>
      </c>
      <c r="G144" s="141" t="s">
        <v>215</v>
      </c>
      <c r="H144" s="142" t="s">
        <v>2</v>
      </c>
      <c r="I144" s="142" t="s">
        <v>40</v>
      </c>
      <c r="J144" s="168" t="s">
        <v>794</v>
      </c>
      <c r="K144" s="141" t="s">
        <v>218</v>
      </c>
      <c r="L144" s="141">
        <v>80111607</v>
      </c>
      <c r="M144" s="143">
        <v>8711100</v>
      </c>
      <c r="N144" s="144">
        <v>9.6999999999999993</v>
      </c>
      <c r="O144" s="143">
        <v>57000000</v>
      </c>
      <c r="P144" s="144" t="s">
        <v>700</v>
      </c>
      <c r="Q144" s="144" t="s">
        <v>700</v>
      </c>
      <c r="R144" s="144" t="s">
        <v>700</v>
      </c>
      <c r="S144" s="141" t="s">
        <v>157</v>
      </c>
      <c r="T144" s="141" t="s">
        <v>701</v>
      </c>
      <c r="U144" s="141" t="s">
        <v>702</v>
      </c>
      <c r="V144" s="145" t="s">
        <v>711</v>
      </c>
      <c r="W144" s="141" t="s">
        <v>4009</v>
      </c>
      <c r="X144" s="146">
        <v>45344</v>
      </c>
      <c r="Y144" s="147">
        <v>202414000023183</v>
      </c>
      <c r="Z144" s="147" t="s">
        <v>38</v>
      </c>
      <c r="AA144" s="141" t="s">
        <v>712</v>
      </c>
      <c r="AB144" s="146">
        <v>45345</v>
      </c>
      <c r="AC144" s="162" t="s">
        <v>795</v>
      </c>
      <c r="AD144" s="146">
        <v>45345</v>
      </c>
      <c r="AE144" s="163">
        <v>34844400</v>
      </c>
      <c r="AF144" s="152">
        <f t="shared" si="12"/>
        <v>22155600</v>
      </c>
      <c r="AG144" s="167">
        <v>151</v>
      </c>
      <c r="AH144" s="146">
        <v>45348</v>
      </c>
      <c r="AI144" s="163">
        <v>34844400</v>
      </c>
      <c r="AJ144" s="152">
        <f t="shared" si="13"/>
        <v>0</v>
      </c>
      <c r="AK144" s="164">
        <v>1021</v>
      </c>
      <c r="AL144" s="146">
        <v>45371</v>
      </c>
      <c r="AM144" s="163">
        <v>34844400</v>
      </c>
      <c r="AN144" s="158">
        <f t="shared" si="14"/>
        <v>0</v>
      </c>
      <c r="AO144" s="157">
        <v>11905170</v>
      </c>
      <c r="AP144" s="157"/>
      <c r="AQ144" s="158">
        <f t="shared" si="16"/>
        <v>22939230</v>
      </c>
      <c r="AR144" s="158">
        <f t="shared" si="15"/>
        <v>22155600</v>
      </c>
      <c r="AS144" s="159" t="s">
        <v>170</v>
      </c>
      <c r="AT144" s="164">
        <v>201</v>
      </c>
      <c r="AU144" s="165" t="s">
        <v>796</v>
      </c>
      <c r="AV144" s="148"/>
    </row>
    <row r="145" spans="1:48" s="118" customFormat="1" ht="18.75" customHeight="1">
      <c r="A145" s="140">
        <v>40</v>
      </c>
      <c r="B145" s="141" t="s">
        <v>797</v>
      </c>
      <c r="C145" s="142" t="s">
        <v>151</v>
      </c>
      <c r="D145" s="168" t="s">
        <v>112</v>
      </c>
      <c r="E145" s="168" t="s">
        <v>116</v>
      </c>
      <c r="F145" s="142" t="s">
        <v>121</v>
      </c>
      <c r="G145" s="141" t="s">
        <v>215</v>
      </c>
      <c r="H145" s="142" t="s">
        <v>2</v>
      </c>
      <c r="I145" s="142" t="s">
        <v>40</v>
      </c>
      <c r="J145" s="168" t="s">
        <v>798</v>
      </c>
      <c r="K145" s="141" t="s">
        <v>218</v>
      </c>
      <c r="L145" s="141">
        <v>80111607</v>
      </c>
      <c r="M145" s="143">
        <v>5929900</v>
      </c>
      <c r="N145" s="144">
        <v>12</v>
      </c>
      <c r="O145" s="143">
        <v>85000000</v>
      </c>
      <c r="P145" s="144" t="s">
        <v>238</v>
      </c>
      <c r="Q145" s="144" t="s">
        <v>238</v>
      </c>
      <c r="R145" s="144" t="s">
        <v>238</v>
      </c>
      <c r="S145" s="141" t="s">
        <v>157</v>
      </c>
      <c r="T145" s="141" t="s">
        <v>701</v>
      </c>
      <c r="U145" s="141" t="s">
        <v>702</v>
      </c>
      <c r="V145" s="145" t="s">
        <v>711</v>
      </c>
      <c r="W145" s="141" t="s">
        <v>4009</v>
      </c>
      <c r="X145" s="146">
        <v>45344</v>
      </c>
      <c r="Y145" s="147" t="s">
        <v>799</v>
      </c>
      <c r="Z145" s="147" t="s">
        <v>38</v>
      </c>
      <c r="AA145" s="141" t="s">
        <v>712</v>
      </c>
      <c r="AB145" s="146">
        <v>45345</v>
      </c>
      <c r="AC145" s="162" t="s">
        <v>800</v>
      </c>
      <c r="AD145" s="146">
        <v>45369</v>
      </c>
      <c r="AE145" s="163">
        <v>20754650</v>
      </c>
      <c r="AF145" s="152">
        <f t="shared" si="12"/>
        <v>64245350</v>
      </c>
      <c r="AG145" s="167">
        <v>619</v>
      </c>
      <c r="AH145" s="146">
        <v>45390</v>
      </c>
      <c r="AI145" s="163">
        <v>20754650</v>
      </c>
      <c r="AJ145" s="152">
        <f t="shared" si="13"/>
        <v>0</v>
      </c>
      <c r="AK145" s="164">
        <v>1754</v>
      </c>
      <c r="AL145" s="146">
        <v>45399</v>
      </c>
      <c r="AM145" s="163">
        <v>20754650</v>
      </c>
      <c r="AN145" s="158">
        <f t="shared" si="14"/>
        <v>0</v>
      </c>
      <c r="AO145" s="157">
        <v>2371960</v>
      </c>
      <c r="AP145" s="157"/>
      <c r="AQ145" s="158">
        <f t="shared" si="16"/>
        <v>18382690</v>
      </c>
      <c r="AR145" s="158">
        <f t="shared" si="15"/>
        <v>64245350</v>
      </c>
      <c r="AS145" s="159" t="s">
        <v>170</v>
      </c>
      <c r="AT145" s="164">
        <v>368</v>
      </c>
      <c r="AU145" s="165" t="s">
        <v>801</v>
      </c>
      <c r="AV145" s="148" t="s">
        <v>802</v>
      </c>
    </row>
    <row r="146" spans="1:48" s="118" customFormat="1" ht="18.75" customHeight="1">
      <c r="A146" s="140">
        <v>41</v>
      </c>
      <c r="B146" s="141" t="s">
        <v>803</v>
      </c>
      <c r="C146" s="142" t="s">
        <v>151</v>
      </c>
      <c r="D146" s="168" t="s">
        <v>112</v>
      </c>
      <c r="E146" s="168" t="s">
        <v>116</v>
      </c>
      <c r="F146" s="142" t="s">
        <v>121</v>
      </c>
      <c r="G146" s="141" t="s">
        <v>215</v>
      </c>
      <c r="H146" s="142" t="s">
        <v>2</v>
      </c>
      <c r="I146" s="142" t="s">
        <v>40</v>
      </c>
      <c r="J146" s="168" t="s">
        <v>804</v>
      </c>
      <c r="K146" s="141" t="s">
        <v>218</v>
      </c>
      <c r="L146" s="141">
        <v>80111607</v>
      </c>
      <c r="M146" s="143">
        <v>8500000</v>
      </c>
      <c r="N146" s="144">
        <v>10</v>
      </c>
      <c r="O146" s="143">
        <v>4429000</v>
      </c>
      <c r="P146" s="144" t="s">
        <v>238</v>
      </c>
      <c r="Q146" s="144" t="s">
        <v>238</v>
      </c>
      <c r="R146" s="144" t="s">
        <v>238</v>
      </c>
      <c r="S146" s="141" t="s">
        <v>157</v>
      </c>
      <c r="T146" s="141" t="s">
        <v>701</v>
      </c>
      <c r="U146" s="141" t="s">
        <v>702</v>
      </c>
      <c r="V146" s="145" t="s">
        <v>711</v>
      </c>
      <c r="W146" s="141" t="s">
        <v>4009</v>
      </c>
      <c r="X146" s="146"/>
      <c r="Y146" s="147"/>
      <c r="Z146" s="147"/>
      <c r="AA146" s="141"/>
      <c r="AB146" s="146"/>
      <c r="AC146" s="162"/>
      <c r="AD146" s="146"/>
      <c r="AE146" s="163"/>
      <c r="AF146" s="152">
        <f t="shared" si="12"/>
        <v>4429000</v>
      </c>
      <c r="AG146" s="167"/>
      <c r="AH146" s="146"/>
      <c r="AI146" s="163"/>
      <c r="AJ146" s="152">
        <f t="shared" si="13"/>
        <v>0</v>
      </c>
      <c r="AK146" s="164"/>
      <c r="AL146" s="146"/>
      <c r="AM146" s="163"/>
      <c r="AN146" s="158">
        <f t="shared" si="14"/>
        <v>0</v>
      </c>
      <c r="AO146" s="157"/>
      <c r="AP146" s="157"/>
      <c r="AQ146" s="158">
        <f t="shared" si="16"/>
        <v>0</v>
      </c>
      <c r="AR146" s="158">
        <f t="shared" si="15"/>
        <v>4429000</v>
      </c>
      <c r="AS146" s="159"/>
      <c r="AT146" s="164"/>
      <c r="AU146" s="165"/>
      <c r="AV146" s="148"/>
    </row>
    <row r="147" spans="1:48" s="118" customFormat="1" ht="18.75" customHeight="1">
      <c r="A147" s="140">
        <v>42</v>
      </c>
      <c r="B147" s="141" t="s">
        <v>805</v>
      </c>
      <c r="C147" s="142" t="s">
        <v>151</v>
      </c>
      <c r="D147" s="168" t="s">
        <v>112</v>
      </c>
      <c r="E147" s="168" t="s">
        <v>116</v>
      </c>
      <c r="F147" s="142" t="s">
        <v>121</v>
      </c>
      <c r="G147" s="141" t="s">
        <v>215</v>
      </c>
      <c r="H147" s="142" t="s">
        <v>2</v>
      </c>
      <c r="I147" s="142" t="s">
        <v>40</v>
      </c>
      <c r="J147" s="168" t="s">
        <v>804</v>
      </c>
      <c r="K147" s="141" t="s">
        <v>218</v>
      </c>
      <c r="L147" s="141">
        <v>80111607</v>
      </c>
      <c r="M147" s="143">
        <v>8500000</v>
      </c>
      <c r="N147" s="144">
        <v>10</v>
      </c>
      <c r="O147" s="143">
        <v>85000000</v>
      </c>
      <c r="P147" s="144" t="s">
        <v>452</v>
      </c>
      <c r="Q147" s="144" t="s">
        <v>452</v>
      </c>
      <c r="R147" s="144" t="s">
        <v>452</v>
      </c>
      <c r="S147" s="141" t="s">
        <v>157</v>
      </c>
      <c r="T147" s="141" t="s">
        <v>701</v>
      </c>
      <c r="U147" s="141" t="s">
        <v>702</v>
      </c>
      <c r="V147" s="145" t="s">
        <v>711</v>
      </c>
      <c r="W147" s="141" t="s">
        <v>4009</v>
      </c>
      <c r="X147" s="146"/>
      <c r="Y147" s="147"/>
      <c r="Z147" s="147"/>
      <c r="AA147" s="141"/>
      <c r="AB147" s="146"/>
      <c r="AC147" s="162"/>
      <c r="AD147" s="146"/>
      <c r="AE147" s="163"/>
      <c r="AF147" s="152">
        <f t="shared" si="12"/>
        <v>85000000</v>
      </c>
      <c r="AG147" s="167"/>
      <c r="AH147" s="146"/>
      <c r="AI147" s="163"/>
      <c r="AJ147" s="152">
        <f t="shared" si="13"/>
        <v>0</v>
      </c>
      <c r="AK147" s="164"/>
      <c r="AL147" s="146"/>
      <c r="AM147" s="163"/>
      <c r="AN147" s="158">
        <f t="shared" si="14"/>
        <v>0</v>
      </c>
      <c r="AO147" s="157"/>
      <c r="AP147" s="157"/>
      <c r="AQ147" s="158">
        <f t="shared" si="16"/>
        <v>0</v>
      </c>
      <c r="AR147" s="158">
        <f t="shared" si="15"/>
        <v>85000000</v>
      </c>
      <c r="AS147" s="159"/>
      <c r="AT147" s="164"/>
      <c r="AU147" s="165"/>
      <c r="AV147" s="148"/>
    </row>
    <row r="148" spans="1:48" s="118" customFormat="1" ht="18.75" customHeight="1">
      <c r="A148" s="140">
        <v>43</v>
      </c>
      <c r="B148" s="141" t="s">
        <v>806</v>
      </c>
      <c r="C148" s="142" t="s">
        <v>151</v>
      </c>
      <c r="D148" s="168" t="s">
        <v>112</v>
      </c>
      <c r="E148" s="168" t="s">
        <v>116</v>
      </c>
      <c r="F148" s="142" t="s">
        <v>121</v>
      </c>
      <c r="G148" s="141" t="s">
        <v>215</v>
      </c>
      <c r="H148" s="142" t="s">
        <v>2</v>
      </c>
      <c r="I148" s="142" t="s">
        <v>40</v>
      </c>
      <c r="J148" s="168" t="s">
        <v>804</v>
      </c>
      <c r="K148" s="141" t="s">
        <v>218</v>
      </c>
      <c r="L148" s="141">
        <v>80111607</v>
      </c>
      <c r="M148" s="143">
        <v>8500000</v>
      </c>
      <c r="N148" s="144">
        <v>10</v>
      </c>
      <c r="O148" s="143">
        <v>55443200</v>
      </c>
      <c r="P148" s="144" t="s">
        <v>238</v>
      </c>
      <c r="Q148" s="144" t="s">
        <v>238</v>
      </c>
      <c r="R148" s="144" t="s">
        <v>238</v>
      </c>
      <c r="S148" s="141" t="s">
        <v>157</v>
      </c>
      <c r="T148" s="141" t="s">
        <v>701</v>
      </c>
      <c r="U148" s="141" t="s">
        <v>702</v>
      </c>
      <c r="V148" s="145" t="s">
        <v>711</v>
      </c>
      <c r="W148" s="141" t="s">
        <v>4009</v>
      </c>
      <c r="X148" s="146"/>
      <c r="Y148" s="147"/>
      <c r="Z148" s="147"/>
      <c r="AA148" s="141"/>
      <c r="AB148" s="146"/>
      <c r="AC148" s="162"/>
      <c r="AD148" s="146"/>
      <c r="AE148" s="163"/>
      <c r="AF148" s="152">
        <f t="shared" si="12"/>
        <v>55443200</v>
      </c>
      <c r="AG148" s="167"/>
      <c r="AH148" s="146"/>
      <c r="AI148" s="163"/>
      <c r="AJ148" s="152">
        <f t="shared" si="13"/>
        <v>0</v>
      </c>
      <c r="AK148" s="164"/>
      <c r="AL148" s="146"/>
      <c r="AM148" s="163"/>
      <c r="AN148" s="158">
        <f t="shared" si="14"/>
        <v>0</v>
      </c>
      <c r="AO148" s="157"/>
      <c r="AP148" s="157"/>
      <c r="AQ148" s="158">
        <f t="shared" si="16"/>
        <v>0</v>
      </c>
      <c r="AR148" s="158">
        <f t="shared" si="15"/>
        <v>55443200</v>
      </c>
      <c r="AS148" s="159"/>
      <c r="AT148" s="164"/>
      <c r="AU148" s="165"/>
      <c r="AV148" s="148"/>
    </row>
    <row r="149" spans="1:48" s="118" customFormat="1" ht="18.75" customHeight="1">
      <c r="A149" s="140">
        <v>44</v>
      </c>
      <c r="B149" s="141" t="s">
        <v>807</v>
      </c>
      <c r="C149" s="142" t="s">
        <v>151</v>
      </c>
      <c r="D149" s="168" t="s">
        <v>112</v>
      </c>
      <c r="E149" s="168" t="s">
        <v>116</v>
      </c>
      <c r="F149" s="142" t="s">
        <v>121</v>
      </c>
      <c r="G149" s="141" t="s">
        <v>215</v>
      </c>
      <c r="H149" s="142" t="s">
        <v>84</v>
      </c>
      <c r="I149" s="142" t="s">
        <v>40</v>
      </c>
      <c r="J149" s="168" t="s">
        <v>808</v>
      </c>
      <c r="K149" s="141" t="s">
        <v>218</v>
      </c>
      <c r="L149" s="141">
        <v>80111617</v>
      </c>
      <c r="M149" s="143">
        <v>7767000</v>
      </c>
      <c r="N149" s="144">
        <v>10.9</v>
      </c>
      <c r="O149" s="143">
        <v>85000000</v>
      </c>
      <c r="P149" s="144" t="s">
        <v>700</v>
      </c>
      <c r="Q149" s="144" t="s">
        <v>700</v>
      </c>
      <c r="R149" s="144" t="s">
        <v>700</v>
      </c>
      <c r="S149" s="141" t="s">
        <v>157</v>
      </c>
      <c r="T149" s="141" t="s">
        <v>701</v>
      </c>
      <c r="U149" s="141" t="s">
        <v>702</v>
      </c>
      <c r="V149" s="145" t="s">
        <v>711</v>
      </c>
      <c r="W149" s="141" t="s">
        <v>4009</v>
      </c>
      <c r="X149" s="146">
        <v>45343</v>
      </c>
      <c r="Y149" s="147">
        <v>202414000022963</v>
      </c>
      <c r="Z149" s="147" t="s">
        <v>38</v>
      </c>
      <c r="AA149" s="141" t="s">
        <v>712</v>
      </c>
      <c r="AB149" s="146">
        <v>45344</v>
      </c>
      <c r="AC149" s="162" t="s">
        <v>809</v>
      </c>
      <c r="AD149" s="146">
        <v>45344</v>
      </c>
      <c r="AE149" s="163">
        <v>31068000</v>
      </c>
      <c r="AF149" s="152">
        <f t="shared" si="12"/>
        <v>53932000</v>
      </c>
      <c r="AG149" s="167">
        <v>133</v>
      </c>
      <c r="AH149" s="146">
        <v>45345</v>
      </c>
      <c r="AI149" s="163">
        <v>31068000</v>
      </c>
      <c r="AJ149" s="152">
        <f t="shared" si="13"/>
        <v>0</v>
      </c>
      <c r="AK149" s="164">
        <v>1122</v>
      </c>
      <c r="AL149" s="146">
        <v>45377</v>
      </c>
      <c r="AM149" s="163">
        <v>31068000</v>
      </c>
      <c r="AN149" s="158">
        <f t="shared" si="14"/>
        <v>0</v>
      </c>
      <c r="AO149" s="157">
        <v>7767000</v>
      </c>
      <c r="AP149" s="157"/>
      <c r="AQ149" s="158">
        <f t="shared" si="16"/>
        <v>23301000</v>
      </c>
      <c r="AR149" s="158">
        <f t="shared" si="15"/>
        <v>53932000</v>
      </c>
      <c r="AS149" s="159" t="s">
        <v>170</v>
      </c>
      <c r="AT149" s="164">
        <v>228</v>
      </c>
      <c r="AU149" s="165" t="s">
        <v>810</v>
      </c>
      <c r="AV149" s="148" t="s">
        <v>811</v>
      </c>
    </row>
    <row r="150" spans="1:48" s="118" customFormat="1" ht="18.75" customHeight="1">
      <c r="A150" s="140">
        <v>45</v>
      </c>
      <c r="B150" s="141" t="s">
        <v>812</v>
      </c>
      <c r="C150" s="142" t="s">
        <v>151</v>
      </c>
      <c r="D150" s="168" t="s">
        <v>112</v>
      </c>
      <c r="E150" s="168" t="s">
        <v>116</v>
      </c>
      <c r="F150" s="142" t="s">
        <v>121</v>
      </c>
      <c r="G150" s="141" t="s">
        <v>215</v>
      </c>
      <c r="H150" s="142" t="s">
        <v>84</v>
      </c>
      <c r="I150" s="142" t="s">
        <v>40</v>
      </c>
      <c r="J150" s="168" t="s">
        <v>808</v>
      </c>
      <c r="K150" s="141" t="s">
        <v>218</v>
      </c>
      <c r="L150" s="141">
        <v>80111617</v>
      </c>
      <c r="M150" s="143">
        <v>6935000</v>
      </c>
      <c r="N150" s="144">
        <v>12</v>
      </c>
      <c r="O150" s="143">
        <v>85000000</v>
      </c>
      <c r="P150" s="144" t="s">
        <v>452</v>
      </c>
      <c r="Q150" s="144" t="s">
        <v>452</v>
      </c>
      <c r="R150" s="144" t="s">
        <v>452</v>
      </c>
      <c r="S150" s="141" t="s">
        <v>157</v>
      </c>
      <c r="T150" s="141" t="s">
        <v>701</v>
      </c>
      <c r="U150" s="141" t="s">
        <v>702</v>
      </c>
      <c r="V150" s="145" t="s">
        <v>711</v>
      </c>
      <c r="W150" s="141" t="s">
        <v>4009</v>
      </c>
      <c r="X150" s="146">
        <v>45343</v>
      </c>
      <c r="Y150" s="147">
        <v>202414000022963</v>
      </c>
      <c r="Z150" s="147" t="s">
        <v>38</v>
      </c>
      <c r="AA150" s="141" t="s">
        <v>712</v>
      </c>
      <c r="AB150" s="146">
        <v>45344</v>
      </c>
      <c r="AC150" s="162" t="s">
        <v>813</v>
      </c>
      <c r="AD150" s="146">
        <v>45344</v>
      </c>
      <c r="AE150" s="163">
        <v>27740000</v>
      </c>
      <c r="AF150" s="152">
        <f t="shared" si="12"/>
        <v>57260000</v>
      </c>
      <c r="AG150" s="167">
        <v>134</v>
      </c>
      <c r="AH150" s="146">
        <v>45345</v>
      </c>
      <c r="AI150" s="163">
        <v>27740000</v>
      </c>
      <c r="AJ150" s="152">
        <f t="shared" si="13"/>
        <v>0</v>
      </c>
      <c r="AK150" s="164">
        <v>397</v>
      </c>
      <c r="AL150" s="146">
        <v>45355</v>
      </c>
      <c r="AM150" s="163">
        <v>27740000</v>
      </c>
      <c r="AN150" s="158">
        <f t="shared" si="14"/>
        <v>0</v>
      </c>
      <c r="AO150" s="157">
        <v>12945333</v>
      </c>
      <c r="AP150" s="157"/>
      <c r="AQ150" s="158">
        <f t="shared" si="16"/>
        <v>14794667</v>
      </c>
      <c r="AR150" s="158">
        <f t="shared" si="15"/>
        <v>57260000</v>
      </c>
      <c r="AS150" s="159" t="s">
        <v>170</v>
      </c>
      <c r="AT150" s="164">
        <v>52</v>
      </c>
      <c r="AU150" s="165" t="s">
        <v>814</v>
      </c>
      <c r="AV150" s="148" t="s">
        <v>811</v>
      </c>
    </row>
    <row r="151" spans="1:48" s="118" customFormat="1" ht="18.75" customHeight="1">
      <c r="A151" s="140">
        <v>46</v>
      </c>
      <c r="B151" s="141" t="s">
        <v>815</v>
      </c>
      <c r="C151" s="142" t="s">
        <v>151</v>
      </c>
      <c r="D151" s="168" t="s">
        <v>112</v>
      </c>
      <c r="E151" s="168" t="s">
        <v>116</v>
      </c>
      <c r="F151" s="142" t="s">
        <v>121</v>
      </c>
      <c r="G151" s="141" t="s">
        <v>215</v>
      </c>
      <c r="H151" s="142" t="s">
        <v>84</v>
      </c>
      <c r="I151" s="142" t="s">
        <v>40</v>
      </c>
      <c r="J151" s="168" t="s">
        <v>816</v>
      </c>
      <c r="K151" s="141" t="s">
        <v>218</v>
      </c>
      <c r="L151" s="141">
        <v>80111617</v>
      </c>
      <c r="M151" s="143">
        <v>8711100</v>
      </c>
      <c r="N151" s="144">
        <v>9.6999999999999993</v>
      </c>
      <c r="O151" s="143">
        <v>85000000</v>
      </c>
      <c r="P151" s="144" t="s">
        <v>238</v>
      </c>
      <c r="Q151" s="144" t="s">
        <v>238</v>
      </c>
      <c r="R151" s="144" t="s">
        <v>238</v>
      </c>
      <c r="S151" s="141" t="s">
        <v>157</v>
      </c>
      <c r="T151" s="141" t="s">
        <v>701</v>
      </c>
      <c r="U151" s="141" t="s">
        <v>702</v>
      </c>
      <c r="V151" s="145" t="s">
        <v>711</v>
      </c>
      <c r="W151" s="141" t="s">
        <v>4009</v>
      </c>
      <c r="X151" s="146">
        <v>45344</v>
      </c>
      <c r="Y151" s="147">
        <v>202414000023183</v>
      </c>
      <c r="Z151" s="147" t="s">
        <v>38</v>
      </c>
      <c r="AA151" s="141" t="s">
        <v>712</v>
      </c>
      <c r="AB151" s="146">
        <v>45345</v>
      </c>
      <c r="AC151" s="162" t="s">
        <v>817</v>
      </c>
      <c r="AD151" s="146">
        <v>45345</v>
      </c>
      <c r="AE151" s="163">
        <v>34844400</v>
      </c>
      <c r="AF151" s="152">
        <f t="shared" si="12"/>
        <v>50155600</v>
      </c>
      <c r="AG151" s="167">
        <v>153</v>
      </c>
      <c r="AH151" s="146">
        <v>45348</v>
      </c>
      <c r="AI151" s="163">
        <v>34844400</v>
      </c>
      <c r="AJ151" s="152">
        <f t="shared" si="13"/>
        <v>0</v>
      </c>
      <c r="AK151" s="164">
        <v>1012</v>
      </c>
      <c r="AL151" s="146">
        <v>45370</v>
      </c>
      <c r="AM151" s="163">
        <v>34844400</v>
      </c>
      <c r="AN151" s="158">
        <f t="shared" si="14"/>
        <v>0</v>
      </c>
      <c r="AO151" s="157">
        <v>11905170</v>
      </c>
      <c r="AP151" s="157"/>
      <c r="AQ151" s="158">
        <f t="shared" si="16"/>
        <v>22939230</v>
      </c>
      <c r="AR151" s="158">
        <f t="shared" si="15"/>
        <v>50155600</v>
      </c>
      <c r="AS151" s="159" t="s">
        <v>170</v>
      </c>
      <c r="AT151" s="164">
        <v>192</v>
      </c>
      <c r="AU151" s="165" t="s">
        <v>818</v>
      </c>
      <c r="AV151" s="148" t="s">
        <v>811</v>
      </c>
    </row>
    <row r="152" spans="1:48" s="118" customFormat="1" ht="18.75" customHeight="1">
      <c r="A152" s="140">
        <v>47</v>
      </c>
      <c r="B152" s="141" t="s">
        <v>819</v>
      </c>
      <c r="C152" s="142" t="s">
        <v>151</v>
      </c>
      <c r="D152" s="168" t="s">
        <v>112</v>
      </c>
      <c r="E152" s="168" t="s">
        <v>116</v>
      </c>
      <c r="F152" s="142" t="s">
        <v>121</v>
      </c>
      <c r="G152" s="141" t="s">
        <v>215</v>
      </c>
      <c r="H152" s="142" t="s">
        <v>84</v>
      </c>
      <c r="I152" s="142" t="s">
        <v>40</v>
      </c>
      <c r="J152" s="168" t="s">
        <v>820</v>
      </c>
      <c r="K152" s="141" t="s">
        <v>218</v>
      </c>
      <c r="L152" s="141">
        <v>80111617</v>
      </c>
      <c r="M152" s="143">
        <v>5506800</v>
      </c>
      <c r="N152" s="144">
        <v>12</v>
      </c>
      <c r="O152" s="143">
        <v>85000000</v>
      </c>
      <c r="P152" s="144" t="s">
        <v>452</v>
      </c>
      <c r="Q152" s="144" t="s">
        <v>452</v>
      </c>
      <c r="R152" s="144" t="s">
        <v>452</v>
      </c>
      <c r="S152" s="141" t="s">
        <v>157</v>
      </c>
      <c r="T152" s="141" t="s">
        <v>701</v>
      </c>
      <c r="U152" s="141" t="s">
        <v>702</v>
      </c>
      <c r="V152" s="145" t="s">
        <v>711</v>
      </c>
      <c r="W152" s="141" t="s">
        <v>4009</v>
      </c>
      <c r="X152" s="146">
        <v>45344</v>
      </c>
      <c r="Y152" s="147">
        <v>202414000023183</v>
      </c>
      <c r="Z152" s="147" t="s">
        <v>38</v>
      </c>
      <c r="AA152" s="141" t="s">
        <v>712</v>
      </c>
      <c r="AB152" s="146">
        <v>45345</v>
      </c>
      <c r="AC152" s="162" t="s">
        <v>821</v>
      </c>
      <c r="AD152" s="146">
        <v>45345</v>
      </c>
      <c r="AE152" s="163">
        <v>22027200</v>
      </c>
      <c r="AF152" s="152">
        <f t="shared" si="12"/>
        <v>62972800</v>
      </c>
      <c r="AG152" s="167">
        <v>375</v>
      </c>
      <c r="AH152" s="146">
        <v>45355</v>
      </c>
      <c r="AI152" s="163">
        <v>22027200</v>
      </c>
      <c r="AJ152" s="152">
        <f t="shared" si="13"/>
        <v>0</v>
      </c>
      <c r="AK152" s="164">
        <v>1030</v>
      </c>
      <c r="AL152" s="146">
        <v>45372</v>
      </c>
      <c r="AM152" s="163">
        <v>22027200</v>
      </c>
      <c r="AN152" s="158">
        <f t="shared" si="14"/>
        <v>0</v>
      </c>
      <c r="AO152" s="157">
        <v>7342400</v>
      </c>
      <c r="AP152" s="157"/>
      <c r="AQ152" s="158">
        <f t="shared" si="16"/>
        <v>14684800</v>
      </c>
      <c r="AR152" s="158">
        <f t="shared" si="15"/>
        <v>62972800</v>
      </c>
      <c r="AS152" s="159" t="s">
        <v>170</v>
      </c>
      <c r="AT152" s="164">
        <v>206</v>
      </c>
      <c r="AU152" s="165" t="s">
        <v>822</v>
      </c>
      <c r="AV152" s="148" t="s">
        <v>811</v>
      </c>
    </row>
    <row r="153" spans="1:48" s="118" customFormat="1" ht="18.75" customHeight="1">
      <c r="A153" s="140">
        <v>48</v>
      </c>
      <c r="B153" s="141" t="s">
        <v>823</v>
      </c>
      <c r="C153" s="142" t="s">
        <v>151</v>
      </c>
      <c r="D153" s="168" t="s">
        <v>112</v>
      </c>
      <c r="E153" s="168" t="s">
        <v>116</v>
      </c>
      <c r="F153" s="142" t="s">
        <v>121</v>
      </c>
      <c r="G153" s="141" t="s">
        <v>215</v>
      </c>
      <c r="H153" s="142" t="s">
        <v>84</v>
      </c>
      <c r="I153" s="142" t="s">
        <v>40</v>
      </c>
      <c r="J153" s="168" t="s">
        <v>808</v>
      </c>
      <c r="K153" s="141" t="s">
        <v>218</v>
      </c>
      <c r="L153" s="141">
        <v>80111617</v>
      </c>
      <c r="M153" s="143">
        <v>7767000</v>
      </c>
      <c r="N153" s="144">
        <v>10.9</v>
      </c>
      <c r="O153" s="143">
        <v>77233000</v>
      </c>
      <c r="P153" s="144" t="s">
        <v>238</v>
      </c>
      <c r="Q153" s="144" t="s">
        <v>238</v>
      </c>
      <c r="R153" s="144" t="s">
        <v>238</v>
      </c>
      <c r="S153" s="141" t="s">
        <v>157</v>
      </c>
      <c r="T153" s="141" t="s">
        <v>701</v>
      </c>
      <c r="U153" s="141" t="s">
        <v>702</v>
      </c>
      <c r="V153" s="145" t="s">
        <v>711</v>
      </c>
      <c r="W153" s="141" t="s">
        <v>4009</v>
      </c>
      <c r="X153" s="146">
        <v>45343</v>
      </c>
      <c r="Y153" s="147">
        <v>202414000022963</v>
      </c>
      <c r="Z153" s="147" t="s">
        <v>38</v>
      </c>
      <c r="AA153" s="141" t="s">
        <v>712</v>
      </c>
      <c r="AB153" s="146">
        <v>45344</v>
      </c>
      <c r="AC153" s="162" t="s">
        <v>824</v>
      </c>
      <c r="AD153" s="146">
        <v>45344</v>
      </c>
      <c r="AE153" s="163">
        <v>31068000</v>
      </c>
      <c r="AF153" s="152">
        <f t="shared" si="12"/>
        <v>46165000</v>
      </c>
      <c r="AG153" s="167">
        <v>135</v>
      </c>
      <c r="AH153" s="146">
        <v>45345</v>
      </c>
      <c r="AI153" s="163">
        <v>31068000</v>
      </c>
      <c r="AJ153" s="152">
        <f t="shared" si="13"/>
        <v>0</v>
      </c>
      <c r="AK153" s="164">
        <v>387</v>
      </c>
      <c r="AL153" s="146">
        <v>45352</v>
      </c>
      <c r="AM153" s="163">
        <v>31068000</v>
      </c>
      <c r="AN153" s="158">
        <f t="shared" si="14"/>
        <v>0</v>
      </c>
      <c r="AO153" s="157">
        <v>14757300</v>
      </c>
      <c r="AP153" s="157"/>
      <c r="AQ153" s="158">
        <f t="shared" si="16"/>
        <v>16310700</v>
      </c>
      <c r="AR153" s="158">
        <f t="shared" si="15"/>
        <v>46165000</v>
      </c>
      <c r="AS153" s="159" t="s">
        <v>170</v>
      </c>
      <c r="AT153" s="164">
        <v>37</v>
      </c>
      <c r="AU153" s="165" t="s">
        <v>825</v>
      </c>
      <c r="AV153" s="148" t="s">
        <v>811</v>
      </c>
    </row>
    <row r="154" spans="1:48" s="118" customFormat="1" ht="18.75" customHeight="1">
      <c r="A154" s="140">
        <v>49</v>
      </c>
      <c r="B154" s="141" t="s">
        <v>826</v>
      </c>
      <c r="C154" s="142" t="s">
        <v>151</v>
      </c>
      <c r="D154" s="168" t="s">
        <v>112</v>
      </c>
      <c r="E154" s="168" t="s">
        <v>116</v>
      </c>
      <c r="F154" s="142" t="s">
        <v>121</v>
      </c>
      <c r="G154" s="141" t="s">
        <v>215</v>
      </c>
      <c r="H154" s="142" t="s">
        <v>85</v>
      </c>
      <c r="I154" s="142" t="s">
        <v>40</v>
      </c>
      <c r="J154" s="168" t="s">
        <v>827</v>
      </c>
      <c r="K154" s="141" t="s">
        <v>218</v>
      </c>
      <c r="L154" s="141">
        <v>81101500</v>
      </c>
      <c r="M154" s="143">
        <v>8711100</v>
      </c>
      <c r="N154" s="144">
        <v>12</v>
      </c>
      <c r="O154" s="143">
        <v>110000000</v>
      </c>
      <c r="P154" s="144" t="s">
        <v>238</v>
      </c>
      <c r="Q154" s="144" t="s">
        <v>238</v>
      </c>
      <c r="R154" s="144" t="s">
        <v>238</v>
      </c>
      <c r="S154" s="141" t="s">
        <v>157</v>
      </c>
      <c r="T154" s="141" t="s">
        <v>701</v>
      </c>
      <c r="U154" s="141" t="s">
        <v>702</v>
      </c>
      <c r="V154" s="145" t="s">
        <v>711</v>
      </c>
      <c r="W154" s="141" t="s">
        <v>4009</v>
      </c>
      <c r="X154" s="146">
        <v>45344</v>
      </c>
      <c r="Y154" s="147">
        <v>202414000023183</v>
      </c>
      <c r="Z154" s="147" t="s">
        <v>38</v>
      </c>
      <c r="AA154" s="141" t="s">
        <v>712</v>
      </c>
      <c r="AB154" s="146">
        <v>45345</v>
      </c>
      <c r="AC154" s="162" t="s">
        <v>828</v>
      </c>
      <c r="AD154" s="146">
        <v>45345</v>
      </c>
      <c r="AE154" s="163">
        <v>34844400</v>
      </c>
      <c r="AF154" s="152">
        <f t="shared" si="12"/>
        <v>75155600</v>
      </c>
      <c r="AG154" s="167">
        <v>154</v>
      </c>
      <c r="AH154" s="146">
        <v>45348</v>
      </c>
      <c r="AI154" s="163">
        <v>34844400</v>
      </c>
      <c r="AJ154" s="152">
        <f t="shared" si="13"/>
        <v>0</v>
      </c>
      <c r="AK154" s="164">
        <v>1133</v>
      </c>
      <c r="AL154" s="146">
        <v>45378</v>
      </c>
      <c r="AM154" s="163">
        <v>34844400</v>
      </c>
      <c r="AN154" s="158">
        <f t="shared" si="14"/>
        <v>0</v>
      </c>
      <c r="AO154" s="157">
        <v>8711100</v>
      </c>
      <c r="AP154" s="157"/>
      <c r="AQ154" s="158">
        <f t="shared" si="16"/>
        <v>26133300</v>
      </c>
      <c r="AR154" s="158">
        <f t="shared" si="15"/>
        <v>75155600</v>
      </c>
      <c r="AS154" s="159" t="s">
        <v>170</v>
      </c>
      <c r="AT154" s="164">
        <v>239</v>
      </c>
      <c r="AU154" s="165" t="s">
        <v>829</v>
      </c>
      <c r="AV154" s="148" t="s">
        <v>811</v>
      </c>
    </row>
    <row r="155" spans="1:48" s="118" customFormat="1" ht="18.75" customHeight="1">
      <c r="A155" s="140">
        <v>50</v>
      </c>
      <c r="B155" s="141" t="s">
        <v>830</v>
      </c>
      <c r="C155" s="142" t="s">
        <v>151</v>
      </c>
      <c r="D155" s="168" t="s">
        <v>112</v>
      </c>
      <c r="E155" s="168" t="s">
        <v>116</v>
      </c>
      <c r="F155" s="142" t="s">
        <v>121</v>
      </c>
      <c r="G155" s="141" t="s">
        <v>215</v>
      </c>
      <c r="H155" s="142" t="s">
        <v>85</v>
      </c>
      <c r="I155" s="142" t="s">
        <v>40</v>
      </c>
      <c r="J155" s="168" t="s">
        <v>827</v>
      </c>
      <c r="K155" s="141" t="s">
        <v>218</v>
      </c>
      <c r="L155" s="141">
        <v>81101500</v>
      </c>
      <c r="M155" s="143">
        <v>8711100</v>
      </c>
      <c r="N155" s="144">
        <v>9.6999999999999993</v>
      </c>
      <c r="O155" s="143">
        <v>85000000</v>
      </c>
      <c r="P155" s="144" t="s">
        <v>452</v>
      </c>
      <c r="Q155" s="144" t="s">
        <v>452</v>
      </c>
      <c r="R155" s="144" t="s">
        <v>452</v>
      </c>
      <c r="S155" s="141" t="s">
        <v>157</v>
      </c>
      <c r="T155" s="141" t="s">
        <v>701</v>
      </c>
      <c r="U155" s="141" t="s">
        <v>702</v>
      </c>
      <c r="V155" s="145" t="s">
        <v>711</v>
      </c>
      <c r="W155" s="141" t="s">
        <v>4009</v>
      </c>
      <c r="X155" s="146">
        <v>45344</v>
      </c>
      <c r="Y155" s="147">
        <v>202414000023183</v>
      </c>
      <c r="Z155" s="147" t="s">
        <v>38</v>
      </c>
      <c r="AA155" s="141" t="s">
        <v>712</v>
      </c>
      <c r="AB155" s="146">
        <v>45345</v>
      </c>
      <c r="AC155" s="162" t="s">
        <v>831</v>
      </c>
      <c r="AD155" s="146">
        <v>45345</v>
      </c>
      <c r="AE155" s="163">
        <v>34844400</v>
      </c>
      <c r="AF155" s="152">
        <f t="shared" si="12"/>
        <v>50155600</v>
      </c>
      <c r="AG155" s="167">
        <v>155</v>
      </c>
      <c r="AH155" s="146">
        <v>45348</v>
      </c>
      <c r="AI155" s="163">
        <v>34844400</v>
      </c>
      <c r="AJ155" s="152">
        <f t="shared" si="13"/>
        <v>0</v>
      </c>
      <c r="AK155" s="164">
        <v>1020</v>
      </c>
      <c r="AL155" s="146">
        <v>45371</v>
      </c>
      <c r="AM155" s="163">
        <v>34844400</v>
      </c>
      <c r="AN155" s="158">
        <f t="shared" si="14"/>
        <v>0</v>
      </c>
      <c r="AO155" s="157">
        <v>8130360</v>
      </c>
      <c r="AP155" s="157"/>
      <c r="AQ155" s="158">
        <f t="shared" si="16"/>
        <v>26714040</v>
      </c>
      <c r="AR155" s="158">
        <f t="shared" si="15"/>
        <v>50155600</v>
      </c>
      <c r="AS155" s="159" t="s">
        <v>170</v>
      </c>
      <c r="AT155" s="164">
        <v>200</v>
      </c>
      <c r="AU155" s="165" t="s">
        <v>832</v>
      </c>
      <c r="AV155" s="148" t="s">
        <v>811</v>
      </c>
    </row>
    <row r="156" spans="1:48" s="118" customFormat="1" ht="18.75" customHeight="1">
      <c r="A156" s="140">
        <v>51</v>
      </c>
      <c r="B156" s="141" t="s">
        <v>833</v>
      </c>
      <c r="C156" s="142" t="s">
        <v>151</v>
      </c>
      <c r="D156" s="168" t="s">
        <v>112</v>
      </c>
      <c r="E156" s="168" t="s">
        <v>116</v>
      </c>
      <c r="F156" s="142" t="s">
        <v>121</v>
      </c>
      <c r="G156" s="141" t="s">
        <v>215</v>
      </c>
      <c r="H156" s="142" t="s">
        <v>85</v>
      </c>
      <c r="I156" s="142" t="s">
        <v>40</v>
      </c>
      <c r="J156" s="168" t="s">
        <v>834</v>
      </c>
      <c r="K156" s="141" t="s">
        <v>218</v>
      </c>
      <c r="L156" s="141">
        <v>81101500</v>
      </c>
      <c r="M156" s="143">
        <v>5506800</v>
      </c>
      <c r="N156" s="144">
        <v>12</v>
      </c>
      <c r="O156" s="143">
        <v>85000000</v>
      </c>
      <c r="P156" s="144" t="s">
        <v>238</v>
      </c>
      <c r="Q156" s="144" t="s">
        <v>238</v>
      </c>
      <c r="R156" s="144" t="s">
        <v>238</v>
      </c>
      <c r="S156" s="141" t="s">
        <v>157</v>
      </c>
      <c r="T156" s="141" t="s">
        <v>701</v>
      </c>
      <c r="U156" s="141" t="s">
        <v>702</v>
      </c>
      <c r="V156" s="145" t="s">
        <v>711</v>
      </c>
      <c r="W156" s="141" t="s">
        <v>4009</v>
      </c>
      <c r="X156" s="146">
        <v>45344</v>
      </c>
      <c r="Y156" s="147">
        <v>202414000023183</v>
      </c>
      <c r="Z156" s="147" t="s">
        <v>38</v>
      </c>
      <c r="AA156" s="141" t="s">
        <v>712</v>
      </c>
      <c r="AB156" s="146">
        <v>45345</v>
      </c>
      <c r="AC156" s="162" t="s">
        <v>835</v>
      </c>
      <c r="AD156" s="146">
        <v>45345</v>
      </c>
      <c r="AE156" s="163">
        <v>22027200</v>
      </c>
      <c r="AF156" s="152">
        <f t="shared" si="12"/>
        <v>62972800</v>
      </c>
      <c r="AG156" s="167">
        <v>229</v>
      </c>
      <c r="AH156" s="146">
        <v>45349</v>
      </c>
      <c r="AI156" s="163">
        <v>22027200</v>
      </c>
      <c r="AJ156" s="152">
        <f t="shared" si="13"/>
        <v>0</v>
      </c>
      <c r="AK156" s="164">
        <v>1101</v>
      </c>
      <c r="AL156" s="146">
        <v>45372</v>
      </c>
      <c r="AM156" s="163">
        <v>22027200</v>
      </c>
      <c r="AN156" s="158">
        <f t="shared" si="14"/>
        <v>0</v>
      </c>
      <c r="AO156" s="157">
        <v>5323240</v>
      </c>
      <c r="AP156" s="157"/>
      <c r="AQ156" s="158">
        <f t="shared" si="16"/>
        <v>16703960</v>
      </c>
      <c r="AR156" s="158">
        <f t="shared" si="15"/>
        <v>62972800</v>
      </c>
      <c r="AS156" s="159" t="s">
        <v>170</v>
      </c>
      <c r="AT156" s="164">
        <v>217</v>
      </c>
      <c r="AU156" s="165" t="s">
        <v>836</v>
      </c>
      <c r="AV156" s="148" t="s">
        <v>811</v>
      </c>
    </row>
    <row r="157" spans="1:48" s="118" customFormat="1" ht="18.75" customHeight="1">
      <c r="A157" s="140">
        <v>52</v>
      </c>
      <c r="B157" s="141" t="s">
        <v>837</v>
      </c>
      <c r="C157" s="142" t="s">
        <v>151</v>
      </c>
      <c r="D157" s="168" t="s">
        <v>112</v>
      </c>
      <c r="E157" s="168" t="s">
        <v>116</v>
      </c>
      <c r="F157" s="142" t="s">
        <v>121</v>
      </c>
      <c r="G157" s="141" t="s">
        <v>215</v>
      </c>
      <c r="H157" s="142" t="s">
        <v>85</v>
      </c>
      <c r="I157" s="142" t="s">
        <v>40</v>
      </c>
      <c r="J157" s="168" t="s">
        <v>834</v>
      </c>
      <c r="K157" s="141" t="s">
        <v>218</v>
      </c>
      <c r="L157" s="141">
        <v>81101500</v>
      </c>
      <c r="M157" s="143">
        <v>5506800</v>
      </c>
      <c r="N157" s="144">
        <v>12</v>
      </c>
      <c r="O157" s="143">
        <v>85000000</v>
      </c>
      <c r="P157" s="144" t="s">
        <v>238</v>
      </c>
      <c r="Q157" s="144" t="s">
        <v>238</v>
      </c>
      <c r="R157" s="144" t="s">
        <v>238</v>
      </c>
      <c r="S157" s="141" t="s">
        <v>157</v>
      </c>
      <c r="T157" s="141" t="s">
        <v>701</v>
      </c>
      <c r="U157" s="141" t="s">
        <v>702</v>
      </c>
      <c r="V157" s="145" t="s">
        <v>711</v>
      </c>
      <c r="W157" s="141" t="s">
        <v>4009</v>
      </c>
      <c r="X157" s="146">
        <v>45344</v>
      </c>
      <c r="Y157" s="147">
        <v>202414000023183</v>
      </c>
      <c r="Z157" s="147" t="s">
        <v>38</v>
      </c>
      <c r="AA157" s="141" t="s">
        <v>712</v>
      </c>
      <c r="AB157" s="146">
        <v>45345</v>
      </c>
      <c r="AC157" s="162" t="s">
        <v>838</v>
      </c>
      <c r="AD157" s="146">
        <v>45345</v>
      </c>
      <c r="AE157" s="163">
        <v>22027200</v>
      </c>
      <c r="AF157" s="152">
        <f t="shared" si="12"/>
        <v>62972800</v>
      </c>
      <c r="AG157" s="167">
        <v>156</v>
      </c>
      <c r="AH157" s="146">
        <v>45348</v>
      </c>
      <c r="AI157" s="163">
        <v>22027200</v>
      </c>
      <c r="AJ157" s="152">
        <f t="shared" si="13"/>
        <v>0</v>
      </c>
      <c r="AK157" s="164">
        <v>2753</v>
      </c>
      <c r="AL157" s="146">
        <v>45440</v>
      </c>
      <c r="AM157" s="163">
        <v>22027200</v>
      </c>
      <c r="AN157" s="158">
        <f t="shared" si="14"/>
        <v>0</v>
      </c>
      <c r="AO157" s="157">
        <v>0</v>
      </c>
      <c r="AP157" s="157"/>
      <c r="AQ157" s="158">
        <f t="shared" si="16"/>
        <v>22027200</v>
      </c>
      <c r="AR157" s="158">
        <f t="shared" si="15"/>
        <v>62972800</v>
      </c>
      <c r="AS157" s="159"/>
      <c r="AT157" s="164">
        <v>445</v>
      </c>
      <c r="AU157" s="165" t="s">
        <v>839</v>
      </c>
      <c r="AV157" s="170" t="s">
        <v>811</v>
      </c>
    </row>
    <row r="158" spans="1:48" s="118" customFormat="1" ht="18.75" customHeight="1">
      <c r="A158" s="140">
        <v>53</v>
      </c>
      <c r="B158" s="141" t="s">
        <v>840</v>
      </c>
      <c r="C158" s="142" t="s">
        <v>151</v>
      </c>
      <c r="D158" s="168" t="s">
        <v>112</v>
      </c>
      <c r="E158" s="168" t="s">
        <v>116</v>
      </c>
      <c r="F158" s="142" t="s">
        <v>121</v>
      </c>
      <c r="G158" s="141" t="s">
        <v>215</v>
      </c>
      <c r="H158" s="142" t="s">
        <v>79</v>
      </c>
      <c r="I158" s="142" t="s">
        <v>40</v>
      </c>
      <c r="J158" s="168" t="s">
        <v>841</v>
      </c>
      <c r="K158" s="141" t="s">
        <v>218</v>
      </c>
      <c r="L158" s="141">
        <v>80111600</v>
      </c>
      <c r="M158" s="143">
        <v>6500000</v>
      </c>
      <c r="N158" s="144">
        <v>10</v>
      </c>
      <c r="O158" s="143">
        <v>65000000</v>
      </c>
      <c r="P158" s="144" t="s">
        <v>238</v>
      </c>
      <c r="Q158" s="144" t="s">
        <v>238</v>
      </c>
      <c r="R158" s="144" t="s">
        <v>238</v>
      </c>
      <c r="S158" s="141" t="s">
        <v>157</v>
      </c>
      <c r="T158" s="141" t="s">
        <v>701</v>
      </c>
      <c r="U158" s="141" t="s">
        <v>702</v>
      </c>
      <c r="V158" s="145" t="s">
        <v>711</v>
      </c>
      <c r="W158" s="141" t="s">
        <v>4009</v>
      </c>
      <c r="X158" s="146"/>
      <c r="Y158" s="147"/>
      <c r="Z158" s="147"/>
      <c r="AA158" s="141"/>
      <c r="AB158" s="146"/>
      <c r="AC158" s="162"/>
      <c r="AD158" s="146"/>
      <c r="AE158" s="163"/>
      <c r="AF158" s="152">
        <f t="shared" si="12"/>
        <v>65000000</v>
      </c>
      <c r="AG158" s="167"/>
      <c r="AH158" s="146"/>
      <c r="AI158" s="163"/>
      <c r="AJ158" s="152">
        <f t="shared" si="13"/>
        <v>0</v>
      </c>
      <c r="AK158" s="164"/>
      <c r="AL158" s="146"/>
      <c r="AM158" s="163"/>
      <c r="AN158" s="158">
        <f t="shared" si="14"/>
        <v>0</v>
      </c>
      <c r="AO158" s="157"/>
      <c r="AP158" s="157"/>
      <c r="AQ158" s="158">
        <f t="shared" si="16"/>
        <v>0</v>
      </c>
      <c r="AR158" s="158">
        <f t="shared" si="15"/>
        <v>65000000</v>
      </c>
      <c r="AS158" s="159"/>
      <c r="AT158" s="164"/>
      <c r="AU158" s="165"/>
      <c r="AV158" s="148"/>
    </row>
    <row r="159" spans="1:48" s="118" customFormat="1" ht="18.75" customHeight="1">
      <c r="A159" s="140">
        <v>54</v>
      </c>
      <c r="B159" s="141" t="s">
        <v>842</v>
      </c>
      <c r="C159" s="142" t="s">
        <v>151</v>
      </c>
      <c r="D159" s="168" t="s">
        <v>112</v>
      </c>
      <c r="E159" s="168" t="s">
        <v>116</v>
      </c>
      <c r="F159" s="142" t="s">
        <v>121</v>
      </c>
      <c r="G159" s="141" t="s">
        <v>215</v>
      </c>
      <c r="H159" s="142" t="s">
        <v>79</v>
      </c>
      <c r="I159" s="142" t="s">
        <v>40</v>
      </c>
      <c r="J159" s="168" t="s">
        <v>841</v>
      </c>
      <c r="K159" s="141" t="s">
        <v>218</v>
      </c>
      <c r="L159" s="141">
        <v>80111600</v>
      </c>
      <c r="M159" s="143">
        <v>6500000</v>
      </c>
      <c r="N159" s="144">
        <v>10</v>
      </c>
      <c r="O159" s="143">
        <v>65000000</v>
      </c>
      <c r="P159" s="144" t="s">
        <v>238</v>
      </c>
      <c r="Q159" s="144" t="s">
        <v>238</v>
      </c>
      <c r="R159" s="144" t="s">
        <v>238</v>
      </c>
      <c r="S159" s="141" t="s">
        <v>157</v>
      </c>
      <c r="T159" s="141" t="s">
        <v>701</v>
      </c>
      <c r="U159" s="141" t="s">
        <v>702</v>
      </c>
      <c r="V159" s="145" t="s">
        <v>711</v>
      </c>
      <c r="W159" s="141" t="s">
        <v>4009</v>
      </c>
      <c r="X159" s="146"/>
      <c r="Y159" s="147"/>
      <c r="Z159" s="147"/>
      <c r="AA159" s="141"/>
      <c r="AB159" s="146"/>
      <c r="AC159" s="162"/>
      <c r="AD159" s="146"/>
      <c r="AE159" s="163"/>
      <c r="AF159" s="152">
        <f t="shared" si="12"/>
        <v>65000000</v>
      </c>
      <c r="AG159" s="167"/>
      <c r="AH159" s="146"/>
      <c r="AI159" s="163"/>
      <c r="AJ159" s="152">
        <f t="shared" si="13"/>
        <v>0</v>
      </c>
      <c r="AK159" s="164"/>
      <c r="AL159" s="146"/>
      <c r="AM159" s="163"/>
      <c r="AN159" s="158">
        <f t="shared" si="14"/>
        <v>0</v>
      </c>
      <c r="AO159" s="157"/>
      <c r="AP159" s="157"/>
      <c r="AQ159" s="158">
        <f t="shared" si="16"/>
        <v>0</v>
      </c>
      <c r="AR159" s="158">
        <f t="shared" si="15"/>
        <v>65000000</v>
      </c>
      <c r="AS159" s="159"/>
      <c r="AT159" s="164"/>
      <c r="AU159" s="165"/>
      <c r="AV159" s="148"/>
    </row>
    <row r="160" spans="1:48" s="118" customFormat="1" ht="18.75" customHeight="1">
      <c r="A160" s="140">
        <v>55</v>
      </c>
      <c r="B160" s="141" t="s">
        <v>843</v>
      </c>
      <c r="C160" s="142" t="s">
        <v>151</v>
      </c>
      <c r="D160" s="168" t="s">
        <v>112</v>
      </c>
      <c r="E160" s="168" t="s">
        <v>116</v>
      </c>
      <c r="F160" s="142" t="s">
        <v>121</v>
      </c>
      <c r="G160" s="141" t="s">
        <v>215</v>
      </c>
      <c r="H160" s="142" t="s">
        <v>79</v>
      </c>
      <c r="I160" s="142" t="s">
        <v>40</v>
      </c>
      <c r="J160" s="168" t="s">
        <v>841</v>
      </c>
      <c r="K160" s="141" t="s">
        <v>218</v>
      </c>
      <c r="L160" s="141">
        <v>80111600</v>
      </c>
      <c r="M160" s="143">
        <v>6500000</v>
      </c>
      <c r="N160" s="144">
        <v>10</v>
      </c>
      <c r="O160" s="143">
        <v>65000000</v>
      </c>
      <c r="P160" s="144" t="s">
        <v>238</v>
      </c>
      <c r="Q160" s="144" t="s">
        <v>238</v>
      </c>
      <c r="R160" s="144" t="s">
        <v>238</v>
      </c>
      <c r="S160" s="141" t="s">
        <v>157</v>
      </c>
      <c r="T160" s="141" t="s">
        <v>701</v>
      </c>
      <c r="U160" s="141" t="s">
        <v>702</v>
      </c>
      <c r="V160" s="145" t="s">
        <v>711</v>
      </c>
      <c r="W160" s="141" t="s">
        <v>4009</v>
      </c>
      <c r="X160" s="146"/>
      <c r="Y160" s="147"/>
      <c r="Z160" s="147"/>
      <c r="AA160" s="141"/>
      <c r="AB160" s="146"/>
      <c r="AC160" s="162"/>
      <c r="AD160" s="146"/>
      <c r="AE160" s="163"/>
      <c r="AF160" s="152">
        <f t="shared" si="12"/>
        <v>65000000</v>
      </c>
      <c r="AG160" s="167"/>
      <c r="AH160" s="146"/>
      <c r="AI160" s="163"/>
      <c r="AJ160" s="152">
        <f t="shared" si="13"/>
        <v>0</v>
      </c>
      <c r="AK160" s="164"/>
      <c r="AL160" s="146"/>
      <c r="AM160" s="163"/>
      <c r="AN160" s="158">
        <f t="shared" si="14"/>
        <v>0</v>
      </c>
      <c r="AO160" s="157"/>
      <c r="AP160" s="157"/>
      <c r="AQ160" s="158">
        <f t="shared" si="16"/>
        <v>0</v>
      </c>
      <c r="AR160" s="158">
        <f t="shared" si="15"/>
        <v>65000000</v>
      </c>
      <c r="AS160" s="159"/>
      <c r="AT160" s="164"/>
      <c r="AU160" s="165"/>
      <c r="AV160" s="148"/>
    </row>
    <row r="161" spans="1:48" s="118" customFormat="1" ht="18.75" customHeight="1">
      <c r="A161" s="140">
        <v>56</v>
      </c>
      <c r="B161" s="141" t="s">
        <v>844</v>
      </c>
      <c r="C161" s="142" t="s">
        <v>151</v>
      </c>
      <c r="D161" s="168" t="s">
        <v>112</v>
      </c>
      <c r="E161" s="168" t="s">
        <v>116</v>
      </c>
      <c r="F161" s="142" t="s">
        <v>121</v>
      </c>
      <c r="G161" s="141" t="s">
        <v>215</v>
      </c>
      <c r="H161" s="142" t="s">
        <v>6</v>
      </c>
      <c r="I161" s="142" t="s">
        <v>40</v>
      </c>
      <c r="J161" s="168" t="s">
        <v>845</v>
      </c>
      <c r="K161" s="141" t="s">
        <v>218</v>
      </c>
      <c r="L161" s="141">
        <v>93141500</v>
      </c>
      <c r="M161" s="143">
        <v>5506800</v>
      </c>
      <c r="N161" s="144">
        <v>6.2</v>
      </c>
      <c r="O161" s="143">
        <v>34530000</v>
      </c>
      <c r="P161" s="144" t="s">
        <v>700</v>
      </c>
      <c r="Q161" s="144" t="s">
        <v>700</v>
      </c>
      <c r="R161" s="144" t="s">
        <v>700</v>
      </c>
      <c r="S161" s="141" t="s">
        <v>157</v>
      </c>
      <c r="T161" s="141" t="s">
        <v>701</v>
      </c>
      <c r="U161" s="141" t="s">
        <v>702</v>
      </c>
      <c r="V161" s="145" t="s">
        <v>711</v>
      </c>
      <c r="W161" s="141" t="s">
        <v>4009</v>
      </c>
      <c r="X161" s="146">
        <v>45344</v>
      </c>
      <c r="Y161" s="147">
        <v>202414000023183</v>
      </c>
      <c r="Z161" s="147" t="s">
        <v>38</v>
      </c>
      <c r="AA161" s="141" t="s">
        <v>712</v>
      </c>
      <c r="AB161" s="146">
        <v>45345</v>
      </c>
      <c r="AC161" s="162" t="s">
        <v>846</v>
      </c>
      <c r="AD161" s="146">
        <v>45345</v>
      </c>
      <c r="AE161" s="163">
        <v>22027200</v>
      </c>
      <c r="AF161" s="152">
        <f t="shared" si="12"/>
        <v>12502800</v>
      </c>
      <c r="AG161" s="167">
        <v>157</v>
      </c>
      <c r="AH161" s="146">
        <v>45348</v>
      </c>
      <c r="AI161" s="163">
        <v>22027200</v>
      </c>
      <c r="AJ161" s="152">
        <f t="shared" si="13"/>
        <v>0</v>
      </c>
      <c r="AK161" s="164">
        <v>820</v>
      </c>
      <c r="AL161" s="146">
        <v>45366</v>
      </c>
      <c r="AM161" s="163">
        <v>22027200</v>
      </c>
      <c r="AN161" s="158">
        <f t="shared" si="14"/>
        <v>0</v>
      </c>
      <c r="AO161" s="157">
        <v>8443760</v>
      </c>
      <c r="AP161" s="157"/>
      <c r="AQ161" s="158">
        <f t="shared" si="16"/>
        <v>13583440</v>
      </c>
      <c r="AR161" s="158">
        <f t="shared" si="15"/>
        <v>12502800</v>
      </c>
      <c r="AS161" s="159" t="s">
        <v>170</v>
      </c>
      <c r="AT161" s="164">
        <v>165</v>
      </c>
      <c r="AU161" s="165" t="s">
        <v>847</v>
      </c>
      <c r="AV161" s="148" t="s">
        <v>811</v>
      </c>
    </row>
    <row r="162" spans="1:48" s="118" customFormat="1" ht="18.75" customHeight="1">
      <c r="A162" s="140">
        <v>57</v>
      </c>
      <c r="B162" s="141" t="s">
        <v>848</v>
      </c>
      <c r="C162" s="142" t="s">
        <v>151</v>
      </c>
      <c r="D162" s="168" t="s">
        <v>112</v>
      </c>
      <c r="E162" s="168" t="s">
        <v>115</v>
      </c>
      <c r="F162" s="142" t="s">
        <v>120</v>
      </c>
      <c r="G162" s="141" t="s">
        <v>216</v>
      </c>
      <c r="H162" s="142" t="s">
        <v>73</v>
      </c>
      <c r="I162" s="142" t="s">
        <v>41</v>
      </c>
      <c r="J162" s="168" t="s">
        <v>849</v>
      </c>
      <c r="K162" s="141" t="s">
        <v>226</v>
      </c>
      <c r="L162" s="141" t="s">
        <v>237</v>
      </c>
      <c r="M162" s="143">
        <v>1062000000</v>
      </c>
      <c r="N162" s="144">
        <v>1</v>
      </c>
      <c r="O162" s="143">
        <v>1062000000</v>
      </c>
      <c r="P162" s="144" t="s">
        <v>452</v>
      </c>
      <c r="Q162" s="144" t="s">
        <v>452</v>
      </c>
      <c r="R162" s="144" t="s">
        <v>452</v>
      </c>
      <c r="S162" s="141" t="s">
        <v>157</v>
      </c>
      <c r="T162" s="141" t="s">
        <v>701</v>
      </c>
      <c r="U162" s="141" t="s">
        <v>702</v>
      </c>
      <c r="V162" s="145" t="s">
        <v>711</v>
      </c>
      <c r="W162" s="141" t="s">
        <v>4010</v>
      </c>
      <c r="X162" s="146"/>
      <c r="Y162" s="147"/>
      <c r="Z162" s="147"/>
      <c r="AA162" s="141"/>
      <c r="AB162" s="146"/>
      <c r="AC162" s="162"/>
      <c r="AD162" s="146"/>
      <c r="AE162" s="163"/>
      <c r="AF162" s="152">
        <f t="shared" si="12"/>
        <v>1062000000</v>
      </c>
      <c r="AG162" s="167"/>
      <c r="AH162" s="146"/>
      <c r="AI162" s="163"/>
      <c r="AJ162" s="152">
        <f t="shared" si="13"/>
        <v>0</v>
      </c>
      <c r="AK162" s="164"/>
      <c r="AL162" s="146"/>
      <c r="AM162" s="163"/>
      <c r="AN162" s="158">
        <f t="shared" si="14"/>
        <v>0</v>
      </c>
      <c r="AO162" s="157"/>
      <c r="AP162" s="157"/>
      <c r="AQ162" s="158">
        <f t="shared" si="16"/>
        <v>0</v>
      </c>
      <c r="AR162" s="158">
        <f t="shared" si="15"/>
        <v>1062000000</v>
      </c>
      <c r="AS162" s="159"/>
      <c r="AT162" s="164"/>
      <c r="AU162" s="165"/>
      <c r="AV162" s="148"/>
    </row>
    <row r="163" spans="1:48" s="118" customFormat="1" ht="18.75" customHeight="1">
      <c r="A163" s="140">
        <v>58</v>
      </c>
      <c r="B163" s="141" t="s">
        <v>850</v>
      </c>
      <c r="C163" s="142" t="s">
        <v>151</v>
      </c>
      <c r="D163" s="168" t="s">
        <v>112</v>
      </c>
      <c r="E163" s="168" t="s">
        <v>117</v>
      </c>
      <c r="F163" s="142" t="s">
        <v>214</v>
      </c>
      <c r="G163" s="141" t="s">
        <v>216</v>
      </c>
      <c r="H163" s="142" t="s">
        <v>2</v>
      </c>
      <c r="I163" s="142" t="s">
        <v>40</v>
      </c>
      <c r="J163" s="168" t="s">
        <v>851</v>
      </c>
      <c r="K163" s="141" t="s">
        <v>218</v>
      </c>
      <c r="L163" s="141">
        <v>80111607</v>
      </c>
      <c r="M163" s="143">
        <v>14310000</v>
      </c>
      <c r="N163" s="144">
        <v>4</v>
      </c>
      <c r="O163" s="143">
        <v>57240000</v>
      </c>
      <c r="P163" s="144" t="s">
        <v>238</v>
      </c>
      <c r="Q163" s="144" t="s">
        <v>238</v>
      </c>
      <c r="R163" s="144" t="s">
        <v>238</v>
      </c>
      <c r="S163" s="141" t="s">
        <v>157</v>
      </c>
      <c r="T163" s="141" t="s">
        <v>701</v>
      </c>
      <c r="U163" s="141" t="s">
        <v>702</v>
      </c>
      <c r="V163" s="145" t="s">
        <v>711</v>
      </c>
      <c r="W163" s="141" t="s">
        <v>4009</v>
      </c>
      <c r="X163" s="146" t="s">
        <v>745</v>
      </c>
      <c r="Y163" s="147" t="s">
        <v>746</v>
      </c>
      <c r="Z163" s="147" t="s">
        <v>179</v>
      </c>
      <c r="AA163" s="141" t="s">
        <v>712</v>
      </c>
      <c r="AB163" s="146" t="s">
        <v>747</v>
      </c>
      <c r="AC163" s="162" t="s">
        <v>852</v>
      </c>
      <c r="AD163" s="146">
        <v>45359</v>
      </c>
      <c r="AE163" s="163">
        <v>57120000</v>
      </c>
      <c r="AF163" s="152">
        <f t="shared" si="12"/>
        <v>120000</v>
      </c>
      <c r="AG163" s="167">
        <v>411</v>
      </c>
      <c r="AH163" s="146">
        <v>45362</v>
      </c>
      <c r="AI163" s="163">
        <v>57120000</v>
      </c>
      <c r="AJ163" s="152">
        <f t="shared" si="13"/>
        <v>0</v>
      </c>
      <c r="AK163" s="164">
        <v>720</v>
      </c>
      <c r="AL163" s="146">
        <v>45364</v>
      </c>
      <c r="AM163" s="163">
        <v>57120000</v>
      </c>
      <c r="AN163" s="158">
        <f t="shared" si="14"/>
        <v>0</v>
      </c>
      <c r="AO163" s="157">
        <v>22372000</v>
      </c>
      <c r="AP163" s="157"/>
      <c r="AQ163" s="158">
        <f t="shared" si="16"/>
        <v>34748000</v>
      </c>
      <c r="AR163" s="158">
        <f t="shared" si="15"/>
        <v>120000</v>
      </c>
      <c r="AS163" s="159" t="s">
        <v>170</v>
      </c>
      <c r="AT163" s="164">
        <v>154</v>
      </c>
      <c r="AU163" s="165" t="s">
        <v>853</v>
      </c>
      <c r="AV163" s="148" t="s">
        <v>854</v>
      </c>
    </row>
    <row r="164" spans="1:48" s="118" customFormat="1" ht="18.75" customHeight="1">
      <c r="A164" s="140">
        <v>59</v>
      </c>
      <c r="B164" s="141" t="s">
        <v>855</v>
      </c>
      <c r="C164" s="142" t="s">
        <v>151</v>
      </c>
      <c r="D164" s="168" t="s">
        <v>112</v>
      </c>
      <c r="E164" s="168" t="s">
        <v>115</v>
      </c>
      <c r="F164" s="142" t="s">
        <v>120</v>
      </c>
      <c r="G164" s="141" t="s">
        <v>216</v>
      </c>
      <c r="H164" s="142" t="s">
        <v>84</v>
      </c>
      <c r="I164" s="142" t="s">
        <v>40</v>
      </c>
      <c r="J164" s="168" t="s">
        <v>856</v>
      </c>
      <c r="K164" s="141" t="s">
        <v>218</v>
      </c>
      <c r="L164" s="141">
        <v>80111617</v>
      </c>
      <c r="M164" s="143">
        <v>8711100</v>
      </c>
      <c r="N164" s="144">
        <v>5.9</v>
      </c>
      <c r="O164" s="143">
        <v>51712266</v>
      </c>
      <c r="P164" s="144" t="s">
        <v>452</v>
      </c>
      <c r="Q164" s="144" t="s">
        <v>452</v>
      </c>
      <c r="R164" s="144" t="s">
        <v>452</v>
      </c>
      <c r="S164" s="141" t="s">
        <v>157</v>
      </c>
      <c r="T164" s="141" t="s">
        <v>701</v>
      </c>
      <c r="U164" s="141" t="s">
        <v>702</v>
      </c>
      <c r="V164" s="145" t="s">
        <v>711</v>
      </c>
      <c r="W164" s="141" t="s">
        <v>4009</v>
      </c>
      <c r="X164" s="146">
        <v>45344</v>
      </c>
      <c r="Y164" s="147">
        <v>202414000023183</v>
      </c>
      <c r="Z164" s="147" t="s">
        <v>38</v>
      </c>
      <c r="AA164" s="141" t="s">
        <v>712</v>
      </c>
      <c r="AB164" s="146">
        <v>45345</v>
      </c>
      <c r="AC164" s="162" t="s">
        <v>857</v>
      </c>
      <c r="AD164" s="146">
        <v>45345</v>
      </c>
      <c r="AE164" s="163">
        <v>34844400</v>
      </c>
      <c r="AF164" s="152">
        <f t="shared" si="12"/>
        <v>16867866</v>
      </c>
      <c r="AG164" s="167">
        <v>159</v>
      </c>
      <c r="AH164" s="146">
        <v>45348</v>
      </c>
      <c r="AI164" s="163">
        <v>34844400</v>
      </c>
      <c r="AJ164" s="152">
        <f t="shared" si="13"/>
        <v>0</v>
      </c>
      <c r="AK164" s="164">
        <v>1335</v>
      </c>
      <c r="AL164" s="146">
        <v>45390</v>
      </c>
      <c r="AM164" s="163">
        <v>34844400</v>
      </c>
      <c r="AN164" s="158">
        <f t="shared" si="14"/>
        <v>0</v>
      </c>
      <c r="AO164" s="157">
        <v>5517030</v>
      </c>
      <c r="AP164" s="157"/>
      <c r="AQ164" s="158">
        <f t="shared" si="16"/>
        <v>29327370</v>
      </c>
      <c r="AR164" s="158">
        <f t="shared" si="15"/>
        <v>16867866</v>
      </c>
      <c r="AS164" s="159" t="s">
        <v>170</v>
      </c>
      <c r="AT164" s="164">
        <v>296</v>
      </c>
      <c r="AU164" s="165" t="s">
        <v>858</v>
      </c>
      <c r="AV164" s="148" t="s">
        <v>859</v>
      </c>
    </row>
    <row r="165" spans="1:48" s="118" customFormat="1" ht="18.75" customHeight="1">
      <c r="A165" s="140">
        <v>60</v>
      </c>
      <c r="B165" s="141" t="s">
        <v>860</v>
      </c>
      <c r="C165" s="142" t="s">
        <v>151</v>
      </c>
      <c r="D165" s="168" t="s">
        <v>112</v>
      </c>
      <c r="E165" s="168" t="s">
        <v>115</v>
      </c>
      <c r="F165" s="142" t="s">
        <v>120</v>
      </c>
      <c r="G165" s="141" t="s">
        <v>216</v>
      </c>
      <c r="H165" s="142" t="s">
        <v>84</v>
      </c>
      <c r="I165" s="142" t="s">
        <v>40</v>
      </c>
      <c r="J165" s="168" t="s">
        <v>861</v>
      </c>
      <c r="K165" s="141" t="s">
        <v>218</v>
      </c>
      <c r="L165" s="141">
        <v>80111617</v>
      </c>
      <c r="M165" s="143">
        <v>5447634</v>
      </c>
      <c r="N165" s="144">
        <v>10</v>
      </c>
      <c r="O165" s="143">
        <v>54476334</v>
      </c>
      <c r="P165" s="144" t="s">
        <v>452</v>
      </c>
      <c r="Q165" s="144" t="s">
        <v>452</v>
      </c>
      <c r="R165" s="144" t="s">
        <v>452</v>
      </c>
      <c r="S165" s="141" t="s">
        <v>157</v>
      </c>
      <c r="T165" s="141" t="s">
        <v>701</v>
      </c>
      <c r="U165" s="141" t="s">
        <v>702</v>
      </c>
      <c r="V165" s="145" t="s">
        <v>711</v>
      </c>
      <c r="W165" s="141" t="s">
        <v>4009</v>
      </c>
      <c r="X165" s="146"/>
      <c r="Y165" s="147"/>
      <c r="Z165" s="147"/>
      <c r="AA165" s="141"/>
      <c r="AB165" s="146"/>
      <c r="AC165" s="162"/>
      <c r="AD165" s="146"/>
      <c r="AE165" s="163"/>
      <c r="AF165" s="152">
        <f t="shared" si="12"/>
        <v>54476334</v>
      </c>
      <c r="AG165" s="167"/>
      <c r="AH165" s="146"/>
      <c r="AI165" s="163"/>
      <c r="AJ165" s="152">
        <f t="shared" si="13"/>
        <v>0</v>
      </c>
      <c r="AK165" s="164"/>
      <c r="AL165" s="146"/>
      <c r="AM165" s="163"/>
      <c r="AN165" s="158">
        <f t="shared" si="14"/>
        <v>0</v>
      </c>
      <c r="AO165" s="157"/>
      <c r="AP165" s="157"/>
      <c r="AQ165" s="158">
        <f t="shared" si="16"/>
        <v>0</v>
      </c>
      <c r="AR165" s="158">
        <f t="shared" si="15"/>
        <v>54476334</v>
      </c>
      <c r="AS165" s="159"/>
      <c r="AT165" s="164"/>
      <c r="AU165" s="165"/>
      <c r="AV165" s="148"/>
    </row>
    <row r="166" spans="1:48" s="118" customFormat="1" ht="18.75" customHeight="1">
      <c r="A166" s="140">
        <v>61</v>
      </c>
      <c r="B166" s="141" t="s">
        <v>862</v>
      </c>
      <c r="C166" s="142" t="s">
        <v>151</v>
      </c>
      <c r="D166" s="168" t="s">
        <v>112</v>
      </c>
      <c r="E166" s="168" t="s">
        <v>115</v>
      </c>
      <c r="F166" s="142" t="s">
        <v>120</v>
      </c>
      <c r="G166" s="141" t="s">
        <v>216</v>
      </c>
      <c r="H166" s="142" t="s">
        <v>5</v>
      </c>
      <c r="I166" s="142" t="s">
        <v>40</v>
      </c>
      <c r="J166" s="168" t="s">
        <v>863</v>
      </c>
      <c r="K166" s="141" t="s">
        <v>226</v>
      </c>
      <c r="L166" s="141" t="s">
        <v>237</v>
      </c>
      <c r="M166" s="143">
        <v>0</v>
      </c>
      <c r="N166" s="144">
        <v>0</v>
      </c>
      <c r="O166" s="143">
        <f t="shared" ref="O166:O167" si="17">85500000-85500000</f>
        <v>0</v>
      </c>
      <c r="P166" s="144" t="s">
        <v>361</v>
      </c>
      <c r="Q166" s="144" t="s">
        <v>361</v>
      </c>
      <c r="R166" s="144" t="s">
        <v>361</v>
      </c>
      <c r="S166" s="141" t="s">
        <v>157</v>
      </c>
      <c r="T166" s="141" t="s">
        <v>701</v>
      </c>
      <c r="U166" s="141" t="s">
        <v>702</v>
      </c>
      <c r="V166" s="145" t="s">
        <v>711</v>
      </c>
      <c r="W166" s="141" t="s">
        <v>4010</v>
      </c>
      <c r="X166" s="146"/>
      <c r="Y166" s="147"/>
      <c r="Z166" s="147"/>
      <c r="AA166" s="141"/>
      <c r="AB166" s="146"/>
      <c r="AC166" s="162"/>
      <c r="AD166" s="146"/>
      <c r="AE166" s="163"/>
      <c r="AF166" s="152">
        <f t="shared" si="12"/>
        <v>0</v>
      </c>
      <c r="AG166" s="167"/>
      <c r="AH166" s="146"/>
      <c r="AI166" s="163"/>
      <c r="AJ166" s="152">
        <f t="shared" si="13"/>
        <v>0</v>
      </c>
      <c r="AK166" s="164"/>
      <c r="AL166" s="146"/>
      <c r="AM166" s="163"/>
      <c r="AN166" s="158">
        <f t="shared" si="14"/>
        <v>0</v>
      </c>
      <c r="AO166" s="157"/>
      <c r="AP166" s="157"/>
      <c r="AQ166" s="158">
        <f t="shared" si="16"/>
        <v>0</v>
      </c>
      <c r="AR166" s="158">
        <f t="shared" si="15"/>
        <v>0</v>
      </c>
      <c r="AS166" s="159"/>
      <c r="AT166" s="164"/>
      <c r="AU166" s="165"/>
      <c r="AV166" s="148"/>
    </row>
    <row r="167" spans="1:48" s="118" customFormat="1" ht="18.75" customHeight="1">
      <c r="A167" s="140">
        <v>62</v>
      </c>
      <c r="B167" s="141" t="s">
        <v>864</v>
      </c>
      <c r="C167" s="142" t="s">
        <v>151</v>
      </c>
      <c r="D167" s="168" t="s">
        <v>112</v>
      </c>
      <c r="E167" s="168" t="s">
        <v>115</v>
      </c>
      <c r="F167" s="142" t="s">
        <v>120</v>
      </c>
      <c r="G167" s="141" t="s">
        <v>216</v>
      </c>
      <c r="H167" s="142" t="s">
        <v>5</v>
      </c>
      <c r="I167" s="142" t="s">
        <v>40</v>
      </c>
      <c r="J167" s="168" t="s">
        <v>865</v>
      </c>
      <c r="K167" s="141" t="s">
        <v>226</v>
      </c>
      <c r="L167" s="141" t="s">
        <v>237</v>
      </c>
      <c r="M167" s="143">
        <v>0</v>
      </c>
      <c r="N167" s="144">
        <v>0</v>
      </c>
      <c r="O167" s="143">
        <f t="shared" si="17"/>
        <v>0</v>
      </c>
      <c r="P167" s="144" t="s">
        <v>361</v>
      </c>
      <c r="Q167" s="144" t="s">
        <v>361</v>
      </c>
      <c r="R167" s="144" t="s">
        <v>361</v>
      </c>
      <c r="S167" s="141" t="s">
        <v>157</v>
      </c>
      <c r="T167" s="141" t="s">
        <v>701</v>
      </c>
      <c r="U167" s="141" t="s">
        <v>702</v>
      </c>
      <c r="V167" s="145" t="s">
        <v>711</v>
      </c>
      <c r="W167" s="141" t="s">
        <v>4010</v>
      </c>
      <c r="X167" s="146"/>
      <c r="Y167" s="147"/>
      <c r="Z167" s="147"/>
      <c r="AA167" s="141"/>
      <c r="AB167" s="146"/>
      <c r="AC167" s="162"/>
      <c r="AD167" s="146"/>
      <c r="AE167" s="163"/>
      <c r="AF167" s="152">
        <f t="shared" si="12"/>
        <v>0</v>
      </c>
      <c r="AG167" s="167"/>
      <c r="AH167" s="146"/>
      <c r="AI167" s="163"/>
      <c r="AJ167" s="152">
        <f t="shared" si="13"/>
        <v>0</v>
      </c>
      <c r="AK167" s="164"/>
      <c r="AL167" s="146"/>
      <c r="AM167" s="163"/>
      <c r="AN167" s="158">
        <f t="shared" si="14"/>
        <v>0</v>
      </c>
      <c r="AO167" s="157"/>
      <c r="AP167" s="157"/>
      <c r="AQ167" s="158">
        <f t="shared" si="16"/>
        <v>0</v>
      </c>
      <c r="AR167" s="158">
        <f t="shared" si="15"/>
        <v>0</v>
      </c>
      <c r="AS167" s="159"/>
      <c r="AT167" s="164"/>
      <c r="AU167" s="165"/>
      <c r="AV167" s="148"/>
    </row>
    <row r="168" spans="1:48" s="118" customFormat="1" ht="18.75" customHeight="1">
      <c r="A168" s="140">
        <v>63</v>
      </c>
      <c r="B168" s="141" t="s">
        <v>866</v>
      </c>
      <c r="C168" s="142" t="s">
        <v>151</v>
      </c>
      <c r="D168" s="168" t="s">
        <v>112</v>
      </c>
      <c r="E168" s="168" t="s">
        <v>117</v>
      </c>
      <c r="F168" s="142" t="s">
        <v>123</v>
      </c>
      <c r="G168" s="141" t="s">
        <v>216</v>
      </c>
      <c r="H168" s="142" t="s">
        <v>12</v>
      </c>
      <c r="I168" s="142" t="s">
        <v>40</v>
      </c>
      <c r="J168" s="168" t="s">
        <v>867</v>
      </c>
      <c r="K168" s="141" t="s">
        <v>218</v>
      </c>
      <c r="L168" s="141">
        <v>80111600</v>
      </c>
      <c r="M168" s="143">
        <v>3353000</v>
      </c>
      <c r="N168" s="144">
        <v>10</v>
      </c>
      <c r="O168" s="143">
        <v>15538500</v>
      </c>
      <c r="P168" s="144" t="s">
        <v>452</v>
      </c>
      <c r="Q168" s="144" t="s">
        <v>452</v>
      </c>
      <c r="R168" s="144" t="s">
        <v>452</v>
      </c>
      <c r="S168" s="141" t="s">
        <v>157</v>
      </c>
      <c r="T168" s="141" t="s">
        <v>701</v>
      </c>
      <c r="U168" s="141" t="s">
        <v>702</v>
      </c>
      <c r="V168" s="145" t="s">
        <v>711</v>
      </c>
      <c r="W168" s="141" t="s">
        <v>4009</v>
      </c>
      <c r="X168" s="146">
        <v>45327</v>
      </c>
      <c r="Y168" s="147" t="s">
        <v>868</v>
      </c>
      <c r="Z168" s="147" t="s">
        <v>179</v>
      </c>
      <c r="AA168" s="141" t="s">
        <v>712</v>
      </c>
      <c r="AB168" s="146">
        <v>45334</v>
      </c>
      <c r="AC168" s="162" t="s">
        <v>869</v>
      </c>
      <c r="AD168" s="146">
        <v>45334</v>
      </c>
      <c r="AE168" s="163">
        <v>15538500</v>
      </c>
      <c r="AF168" s="152">
        <f t="shared" si="12"/>
        <v>0</v>
      </c>
      <c r="AG168" s="167">
        <v>78</v>
      </c>
      <c r="AH168" s="146">
        <v>45335</v>
      </c>
      <c r="AI168" s="163">
        <v>15538500</v>
      </c>
      <c r="AJ168" s="152">
        <f t="shared" si="13"/>
        <v>0</v>
      </c>
      <c r="AK168" s="164">
        <v>280</v>
      </c>
      <c r="AL168" s="146">
        <v>45338</v>
      </c>
      <c r="AM168" s="163">
        <v>15538500</v>
      </c>
      <c r="AN168" s="158">
        <f t="shared" si="14"/>
        <v>0</v>
      </c>
      <c r="AO168" s="157">
        <v>7826800</v>
      </c>
      <c r="AP168" s="157"/>
      <c r="AQ168" s="158">
        <f t="shared" si="16"/>
        <v>7711700</v>
      </c>
      <c r="AR168" s="158">
        <f t="shared" si="15"/>
        <v>0</v>
      </c>
      <c r="AS168" s="159" t="s">
        <v>168</v>
      </c>
      <c r="AT168" s="164">
        <v>9</v>
      </c>
      <c r="AU168" s="165" t="s">
        <v>870</v>
      </c>
      <c r="AV168" s="148"/>
    </row>
    <row r="169" spans="1:48" s="118" customFormat="1" ht="18.75" customHeight="1">
      <c r="A169" s="140">
        <v>64</v>
      </c>
      <c r="B169" s="141" t="s">
        <v>871</v>
      </c>
      <c r="C169" s="142" t="s">
        <v>151</v>
      </c>
      <c r="D169" s="168" t="s">
        <v>112</v>
      </c>
      <c r="E169" s="168" t="s">
        <v>117</v>
      </c>
      <c r="F169" s="142" t="s">
        <v>123</v>
      </c>
      <c r="G169" s="141" t="s">
        <v>216</v>
      </c>
      <c r="H169" s="142" t="s">
        <v>12</v>
      </c>
      <c r="I169" s="142" t="s">
        <v>40</v>
      </c>
      <c r="J169" s="168" t="s">
        <v>872</v>
      </c>
      <c r="K169" s="141" t="s">
        <v>218</v>
      </c>
      <c r="L169" s="141">
        <v>80111600</v>
      </c>
      <c r="M169" s="143">
        <v>3353000</v>
      </c>
      <c r="N169" s="144">
        <v>10</v>
      </c>
      <c r="O169" s="143">
        <v>33530000</v>
      </c>
      <c r="P169" s="144" t="s">
        <v>452</v>
      </c>
      <c r="Q169" s="144" t="s">
        <v>452</v>
      </c>
      <c r="R169" s="144" t="s">
        <v>452</v>
      </c>
      <c r="S169" s="141" t="s">
        <v>157</v>
      </c>
      <c r="T169" s="141" t="s">
        <v>701</v>
      </c>
      <c r="U169" s="141" t="s">
        <v>702</v>
      </c>
      <c r="V169" s="145" t="s">
        <v>711</v>
      </c>
      <c r="W169" s="141" t="s">
        <v>4009</v>
      </c>
      <c r="X169" s="146">
        <v>45329</v>
      </c>
      <c r="Y169" s="147">
        <v>202414000012243</v>
      </c>
      <c r="Z169" s="147" t="s">
        <v>38</v>
      </c>
      <c r="AA169" s="141" t="s">
        <v>712</v>
      </c>
      <c r="AB169" s="146">
        <v>45329</v>
      </c>
      <c r="AC169" s="162" t="s">
        <v>873</v>
      </c>
      <c r="AD169" s="146">
        <v>45329</v>
      </c>
      <c r="AE169" s="163">
        <v>15088000</v>
      </c>
      <c r="AF169" s="152">
        <f t="shared" si="12"/>
        <v>18442000</v>
      </c>
      <c r="AG169" s="167">
        <v>71</v>
      </c>
      <c r="AH169" s="146">
        <v>45331</v>
      </c>
      <c r="AI169" s="163">
        <v>15078100</v>
      </c>
      <c r="AJ169" s="152">
        <f t="shared" si="13"/>
        <v>9900</v>
      </c>
      <c r="AK169" s="164">
        <v>269</v>
      </c>
      <c r="AL169" s="146">
        <v>45337</v>
      </c>
      <c r="AM169" s="163">
        <v>15078100</v>
      </c>
      <c r="AN169" s="158">
        <f t="shared" si="14"/>
        <v>0</v>
      </c>
      <c r="AO169" s="157">
        <v>8747600</v>
      </c>
      <c r="AP169" s="157"/>
      <c r="AQ169" s="158">
        <f t="shared" si="16"/>
        <v>6330500</v>
      </c>
      <c r="AR169" s="158">
        <f t="shared" si="15"/>
        <v>18451900</v>
      </c>
      <c r="AS169" s="159" t="s">
        <v>168</v>
      </c>
      <c r="AT169" s="164">
        <v>6</v>
      </c>
      <c r="AU169" s="165" t="s">
        <v>874</v>
      </c>
      <c r="AV169" s="148"/>
    </row>
    <row r="170" spans="1:48" s="118" customFormat="1" ht="18.75" customHeight="1">
      <c r="A170" s="140">
        <v>65</v>
      </c>
      <c r="B170" s="141" t="s">
        <v>875</v>
      </c>
      <c r="C170" s="142" t="s">
        <v>151</v>
      </c>
      <c r="D170" s="168" t="s">
        <v>112</v>
      </c>
      <c r="E170" s="168" t="s">
        <v>117</v>
      </c>
      <c r="F170" s="142" t="s">
        <v>123</v>
      </c>
      <c r="G170" s="141" t="s">
        <v>216</v>
      </c>
      <c r="H170" s="142" t="s">
        <v>12</v>
      </c>
      <c r="I170" s="142" t="s">
        <v>40</v>
      </c>
      <c r="J170" s="168" t="s">
        <v>872</v>
      </c>
      <c r="K170" s="141" t="s">
        <v>218</v>
      </c>
      <c r="L170" s="141">
        <v>80111600</v>
      </c>
      <c r="M170" s="143">
        <v>3926500</v>
      </c>
      <c r="N170" s="144">
        <v>8.5</v>
      </c>
      <c r="O170" s="143">
        <v>33530000</v>
      </c>
      <c r="P170" s="144" t="s">
        <v>452</v>
      </c>
      <c r="Q170" s="144" t="s">
        <v>452</v>
      </c>
      <c r="R170" s="144" t="s">
        <v>452</v>
      </c>
      <c r="S170" s="141" t="s">
        <v>157</v>
      </c>
      <c r="T170" s="141" t="s">
        <v>701</v>
      </c>
      <c r="U170" s="141" t="s">
        <v>702</v>
      </c>
      <c r="V170" s="145" t="s">
        <v>711</v>
      </c>
      <c r="W170" s="141" t="s">
        <v>4009</v>
      </c>
      <c r="X170" s="146">
        <v>45344</v>
      </c>
      <c r="Y170" s="147">
        <v>202414000023183</v>
      </c>
      <c r="Z170" s="147" t="s">
        <v>38</v>
      </c>
      <c r="AA170" s="141" t="s">
        <v>712</v>
      </c>
      <c r="AB170" s="146">
        <v>45345</v>
      </c>
      <c r="AC170" s="162" t="s">
        <v>876</v>
      </c>
      <c r="AD170" s="146">
        <v>45345</v>
      </c>
      <c r="AE170" s="163">
        <v>15706000</v>
      </c>
      <c r="AF170" s="152">
        <f t="shared" si="12"/>
        <v>17824000</v>
      </c>
      <c r="AG170" s="167">
        <v>160</v>
      </c>
      <c r="AH170" s="146">
        <v>45348</v>
      </c>
      <c r="AI170" s="163">
        <v>15706000</v>
      </c>
      <c r="AJ170" s="152">
        <f t="shared" si="13"/>
        <v>0</v>
      </c>
      <c r="AK170" s="164">
        <v>423</v>
      </c>
      <c r="AL170" s="146">
        <v>45358</v>
      </c>
      <c r="AM170" s="163">
        <v>15706000</v>
      </c>
      <c r="AN170" s="158">
        <f t="shared" si="14"/>
        <v>0</v>
      </c>
      <c r="AO170" s="157">
        <v>7067700</v>
      </c>
      <c r="AP170" s="157"/>
      <c r="AQ170" s="158">
        <f t="shared" si="16"/>
        <v>8638300</v>
      </c>
      <c r="AR170" s="158">
        <f t="shared" si="15"/>
        <v>17824000</v>
      </c>
      <c r="AS170" s="159" t="s">
        <v>170</v>
      </c>
      <c r="AT170" s="164">
        <v>63</v>
      </c>
      <c r="AU170" s="165" t="s">
        <v>877</v>
      </c>
      <c r="AV170" s="148"/>
    </row>
    <row r="171" spans="1:48" s="118" customFormat="1" ht="18.75" customHeight="1">
      <c r="A171" s="140">
        <v>66</v>
      </c>
      <c r="B171" s="141" t="s">
        <v>878</v>
      </c>
      <c r="C171" s="142" t="s">
        <v>151</v>
      </c>
      <c r="D171" s="168" t="s">
        <v>112</v>
      </c>
      <c r="E171" s="168" t="s">
        <v>117</v>
      </c>
      <c r="F171" s="142" t="s">
        <v>123</v>
      </c>
      <c r="G171" s="141" t="s">
        <v>216</v>
      </c>
      <c r="H171" s="142" t="s">
        <v>2</v>
      </c>
      <c r="I171" s="142" t="s">
        <v>40</v>
      </c>
      <c r="J171" s="168" t="s">
        <v>879</v>
      </c>
      <c r="K171" s="141" t="s">
        <v>218</v>
      </c>
      <c r="L171" s="141">
        <v>80111607</v>
      </c>
      <c r="M171" s="143">
        <v>14400000</v>
      </c>
      <c r="N171" s="144">
        <v>5.5</v>
      </c>
      <c r="O171" s="143">
        <v>66080000</v>
      </c>
      <c r="P171" s="144" t="s">
        <v>452</v>
      </c>
      <c r="Q171" s="144" t="s">
        <v>452</v>
      </c>
      <c r="R171" s="144" t="s">
        <v>452</v>
      </c>
      <c r="S171" s="141" t="s">
        <v>157</v>
      </c>
      <c r="T171" s="141" t="s">
        <v>701</v>
      </c>
      <c r="U171" s="141" t="s">
        <v>702</v>
      </c>
      <c r="V171" s="145" t="s">
        <v>711</v>
      </c>
      <c r="W171" s="141" t="s">
        <v>4009</v>
      </c>
      <c r="X171" s="146">
        <v>45344</v>
      </c>
      <c r="Y171" s="147">
        <v>202414000023183</v>
      </c>
      <c r="Z171" s="147" t="s">
        <v>38</v>
      </c>
      <c r="AA171" s="141" t="s">
        <v>712</v>
      </c>
      <c r="AB171" s="146">
        <v>45345</v>
      </c>
      <c r="AC171" s="162" t="s">
        <v>880</v>
      </c>
      <c r="AD171" s="146">
        <v>45345</v>
      </c>
      <c r="AE171" s="163">
        <v>57600000</v>
      </c>
      <c r="AF171" s="152">
        <f t="shared" si="12"/>
        <v>8480000</v>
      </c>
      <c r="AG171" s="167">
        <v>161</v>
      </c>
      <c r="AH171" s="146">
        <v>45348</v>
      </c>
      <c r="AI171" s="163">
        <v>57600000</v>
      </c>
      <c r="AJ171" s="152">
        <f t="shared" si="13"/>
        <v>0</v>
      </c>
      <c r="AK171" s="164">
        <v>377</v>
      </c>
      <c r="AL171" s="146">
        <v>45352</v>
      </c>
      <c r="AM171" s="163">
        <v>57600000</v>
      </c>
      <c r="AN171" s="158">
        <f t="shared" si="14"/>
        <v>0</v>
      </c>
      <c r="AO171" s="157">
        <v>27360000</v>
      </c>
      <c r="AP171" s="157"/>
      <c r="AQ171" s="158">
        <f t="shared" si="16"/>
        <v>30240000</v>
      </c>
      <c r="AR171" s="158">
        <f t="shared" si="15"/>
        <v>8480000</v>
      </c>
      <c r="AS171" s="159" t="s">
        <v>170</v>
      </c>
      <c r="AT171" s="164">
        <v>29</v>
      </c>
      <c r="AU171" s="165" t="s">
        <v>881</v>
      </c>
      <c r="AV171" s="148"/>
    </row>
    <row r="172" spans="1:48" s="118" customFormat="1" ht="18.75" customHeight="1">
      <c r="A172" s="140">
        <v>67</v>
      </c>
      <c r="B172" s="141" t="s">
        <v>882</v>
      </c>
      <c r="C172" s="142" t="s">
        <v>151</v>
      </c>
      <c r="D172" s="168" t="s">
        <v>112</v>
      </c>
      <c r="E172" s="168" t="s">
        <v>117</v>
      </c>
      <c r="F172" s="142" t="s">
        <v>123</v>
      </c>
      <c r="G172" s="141" t="s">
        <v>216</v>
      </c>
      <c r="H172" s="142" t="s">
        <v>91</v>
      </c>
      <c r="I172" s="142" t="s">
        <v>40</v>
      </c>
      <c r="J172" s="168" t="s">
        <v>883</v>
      </c>
      <c r="K172" s="141" t="s">
        <v>218</v>
      </c>
      <c r="L172" s="141">
        <v>80111600</v>
      </c>
      <c r="M172" s="143">
        <v>2908600</v>
      </c>
      <c r="N172" s="144">
        <v>8.1999999999999993</v>
      </c>
      <c r="O172" s="143">
        <v>24000000</v>
      </c>
      <c r="P172" s="144" t="s">
        <v>452</v>
      </c>
      <c r="Q172" s="144" t="s">
        <v>452</v>
      </c>
      <c r="R172" s="144" t="s">
        <v>452</v>
      </c>
      <c r="S172" s="141" t="s">
        <v>157</v>
      </c>
      <c r="T172" s="141" t="s">
        <v>701</v>
      </c>
      <c r="U172" s="141" t="s">
        <v>702</v>
      </c>
      <c r="V172" s="145" t="s">
        <v>711</v>
      </c>
      <c r="W172" s="141" t="s">
        <v>4009</v>
      </c>
      <c r="X172" s="146">
        <v>45344</v>
      </c>
      <c r="Y172" s="147">
        <v>202414000023183</v>
      </c>
      <c r="Z172" s="147" t="s">
        <v>38</v>
      </c>
      <c r="AA172" s="141" t="s">
        <v>712</v>
      </c>
      <c r="AB172" s="146">
        <v>45345</v>
      </c>
      <c r="AC172" s="162" t="s">
        <v>884</v>
      </c>
      <c r="AD172" s="146">
        <v>45345</v>
      </c>
      <c r="AE172" s="163">
        <v>11634400</v>
      </c>
      <c r="AF172" s="152">
        <f t="shared" si="12"/>
        <v>12365600</v>
      </c>
      <c r="AG172" s="167">
        <v>162</v>
      </c>
      <c r="AH172" s="146">
        <v>45348</v>
      </c>
      <c r="AI172" s="163">
        <v>11634400</v>
      </c>
      <c r="AJ172" s="152">
        <f t="shared" si="13"/>
        <v>0</v>
      </c>
      <c r="AK172" s="164">
        <v>1136</v>
      </c>
      <c r="AL172" s="146">
        <v>45378</v>
      </c>
      <c r="AM172" s="163">
        <v>11634400</v>
      </c>
      <c r="AN172" s="158">
        <f t="shared" si="14"/>
        <v>0</v>
      </c>
      <c r="AO172" s="157">
        <v>2908600</v>
      </c>
      <c r="AP172" s="157"/>
      <c r="AQ172" s="158">
        <f t="shared" si="16"/>
        <v>8725800</v>
      </c>
      <c r="AR172" s="158">
        <f t="shared" si="15"/>
        <v>12365600</v>
      </c>
      <c r="AS172" s="159" t="s">
        <v>168</v>
      </c>
      <c r="AT172" s="164">
        <v>242</v>
      </c>
      <c r="AU172" s="165" t="s">
        <v>885</v>
      </c>
      <c r="AV172" s="148"/>
    </row>
    <row r="173" spans="1:48" s="118" customFormat="1" ht="18.75" customHeight="1">
      <c r="A173" s="140">
        <v>68</v>
      </c>
      <c r="B173" s="141" t="s">
        <v>886</v>
      </c>
      <c r="C173" s="142" t="s">
        <v>151</v>
      </c>
      <c r="D173" s="168" t="s">
        <v>112</v>
      </c>
      <c r="E173" s="168" t="s">
        <v>117</v>
      </c>
      <c r="F173" s="142" t="s">
        <v>123</v>
      </c>
      <c r="G173" s="141" t="s">
        <v>216</v>
      </c>
      <c r="H173" s="142" t="s">
        <v>91</v>
      </c>
      <c r="I173" s="142" t="s">
        <v>40</v>
      </c>
      <c r="J173" s="168" t="s">
        <v>883</v>
      </c>
      <c r="K173" s="141" t="s">
        <v>218</v>
      </c>
      <c r="L173" s="141">
        <v>80111600</v>
      </c>
      <c r="M173" s="143">
        <v>2400000</v>
      </c>
      <c r="N173" s="144">
        <v>10</v>
      </c>
      <c r="O173" s="143">
        <v>6691450</v>
      </c>
      <c r="P173" s="144" t="s">
        <v>452</v>
      </c>
      <c r="Q173" s="144" t="s">
        <v>452</v>
      </c>
      <c r="R173" s="144" t="s">
        <v>452</v>
      </c>
      <c r="S173" s="141" t="s">
        <v>157</v>
      </c>
      <c r="T173" s="141" t="s">
        <v>701</v>
      </c>
      <c r="U173" s="141" t="s">
        <v>702</v>
      </c>
      <c r="V173" s="145" t="s">
        <v>711</v>
      </c>
      <c r="W173" s="141" t="s">
        <v>4009</v>
      </c>
      <c r="X173" s="146"/>
      <c r="Y173" s="147"/>
      <c r="Z173" s="147"/>
      <c r="AA173" s="141"/>
      <c r="AB173" s="146"/>
      <c r="AC173" s="162"/>
      <c r="AD173" s="146"/>
      <c r="AE173" s="163"/>
      <c r="AF173" s="152">
        <f t="shared" si="12"/>
        <v>6691450</v>
      </c>
      <c r="AG173" s="167"/>
      <c r="AH173" s="146"/>
      <c r="AI173" s="163"/>
      <c r="AJ173" s="152">
        <f t="shared" si="13"/>
        <v>0</v>
      </c>
      <c r="AK173" s="164"/>
      <c r="AL173" s="146"/>
      <c r="AM173" s="163"/>
      <c r="AN173" s="158">
        <f t="shared" si="14"/>
        <v>0</v>
      </c>
      <c r="AO173" s="157"/>
      <c r="AP173" s="157"/>
      <c r="AQ173" s="158">
        <f t="shared" si="16"/>
        <v>0</v>
      </c>
      <c r="AR173" s="158">
        <f t="shared" si="15"/>
        <v>6691450</v>
      </c>
      <c r="AS173" s="159"/>
      <c r="AT173" s="164"/>
      <c r="AU173" s="165"/>
      <c r="AV173" s="148"/>
    </row>
    <row r="174" spans="1:48" s="118" customFormat="1" ht="18.75" customHeight="1">
      <c r="A174" s="140">
        <v>69</v>
      </c>
      <c r="B174" s="141" t="s">
        <v>887</v>
      </c>
      <c r="C174" s="142" t="s">
        <v>151</v>
      </c>
      <c r="D174" s="168" t="s">
        <v>112</v>
      </c>
      <c r="E174" s="168" t="s">
        <v>117</v>
      </c>
      <c r="F174" s="142" t="s">
        <v>123</v>
      </c>
      <c r="G174" s="141" t="s">
        <v>216</v>
      </c>
      <c r="H174" s="142" t="s">
        <v>91</v>
      </c>
      <c r="I174" s="142" t="s">
        <v>40</v>
      </c>
      <c r="J174" s="168" t="s">
        <v>883</v>
      </c>
      <c r="K174" s="141" t="s">
        <v>218</v>
      </c>
      <c r="L174" s="141">
        <v>80111600</v>
      </c>
      <c r="M174" s="143">
        <v>2400000</v>
      </c>
      <c r="N174" s="144">
        <v>10</v>
      </c>
      <c r="O174" s="143">
        <v>4726200</v>
      </c>
      <c r="P174" s="144" t="s">
        <v>452</v>
      </c>
      <c r="Q174" s="144" t="s">
        <v>452</v>
      </c>
      <c r="R174" s="144" t="s">
        <v>452</v>
      </c>
      <c r="S174" s="141" t="s">
        <v>157</v>
      </c>
      <c r="T174" s="141" t="s">
        <v>701</v>
      </c>
      <c r="U174" s="141" t="s">
        <v>702</v>
      </c>
      <c r="V174" s="145" t="s">
        <v>711</v>
      </c>
      <c r="W174" s="141" t="s">
        <v>4009</v>
      </c>
      <c r="X174" s="146"/>
      <c r="Y174" s="147"/>
      <c r="Z174" s="147"/>
      <c r="AA174" s="141"/>
      <c r="AB174" s="146"/>
      <c r="AC174" s="162"/>
      <c r="AD174" s="146"/>
      <c r="AE174" s="163"/>
      <c r="AF174" s="152">
        <f t="shared" si="12"/>
        <v>4726200</v>
      </c>
      <c r="AG174" s="167"/>
      <c r="AH174" s="146"/>
      <c r="AI174" s="163"/>
      <c r="AJ174" s="152">
        <f t="shared" si="13"/>
        <v>0</v>
      </c>
      <c r="AK174" s="164"/>
      <c r="AL174" s="146"/>
      <c r="AM174" s="163"/>
      <c r="AN174" s="158">
        <f t="shared" si="14"/>
        <v>0</v>
      </c>
      <c r="AO174" s="157"/>
      <c r="AP174" s="157"/>
      <c r="AQ174" s="158">
        <f t="shared" si="16"/>
        <v>0</v>
      </c>
      <c r="AR174" s="158">
        <f t="shared" si="15"/>
        <v>4726200</v>
      </c>
      <c r="AS174" s="159"/>
      <c r="AT174" s="164"/>
      <c r="AU174" s="165"/>
      <c r="AV174" s="148"/>
    </row>
    <row r="175" spans="1:48" s="118" customFormat="1" ht="18.75" customHeight="1">
      <c r="A175" s="140">
        <v>70</v>
      </c>
      <c r="B175" s="141" t="s">
        <v>888</v>
      </c>
      <c r="C175" s="142" t="s">
        <v>151</v>
      </c>
      <c r="D175" s="168" t="s">
        <v>112</v>
      </c>
      <c r="E175" s="168" t="s">
        <v>117</v>
      </c>
      <c r="F175" s="142" t="s">
        <v>123</v>
      </c>
      <c r="G175" s="141" t="s">
        <v>216</v>
      </c>
      <c r="H175" s="142" t="s">
        <v>91</v>
      </c>
      <c r="I175" s="142" t="s">
        <v>40</v>
      </c>
      <c r="J175" s="168" t="s">
        <v>883</v>
      </c>
      <c r="K175" s="141" t="s">
        <v>218</v>
      </c>
      <c r="L175" s="141">
        <v>80111600</v>
      </c>
      <c r="M175" s="143">
        <v>2400000</v>
      </c>
      <c r="N175" s="144">
        <v>10</v>
      </c>
      <c r="O175" s="143">
        <v>4726200</v>
      </c>
      <c r="P175" s="144" t="s">
        <v>452</v>
      </c>
      <c r="Q175" s="144" t="s">
        <v>452</v>
      </c>
      <c r="R175" s="144" t="s">
        <v>452</v>
      </c>
      <c r="S175" s="141" t="s">
        <v>157</v>
      </c>
      <c r="T175" s="141" t="s">
        <v>701</v>
      </c>
      <c r="U175" s="141" t="s">
        <v>702</v>
      </c>
      <c r="V175" s="145" t="s">
        <v>711</v>
      </c>
      <c r="W175" s="141" t="s">
        <v>4009</v>
      </c>
      <c r="X175" s="146"/>
      <c r="Y175" s="147"/>
      <c r="Z175" s="147"/>
      <c r="AA175" s="141"/>
      <c r="AB175" s="146"/>
      <c r="AC175" s="162"/>
      <c r="AD175" s="146"/>
      <c r="AE175" s="163"/>
      <c r="AF175" s="152">
        <f t="shared" si="12"/>
        <v>4726200</v>
      </c>
      <c r="AG175" s="167"/>
      <c r="AH175" s="146"/>
      <c r="AI175" s="163"/>
      <c r="AJ175" s="152">
        <f t="shared" si="13"/>
        <v>0</v>
      </c>
      <c r="AK175" s="164"/>
      <c r="AL175" s="146"/>
      <c r="AM175" s="163"/>
      <c r="AN175" s="158">
        <f t="shared" si="14"/>
        <v>0</v>
      </c>
      <c r="AO175" s="157"/>
      <c r="AP175" s="157"/>
      <c r="AQ175" s="158">
        <f t="shared" si="16"/>
        <v>0</v>
      </c>
      <c r="AR175" s="158">
        <f t="shared" si="15"/>
        <v>4726200</v>
      </c>
      <c r="AS175" s="159"/>
      <c r="AT175" s="164"/>
      <c r="AU175" s="165"/>
      <c r="AV175" s="148"/>
    </row>
    <row r="176" spans="1:48" s="118" customFormat="1" ht="18.75" customHeight="1">
      <c r="A176" s="140">
        <v>71</v>
      </c>
      <c r="B176" s="141" t="s">
        <v>889</v>
      </c>
      <c r="C176" s="142" t="s">
        <v>151</v>
      </c>
      <c r="D176" s="168" t="s">
        <v>112</v>
      </c>
      <c r="E176" s="168" t="s">
        <v>117</v>
      </c>
      <c r="F176" s="142" t="s">
        <v>123</v>
      </c>
      <c r="G176" s="141" t="s">
        <v>216</v>
      </c>
      <c r="H176" s="142" t="s">
        <v>91</v>
      </c>
      <c r="I176" s="142" t="s">
        <v>40</v>
      </c>
      <c r="J176" s="168" t="s">
        <v>883</v>
      </c>
      <c r="K176" s="141" t="s">
        <v>218</v>
      </c>
      <c r="L176" s="141">
        <v>80111600</v>
      </c>
      <c r="M176" s="143">
        <v>2400000</v>
      </c>
      <c r="N176" s="144">
        <v>10</v>
      </c>
      <c r="O176" s="143">
        <v>24000000</v>
      </c>
      <c r="P176" s="144" t="s">
        <v>452</v>
      </c>
      <c r="Q176" s="144" t="s">
        <v>452</v>
      </c>
      <c r="R176" s="144" t="s">
        <v>452</v>
      </c>
      <c r="S176" s="141" t="s">
        <v>157</v>
      </c>
      <c r="T176" s="141" t="s">
        <v>701</v>
      </c>
      <c r="U176" s="141" t="s">
        <v>702</v>
      </c>
      <c r="V176" s="145" t="s">
        <v>711</v>
      </c>
      <c r="W176" s="141" t="s">
        <v>4009</v>
      </c>
      <c r="X176" s="146"/>
      <c r="Y176" s="147">
        <v>202414000037723</v>
      </c>
      <c r="Z176" s="147" t="s">
        <v>712</v>
      </c>
      <c r="AA176" s="141" t="s">
        <v>712</v>
      </c>
      <c r="AB176" s="146" t="s">
        <v>712</v>
      </c>
      <c r="AC176" s="162" t="s">
        <v>890</v>
      </c>
      <c r="AD176" s="146">
        <v>45392</v>
      </c>
      <c r="AE176" s="163">
        <v>7200000</v>
      </c>
      <c r="AF176" s="152">
        <f t="shared" si="12"/>
        <v>16800000</v>
      </c>
      <c r="AG176" s="167">
        <v>653</v>
      </c>
      <c r="AH176" s="146">
        <v>45397</v>
      </c>
      <c r="AI176" s="163">
        <v>7200000</v>
      </c>
      <c r="AJ176" s="152">
        <f t="shared" si="13"/>
        <v>0</v>
      </c>
      <c r="AK176" s="164">
        <v>1769</v>
      </c>
      <c r="AL176" s="146">
        <v>45400</v>
      </c>
      <c r="AM176" s="163">
        <v>7200000</v>
      </c>
      <c r="AN176" s="158">
        <f t="shared" si="14"/>
        <v>0</v>
      </c>
      <c r="AO176" s="157">
        <v>0</v>
      </c>
      <c r="AP176" s="157"/>
      <c r="AQ176" s="158">
        <f t="shared" si="16"/>
        <v>7200000</v>
      </c>
      <c r="AR176" s="158">
        <f t="shared" si="15"/>
        <v>16800000</v>
      </c>
      <c r="AS176" s="159" t="s">
        <v>170</v>
      </c>
      <c r="AT176" s="164">
        <v>377</v>
      </c>
      <c r="AU176" s="165" t="s">
        <v>891</v>
      </c>
      <c r="AV176" s="148"/>
    </row>
    <row r="177" spans="1:48" s="118" customFormat="1" ht="18.75" customHeight="1">
      <c r="A177" s="140">
        <v>72</v>
      </c>
      <c r="B177" s="141" t="s">
        <v>892</v>
      </c>
      <c r="C177" s="142" t="s">
        <v>151</v>
      </c>
      <c r="D177" s="168" t="s">
        <v>112</v>
      </c>
      <c r="E177" s="168" t="s">
        <v>117</v>
      </c>
      <c r="F177" s="142" t="s">
        <v>123</v>
      </c>
      <c r="G177" s="141" t="s">
        <v>216</v>
      </c>
      <c r="H177" s="142" t="s">
        <v>91</v>
      </c>
      <c r="I177" s="142" t="s">
        <v>40</v>
      </c>
      <c r="J177" s="168" t="s">
        <v>883</v>
      </c>
      <c r="K177" s="141" t="s">
        <v>218</v>
      </c>
      <c r="L177" s="141">
        <v>80111600</v>
      </c>
      <c r="M177" s="143">
        <v>2400000</v>
      </c>
      <c r="N177" s="144">
        <v>10</v>
      </c>
      <c r="O177" s="143">
        <v>24000000</v>
      </c>
      <c r="P177" s="144" t="s">
        <v>452</v>
      </c>
      <c r="Q177" s="144" t="s">
        <v>452</v>
      </c>
      <c r="R177" s="144" t="s">
        <v>452</v>
      </c>
      <c r="S177" s="141" t="s">
        <v>157</v>
      </c>
      <c r="T177" s="141" t="s">
        <v>701</v>
      </c>
      <c r="U177" s="141" t="s">
        <v>702</v>
      </c>
      <c r="V177" s="145" t="s">
        <v>711</v>
      </c>
      <c r="W177" s="141" t="s">
        <v>4009</v>
      </c>
      <c r="X177" s="146"/>
      <c r="Y177" s="147"/>
      <c r="Z177" s="147"/>
      <c r="AA177" s="141"/>
      <c r="AB177" s="146"/>
      <c r="AC177" s="162"/>
      <c r="AD177" s="146"/>
      <c r="AE177" s="163"/>
      <c r="AF177" s="152">
        <f t="shared" si="12"/>
        <v>24000000</v>
      </c>
      <c r="AG177" s="167"/>
      <c r="AH177" s="146"/>
      <c r="AI177" s="163"/>
      <c r="AJ177" s="152">
        <f t="shared" si="13"/>
        <v>0</v>
      </c>
      <c r="AK177" s="164"/>
      <c r="AL177" s="146"/>
      <c r="AM177" s="163"/>
      <c r="AN177" s="158">
        <f t="shared" si="14"/>
        <v>0</v>
      </c>
      <c r="AO177" s="157"/>
      <c r="AP177" s="157"/>
      <c r="AQ177" s="158">
        <f t="shared" si="16"/>
        <v>0</v>
      </c>
      <c r="AR177" s="158">
        <f t="shared" si="15"/>
        <v>24000000</v>
      </c>
      <c r="AS177" s="159"/>
      <c r="AT177" s="164"/>
      <c r="AU177" s="165"/>
      <c r="AV177" s="148"/>
    </row>
    <row r="178" spans="1:48" s="118" customFormat="1" ht="18.75" customHeight="1">
      <c r="A178" s="140">
        <v>73</v>
      </c>
      <c r="B178" s="141" t="s">
        <v>893</v>
      </c>
      <c r="C178" s="142" t="s">
        <v>151</v>
      </c>
      <c r="D178" s="168" t="s">
        <v>112</v>
      </c>
      <c r="E178" s="168" t="s">
        <v>117</v>
      </c>
      <c r="F178" s="142" t="s">
        <v>123</v>
      </c>
      <c r="G178" s="141" t="s">
        <v>216</v>
      </c>
      <c r="H178" s="142" t="s">
        <v>6</v>
      </c>
      <c r="I178" s="142" t="s">
        <v>40</v>
      </c>
      <c r="J178" s="168" t="s">
        <v>894</v>
      </c>
      <c r="K178" s="141" t="s">
        <v>218</v>
      </c>
      <c r="L178" s="141">
        <v>80111600</v>
      </c>
      <c r="M178" s="143">
        <v>4900000</v>
      </c>
      <c r="N178" s="144">
        <v>10</v>
      </c>
      <c r="O178" s="143">
        <v>19950000</v>
      </c>
      <c r="P178" s="144" t="s">
        <v>238</v>
      </c>
      <c r="Q178" s="144" t="s">
        <v>238</v>
      </c>
      <c r="R178" s="144" t="s">
        <v>238</v>
      </c>
      <c r="S178" s="141" t="s">
        <v>157</v>
      </c>
      <c r="T178" s="141" t="s">
        <v>701</v>
      </c>
      <c r="U178" s="141" t="s">
        <v>702</v>
      </c>
      <c r="V178" s="145" t="s">
        <v>711</v>
      </c>
      <c r="W178" s="141" t="s">
        <v>4009</v>
      </c>
      <c r="X178" s="146"/>
      <c r="Y178" s="147"/>
      <c r="Z178" s="147"/>
      <c r="AA178" s="141"/>
      <c r="AB178" s="146"/>
      <c r="AC178" s="162"/>
      <c r="AD178" s="146"/>
      <c r="AE178" s="163"/>
      <c r="AF178" s="152">
        <f t="shared" si="12"/>
        <v>19950000</v>
      </c>
      <c r="AG178" s="167"/>
      <c r="AH178" s="146"/>
      <c r="AI178" s="163"/>
      <c r="AJ178" s="152">
        <f t="shared" si="13"/>
        <v>0</v>
      </c>
      <c r="AK178" s="164"/>
      <c r="AL178" s="146"/>
      <c r="AM178" s="163"/>
      <c r="AN178" s="158">
        <f t="shared" si="14"/>
        <v>0</v>
      </c>
      <c r="AO178" s="157"/>
      <c r="AP178" s="157"/>
      <c r="AQ178" s="158">
        <f t="shared" si="16"/>
        <v>0</v>
      </c>
      <c r="AR178" s="158">
        <f t="shared" si="15"/>
        <v>19950000</v>
      </c>
      <c r="AS178" s="159"/>
      <c r="AT178" s="164"/>
      <c r="AU178" s="165"/>
      <c r="AV178" s="148"/>
    </row>
    <row r="179" spans="1:48" s="118" customFormat="1" ht="18.75" customHeight="1">
      <c r="A179" s="140">
        <v>74</v>
      </c>
      <c r="B179" s="141" t="s">
        <v>895</v>
      </c>
      <c r="C179" s="142" t="s">
        <v>151</v>
      </c>
      <c r="D179" s="168" t="s">
        <v>112</v>
      </c>
      <c r="E179" s="168" t="s">
        <v>117</v>
      </c>
      <c r="F179" s="142" t="s">
        <v>123</v>
      </c>
      <c r="G179" s="141" t="s">
        <v>216</v>
      </c>
      <c r="H179" s="142" t="s">
        <v>15</v>
      </c>
      <c r="I179" s="142" t="s">
        <v>40</v>
      </c>
      <c r="J179" s="168" t="s">
        <v>896</v>
      </c>
      <c r="K179" s="141" t="s">
        <v>226</v>
      </c>
      <c r="L179" s="141" t="s">
        <v>237</v>
      </c>
      <c r="M179" s="143">
        <v>1555900000</v>
      </c>
      <c r="N179" s="144">
        <v>1</v>
      </c>
      <c r="O179" s="143">
        <v>400000000</v>
      </c>
      <c r="P179" s="144" t="s">
        <v>700</v>
      </c>
      <c r="Q179" s="144" t="s">
        <v>700</v>
      </c>
      <c r="R179" s="144" t="s">
        <v>700</v>
      </c>
      <c r="S179" s="141" t="s">
        <v>157</v>
      </c>
      <c r="T179" s="141" t="s">
        <v>701</v>
      </c>
      <c r="U179" s="141" t="s">
        <v>702</v>
      </c>
      <c r="V179" s="145" t="s">
        <v>711</v>
      </c>
      <c r="W179" s="141" t="s">
        <v>4010</v>
      </c>
      <c r="X179" s="146">
        <v>45303</v>
      </c>
      <c r="Y179" s="147" t="s">
        <v>897</v>
      </c>
      <c r="Z179" s="147" t="s">
        <v>38</v>
      </c>
      <c r="AA179" s="141" t="s">
        <v>237</v>
      </c>
      <c r="AB179" s="146">
        <v>45306</v>
      </c>
      <c r="AC179" s="162" t="s">
        <v>898</v>
      </c>
      <c r="AD179" s="146">
        <v>45306</v>
      </c>
      <c r="AE179" s="163">
        <v>400000000</v>
      </c>
      <c r="AF179" s="152">
        <f t="shared" si="12"/>
        <v>0</v>
      </c>
      <c r="AG179" s="167">
        <v>23</v>
      </c>
      <c r="AH179" s="146">
        <v>45306</v>
      </c>
      <c r="AI179" s="163">
        <v>395500000</v>
      </c>
      <c r="AJ179" s="152">
        <f t="shared" si="13"/>
        <v>4500000</v>
      </c>
      <c r="AK179" s="164" t="s">
        <v>899</v>
      </c>
      <c r="AL179" s="146">
        <v>45308</v>
      </c>
      <c r="AM179" s="163">
        <v>395500000</v>
      </c>
      <c r="AN179" s="158">
        <f t="shared" si="14"/>
        <v>0</v>
      </c>
      <c r="AO179" s="157">
        <v>385550000</v>
      </c>
      <c r="AP179" s="157">
        <v>45307</v>
      </c>
      <c r="AQ179" s="158">
        <f t="shared" si="16"/>
        <v>9950000</v>
      </c>
      <c r="AR179" s="158">
        <f t="shared" si="15"/>
        <v>4500000</v>
      </c>
      <c r="AS179" s="159" t="s">
        <v>177</v>
      </c>
      <c r="AT179" s="164" t="s">
        <v>900</v>
      </c>
      <c r="AU179" s="165"/>
      <c r="AV179" s="148"/>
    </row>
    <row r="180" spans="1:48" s="118" customFormat="1" ht="18.75" customHeight="1">
      <c r="A180" s="140">
        <v>75</v>
      </c>
      <c r="B180" s="141" t="s">
        <v>901</v>
      </c>
      <c r="C180" s="142" t="s">
        <v>151</v>
      </c>
      <c r="D180" s="168" t="s">
        <v>112</v>
      </c>
      <c r="E180" s="168" t="s">
        <v>117</v>
      </c>
      <c r="F180" s="142" t="s">
        <v>123</v>
      </c>
      <c r="G180" s="141" t="s">
        <v>216</v>
      </c>
      <c r="H180" s="142" t="s">
        <v>5</v>
      </c>
      <c r="I180" s="142" t="s">
        <v>40</v>
      </c>
      <c r="J180" s="168" t="s">
        <v>902</v>
      </c>
      <c r="K180" s="141" t="s">
        <v>218</v>
      </c>
      <c r="L180" s="141">
        <v>80111600</v>
      </c>
      <c r="M180" s="143">
        <v>13388900</v>
      </c>
      <c r="N180" s="144">
        <v>8.1999999999999993</v>
      </c>
      <c r="O180" s="143">
        <v>53555600</v>
      </c>
      <c r="P180" s="144" t="s">
        <v>238</v>
      </c>
      <c r="Q180" s="144" t="s">
        <v>238</v>
      </c>
      <c r="R180" s="144" t="s">
        <v>238</v>
      </c>
      <c r="S180" s="141" t="s">
        <v>157</v>
      </c>
      <c r="T180" s="141" t="s">
        <v>701</v>
      </c>
      <c r="U180" s="141" t="s">
        <v>702</v>
      </c>
      <c r="V180" s="145" t="s">
        <v>711</v>
      </c>
      <c r="W180" s="141" t="s">
        <v>4009</v>
      </c>
      <c r="X180" s="146">
        <v>45344</v>
      </c>
      <c r="Y180" s="147">
        <v>202414000023183</v>
      </c>
      <c r="Z180" s="147" t="s">
        <v>38</v>
      </c>
      <c r="AA180" s="141" t="s">
        <v>712</v>
      </c>
      <c r="AB180" s="146">
        <v>45345</v>
      </c>
      <c r="AC180" s="162" t="s">
        <v>903</v>
      </c>
      <c r="AD180" s="146">
        <v>45345</v>
      </c>
      <c r="AE180" s="163">
        <v>53555600</v>
      </c>
      <c r="AF180" s="152">
        <f t="shared" si="12"/>
        <v>0</v>
      </c>
      <c r="AG180" s="167">
        <v>163</v>
      </c>
      <c r="AH180" s="146">
        <v>45348</v>
      </c>
      <c r="AI180" s="163">
        <v>53555600</v>
      </c>
      <c r="AJ180" s="152">
        <f t="shared" si="13"/>
        <v>0</v>
      </c>
      <c r="AK180" s="164">
        <v>609</v>
      </c>
      <c r="AL180" s="146">
        <v>45359</v>
      </c>
      <c r="AM180" s="163">
        <v>53555600</v>
      </c>
      <c r="AN180" s="158">
        <f t="shared" si="14"/>
        <v>0</v>
      </c>
      <c r="AO180" s="157">
        <v>23653806</v>
      </c>
      <c r="AP180" s="157"/>
      <c r="AQ180" s="158">
        <f t="shared" si="16"/>
        <v>29901794</v>
      </c>
      <c r="AR180" s="158">
        <f t="shared" si="15"/>
        <v>0</v>
      </c>
      <c r="AS180" s="159" t="s">
        <v>170</v>
      </c>
      <c r="AT180" s="164">
        <v>61</v>
      </c>
      <c r="AU180" s="165" t="s">
        <v>904</v>
      </c>
      <c r="AV180" s="148"/>
    </row>
    <row r="181" spans="1:48" s="118" customFormat="1" ht="18.75" customHeight="1">
      <c r="A181" s="140">
        <v>76</v>
      </c>
      <c r="B181" s="141" t="s">
        <v>905</v>
      </c>
      <c r="C181" s="142" t="s">
        <v>151</v>
      </c>
      <c r="D181" s="168" t="s">
        <v>112</v>
      </c>
      <c r="E181" s="168" t="s">
        <v>117</v>
      </c>
      <c r="F181" s="142" t="s">
        <v>123</v>
      </c>
      <c r="G181" s="141" t="s">
        <v>216</v>
      </c>
      <c r="H181" s="142" t="s">
        <v>5</v>
      </c>
      <c r="I181" s="142" t="s">
        <v>40</v>
      </c>
      <c r="J181" s="168" t="s">
        <v>906</v>
      </c>
      <c r="K181" s="141" t="s">
        <v>218</v>
      </c>
      <c r="L181" s="141">
        <v>80111600</v>
      </c>
      <c r="M181" s="143">
        <v>9709200</v>
      </c>
      <c r="N181" s="144">
        <v>6.4</v>
      </c>
      <c r="O181" s="143">
        <v>38836800</v>
      </c>
      <c r="P181" s="144" t="s">
        <v>238</v>
      </c>
      <c r="Q181" s="144" t="s">
        <v>238</v>
      </c>
      <c r="R181" s="144" t="s">
        <v>238</v>
      </c>
      <c r="S181" s="141" t="s">
        <v>157</v>
      </c>
      <c r="T181" s="141" t="s">
        <v>701</v>
      </c>
      <c r="U181" s="141" t="s">
        <v>702</v>
      </c>
      <c r="V181" s="145" t="s">
        <v>711</v>
      </c>
      <c r="W181" s="141" t="s">
        <v>4009</v>
      </c>
      <c r="X181" s="146">
        <v>45344</v>
      </c>
      <c r="Y181" s="147">
        <v>202414000023183</v>
      </c>
      <c r="Z181" s="147" t="s">
        <v>38</v>
      </c>
      <c r="AA181" s="141" t="s">
        <v>712</v>
      </c>
      <c r="AB181" s="146">
        <v>45345</v>
      </c>
      <c r="AC181" s="162" t="s">
        <v>907</v>
      </c>
      <c r="AD181" s="146">
        <v>45345</v>
      </c>
      <c r="AE181" s="163">
        <v>38836800</v>
      </c>
      <c r="AF181" s="152">
        <f t="shared" si="12"/>
        <v>0</v>
      </c>
      <c r="AG181" s="167">
        <v>164</v>
      </c>
      <c r="AH181" s="146">
        <v>45348</v>
      </c>
      <c r="AI181" s="163">
        <v>38836800</v>
      </c>
      <c r="AJ181" s="152">
        <f t="shared" si="13"/>
        <v>0</v>
      </c>
      <c r="AK181" s="164">
        <v>814</v>
      </c>
      <c r="AL181" s="146">
        <v>45366</v>
      </c>
      <c r="AM181" s="163">
        <v>38836800</v>
      </c>
      <c r="AN181" s="158">
        <f t="shared" si="14"/>
        <v>0</v>
      </c>
      <c r="AO181" s="157">
        <v>14887440</v>
      </c>
      <c r="AP181" s="157"/>
      <c r="AQ181" s="158">
        <f t="shared" si="16"/>
        <v>23949360</v>
      </c>
      <c r="AR181" s="158">
        <f t="shared" si="15"/>
        <v>0</v>
      </c>
      <c r="AS181" s="159" t="s">
        <v>170</v>
      </c>
      <c r="AT181" s="164">
        <v>141</v>
      </c>
      <c r="AU181" s="165" t="s">
        <v>908</v>
      </c>
      <c r="AV181" s="148"/>
    </row>
    <row r="182" spans="1:48" s="118" customFormat="1" ht="18.75" customHeight="1">
      <c r="A182" s="140">
        <v>77</v>
      </c>
      <c r="B182" s="141" t="s">
        <v>909</v>
      </c>
      <c r="C182" s="142" t="s">
        <v>151</v>
      </c>
      <c r="D182" s="168" t="s">
        <v>112</v>
      </c>
      <c r="E182" s="168" t="s">
        <v>117</v>
      </c>
      <c r="F182" s="142" t="s">
        <v>123</v>
      </c>
      <c r="G182" s="141" t="s">
        <v>216</v>
      </c>
      <c r="H182" s="142" t="s">
        <v>5</v>
      </c>
      <c r="I182" s="142" t="s">
        <v>40</v>
      </c>
      <c r="J182" s="168" t="s">
        <v>910</v>
      </c>
      <c r="K182" s="141" t="s">
        <v>218</v>
      </c>
      <c r="L182" s="141">
        <v>80111600</v>
      </c>
      <c r="M182" s="143">
        <v>8711100</v>
      </c>
      <c r="N182" s="144">
        <v>4.3</v>
      </c>
      <c r="O182" s="143">
        <v>34844400</v>
      </c>
      <c r="P182" s="144" t="s">
        <v>452</v>
      </c>
      <c r="Q182" s="144" t="s">
        <v>452</v>
      </c>
      <c r="R182" s="144" t="s">
        <v>452</v>
      </c>
      <c r="S182" s="141" t="s">
        <v>157</v>
      </c>
      <c r="T182" s="141" t="s">
        <v>701</v>
      </c>
      <c r="U182" s="141" t="s">
        <v>702</v>
      </c>
      <c r="V182" s="145" t="s">
        <v>711</v>
      </c>
      <c r="W182" s="141" t="s">
        <v>4009</v>
      </c>
      <c r="X182" s="146">
        <v>45343</v>
      </c>
      <c r="Y182" s="147">
        <v>202414000022963</v>
      </c>
      <c r="Z182" s="147" t="s">
        <v>38</v>
      </c>
      <c r="AA182" s="141" t="s">
        <v>712</v>
      </c>
      <c r="AB182" s="146">
        <v>45344</v>
      </c>
      <c r="AC182" s="162" t="s">
        <v>911</v>
      </c>
      <c r="AD182" s="146">
        <v>45344</v>
      </c>
      <c r="AE182" s="163">
        <v>34844400</v>
      </c>
      <c r="AF182" s="152">
        <f t="shared" si="12"/>
        <v>0</v>
      </c>
      <c r="AG182" s="167">
        <v>136</v>
      </c>
      <c r="AH182" s="146">
        <v>45345</v>
      </c>
      <c r="AI182" s="163">
        <v>34844400</v>
      </c>
      <c r="AJ182" s="152">
        <f t="shared" si="13"/>
        <v>0</v>
      </c>
      <c r="AK182" s="164">
        <v>379</v>
      </c>
      <c r="AL182" s="146">
        <v>45352</v>
      </c>
      <c r="AM182" s="163">
        <v>34844400</v>
      </c>
      <c r="AN182" s="158">
        <f t="shared" si="14"/>
        <v>0</v>
      </c>
      <c r="AO182" s="157">
        <v>17422200</v>
      </c>
      <c r="AP182" s="157"/>
      <c r="AQ182" s="158">
        <f t="shared" si="16"/>
        <v>17422200</v>
      </c>
      <c r="AR182" s="158">
        <f t="shared" si="15"/>
        <v>0</v>
      </c>
      <c r="AS182" s="159" t="s">
        <v>170</v>
      </c>
      <c r="AT182" s="164">
        <v>32</v>
      </c>
      <c r="AU182" s="165" t="s">
        <v>912</v>
      </c>
      <c r="AV182" s="148"/>
    </row>
    <row r="183" spans="1:48" s="118" customFormat="1" ht="18.75" customHeight="1">
      <c r="A183" s="140">
        <v>78</v>
      </c>
      <c r="B183" s="141" t="s">
        <v>913</v>
      </c>
      <c r="C183" s="142" t="s">
        <v>151</v>
      </c>
      <c r="D183" s="168" t="s">
        <v>112</v>
      </c>
      <c r="E183" s="168" t="s">
        <v>117</v>
      </c>
      <c r="F183" s="142" t="s">
        <v>123</v>
      </c>
      <c r="G183" s="141" t="s">
        <v>216</v>
      </c>
      <c r="H183" s="142" t="s">
        <v>5</v>
      </c>
      <c r="I183" s="142" t="s">
        <v>40</v>
      </c>
      <c r="J183" s="168" t="s">
        <v>914</v>
      </c>
      <c r="K183" s="141" t="s">
        <v>226</v>
      </c>
      <c r="L183" s="141" t="s">
        <v>237</v>
      </c>
      <c r="M183" s="143">
        <v>0</v>
      </c>
      <c r="N183" s="144">
        <v>0</v>
      </c>
      <c r="O183" s="143">
        <f t="shared" ref="O183:O187" si="18">85500000-85500000</f>
        <v>0</v>
      </c>
      <c r="P183" s="144" t="s">
        <v>361</v>
      </c>
      <c r="Q183" s="144" t="s">
        <v>361</v>
      </c>
      <c r="R183" s="144" t="s">
        <v>361</v>
      </c>
      <c r="S183" s="141" t="s">
        <v>157</v>
      </c>
      <c r="T183" s="141" t="s">
        <v>701</v>
      </c>
      <c r="U183" s="141" t="s">
        <v>702</v>
      </c>
      <c r="V183" s="145" t="s">
        <v>711</v>
      </c>
      <c r="W183" s="141" t="s">
        <v>4010</v>
      </c>
      <c r="X183" s="146"/>
      <c r="Y183" s="147"/>
      <c r="Z183" s="147"/>
      <c r="AA183" s="141"/>
      <c r="AB183" s="146"/>
      <c r="AC183" s="162"/>
      <c r="AD183" s="146"/>
      <c r="AE183" s="163"/>
      <c r="AF183" s="152">
        <f t="shared" si="12"/>
        <v>0</v>
      </c>
      <c r="AG183" s="167"/>
      <c r="AH183" s="146"/>
      <c r="AI183" s="163"/>
      <c r="AJ183" s="152">
        <f t="shared" si="13"/>
        <v>0</v>
      </c>
      <c r="AK183" s="164"/>
      <c r="AL183" s="146"/>
      <c r="AM183" s="163"/>
      <c r="AN183" s="158">
        <f t="shared" si="14"/>
        <v>0</v>
      </c>
      <c r="AO183" s="157"/>
      <c r="AP183" s="157"/>
      <c r="AQ183" s="158">
        <f t="shared" si="16"/>
        <v>0</v>
      </c>
      <c r="AR183" s="158">
        <f t="shared" si="15"/>
        <v>0</v>
      </c>
      <c r="AS183" s="159"/>
      <c r="AT183" s="164"/>
      <c r="AU183" s="165"/>
      <c r="AV183" s="148"/>
    </row>
    <row r="184" spans="1:48" s="118" customFormat="1" ht="18.75" customHeight="1">
      <c r="A184" s="140">
        <v>79</v>
      </c>
      <c r="B184" s="141" t="s">
        <v>915</v>
      </c>
      <c r="C184" s="142" t="s">
        <v>151</v>
      </c>
      <c r="D184" s="168" t="s">
        <v>112</v>
      </c>
      <c r="E184" s="168" t="s">
        <v>117</v>
      </c>
      <c r="F184" s="142" t="s">
        <v>123</v>
      </c>
      <c r="G184" s="141" t="s">
        <v>216</v>
      </c>
      <c r="H184" s="142" t="s">
        <v>5</v>
      </c>
      <c r="I184" s="142" t="s">
        <v>40</v>
      </c>
      <c r="J184" s="168" t="s">
        <v>916</v>
      </c>
      <c r="K184" s="141" t="s">
        <v>226</v>
      </c>
      <c r="L184" s="141" t="s">
        <v>237</v>
      </c>
      <c r="M184" s="143">
        <v>0</v>
      </c>
      <c r="N184" s="144">
        <v>0</v>
      </c>
      <c r="O184" s="143">
        <f t="shared" si="18"/>
        <v>0</v>
      </c>
      <c r="P184" s="144" t="s">
        <v>361</v>
      </c>
      <c r="Q184" s="144" t="s">
        <v>361</v>
      </c>
      <c r="R184" s="144" t="s">
        <v>361</v>
      </c>
      <c r="S184" s="141" t="s">
        <v>157</v>
      </c>
      <c r="T184" s="141" t="s">
        <v>701</v>
      </c>
      <c r="U184" s="141" t="s">
        <v>702</v>
      </c>
      <c r="V184" s="145" t="s">
        <v>711</v>
      </c>
      <c r="W184" s="141" t="s">
        <v>4010</v>
      </c>
      <c r="X184" s="146"/>
      <c r="Y184" s="147"/>
      <c r="Z184" s="147"/>
      <c r="AA184" s="141"/>
      <c r="AB184" s="146"/>
      <c r="AC184" s="162"/>
      <c r="AD184" s="146"/>
      <c r="AE184" s="163"/>
      <c r="AF184" s="152">
        <f t="shared" si="12"/>
        <v>0</v>
      </c>
      <c r="AG184" s="167"/>
      <c r="AH184" s="146"/>
      <c r="AI184" s="163"/>
      <c r="AJ184" s="152">
        <f t="shared" si="13"/>
        <v>0</v>
      </c>
      <c r="AK184" s="164"/>
      <c r="AL184" s="146"/>
      <c r="AM184" s="163"/>
      <c r="AN184" s="158">
        <f t="shared" si="14"/>
        <v>0</v>
      </c>
      <c r="AO184" s="157"/>
      <c r="AP184" s="157"/>
      <c r="AQ184" s="158">
        <f t="shared" si="16"/>
        <v>0</v>
      </c>
      <c r="AR184" s="158">
        <f t="shared" si="15"/>
        <v>0</v>
      </c>
      <c r="AS184" s="159"/>
      <c r="AT184" s="164"/>
      <c r="AU184" s="165"/>
      <c r="AV184" s="148"/>
    </row>
    <row r="185" spans="1:48" s="118" customFormat="1" ht="18.75" customHeight="1">
      <c r="A185" s="140">
        <v>80</v>
      </c>
      <c r="B185" s="141" t="s">
        <v>917</v>
      </c>
      <c r="C185" s="142" t="s">
        <v>151</v>
      </c>
      <c r="D185" s="168" t="s">
        <v>112</v>
      </c>
      <c r="E185" s="168" t="s">
        <v>117</v>
      </c>
      <c r="F185" s="142" t="s">
        <v>123</v>
      </c>
      <c r="G185" s="141" t="s">
        <v>216</v>
      </c>
      <c r="H185" s="142" t="s">
        <v>5</v>
      </c>
      <c r="I185" s="142" t="s">
        <v>40</v>
      </c>
      <c r="J185" s="168" t="s">
        <v>916</v>
      </c>
      <c r="K185" s="141" t="s">
        <v>226</v>
      </c>
      <c r="L185" s="141" t="s">
        <v>237</v>
      </c>
      <c r="M185" s="143">
        <v>0</v>
      </c>
      <c r="N185" s="144">
        <v>0</v>
      </c>
      <c r="O185" s="143">
        <f t="shared" si="18"/>
        <v>0</v>
      </c>
      <c r="P185" s="144" t="s">
        <v>361</v>
      </c>
      <c r="Q185" s="144" t="s">
        <v>361</v>
      </c>
      <c r="R185" s="144" t="s">
        <v>361</v>
      </c>
      <c r="S185" s="141" t="s">
        <v>157</v>
      </c>
      <c r="T185" s="141" t="s">
        <v>701</v>
      </c>
      <c r="U185" s="141" t="s">
        <v>702</v>
      </c>
      <c r="V185" s="145" t="s">
        <v>711</v>
      </c>
      <c r="W185" s="141" t="s">
        <v>4010</v>
      </c>
      <c r="X185" s="146"/>
      <c r="Y185" s="147"/>
      <c r="Z185" s="147"/>
      <c r="AA185" s="141"/>
      <c r="AB185" s="146"/>
      <c r="AC185" s="162"/>
      <c r="AD185" s="146"/>
      <c r="AE185" s="163"/>
      <c r="AF185" s="152">
        <f t="shared" si="12"/>
        <v>0</v>
      </c>
      <c r="AG185" s="167"/>
      <c r="AH185" s="146"/>
      <c r="AI185" s="163"/>
      <c r="AJ185" s="152">
        <f t="shared" si="13"/>
        <v>0</v>
      </c>
      <c r="AK185" s="164"/>
      <c r="AL185" s="146"/>
      <c r="AM185" s="163"/>
      <c r="AN185" s="158">
        <f t="shared" si="14"/>
        <v>0</v>
      </c>
      <c r="AO185" s="157"/>
      <c r="AP185" s="157"/>
      <c r="AQ185" s="158">
        <f t="shared" si="16"/>
        <v>0</v>
      </c>
      <c r="AR185" s="158">
        <f t="shared" si="15"/>
        <v>0</v>
      </c>
      <c r="AS185" s="159"/>
      <c r="AT185" s="164"/>
      <c r="AU185" s="165"/>
      <c r="AV185" s="148"/>
    </row>
    <row r="186" spans="1:48" s="118" customFormat="1" ht="18.75" customHeight="1">
      <c r="A186" s="140">
        <v>81</v>
      </c>
      <c r="B186" s="141" t="s">
        <v>918</v>
      </c>
      <c r="C186" s="142" t="s">
        <v>151</v>
      </c>
      <c r="D186" s="168" t="s">
        <v>112</v>
      </c>
      <c r="E186" s="168" t="s">
        <v>117</v>
      </c>
      <c r="F186" s="142" t="s">
        <v>123</v>
      </c>
      <c r="G186" s="141" t="s">
        <v>216</v>
      </c>
      <c r="H186" s="142" t="s">
        <v>5</v>
      </c>
      <c r="I186" s="142" t="s">
        <v>40</v>
      </c>
      <c r="J186" s="168" t="s">
        <v>916</v>
      </c>
      <c r="K186" s="141" t="s">
        <v>226</v>
      </c>
      <c r="L186" s="141" t="s">
        <v>237</v>
      </c>
      <c r="M186" s="143">
        <v>0</v>
      </c>
      <c r="N186" s="144">
        <v>0</v>
      </c>
      <c r="O186" s="143">
        <f t="shared" si="18"/>
        <v>0</v>
      </c>
      <c r="P186" s="144" t="s">
        <v>361</v>
      </c>
      <c r="Q186" s="144" t="s">
        <v>361</v>
      </c>
      <c r="R186" s="144" t="s">
        <v>361</v>
      </c>
      <c r="S186" s="141" t="s">
        <v>157</v>
      </c>
      <c r="T186" s="141" t="s">
        <v>701</v>
      </c>
      <c r="U186" s="141" t="s">
        <v>702</v>
      </c>
      <c r="V186" s="145" t="s">
        <v>711</v>
      </c>
      <c r="W186" s="141" t="s">
        <v>4010</v>
      </c>
      <c r="X186" s="146"/>
      <c r="Y186" s="147"/>
      <c r="Z186" s="147"/>
      <c r="AA186" s="141"/>
      <c r="AB186" s="146"/>
      <c r="AC186" s="162"/>
      <c r="AD186" s="146"/>
      <c r="AE186" s="163"/>
      <c r="AF186" s="152">
        <f t="shared" si="12"/>
        <v>0</v>
      </c>
      <c r="AG186" s="167"/>
      <c r="AH186" s="146"/>
      <c r="AI186" s="163"/>
      <c r="AJ186" s="152">
        <f t="shared" si="13"/>
        <v>0</v>
      </c>
      <c r="AK186" s="164"/>
      <c r="AL186" s="146"/>
      <c r="AM186" s="163"/>
      <c r="AN186" s="158">
        <f t="shared" si="14"/>
        <v>0</v>
      </c>
      <c r="AO186" s="157"/>
      <c r="AP186" s="157"/>
      <c r="AQ186" s="158">
        <f t="shared" si="16"/>
        <v>0</v>
      </c>
      <c r="AR186" s="158">
        <f t="shared" si="15"/>
        <v>0</v>
      </c>
      <c r="AS186" s="159"/>
      <c r="AT186" s="164"/>
      <c r="AU186" s="165"/>
      <c r="AV186" s="148"/>
    </row>
    <row r="187" spans="1:48" s="118" customFormat="1" ht="18.75" customHeight="1">
      <c r="A187" s="140">
        <v>82</v>
      </c>
      <c r="B187" s="141" t="s">
        <v>919</v>
      </c>
      <c r="C187" s="142" t="s">
        <v>151</v>
      </c>
      <c r="D187" s="168" t="s">
        <v>112</v>
      </c>
      <c r="E187" s="168" t="s">
        <v>117</v>
      </c>
      <c r="F187" s="142" t="s">
        <v>123</v>
      </c>
      <c r="G187" s="141" t="s">
        <v>216</v>
      </c>
      <c r="H187" s="142" t="s">
        <v>5</v>
      </c>
      <c r="I187" s="142" t="s">
        <v>40</v>
      </c>
      <c r="J187" s="168" t="s">
        <v>916</v>
      </c>
      <c r="K187" s="141" t="s">
        <v>226</v>
      </c>
      <c r="L187" s="141" t="s">
        <v>237</v>
      </c>
      <c r="M187" s="143">
        <v>0</v>
      </c>
      <c r="N187" s="144">
        <v>0</v>
      </c>
      <c r="O187" s="143">
        <f t="shared" si="18"/>
        <v>0</v>
      </c>
      <c r="P187" s="144" t="s">
        <v>361</v>
      </c>
      <c r="Q187" s="144" t="s">
        <v>361</v>
      </c>
      <c r="R187" s="144" t="s">
        <v>361</v>
      </c>
      <c r="S187" s="141" t="s">
        <v>157</v>
      </c>
      <c r="T187" s="141" t="s">
        <v>701</v>
      </c>
      <c r="U187" s="141" t="s">
        <v>702</v>
      </c>
      <c r="V187" s="145" t="s">
        <v>711</v>
      </c>
      <c r="W187" s="141" t="s">
        <v>4010</v>
      </c>
      <c r="X187" s="146"/>
      <c r="Y187" s="147"/>
      <c r="Z187" s="147"/>
      <c r="AA187" s="141"/>
      <c r="AB187" s="146"/>
      <c r="AC187" s="162"/>
      <c r="AD187" s="146"/>
      <c r="AE187" s="163"/>
      <c r="AF187" s="152">
        <f t="shared" si="12"/>
        <v>0</v>
      </c>
      <c r="AG187" s="167"/>
      <c r="AH187" s="146"/>
      <c r="AI187" s="163"/>
      <c r="AJ187" s="152">
        <f t="shared" si="13"/>
        <v>0</v>
      </c>
      <c r="AK187" s="164"/>
      <c r="AL187" s="146"/>
      <c r="AM187" s="163"/>
      <c r="AN187" s="158">
        <f t="shared" si="14"/>
        <v>0</v>
      </c>
      <c r="AO187" s="157"/>
      <c r="AP187" s="157"/>
      <c r="AQ187" s="158">
        <f t="shared" si="16"/>
        <v>0</v>
      </c>
      <c r="AR187" s="158">
        <f t="shared" si="15"/>
        <v>0</v>
      </c>
      <c r="AS187" s="159"/>
      <c r="AT187" s="164"/>
      <c r="AU187" s="165"/>
      <c r="AV187" s="148"/>
    </row>
    <row r="188" spans="1:48" s="118" customFormat="1" ht="18.75" customHeight="1">
      <c r="A188" s="140">
        <v>83</v>
      </c>
      <c r="B188" s="141" t="s">
        <v>920</v>
      </c>
      <c r="C188" s="142" t="s">
        <v>151</v>
      </c>
      <c r="D188" s="168" t="s">
        <v>112</v>
      </c>
      <c r="E188" s="168" t="s">
        <v>117</v>
      </c>
      <c r="F188" s="142" t="s">
        <v>123</v>
      </c>
      <c r="G188" s="141" t="s">
        <v>216</v>
      </c>
      <c r="H188" s="142" t="s">
        <v>5</v>
      </c>
      <c r="I188" s="142" t="s">
        <v>40</v>
      </c>
      <c r="J188" s="168" t="s">
        <v>921</v>
      </c>
      <c r="K188" s="141" t="s">
        <v>218</v>
      </c>
      <c r="L188" s="141">
        <v>80111600</v>
      </c>
      <c r="M188" s="143">
        <v>4000000</v>
      </c>
      <c r="N188" s="144">
        <v>10</v>
      </c>
      <c r="O188" s="143">
        <v>18000000</v>
      </c>
      <c r="P188" s="144" t="s">
        <v>452</v>
      </c>
      <c r="Q188" s="144" t="s">
        <v>452</v>
      </c>
      <c r="R188" s="144" t="s">
        <v>452</v>
      </c>
      <c r="S188" s="141" t="s">
        <v>157</v>
      </c>
      <c r="T188" s="141" t="s">
        <v>701</v>
      </c>
      <c r="U188" s="141" t="s">
        <v>702</v>
      </c>
      <c r="V188" s="145" t="s">
        <v>711</v>
      </c>
      <c r="W188" s="141" t="s">
        <v>4009</v>
      </c>
      <c r="X188" s="146">
        <v>45329</v>
      </c>
      <c r="Y188" s="147">
        <v>202414000012243</v>
      </c>
      <c r="Z188" s="147" t="s">
        <v>38</v>
      </c>
      <c r="AA188" s="141" t="s">
        <v>712</v>
      </c>
      <c r="AB188" s="146">
        <v>45329</v>
      </c>
      <c r="AC188" s="162" t="s">
        <v>922</v>
      </c>
      <c r="AD188" s="146">
        <v>45329</v>
      </c>
      <c r="AE188" s="163">
        <v>18000000</v>
      </c>
      <c r="AF188" s="152">
        <f t="shared" si="12"/>
        <v>0</v>
      </c>
      <c r="AG188" s="167">
        <v>72</v>
      </c>
      <c r="AH188" s="146">
        <v>45331</v>
      </c>
      <c r="AI188" s="163">
        <v>18000000</v>
      </c>
      <c r="AJ188" s="152">
        <f t="shared" si="13"/>
        <v>0</v>
      </c>
      <c r="AK188" s="164">
        <v>284</v>
      </c>
      <c r="AL188" s="146">
        <v>45338</v>
      </c>
      <c r="AM188" s="163">
        <v>18000000</v>
      </c>
      <c r="AN188" s="158">
        <f t="shared" si="14"/>
        <v>0</v>
      </c>
      <c r="AO188" s="157">
        <v>9333333</v>
      </c>
      <c r="AP188" s="157">
        <v>45307</v>
      </c>
      <c r="AQ188" s="158">
        <f t="shared" si="16"/>
        <v>8666667</v>
      </c>
      <c r="AR188" s="158">
        <f t="shared" si="15"/>
        <v>0</v>
      </c>
      <c r="AS188" s="159" t="s">
        <v>170</v>
      </c>
      <c r="AT188" s="164">
        <v>11</v>
      </c>
      <c r="AU188" s="165" t="s">
        <v>923</v>
      </c>
      <c r="AV188" s="148"/>
    </row>
    <row r="189" spans="1:48" s="118" customFormat="1" ht="18.75" customHeight="1">
      <c r="A189" s="140">
        <v>84</v>
      </c>
      <c r="B189" s="141" t="s">
        <v>924</v>
      </c>
      <c r="C189" s="142" t="s">
        <v>151</v>
      </c>
      <c r="D189" s="168" t="s">
        <v>112</v>
      </c>
      <c r="E189" s="168" t="s">
        <v>117</v>
      </c>
      <c r="F189" s="142" t="s">
        <v>123</v>
      </c>
      <c r="G189" s="141" t="s">
        <v>216</v>
      </c>
      <c r="H189" s="142" t="s">
        <v>5</v>
      </c>
      <c r="I189" s="142" t="s">
        <v>40</v>
      </c>
      <c r="J189" s="168" t="s">
        <v>921</v>
      </c>
      <c r="K189" s="141" t="s">
        <v>226</v>
      </c>
      <c r="L189" s="141" t="s">
        <v>237</v>
      </c>
      <c r="M189" s="143">
        <v>0</v>
      </c>
      <c r="N189" s="144">
        <v>0</v>
      </c>
      <c r="O189" s="143">
        <f t="shared" ref="O189:O190" si="19">85500000-85500000</f>
        <v>0</v>
      </c>
      <c r="P189" s="144" t="s">
        <v>361</v>
      </c>
      <c r="Q189" s="144" t="s">
        <v>361</v>
      </c>
      <c r="R189" s="144" t="s">
        <v>361</v>
      </c>
      <c r="S189" s="141" t="s">
        <v>157</v>
      </c>
      <c r="T189" s="141" t="s">
        <v>701</v>
      </c>
      <c r="U189" s="141" t="s">
        <v>702</v>
      </c>
      <c r="V189" s="145" t="s">
        <v>711</v>
      </c>
      <c r="W189" s="141" t="s">
        <v>4010</v>
      </c>
      <c r="X189" s="146"/>
      <c r="Y189" s="147"/>
      <c r="Z189" s="147"/>
      <c r="AA189" s="141"/>
      <c r="AB189" s="146"/>
      <c r="AC189" s="162"/>
      <c r="AD189" s="146"/>
      <c r="AE189" s="163"/>
      <c r="AF189" s="152">
        <f t="shared" si="12"/>
        <v>0</v>
      </c>
      <c r="AG189" s="167"/>
      <c r="AH189" s="146"/>
      <c r="AI189" s="163"/>
      <c r="AJ189" s="152">
        <f t="shared" si="13"/>
        <v>0</v>
      </c>
      <c r="AK189" s="164"/>
      <c r="AL189" s="146"/>
      <c r="AM189" s="163"/>
      <c r="AN189" s="158">
        <f t="shared" si="14"/>
        <v>0</v>
      </c>
      <c r="AO189" s="157"/>
      <c r="AP189" s="157"/>
      <c r="AQ189" s="158">
        <f t="shared" si="16"/>
        <v>0</v>
      </c>
      <c r="AR189" s="158">
        <f t="shared" si="15"/>
        <v>0</v>
      </c>
      <c r="AS189" s="159"/>
      <c r="AT189" s="164"/>
      <c r="AU189" s="165"/>
      <c r="AV189" s="148"/>
    </row>
    <row r="190" spans="1:48" s="118" customFormat="1" ht="18.75" customHeight="1">
      <c r="A190" s="140">
        <v>85</v>
      </c>
      <c r="B190" s="141" t="s">
        <v>925</v>
      </c>
      <c r="C190" s="142" t="s">
        <v>151</v>
      </c>
      <c r="D190" s="168" t="s">
        <v>112</v>
      </c>
      <c r="E190" s="168" t="s">
        <v>117</v>
      </c>
      <c r="F190" s="142" t="s">
        <v>123</v>
      </c>
      <c r="G190" s="141" t="s">
        <v>216</v>
      </c>
      <c r="H190" s="142" t="s">
        <v>5</v>
      </c>
      <c r="I190" s="142" t="s">
        <v>40</v>
      </c>
      <c r="J190" s="168" t="s">
        <v>926</v>
      </c>
      <c r="K190" s="141" t="s">
        <v>226</v>
      </c>
      <c r="L190" s="141" t="s">
        <v>237</v>
      </c>
      <c r="M190" s="143">
        <v>0</v>
      </c>
      <c r="N190" s="144">
        <v>0</v>
      </c>
      <c r="O190" s="143">
        <f t="shared" si="19"/>
        <v>0</v>
      </c>
      <c r="P190" s="144" t="s">
        <v>361</v>
      </c>
      <c r="Q190" s="144" t="s">
        <v>361</v>
      </c>
      <c r="R190" s="144" t="s">
        <v>361</v>
      </c>
      <c r="S190" s="141" t="s">
        <v>157</v>
      </c>
      <c r="T190" s="141" t="s">
        <v>701</v>
      </c>
      <c r="U190" s="141" t="s">
        <v>702</v>
      </c>
      <c r="V190" s="145" t="s">
        <v>711</v>
      </c>
      <c r="W190" s="141" t="s">
        <v>4010</v>
      </c>
      <c r="X190" s="146"/>
      <c r="Y190" s="147"/>
      <c r="Z190" s="147"/>
      <c r="AA190" s="141"/>
      <c r="AB190" s="146"/>
      <c r="AC190" s="162"/>
      <c r="AD190" s="146"/>
      <c r="AE190" s="163"/>
      <c r="AF190" s="152">
        <f t="shared" si="12"/>
        <v>0</v>
      </c>
      <c r="AG190" s="167"/>
      <c r="AH190" s="146"/>
      <c r="AI190" s="163"/>
      <c r="AJ190" s="152">
        <f t="shared" si="13"/>
        <v>0</v>
      </c>
      <c r="AK190" s="164"/>
      <c r="AL190" s="146"/>
      <c r="AM190" s="163"/>
      <c r="AN190" s="158">
        <f t="shared" si="14"/>
        <v>0</v>
      </c>
      <c r="AO190" s="157"/>
      <c r="AP190" s="157"/>
      <c r="AQ190" s="158">
        <f t="shared" si="16"/>
        <v>0</v>
      </c>
      <c r="AR190" s="158">
        <f t="shared" si="15"/>
        <v>0</v>
      </c>
      <c r="AS190" s="159"/>
      <c r="AT190" s="164"/>
      <c r="AU190" s="165"/>
      <c r="AV190" s="148"/>
    </row>
    <row r="191" spans="1:48" s="118" customFormat="1" ht="18.75" customHeight="1">
      <c r="A191" s="140">
        <v>86</v>
      </c>
      <c r="B191" s="141" t="s">
        <v>927</v>
      </c>
      <c r="C191" s="142" t="s">
        <v>151</v>
      </c>
      <c r="D191" s="168" t="s">
        <v>112</v>
      </c>
      <c r="E191" s="168" t="s">
        <v>117</v>
      </c>
      <c r="F191" s="142" t="s">
        <v>213</v>
      </c>
      <c r="G191" s="141" t="s">
        <v>216</v>
      </c>
      <c r="H191" s="142" t="s">
        <v>6</v>
      </c>
      <c r="I191" s="142" t="s">
        <v>40</v>
      </c>
      <c r="J191" s="168" t="s">
        <v>928</v>
      </c>
      <c r="K191" s="141" t="s">
        <v>218</v>
      </c>
      <c r="L191" s="141">
        <v>93141500</v>
      </c>
      <c r="M191" s="143">
        <v>8711100</v>
      </c>
      <c r="N191" s="144">
        <v>12</v>
      </c>
      <c r="O191" s="143">
        <v>101288900</v>
      </c>
      <c r="P191" s="144" t="s">
        <v>238</v>
      </c>
      <c r="Q191" s="144" t="s">
        <v>238</v>
      </c>
      <c r="R191" s="144" t="s">
        <v>238</v>
      </c>
      <c r="S191" s="141" t="s">
        <v>157</v>
      </c>
      <c r="T191" s="141" t="s">
        <v>701</v>
      </c>
      <c r="U191" s="141" t="s">
        <v>702</v>
      </c>
      <c r="V191" s="145" t="s">
        <v>711</v>
      </c>
      <c r="W191" s="141" t="s">
        <v>4009</v>
      </c>
      <c r="X191" s="146">
        <v>45344</v>
      </c>
      <c r="Y191" s="147">
        <v>202414000023183</v>
      </c>
      <c r="Z191" s="147" t="s">
        <v>38</v>
      </c>
      <c r="AA191" s="141" t="s">
        <v>712</v>
      </c>
      <c r="AB191" s="146">
        <v>45345</v>
      </c>
      <c r="AC191" s="162" t="s">
        <v>929</v>
      </c>
      <c r="AD191" s="146">
        <v>45345</v>
      </c>
      <c r="AE191" s="163">
        <v>34844400</v>
      </c>
      <c r="AF191" s="152">
        <f t="shared" si="12"/>
        <v>66444500</v>
      </c>
      <c r="AG191" s="167">
        <v>166</v>
      </c>
      <c r="AH191" s="146">
        <v>45348</v>
      </c>
      <c r="AI191" s="163">
        <v>34844400</v>
      </c>
      <c r="AJ191" s="152">
        <f t="shared" si="13"/>
        <v>0</v>
      </c>
      <c r="AK191" s="164">
        <v>519</v>
      </c>
      <c r="AL191" s="146">
        <v>45359</v>
      </c>
      <c r="AM191" s="163">
        <v>34844400</v>
      </c>
      <c r="AN191" s="158">
        <f t="shared" si="14"/>
        <v>0</v>
      </c>
      <c r="AO191" s="157">
        <v>15389610</v>
      </c>
      <c r="AP191" s="157"/>
      <c r="AQ191" s="158">
        <f t="shared" si="16"/>
        <v>19454790</v>
      </c>
      <c r="AR191" s="158">
        <f t="shared" si="15"/>
        <v>66444500</v>
      </c>
      <c r="AS191" s="159" t="s">
        <v>170</v>
      </c>
      <c r="AT191" s="164">
        <v>79</v>
      </c>
      <c r="AU191" s="165" t="s">
        <v>930</v>
      </c>
      <c r="AV191" s="148" t="s">
        <v>931</v>
      </c>
    </row>
    <row r="192" spans="1:48" s="118" customFormat="1" ht="18.75" customHeight="1">
      <c r="A192" s="140">
        <v>87</v>
      </c>
      <c r="B192" s="141" t="s">
        <v>932</v>
      </c>
      <c r="C192" s="142" t="s">
        <v>151</v>
      </c>
      <c r="D192" s="168" t="s">
        <v>112</v>
      </c>
      <c r="E192" s="168" t="s">
        <v>117</v>
      </c>
      <c r="F192" s="142" t="s">
        <v>213</v>
      </c>
      <c r="G192" s="141" t="s">
        <v>216</v>
      </c>
      <c r="H192" s="142" t="s">
        <v>6</v>
      </c>
      <c r="I192" s="142" t="s">
        <v>40</v>
      </c>
      <c r="J192" s="168" t="s">
        <v>933</v>
      </c>
      <c r="K192" s="141" t="s">
        <v>218</v>
      </c>
      <c r="L192" s="141">
        <v>80111600</v>
      </c>
      <c r="M192" s="143">
        <v>3707200</v>
      </c>
      <c r="N192" s="144">
        <v>12</v>
      </c>
      <c r="O192" s="143">
        <v>50000000</v>
      </c>
      <c r="P192" s="144" t="s">
        <v>238</v>
      </c>
      <c r="Q192" s="144" t="s">
        <v>238</v>
      </c>
      <c r="R192" s="144" t="s">
        <v>238</v>
      </c>
      <c r="S192" s="141" t="s">
        <v>157</v>
      </c>
      <c r="T192" s="141" t="s">
        <v>701</v>
      </c>
      <c r="U192" s="141" t="s">
        <v>702</v>
      </c>
      <c r="V192" s="145" t="s">
        <v>711</v>
      </c>
      <c r="W192" s="141" t="s">
        <v>4009</v>
      </c>
      <c r="X192" s="146">
        <v>45344</v>
      </c>
      <c r="Y192" s="147">
        <v>202414000023183</v>
      </c>
      <c r="Z192" s="147" t="s">
        <v>38</v>
      </c>
      <c r="AA192" s="141" t="s">
        <v>712</v>
      </c>
      <c r="AB192" s="146">
        <v>45345</v>
      </c>
      <c r="AC192" s="162" t="s">
        <v>934</v>
      </c>
      <c r="AD192" s="146">
        <v>45345</v>
      </c>
      <c r="AE192" s="163">
        <v>14828800</v>
      </c>
      <c r="AF192" s="152">
        <f t="shared" si="12"/>
        <v>35171200</v>
      </c>
      <c r="AG192" s="167">
        <v>167</v>
      </c>
      <c r="AH192" s="146">
        <v>45348</v>
      </c>
      <c r="AI192" s="163">
        <v>14828800</v>
      </c>
      <c r="AJ192" s="152">
        <f t="shared" si="13"/>
        <v>0</v>
      </c>
      <c r="AK192" s="164">
        <v>1103</v>
      </c>
      <c r="AL192" s="146">
        <v>45372</v>
      </c>
      <c r="AM192" s="163">
        <v>14828800</v>
      </c>
      <c r="AN192" s="158">
        <f t="shared" si="14"/>
        <v>0</v>
      </c>
      <c r="AO192" s="157">
        <v>3707200</v>
      </c>
      <c r="AP192" s="157"/>
      <c r="AQ192" s="158">
        <f t="shared" si="16"/>
        <v>11121600</v>
      </c>
      <c r="AR192" s="158">
        <f t="shared" si="15"/>
        <v>35171200</v>
      </c>
      <c r="AS192" s="159" t="s">
        <v>168</v>
      </c>
      <c r="AT192" s="164">
        <v>210</v>
      </c>
      <c r="AU192" s="165" t="s">
        <v>935</v>
      </c>
      <c r="AV192" s="148" t="s">
        <v>931</v>
      </c>
    </row>
    <row r="193" spans="1:48" s="118" customFormat="1" ht="18.75" customHeight="1">
      <c r="A193" s="140">
        <v>88</v>
      </c>
      <c r="B193" s="141" t="s">
        <v>936</v>
      </c>
      <c r="C193" s="142" t="s">
        <v>151</v>
      </c>
      <c r="D193" s="168" t="s">
        <v>112</v>
      </c>
      <c r="E193" s="168" t="s">
        <v>117</v>
      </c>
      <c r="F193" s="142" t="s">
        <v>213</v>
      </c>
      <c r="G193" s="141" t="s">
        <v>216</v>
      </c>
      <c r="H193" s="142" t="s">
        <v>6</v>
      </c>
      <c r="I193" s="142" t="s">
        <v>40</v>
      </c>
      <c r="J193" s="168" t="s">
        <v>933</v>
      </c>
      <c r="K193" s="141" t="s">
        <v>218</v>
      </c>
      <c r="L193" s="141">
        <v>80111600</v>
      </c>
      <c r="M193" s="143">
        <v>3707200</v>
      </c>
      <c r="N193" s="144">
        <v>12</v>
      </c>
      <c r="O193" s="143">
        <v>50000000</v>
      </c>
      <c r="P193" s="144" t="s">
        <v>238</v>
      </c>
      <c r="Q193" s="144" t="s">
        <v>238</v>
      </c>
      <c r="R193" s="144" t="s">
        <v>238</v>
      </c>
      <c r="S193" s="141" t="s">
        <v>157</v>
      </c>
      <c r="T193" s="141" t="s">
        <v>701</v>
      </c>
      <c r="U193" s="141" t="s">
        <v>702</v>
      </c>
      <c r="V193" s="145" t="s">
        <v>711</v>
      </c>
      <c r="W193" s="141" t="s">
        <v>4009</v>
      </c>
      <c r="X193" s="146">
        <v>45344</v>
      </c>
      <c r="Y193" s="147">
        <v>202414000023183</v>
      </c>
      <c r="Z193" s="147" t="s">
        <v>38</v>
      </c>
      <c r="AA193" s="141" t="s">
        <v>712</v>
      </c>
      <c r="AB193" s="146">
        <v>45345</v>
      </c>
      <c r="AC193" s="162" t="s">
        <v>937</v>
      </c>
      <c r="AD193" s="146">
        <v>45345</v>
      </c>
      <c r="AE193" s="163">
        <v>14828800</v>
      </c>
      <c r="AF193" s="152">
        <f t="shared" si="12"/>
        <v>35171200</v>
      </c>
      <c r="AG193" s="167">
        <v>169</v>
      </c>
      <c r="AH193" s="146">
        <v>45348</v>
      </c>
      <c r="AI193" s="163">
        <v>14828800</v>
      </c>
      <c r="AJ193" s="152">
        <f t="shared" si="13"/>
        <v>0</v>
      </c>
      <c r="AK193" s="164">
        <v>1118</v>
      </c>
      <c r="AL193" s="146">
        <v>45377</v>
      </c>
      <c r="AM193" s="163">
        <v>14828800</v>
      </c>
      <c r="AN193" s="158">
        <f t="shared" si="14"/>
        <v>0</v>
      </c>
      <c r="AO193" s="157">
        <v>3583627</v>
      </c>
      <c r="AP193" s="157"/>
      <c r="AQ193" s="158">
        <f t="shared" si="16"/>
        <v>11245173</v>
      </c>
      <c r="AR193" s="158">
        <f t="shared" si="15"/>
        <v>35171200</v>
      </c>
      <c r="AS193" s="159" t="s">
        <v>168</v>
      </c>
      <c r="AT193" s="164">
        <v>226</v>
      </c>
      <c r="AU193" s="165" t="s">
        <v>938</v>
      </c>
      <c r="AV193" s="148" t="s">
        <v>931</v>
      </c>
    </row>
    <row r="194" spans="1:48" s="118" customFormat="1" ht="18.75" customHeight="1">
      <c r="A194" s="140">
        <v>89</v>
      </c>
      <c r="B194" s="141" t="s">
        <v>939</v>
      </c>
      <c r="C194" s="142" t="s">
        <v>151</v>
      </c>
      <c r="D194" s="168" t="s">
        <v>112</v>
      </c>
      <c r="E194" s="168" t="s">
        <v>117</v>
      </c>
      <c r="F194" s="142" t="s">
        <v>213</v>
      </c>
      <c r="G194" s="141" t="s">
        <v>216</v>
      </c>
      <c r="H194" s="142" t="s">
        <v>6</v>
      </c>
      <c r="I194" s="142" t="s">
        <v>40</v>
      </c>
      <c r="J194" s="168" t="s">
        <v>940</v>
      </c>
      <c r="K194" s="141" t="s">
        <v>218</v>
      </c>
      <c r="L194" s="141">
        <v>93141500</v>
      </c>
      <c r="M194" s="143">
        <v>5929900</v>
      </c>
      <c r="N194" s="144">
        <v>8.4</v>
      </c>
      <c r="O194" s="143">
        <v>50000000</v>
      </c>
      <c r="P194" s="144" t="s">
        <v>452</v>
      </c>
      <c r="Q194" s="144" t="s">
        <v>452</v>
      </c>
      <c r="R194" s="144" t="s">
        <v>452</v>
      </c>
      <c r="S194" s="141" t="s">
        <v>157</v>
      </c>
      <c r="T194" s="141" t="s">
        <v>701</v>
      </c>
      <c r="U194" s="141" t="s">
        <v>702</v>
      </c>
      <c r="V194" s="145" t="s">
        <v>711</v>
      </c>
      <c r="W194" s="141" t="s">
        <v>4009</v>
      </c>
      <c r="X194" s="146">
        <v>45344</v>
      </c>
      <c r="Y194" s="147">
        <v>202414000023183</v>
      </c>
      <c r="Z194" s="147" t="s">
        <v>38</v>
      </c>
      <c r="AA194" s="141" t="s">
        <v>712</v>
      </c>
      <c r="AB194" s="146">
        <v>45345</v>
      </c>
      <c r="AC194" s="162" t="s">
        <v>941</v>
      </c>
      <c r="AD194" s="146">
        <v>45345</v>
      </c>
      <c r="AE194" s="163">
        <v>23719600</v>
      </c>
      <c r="AF194" s="152">
        <f t="shared" si="12"/>
        <v>26280400</v>
      </c>
      <c r="AG194" s="167">
        <v>171</v>
      </c>
      <c r="AH194" s="146">
        <v>45348</v>
      </c>
      <c r="AI194" s="163">
        <v>23719600</v>
      </c>
      <c r="AJ194" s="152">
        <f t="shared" si="13"/>
        <v>0</v>
      </c>
      <c r="AK194" s="164">
        <v>936</v>
      </c>
      <c r="AL194" s="146">
        <v>45369</v>
      </c>
      <c r="AM194" s="163">
        <v>23719600</v>
      </c>
      <c r="AN194" s="158">
        <f t="shared" si="14"/>
        <v>0</v>
      </c>
      <c r="AO194" s="157">
        <v>8301860</v>
      </c>
      <c r="AP194" s="157"/>
      <c r="AQ194" s="158">
        <f t="shared" si="16"/>
        <v>15417740</v>
      </c>
      <c r="AR194" s="158">
        <f t="shared" si="15"/>
        <v>26280400</v>
      </c>
      <c r="AS194" s="159" t="s">
        <v>170</v>
      </c>
      <c r="AT194" s="164">
        <v>185</v>
      </c>
      <c r="AU194" s="165" t="s">
        <v>942</v>
      </c>
      <c r="AV194" s="148" t="s">
        <v>931</v>
      </c>
    </row>
    <row r="195" spans="1:48" s="118" customFormat="1" ht="18.75" customHeight="1">
      <c r="A195" s="140">
        <v>90</v>
      </c>
      <c r="B195" s="141" t="s">
        <v>943</v>
      </c>
      <c r="C195" s="142" t="s">
        <v>151</v>
      </c>
      <c r="D195" s="168" t="s">
        <v>112</v>
      </c>
      <c r="E195" s="168" t="s">
        <v>117</v>
      </c>
      <c r="F195" s="142" t="s">
        <v>213</v>
      </c>
      <c r="G195" s="141" t="s">
        <v>216</v>
      </c>
      <c r="H195" s="142" t="s">
        <v>6</v>
      </c>
      <c r="I195" s="142" t="s">
        <v>40</v>
      </c>
      <c r="J195" s="168" t="s">
        <v>940</v>
      </c>
      <c r="K195" s="141" t="s">
        <v>218</v>
      </c>
      <c r="L195" s="141">
        <v>93141500</v>
      </c>
      <c r="M195" s="143">
        <v>5929900</v>
      </c>
      <c r="N195" s="144">
        <v>8.4</v>
      </c>
      <c r="O195" s="143">
        <v>50000000</v>
      </c>
      <c r="P195" s="144" t="s">
        <v>452</v>
      </c>
      <c r="Q195" s="144" t="s">
        <v>452</v>
      </c>
      <c r="R195" s="144" t="s">
        <v>452</v>
      </c>
      <c r="S195" s="141" t="s">
        <v>157</v>
      </c>
      <c r="T195" s="141" t="s">
        <v>701</v>
      </c>
      <c r="U195" s="141" t="s">
        <v>702</v>
      </c>
      <c r="V195" s="145" t="s">
        <v>711</v>
      </c>
      <c r="W195" s="141" t="s">
        <v>4009</v>
      </c>
      <c r="X195" s="146">
        <v>45344</v>
      </c>
      <c r="Y195" s="147">
        <v>202414000023183</v>
      </c>
      <c r="Z195" s="147" t="s">
        <v>38</v>
      </c>
      <c r="AA195" s="141" t="s">
        <v>712</v>
      </c>
      <c r="AB195" s="146">
        <v>45345</v>
      </c>
      <c r="AC195" s="162" t="s">
        <v>944</v>
      </c>
      <c r="AD195" s="146">
        <v>45345</v>
      </c>
      <c r="AE195" s="163">
        <v>23719600</v>
      </c>
      <c r="AF195" s="152">
        <f t="shared" si="12"/>
        <v>26280400</v>
      </c>
      <c r="AG195" s="167">
        <v>173</v>
      </c>
      <c r="AH195" s="146">
        <v>45348</v>
      </c>
      <c r="AI195" s="163">
        <v>23719600</v>
      </c>
      <c r="AJ195" s="152">
        <f t="shared" si="13"/>
        <v>0</v>
      </c>
      <c r="AK195" s="164">
        <v>1008</v>
      </c>
      <c r="AL195" s="146">
        <v>45370</v>
      </c>
      <c r="AM195" s="163">
        <v>23719600</v>
      </c>
      <c r="AN195" s="158">
        <f t="shared" si="14"/>
        <v>0</v>
      </c>
      <c r="AO195" s="157">
        <v>8104197</v>
      </c>
      <c r="AP195" s="157"/>
      <c r="AQ195" s="158">
        <f t="shared" si="16"/>
        <v>15615403</v>
      </c>
      <c r="AR195" s="158">
        <f t="shared" si="15"/>
        <v>26280400</v>
      </c>
      <c r="AS195" s="159" t="s">
        <v>170</v>
      </c>
      <c r="AT195" s="164">
        <v>191</v>
      </c>
      <c r="AU195" s="165" t="s">
        <v>945</v>
      </c>
      <c r="AV195" s="148" t="s">
        <v>931</v>
      </c>
    </row>
    <row r="196" spans="1:48" s="118" customFormat="1" ht="18.75" customHeight="1">
      <c r="A196" s="140">
        <v>91</v>
      </c>
      <c r="B196" s="141" t="s">
        <v>946</v>
      </c>
      <c r="C196" s="142" t="s">
        <v>151</v>
      </c>
      <c r="D196" s="168" t="s">
        <v>112</v>
      </c>
      <c r="E196" s="168" t="s">
        <v>117</v>
      </c>
      <c r="F196" s="142" t="s">
        <v>213</v>
      </c>
      <c r="G196" s="141" t="s">
        <v>216</v>
      </c>
      <c r="H196" s="142" t="s">
        <v>6</v>
      </c>
      <c r="I196" s="142" t="s">
        <v>40</v>
      </c>
      <c r="J196" s="168" t="s">
        <v>940</v>
      </c>
      <c r="K196" s="141" t="s">
        <v>218</v>
      </c>
      <c r="L196" s="141">
        <v>93141500</v>
      </c>
      <c r="M196" s="143">
        <v>5929900</v>
      </c>
      <c r="N196" s="144">
        <v>8.4</v>
      </c>
      <c r="O196" s="143">
        <v>50000000</v>
      </c>
      <c r="P196" s="144" t="s">
        <v>452</v>
      </c>
      <c r="Q196" s="144" t="s">
        <v>452</v>
      </c>
      <c r="R196" s="144" t="s">
        <v>452</v>
      </c>
      <c r="S196" s="141" t="s">
        <v>157</v>
      </c>
      <c r="T196" s="141" t="s">
        <v>701</v>
      </c>
      <c r="U196" s="141" t="s">
        <v>702</v>
      </c>
      <c r="V196" s="145" t="s">
        <v>711</v>
      </c>
      <c r="W196" s="141" t="s">
        <v>4009</v>
      </c>
      <c r="X196" s="146">
        <v>45344</v>
      </c>
      <c r="Y196" s="147">
        <v>202414000023183</v>
      </c>
      <c r="Z196" s="147" t="s">
        <v>38</v>
      </c>
      <c r="AA196" s="141" t="s">
        <v>712</v>
      </c>
      <c r="AB196" s="146">
        <v>45345</v>
      </c>
      <c r="AC196" s="162" t="s">
        <v>947</v>
      </c>
      <c r="AD196" s="146">
        <v>45345</v>
      </c>
      <c r="AE196" s="163">
        <v>23719600</v>
      </c>
      <c r="AF196" s="152">
        <f t="shared" si="12"/>
        <v>26280400</v>
      </c>
      <c r="AG196" s="167">
        <v>175</v>
      </c>
      <c r="AH196" s="146">
        <v>45348</v>
      </c>
      <c r="AI196" s="163">
        <v>23719600</v>
      </c>
      <c r="AJ196" s="152">
        <f t="shared" si="13"/>
        <v>0</v>
      </c>
      <c r="AK196" s="164">
        <v>735</v>
      </c>
      <c r="AL196" s="146">
        <v>45364</v>
      </c>
      <c r="AM196" s="163">
        <v>23719600</v>
      </c>
      <c r="AN196" s="158">
        <f t="shared" si="14"/>
        <v>0</v>
      </c>
      <c r="AO196" s="157">
        <v>9487840</v>
      </c>
      <c r="AP196" s="157"/>
      <c r="AQ196" s="158">
        <f t="shared" si="16"/>
        <v>14231760</v>
      </c>
      <c r="AR196" s="158">
        <f t="shared" si="15"/>
        <v>26280400</v>
      </c>
      <c r="AS196" s="159" t="s">
        <v>170</v>
      </c>
      <c r="AT196" s="164">
        <v>142</v>
      </c>
      <c r="AU196" s="165" t="s">
        <v>948</v>
      </c>
      <c r="AV196" s="148" t="s">
        <v>931</v>
      </c>
    </row>
    <row r="197" spans="1:48" s="118" customFormat="1" ht="18.75" customHeight="1">
      <c r="A197" s="140">
        <v>92</v>
      </c>
      <c r="B197" s="141" t="s">
        <v>949</v>
      </c>
      <c r="C197" s="142" t="s">
        <v>151</v>
      </c>
      <c r="D197" s="168" t="s">
        <v>112</v>
      </c>
      <c r="E197" s="168" t="s">
        <v>117</v>
      </c>
      <c r="F197" s="142" t="s">
        <v>213</v>
      </c>
      <c r="G197" s="141" t="s">
        <v>216</v>
      </c>
      <c r="H197" s="142" t="s">
        <v>6</v>
      </c>
      <c r="I197" s="142" t="s">
        <v>40</v>
      </c>
      <c r="J197" s="168" t="s">
        <v>950</v>
      </c>
      <c r="K197" s="141" t="s">
        <v>218</v>
      </c>
      <c r="L197" s="141">
        <v>93141500</v>
      </c>
      <c r="M197" s="143">
        <v>5000000</v>
      </c>
      <c r="N197" s="144">
        <v>10</v>
      </c>
      <c r="O197" s="143">
        <v>41000000</v>
      </c>
      <c r="P197" s="144" t="s">
        <v>452</v>
      </c>
      <c r="Q197" s="144" t="s">
        <v>452</v>
      </c>
      <c r="R197" s="144" t="s">
        <v>452</v>
      </c>
      <c r="S197" s="141" t="s">
        <v>157</v>
      </c>
      <c r="T197" s="141" t="s">
        <v>701</v>
      </c>
      <c r="U197" s="141" t="s">
        <v>702</v>
      </c>
      <c r="V197" s="145" t="s">
        <v>711</v>
      </c>
      <c r="W197" s="141" t="s">
        <v>4009</v>
      </c>
      <c r="X197" s="146">
        <v>45329</v>
      </c>
      <c r="Y197" s="147">
        <v>202414000029633</v>
      </c>
      <c r="Z197" s="147" t="s">
        <v>38</v>
      </c>
      <c r="AA197" s="141" t="s">
        <v>712</v>
      </c>
      <c r="AB197" s="146">
        <v>45359</v>
      </c>
      <c r="AC197" s="162" t="s">
        <v>951</v>
      </c>
      <c r="AD197" s="146">
        <v>45359</v>
      </c>
      <c r="AE197" s="163">
        <v>36000000</v>
      </c>
      <c r="AF197" s="152">
        <f t="shared" si="12"/>
        <v>5000000</v>
      </c>
      <c r="AG197" s="167">
        <v>400</v>
      </c>
      <c r="AH197" s="146">
        <v>45359</v>
      </c>
      <c r="AI197" s="163">
        <v>36000000</v>
      </c>
      <c r="AJ197" s="152">
        <f t="shared" si="13"/>
        <v>0</v>
      </c>
      <c r="AK197" s="164">
        <v>642</v>
      </c>
      <c r="AL197" s="146">
        <v>45363</v>
      </c>
      <c r="AM197" s="163">
        <v>36000000</v>
      </c>
      <c r="AN197" s="158">
        <f t="shared" si="14"/>
        <v>0</v>
      </c>
      <c r="AO197" s="157">
        <v>14700000</v>
      </c>
      <c r="AP197" s="157"/>
      <c r="AQ197" s="158">
        <f t="shared" si="16"/>
        <v>21300000</v>
      </c>
      <c r="AR197" s="158">
        <f t="shared" si="15"/>
        <v>5000000</v>
      </c>
      <c r="AS197" s="159" t="s">
        <v>170</v>
      </c>
      <c r="AT197" s="164">
        <v>131</v>
      </c>
      <c r="AU197" s="165" t="s">
        <v>952</v>
      </c>
      <c r="AV197" s="148"/>
    </row>
    <row r="198" spans="1:48" s="118" customFormat="1" ht="18.75" customHeight="1">
      <c r="A198" s="140">
        <v>93</v>
      </c>
      <c r="B198" s="141" t="s">
        <v>953</v>
      </c>
      <c r="C198" s="142" t="s">
        <v>151</v>
      </c>
      <c r="D198" s="168" t="s">
        <v>112</v>
      </c>
      <c r="E198" s="168" t="s">
        <v>117</v>
      </c>
      <c r="F198" s="142" t="s">
        <v>213</v>
      </c>
      <c r="G198" s="141" t="s">
        <v>216</v>
      </c>
      <c r="H198" s="142" t="s">
        <v>6</v>
      </c>
      <c r="I198" s="142" t="s">
        <v>40</v>
      </c>
      <c r="J198" s="168" t="s">
        <v>950</v>
      </c>
      <c r="K198" s="141" t="s">
        <v>218</v>
      </c>
      <c r="L198" s="141">
        <v>93141500</v>
      </c>
      <c r="M198" s="143">
        <v>5000000</v>
      </c>
      <c r="N198" s="144">
        <v>10</v>
      </c>
      <c r="O198" s="143">
        <v>50000000</v>
      </c>
      <c r="P198" s="144" t="s">
        <v>452</v>
      </c>
      <c r="Q198" s="144" t="s">
        <v>452</v>
      </c>
      <c r="R198" s="144" t="s">
        <v>452</v>
      </c>
      <c r="S198" s="141" t="s">
        <v>157</v>
      </c>
      <c r="T198" s="141" t="s">
        <v>701</v>
      </c>
      <c r="U198" s="141" t="s">
        <v>702</v>
      </c>
      <c r="V198" s="145" t="s">
        <v>711</v>
      </c>
      <c r="W198" s="141" t="s">
        <v>4009</v>
      </c>
      <c r="X198" s="146"/>
      <c r="Y198" s="147"/>
      <c r="Z198" s="147"/>
      <c r="AA198" s="141"/>
      <c r="AB198" s="146"/>
      <c r="AC198" s="162"/>
      <c r="AD198" s="146"/>
      <c r="AE198" s="163"/>
      <c r="AF198" s="152">
        <f t="shared" si="12"/>
        <v>50000000</v>
      </c>
      <c r="AG198" s="167"/>
      <c r="AH198" s="146"/>
      <c r="AI198" s="163"/>
      <c r="AJ198" s="152">
        <f t="shared" si="13"/>
        <v>0</v>
      </c>
      <c r="AK198" s="164"/>
      <c r="AL198" s="146"/>
      <c r="AM198" s="163"/>
      <c r="AN198" s="158">
        <f t="shared" si="14"/>
        <v>0</v>
      </c>
      <c r="AO198" s="157"/>
      <c r="AP198" s="157"/>
      <c r="AQ198" s="158">
        <f t="shared" si="16"/>
        <v>0</v>
      </c>
      <c r="AR198" s="158">
        <f t="shared" si="15"/>
        <v>50000000</v>
      </c>
      <c r="AS198" s="159"/>
      <c r="AT198" s="164"/>
      <c r="AU198" s="165"/>
      <c r="AV198" s="148"/>
    </row>
    <row r="199" spans="1:48" s="118" customFormat="1" ht="18.75" customHeight="1">
      <c r="A199" s="140">
        <v>94</v>
      </c>
      <c r="B199" s="141" t="s">
        <v>954</v>
      </c>
      <c r="C199" s="142" t="s">
        <v>151</v>
      </c>
      <c r="D199" s="168" t="s">
        <v>112</v>
      </c>
      <c r="E199" s="168" t="s">
        <v>117</v>
      </c>
      <c r="F199" s="142" t="s">
        <v>213</v>
      </c>
      <c r="G199" s="141" t="s">
        <v>216</v>
      </c>
      <c r="H199" s="142" t="s">
        <v>209</v>
      </c>
      <c r="I199" s="142" t="s">
        <v>40</v>
      </c>
      <c r="J199" s="168" t="s">
        <v>955</v>
      </c>
      <c r="K199" s="141" t="s">
        <v>222</v>
      </c>
      <c r="L199" s="141">
        <v>81141601</v>
      </c>
      <c r="M199" s="143">
        <v>12000000</v>
      </c>
      <c r="N199" s="144">
        <v>10</v>
      </c>
      <c r="O199" s="143">
        <v>120000000</v>
      </c>
      <c r="P199" s="144" t="s">
        <v>238</v>
      </c>
      <c r="Q199" s="144" t="s">
        <v>238</v>
      </c>
      <c r="R199" s="144" t="s">
        <v>238</v>
      </c>
      <c r="S199" s="141" t="s">
        <v>157</v>
      </c>
      <c r="T199" s="141" t="s">
        <v>701</v>
      </c>
      <c r="U199" s="141" t="s">
        <v>702</v>
      </c>
      <c r="V199" s="145" t="s">
        <v>711</v>
      </c>
      <c r="W199" s="141" t="s">
        <v>4009</v>
      </c>
      <c r="X199" s="146">
        <v>45346</v>
      </c>
      <c r="Y199" s="147">
        <v>202414000050913</v>
      </c>
      <c r="Z199" s="147" t="s">
        <v>38</v>
      </c>
      <c r="AA199" s="141" t="s">
        <v>712</v>
      </c>
      <c r="AB199" s="146">
        <v>45436</v>
      </c>
      <c r="AC199" s="162" t="s">
        <v>956</v>
      </c>
      <c r="AD199" s="146">
        <v>45436</v>
      </c>
      <c r="AE199" s="163">
        <v>100000000</v>
      </c>
      <c r="AF199" s="152">
        <f t="shared" si="12"/>
        <v>20000000</v>
      </c>
      <c r="AG199" s="167">
        <v>847</v>
      </c>
      <c r="AH199" s="146">
        <v>45436</v>
      </c>
      <c r="AI199" s="163">
        <v>0</v>
      </c>
      <c r="AJ199" s="152">
        <f t="shared" si="13"/>
        <v>100000000</v>
      </c>
      <c r="AK199" s="164"/>
      <c r="AL199" s="146"/>
      <c r="AM199" s="163"/>
      <c r="AN199" s="158">
        <f t="shared" si="14"/>
        <v>0</v>
      </c>
      <c r="AO199" s="157"/>
      <c r="AP199" s="157"/>
      <c r="AQ199" s="158">
        <f t="shared" si="16"/>
        <v>0</v>
      </c>
      <c r="AR199" s="158">
        <f t="shared" si="15"/>
        <v>120000000</v>
      </c>
      <c r="AS199" s="159"/>
      <c r="AT199" s="164"/>
      <c r="AU199" s="165"/>
      <c r="AV199" s="148"/>
    </row>
    <row r="200" spans="1:48" s="118" customFormat="1" ht="18.75" customHeight="1">
      <c r="A200" s="140">
        <v>95</v>
      </c>
      <c r="B200" s="141" t="s">
        <v>957</v>
      </c>
      <c r="C200" s="142" t="s">
        <v>151</v>
      </c>
      <c r="D200" s="168" t="s">
        <v>112</v>
      </c>
      <c r="E200" s="168" t="s">
        <v>117</v>
      </c>
      <c r="F200" s="142" t="s">
        <v>214</v>
      </c>
      <c r="G200" s="141" t="s">
        <v>216</v>
      </c>
      <c r="H200" s="142" t="s">
        <v>84</v>
      </c>
      <c r="I200" s="142" t="s">
        <v>41</v>
      </c>
      <c r="J200" s="168" t="s">
        <v>958</v>
      </c>
      <c r="K200" s="141" t="s">
        <v>218</v>
      </c>
      <c r="L200" s="141">
        <v>80111617</v>
      </c>
      <c r="M200" s="143">
        <v>12025300</v>
      </c>
      <c r="N200" s="144">
        <v>9.14</v>
      </c>
      <c r="O200" s="143">
        <v>52178600</v>
      </c>
      <c r="P200" s="144" t="s">
        <v>238</v>
      </c>
      <c r="Q200" s="144" t="s">
        <v>238</v>
      </c>
      <c r="R200" s="144" t="s">
        <v>238</v>
      </c>
      <c r="S200" s="141" t="s">
        <v>157</v>
      </c>
      <c r="T200" s="141" t="s">
        <v>701</v>
      </c>
      <c r="U200" s="141" t="s">
        <v>702</v>
      </c>
      <c r="V200" s="145" t="s">
        <v>711</v>
      </c>
      <c r="W200" s="141" t="s">
        <v>4009</v>
      </c>
      <c r="X200" s="146">
        <v>45344</v>
      </c>
      <c r="Y200" s="147">
        <v>202414000023183</v>
      </c>
      <c r="Z200" s="147" t="s">
        <v>38</v>
      </c>
      <c r="AA200" s="141" t="s">
        <v>712</v>
      </c>
      <c r="AB200" s="146">
        <v>45345</v>
      </c>
      <c r="AC200" s="162" t="s">
        <v>959</v>
      </c>
      <c r="AD200" s="146">
        <v>45345</v>
      </c>
      <c r="AE200" s="163">
        <v>48101200</v>
      </c>
      <c r="AF200" s="152">
        <f t="shared" ref="AF200:AF263" si="20">O200-AE200</f>
        <v>4077400</v>
      </c>
      <c r="AG200" s="167">
        <v>176</v>
      </c>
      <c r="AH200" s="146">
        <v>45348</v>
      </c>
      <c r="AI200" s="163">
        <v>48101200</v>
      </c>
      <c r="AJ200" s="152">
        <f t="shared" ref="AJ200:AJ263" si="21">AE200-AI200</f>
        <v>0</v>
      </c>
      <c r="AK200" s="164">
        <v>1107</v>
      </c>
      <c r="AL200" s="146">
        <v>45372</v>
      </c>
      <c r="AM200" s="163">
        <v>48101200</v>
      </c>
      <c r="AN200" s="158">
        <f t="shared" ref="AN200:AN263" si="22">AI200-AM200</f>
        <v>0</v>
      </c>
      <c r="AO200" s="157">
        <v>16033733</v>
      </c>
      <c r="AP200" s="157"/>
      <c r="AQ200" s="158">
        <f t="shared" si="16"/>
        <v>32067467</v>
      </c>
      <c r="AR200" s="158">
        <f t="shared" ref="AR200:AR263" si="23">O200-AM200</f>
        <v>4077400</v>
      </c>
      <c r="AS200" s="159" t="s">
        <v>170</v>
      </c>
      <c r="AT200" s="164">
        <v>209</v>
      </c>
      <c r="AU200" s="165" t="s">
        <v>960</v>
      </c>
      <c r="AV200" s="148" t="s">
        <v>961</v>
      </c>
    </row>
    <row r="201" spans="1:48" s="118" customFormat="1" ht="18.75" customHeight="1">
      <c r="A201" s="140">
        <v>96</v>
      </c>
      <c r="B201" s="141" t="s">
        <v>962</v>
      </c>
      <c r="C201" s="142" t="s">
        <v>151</v>
      </c>
      <c r="D201" s="168" t="s">
        <v>112</v>
      </c>
      <c r="E201" s="168" t="s">
        <v>117</v>
      </c>
      <c r="F201" s="142" t="s">
        <v>214</v>
      </c>
      <c r="G201" s="141" t="s">
        <v>216</v>
      </c>
      <c r="H201" s="142" t="s">
        <v>84</v>
      </c>
      <c r="I201" s="142" t="s">
        <v>41</v>
      </c>
      <c r="J201" s="168" t="s">
        <v>963</v>
      </c>
      <c r="K201" s="141" t="s">
        <v>218</v>
      </c>
      <c r="L201" s="141">
        <v>80111617</v>
      </c>
      <c r="M201" s="143">
        <v>9709200</v>
      </c>
      <c r="N201" s="144">
        <v>8.18</v>
      </c>
      <c r="O201" s="143">
        <v>79510143</v>
      </c>
      <c r="P201" s="144" t="s">
        <v>238</v>
      </c>
      <c r="Q201" s="144" t="s">
        <v>238</v>
      </c>
      <c r="R201" s="144" t="s">
        <v>238</v>
      </c>
      <c r="S201" s="141" t="s">
        <v>157</v>
      </c>
      <c r="T201" s="141" t="s">
        <v>701</v>
      </c>
      <c r="U201" s="141" t="s">
        <v>702</v>
      </c>
      <c r="V201" s="145" t="s">
        <v>711</v>
      </c>
      <c r="W201" s="141" t="s">
        <v>4009</v>
      </c>
      <c r="X201" s="146">
        <v>45344</v>
      </c>
      <c r="Y201" s="147" t="s">
        <v>964</v>
      </c>
      <c r="Z201" s="147" t="s">
        <v>179</v>
      </c>
      <c r="AA201" s="141" t="s">
        <v>712</v>
      </c>
      <c r="AB201" s="146" t="s">
        <v>965</v>
      </c>
      <c r="AC201" s="162" t="s">
        <v>966</v>
      </c>
      <c r="AD201" s="146">
        <v>45365</v>
      </c>
      <c r="AE201" s="163">
        <v>38836800</v>
      </c>
      <c r="AF201" s="152">
        <f t="shared" si="20"/>
        <v>40673343</v>
      </c>
      <c r="AG201" s="167">
        <v>443</v>
      </c>
      <c r="AH201" s="146">
        <v>45365</v>
      </c>
      <c r="AI201" s="163">
        <v>38836800</v>
      </c>
      <c r="AJ201" s="152">
        <f t="shared" si="21"/>
        <v>0</v>
      </c>
      <c r="AK201" s="164">
        <v>1022</v>
      </c>
      <c r="AL201" s="146">
        <v>45371</v>
      </c>
      <c r="AM201" s="163">
        <v>38836800</v>
      </c>
      <c r="AN201" s="158">
        <f t="shared" si="22"/>
        <v>0</v>
      </c>
      <c r="AO201" s="157">
        <v>13269240</v>
      </c>
      <c r="AP201" s="157"/>
      <c r="AQ201" s="158">
        <f t="shared" ref="AQ201:AQ264" si="24">AM201-AO201</f>
        <v>25567560</v>
      </c>
      <c r="AR201" s="158">
        <f t="shared" si="23"/>
        <v>40673343</v>
      </c>
      <c r="AS201" s="159" t="s">
        <v>170</v>
      </c>
      <c r="AT201" s="164">
        <v>198</v>
      </c>
      <c r="AU201" s="165" t="s">
        <v>967</v>
      </c>
      <c r="AV201" s="148" t="s">
        <v>968</v>
      </c>
    </row>
    <row r="202" spans="1:48" s="118" customFormat="1" ht="18.75" customHeight="1">
      <c r="A202" s="140">
        <v>97</v>
      </c>
      <c r="B202" s="141" t="s">
        <v>969</v>
      </c>
      <c r="C202" s="142" t="s">
        <v>151</v>
      </c>
      <c r="D202" s="168" t="s">
        <v>112</v>
      </c>
      <c r="E202" s="168" t="s">
        <v>117</v>
      </c>
      <c r="F202" s="142" t="s">
        <v>214</v>
      </c>
      <c r="G202" s="141" t="s">
        <v>216</v>
      </c>
      <c r="H202" s="142" t="s">
        <v>84</v>
      </c>
      <c r="I202" s="142" t="s">
        <v>41</v>
      </c>
      <c r="J202" s="168" t="s">
        <v>970</v>
      </c>
      <c r="K202" s="141" t="s">
        <v>218</v>
      </c>
      <c r="L202" s="141">
        <v>80111617</v>
      </c>
      <c r="M202" s="143">
        <v>13388900</v>
      </c>
      <c r="N202" s="144">
        <v>5.93</v>
      </c>
      <c r="O202" s="143">
        <v>79510143</v>
      </c>
      <c r="P202" s="144" t="s">
        <v>238</v>
      </c>
      <c r="Q202" s="144" t="s">
        <v>238</v>
      </c>
      <c r="R202" s="144" t="s">
        <v>238</v>
      </c>
      <c r="S202" s="141" t="s">
        <v>157</v>
      </c>
      <c r="T202" s="141" t="s">
        <v>701</v>
      </c>
      <c r="U202" s="141" t="s">
        <v>702</v>
      </c>
      <c r="V202" s="145" t="s">
        <v>711</v>
      </c>
      <c r="W202" s="141" t="s">
        <v>4009</v>
      </c>
      <c r="X202" s="146" t="s">
        <v>745</v>
      </c>
      <c r="Y202" s="147" t="s">
        <v>971</v>
      </c>
      <c r="Z202" s="147" t="s">
        <v>179</v>
      </c>
      <c r="AA202" s="141" t="s">
        <v>712</v>
      </c>
      <c r="AB202" s="146" t="s">
        <v>972</v>
      </c>
      <c r="AC202" s="162" t="s">
        <v>973</v>
      </c>
      <c r="AD202" s="146">
        <v>45365</v>
      </c>
      <c r="AE202" s="163">
        <v>53555600</v>
      </c>
      <c r="AF202" s="152">
        <f t="shared" si="20"/>
        <v>25954543</v>
      </c>
      <c r="AG202" s="167">
        <v>444</v>
      </c>
      <c r="AH202" s="146">
        <v>45365</v>
      </c>
      <c r="AI202" s="163">
        <v>53555600</v>
      </c>
      <c r="AJ202" s="152">
        <f t="shared" si="21"/>
        <v>0</v>
      </c>
      <c r="AK202" s="164">
        <v>851</v>
      </c>
      <c r="AL202" s="146">
        <v>45369</v>
      </c>
      <c r="AM202" s="163">
        <v>53555600</v>
      </c>
      <c r="AN202" s="158">
        <f t="shared" si="22"/>
        <v>0</v>
      </c>
      <c r="AO202" s="157">
        <v>19190757</v>
      </c>
      <c r="AP202" s="157"/>
      <c r="AQ202" s="158">
        <f t="shared" si="24"/>
        <v>34364843</v>
      </c>
      <c r="AR202" s="158">
        <f t="shared" si="23"/>
        <v>25954543</v>
      </c>
      <c r="AS202" s="159" t="s">
        <v>170</v>
      </c>
      <c r="AT202" s="164">
        <v>180</v>
      </c>
      <c r="AU202" s="165" t="s">
        <v>974</v>
      </c>
      <c r="AV202" s="148" t="s">
        <v>975</v>
      </c>
    </row>
    <row r="203" spans="1:48" s="118" customFormat="1" ht="18.75" customHeight="1">
      <c r="A203" s="140">
        <v>98</v>
      </c>
      <c r="B203" s="141" t="s">
        <v>976</v>
      </c>
      <c r="C203" s="142" t="s">
        <v>151</v>
      </c>
      <c r="D203" s="168" t="s">
        <v>112</v>
      </c>
      <c r="E203" s="168" t="s">
        <v>117</v>
      </c>
      <c r="F203" s="142" t="s">
        <v>214</v>
      </c>
      <c r="G203" s="141" t="s">
        <v>216</v>
      </c>
      <c r="H203" s="142" t="s">
        <v>84</v>
      </c>
      <c r="I203" s="142" t="s">
        <v>41</v>
      </c>
      <c r="J203" s="168" t="s">
        <v>977</v>
      </c>
      <c r="K203" s="141" t="s">
        <v>218</v>
      </c>
      <c r="L203" s="141">
        <v>80111617</v>
      </c>
      <c r="M203" s="143">
        <v>10744800</v>
      </c>
      <c r="N203" s="144">
        <v>7.3</v>
      </c>
      <c r="O203" s="143">
        <v>51510143</v>
      </c>
      <c r="P203" s="144" t="s">
        <v>978</v>
      </c>
      <c r="Q203" s="144" t="s">
        <v>978</v>
      </c>
      <c r="R203" s="144" t="s">
        <v>978</v>
      </c>
      <c r="S203" s="141" t="s">
        <v>157</v>
      </c>
      <c r="T203" s="141" t="s">
        <v>701</v>
      </c>
      <c r="U203" s="141" t="s">
        <v>702</v>
      </c>
      <c r="V203" s="145" t="s">
        <v>711</v>
      </c>
      <c r="W203" s="141" t="s">
        <v>4009</v>
      </c>
      <c r="X203" s="146">
        <v>45344</v>
      </c>
      <c r="Y203" s="147" t="s">
        <v>979</v>
      </c>
      <c r="Z203" s="147" t="s">
        <v>38</v>
      </c>
      <c r="AA203" s="141" t="s">
        <v>712</v>
      </c>
      <c r="AB203" s="146" t="s">
        <v>980</v>
      </c>
      <c r="AC203" s="162" t="s">
        <v>981</v>
      </c>
      <c r="AD203" s="146">
        <v>45399</v>
      </c>
      <c r="AE203" s="163">
        <v>30000000</v>
      </c>
      <c r="AF203" s="152">
        <f t="shared" si="20"/>
        <v>21510143</v>
      </c>
      <c r="AG203" s="167">
        <v>662</v>
      </c>
      <c r="AH203" s="146">
        <v>45399</v>
      </c>
      <c r="AI203" s="163">
        <v>30000000</v>
      </c>
      <c r="AJ203" s="152">
        <f t="shared" si="21"/>
        <v>0</v>
      </c>
      <c r="AK203" s="164">
        <v>1784</v>
      </c>
      <c r="AL203" s="146">
        <v>45401</v>
      </c>
      <c r="AM203" s="163">
        <v>30000000</v>
      </c>
      <c r="AN203" s="158">
        <f t="shared" si="22"/>
        <v>0</v>
      </c>
      <c r="AO203" s="157">
        <v>2250000</v>
      </c>
      <c r="AP203" s="157"/>
      <c r="AQ203" s="158">
        <f t="shared" si="24"/>
        <v>27750000</v>
      </c>
      <c r="AR203" s="158">
        <f t="shared" si="23"/>
        <v>21510143</v>
      </c>
      <c r="AS203" s="159" t="s">
        <v>170</v>
      </c>
      <c r="AT203" s="164">
        <v>386</v>
      </c>
      <c r="AU203" s="165" t="s">
        <v>982</v>
      </c>
      <c r="AV203" s="148" t="s">
        <v>983</v>
      </c>
    </row>
    <row r="204" spans="1:48" s="118" customFormat="1" ht="18.75" customHeight="1">
      <c r="A204" s="140">
        <v>99</v>
      </c>
      <c r="B204" s="141" t="s">
        <v>984</v>
      </c>
      <c r="C204" s="142" t="s">
        <v>151</v>
      </c>
      <c r="D204" s="168" t="s">
        <v>112</v>
      </c>
      <c r="E204" s="168" t="s">
        <v>117</v>
      </c>
      <c r="F204" s="142" t="s">
        <v>214</v>
      </c>
      <c r="G204" s="141" t="s">
        <v>216</v>
      </c>
      <c r="H204" s="142" t="s">
        <v>84</v>
      </c>
      <c r="I204" s="142" t="s">
        <v>41</v>
      </c>
      <c r="J204" s="168" t="s">
        <v>985</v>
      </c>
      <c r="K204" s="141" t="s">
        <v>218</v>
      </c>
      <c r="L204" s="141">
        <v>80111617</v>
      </c>
      <c r="M204" s="143">
        <v>4945200</v>
      </c>
      <c r="N204" s="144">
        <v>12</v>
      </c>
      <c r="O204" s="143">
        <v>40635043</v>
      </c>
      <c r="P204" s="144" t="s">
        <v>452</v>
      </c>
      <c r="Q204" s="144" t="s">
        <v>452</v>
      </c>
      <c r="R204" s="144" t="s">
        <v>452</v>
      </c>
      <c r="S204" s="141" t="s">
        <v>157</v>
      </c>
      <c r="T204" s="141" t="s">
        <v>701</v>
      </c>
      <c r="U204" s="141" t="s">
        <v>702</v>
      </c>
      <c r="V204" s="145" t="s">
        <v>711</v>
      </c>
      <c r="W204" s="141" t="s">
        <v>4009</v>
      </c>
      <c r="X204" s="146">
        <v>45344</v>
      </c>
      <c r="Y204" s="147">
        <v>202414000023183</v>
      </c>
      <c r="Z204" s="147" t="s">
        <v>38</v>
      </c>
      <c r="AA204" s="141" t="s">
        <v>712</v>
      </c>
      <c r="AB204" s="146">
        <v>45345</v>
      </c>
      <c r="AC204" s="162" t="s">
        <v>986</v>
      </c>
      <c r="AD204" s="146">
        <v>45345</v>
      </c>
      <c r="AE204" s="163">
        <v>19780800</v>
      </c>
      <c r="AF204" s="152">
        <f t="shared" si="20"/>
        <v>20854243</v>
      </c>
      <c r="AG204" s="167">
        <v>233</v>
      </c>
      <c r="AH204" s="146">
        <v>45349</v>
      </c>
      <c r="AI204" s="163">
        <v>19780800</v>
      </c>
      <c r="AJ204" s="152">
        <f t="shared" si="21"/>
        <v>0</v>
      </c>
      <c r="AK204" s="164">
        <v>400</v>
      </c>
      <c r="AL204" s="146">
        <v>45355</v>
      </c>
      <c r="AM204" s="163">
        <v>19780800</v>
      </c>
      <c r="AN204" s="158">
        <f t="shared" si="22"/>
        <v>0</v>
      </c>
      <c r="AO204" s="157">
        <v>7747480</v>
      </c>
      <c r="AP204" s="157"/>
      <c r="AQ204" s="158">
        <f t="shared" si="24"/>
        <v>12033320</v>
      </c>
      <c r="AR204" s="158">
        <f t="shared" si="23"/>
        <v>20854243</v>
      </c>
      <c r="AS204" s="159" t="s">
        <v>170</v>
      </c>
      <c r="AT204" s="164">
        <v>55</v>
      </c>
      <c r="AU204" s="165" t="s">
        <v>987</v>
      </c>
      <c r="AV204" s="148" t="s">
        <v>988</v>
      </c>
    </row>
    <row r="205" spans="1:48" s="118" customFormat="1" ht="18.75" customHeight="1">
      <c r="A205" s="140">
        <v>100</v>
      </c>
      <c r="B205" s="141" t="s">
        <v>989</v>
      </c>
      <c r="C205" s="142" t="s">
        <v>151</v>
      </c>
      <c r="D205" s="168" t="s">
        <v>112</v>
      </c>
      <c r="E205" s="168" t="s">
        <v>117</v>
      </c>
      <c r="F205" s="142" t="s">
        <v>214</v>
      </c>
      <c r="G205" s="141" t="s">
        <v>216</v>
      </c>
      <c r="H205" s="142" t="s">
        <v>84</v>
      </c>
      <c r="I205" s="142" t="s">
        <v>41</v>
      </c>
      <c r="J205" s="168" t="s">
        <v>990</v>
      </c>
      <c r="K205" s="141" t="s">
        <v>218</v>
      </c>
      <c r="L205" s="141">
        <v>80111617</v>
      </c>
      <c r="M205" s="143">
        <v>5929900</v>
      </c>
      <c r="N205" s="144">
        <v>4</v>
      </c>
      <c r="O205" s="143">
        <v>23719600</v>
      </c>
      <c r="P205" s="144" t="s">
        <v>452</v>
      </c>
      <c r="Q205" s="144" t="s">
        <v>452</v>
      </c>
      <c r="R205" s="144" t="s">
        <v>452</v>
      </c>
      <c r="S205" s="141" t="s">
        <v>157</v>
      </c>
      <c r="T205" s="141" t="s">
        <v>701</v>
      </c>
      <c r="U205" s="141" t="s">
        <v>702</v>
      </c>
      <c r="V205" s="145" t="s">
        <v>711</v>
      </c>
      <c r="W205" s="141" t="s">
        <v>4009</v>
      </c>
      <c r="X205" s="146">
        <v>45344</v>
      </c>
      <c r="Y205" s="147">
        <v>202414000023183</v>
      </c>
      <c r="Z205" s="147" t="s">
        <v>38</v>
      </c>
      <c r="AA205" s="141" t="s">
        <v>712</v>
      </c>
      <c r="AB205" s="146">
        <v>45345</v>
      </c>
      <c r="AC205" s="162" t="s">
        <v>991</v>
      </c>
      <c r="AD205" s="146">
        <v>45345</v>
      </c>
      <c r="AE205" s="163">
        <v>23719600</v>
      </c>
      <c r="AF205" s="152">
        <f t="shared" si="20"/>
        <v>0</v>
      </c>
      <c r="AG205" s="167">
        <v>235</v>
      </c>
      <c r="AH205" s="146">
        <v>45349</v>
      </c>
      <c r="AI205" s="163">
        <v>23719600</v>
      </c>
      <c r="AJ205" s="152">
        <f t="shared" si="21"/>
        <v>0</v>
      </c>
      <c r="AK205" s="164">
        <v>631</v>
      </c>
      <c r="AL205" s="146">
        <v>45363</v>
      </c>
      <c r="AM205" s="163">
        <v>23719600</v>
      </c>
      <c r="AN205" s="158">
        <f t="shared" si="22"/>
        <v>0</v>
      </c>
      <c r="AO205" s="157">
        <v>9487840</v>
      </c>
      <c r="AP205" s="157"/>
      <c r="AQ205" s="158">
        <f t="shared" si="24"/>
        <v>14231760</v>
      </c>
      <c r="AR205" s="158">
        <f t="shared" si="23"/>
        <v>0</v>
      </c>
      <c r="AS205" s="159" t="s">
        <v>170</v>
      </c>
      <c r="AT205" s="164">
        <v>138</v>
      </c>
      <c r="AU205" s="165" t="s">
        <v>992</v>
      </c>
      <c r="AV205" s="148" t="s">
        <v>993</v>
      </c>
    </row>
    <row r="206" spans="1:48" s="118" customFormat="1" ht="18.75" customHeight="1">
      <c r="A206" s="140">
        <v>101</v>
      </c>
      <c r="B206" s="141" t="s">
        <v>994</v>
      </c>
      <c r="C206" s="142" t="s">
        <v>151</v>
      </c>
      <c r="D206" s="168" t="s">
        <v>112</v>
      </c>
      <c r="E206" s="168" t="s">
        <v>117</v>
      </c>
      <c r="F206" s="142" t="s">
        <v>214</v>
      </c>
      <c r="G206" s="141" t="s">
        <v>216</v>
      </c>
      <c r="H206" s="142" t="s">
        <v>84</v>
      </c>
      <c r="I206" s="142" t="s">
        <v>41</v>
      </c>
      <c r="J206" s="168" t="s">
        <v>990</v>
      </c>
      <c r="K206" s="141" t="s">
        <v>218</v>
      </c>
      <c r="L206" s="141">
        <v>80111617</v>
      </c>
      <c r="M206" s="143">
        <v>5929900</v>
      </c>
      <c r="N206" s="144">
        <v>4</v>
      </c>
      <c r="O206" s="143">
        <v>47087186</v>
      </c>
      <c r="P206" s="144" t="s">
        <v>452</v>
      </c>
      <c r="Q206" s="144" t="s">
        <v>452</v>
      </c>
      <c r="R206" s="144" t="s">
        <v>452</v>
      </c>
      <c r="S206" s="141" t="s">
        <v>157</v>
      </c>
      <c r="T206" s="141" t="s">
        <v>701</v>
      </c>
      <c r="U206" s="141" t="s">
        <v>702</v>
      </c>
      <c r="V206" s="145" t="s">
        <v>711</v>
      </c>
      <c r="W206" s="141" t="s">
        <v>4009</v>
      </c>
      <c r="X206" s="146">
        <v>45344</v>
      </c>
      <c r="Y206" s="147">
        <v>202414000023183</v>
      </c>
      <c r="Z206" s="147" t="s">
        <v>38</v>
      </c>
      <c r="AA206" s="141" t="s">
        <v>712</v>
      </c>
      <c r="AB206" s="146">
        <v>45345</v>
      </c>
      <c r="AC206" s="162" t="s">
        <v>995</v>
      </c>
      <c r="AD206" s="146">
        <v>45345</v>
      </c>
      <c r="AE206" s="163">
        <v>23719600</v>
      </c>
      <c r="AF206" s="152">
        <f t="shared" si="20"/>
        <v>23367586</v>
      </c>
      <c r="AG206" s="167">
        <v>236</v>
      </c>
      <c r="AH206" s="146">
        <v>45349</v>
      </c>
      <c r="AI206" s="163">
        <v>23719600</v>
      </c>
      <c r="AJ206" s="152">
        <f t="shared" si="21"/>
        <v>0</v>
      </c>
      <c r="AK206" s="164">
        <v>399</v>
      </c>
      <c r="AL206" s="146">
        <v>45355</v>
      </c>
      <c r="AM206" s="163">
        <v>23719600</v>
      </c>
      <c r="AN206" s="158">
        <f t="shared" si="22"/>
        <v>0</v>
      </c>
      <c r="AO206" s="157">
        <v>11069147</v>
      </c>
      <c r="AP206" s="157"/>
      <c r="AQ206" s="158">
        <f t="shared" si="24"/>
        <v>12650453</v>
      </c>
      <c r="AR206" s="158">
        <f t="shared" si="23"/>
        <v>23367586</v>
      </c>
      <c r="AS206" s="159" t="s">
        <v>170</v>
      </c>
      <c r="AT206" s="164">
        <v>54</v>
      </c>
      <c r="AU206" s="165" t="s">
        <v>996</v>
      </c>
      <c r="AV206" s="148" t="s">
        <v>993</v>
      </c>
    </row>
    <row r="207" spans="1:48" s="118" customFormat="1" ht="18.75" customHeight="1">
      <c r="A207" s="140">
        <v>102</v>
      </c>
      <c r="B207" s="141" t="s">
        <v>997</v>
      </c>
      <c r="C207" s="142" t="s">
        <v>151</v>
      </c>
      <c r="D207" s="168" t="s">
        <v>112</v>
      </c>
      <c r="E207" s="168" t="s">
        <v>117</v>
      </c>
      <c r="F207" s="142" t="s">
        <v>214</v>
      </c>
      <c r="G207" s="141" t="s">
        <v>216</v>
      </c>
      <c r="H207" s="142" t="s">
        <v>84</v>
      </c>
      <c r="I207" s="142" t="s">
        <v>41</v>
      </c>
      <c r="J207" s="168" t="s">
        <v>990</v>
      </c>
      <c r="K207" s="141" t="s">
        <v>218</v>
      </c>
      <c r="L207" s="141">
        <v>80111617</v>
      </c>
      <c r="M207" s="143">
        <v>5929900</v>
      </c>
      <c r="N207" s="144">
        <v>12</v>
      </c>
      <c r="O207" s="143">
        <v>49860642</v>
      </c>
      <c r="P207" s="144" t="s">
        <v>452</v>
      </c>
      <c r="Q207" s="144" t="s">
        <v>452</v>
      </c>
      <c r="R207" s="144" t="s">
        <v>452</v>
      </c>
      <c r="S207" s="141" t="s">
        <v>157</v>
      </c>
      <c r="T207" s="141" t="s">
        <v>701</v>
      </c>
      <c r="U207" s="141" t="s">
        <v>702</v>
      </c>
      <c r="V207" s="145" t="s">
        <v>711</v>
      </c>
      <c r="W207" s="141" t="s">
        <v>4009</v>
      </c>
      <c r="X207" s="146">
        <v>45344</v>
      </c>
      <c r="Y207" s="147">
        <v>202414000023183</v>
      </c>
      <c r="Z207" s="147" t="s">
        <v>38</v>
      </c>
      <c r="AA207" s="141" t="s">
        <v>712</v>
      </c>
      <c r="AB207" s="146">
        <v>45345</v>
      </c>
      <c r="AC207" s="162" t="s">
        <v>998</v>
      </c>
      <c r="AD207" s="146">
        <v>45345</v>
      </c>
      <c r="AE207" s="163">
        <v>23719600</v>
      </c>
      <c r="AF207" s="152">
        <f t="shared" si="20"/>
        <v>26141042</v>
      </c>
      <c r="AG207" s="167">
        <v>237</v>
      </c>
      <c r="AH207" s="146">
        <v>45349</v>
      </c>
      <c r="AI207" s="163">
        <v>23719600</v>
      </c>
      <c r="AJ207" s="152">
        <f t="shared" si="21"/>
        <v>0</v>
      </c>
      <c r="AK207" s="164">
        <v>395</v>
      </c>
      <c r="AL207" s="146">
        <v>45355</v>
      </c>
      <c r="AM207" s="163">
        <v>23719600</v>
      </c>
      <c r="AN207" s="158">
        <f t="shared" si="22"/>
        <v>0</v>
      </c>
      <c r="AO207" s="157">
        <v>11069147</v>
      </c>
      <c r="AP207" s="157"/>
      <c r="AQ207" s="158">
        <f t="shared" si="24"/>
        <v>12650453</v>
      </c>
      <c r="AR207" s="158">
        <f t="shared" si="23"/>
        <v>26141042</v>
      </c>
      <c r="AS207" s="159" t="s">
        <v>170</v>
      </c>
      <c r="AT207" s="164">
        <v>34</v>
      </c>
      <c r="AU207" s="165" t="s">
        <v>999</v>
      </c>
      <c r="AV207" s="148" t="s">
        <v>993</v>
      </c>
    </row>
    <row r="208" spans="1:48" s="118" customFormat="1" ht="18.75" customHeight="1">
      <c r="A208" s="140">
        <v>103</v>
      </c>
      <c r="B208" s="141" t="s">
        <v>1000</v>
      </c>
      <c r="C208" s="142" t="s">
        <v>151</v>
      </c>
      <c r="D208" s="168" t="s">
        <v>112</v>
      </c>
      <c r="E208" s="168" t="s">
        <v>117</v>
      </c>
      <c r="F208" s="142" t="s">
        <v>214</v>
      </c>
      <c r="G208" s="141" t="s">
        <v>216</v>
      </c>
      <c r="H208" s="142" t="s">
        <v>85</v>
      </c>
      <c r="I208" s="142" t="s">
        <v>40</v>
      </c>
      <c r="J208" s="168" t="s">
        <v>1001</v>
      </c>
      <c r="K208" s="141" t="s">
        <v>218</v>
      </c>
      <c r="L208" s="141">
        <v>81101500</v>
      </c>
      <c r="M208" s="143">
        <v>8711100</v>
      </c>
      <c r="N208" s="144">
        <v>9.1</v>
      </c>
      <c r="O208" s="143">
        <v>48500000</v>
      </c>
      <c r="P208" s="144" t="s">
        <v>452</v>
      </c>
      <c r="Q208" s="144" t="s">
        <v>452</v>
      </c>
      <c r="R208" s="144" t="s">
        <v>452</v>
      </c>
      <c r="S208" s="141" t="s">
        <v>157</v>
      </c>
      <c r="T208" s="141" t="s">
        <v>701</v>
      </c>
      <c r="U208" s="141" t="s">
        <v>702</v>
      </c>
      <c r="V208" s="145" t="s">
        <v>711</v>
      </c>
      <c r="W208" s="141" t="s">
        <v>4009</v>
      </c>
      <c r="X208" s="146">
        <v>45343</v>
      </c>
      <c r="Y208" s="147">
        <v>202414000022963</v>
      </c>
      <c r="Z208" s="147" t="s">
        <v>38</v>
      </c>
      <c r="AA208" s="141" t="s">
        <v>712</v>
      </c>
      <c r="AB208" s="146">
        <v>45344</v>
      </c>
      <c r="AC208" s="162" t="s">
        <v>1002</v>
      </c>
      <c r="AD208" s="146">
        <v>45344</v>
      </c>
      <c r="AE208" s="163">
        <v>34844400</v>
      </c>
      <c r="AF208" s="152">
        <f t="shared" si="20"/>
        <v>13655600</v>
      </c>
      <c r="AG208" s="167">
        <v>137</v>
      </c>
      <c r="AH208" s="146">
        <v>45345</v>
      </c>
      <c r="AI208" s="163">
        <v>34844400</v>
      </c>
      <c r="AJ208" s="152">
        <f t="shared" si="21"/>
        <v>0</v>
      </c>
      <c r="AK208" s="164">
        <v>1028</v>
      </c>
      <c r="AL208" s="146">
        <v>45372</v>
      </c>
      <c r="AM208" s="163">
        <v>34844400</v>
      </c>
      <c r="AN208" s="158">
        <f t="shared" si="22"/>
        <v>0</v>
      </c>
      <c r="AO208" s="157">
        <v>11614800</v>
      </c>
      <c r="AP208" s="157"/>
      <c r="AQ208" s="158">
        <f t="shared" si="24"/>
        <v>23229600</v>
      </c>
      <c r="AR208" s="158">
        <f t="shared" si="23"/>
        <v>13655600</v>
      </c>
      <c r="AS208" s="159" t="s">
        <v>170</v>
      </c>
      <c r="AT208" s="164">
        <v>193</v>
      </c>
      <c r="AU208" s="165" t="s">
        <v>1003</v>
      </c>
      <c r="AV208" s="148" t="s">
        <v>993</v>
      </c>
    </row>
    <row r="209" spans="1:48" s="118" customFormat="1" ht="18.75" customHeight="1">
      <c r="A209" s="140">
        <v>104</v>
      </c>
      <c r="B209" s="141" t="s">
        <v>1004</v>
      </c>
      <c r="C209" s="142" t="s">
        <v>151</v>
      </c>
      <c r="D209" s="168" t="s">
        <v>112</v>
      </c>
      <c r="E209" s="168" t="s">
        <v>117</v>
      </c>
      <c r="F209" s="142" t="s">
        <v>214</v>
      </c>
      <c r="G209" s="141" t="s">
        <v>216</v>
      </c>
      <c r="H209" s="142" t="s">
        <v>85</v>
      </c>
      <c r="I209" s="142" t="s">
        <v>40</v>
      </c>
      <c r="J209" s="168" t="s">
        <v>1001</v>
      </c>
      <c r="K209" s="141" t="s">
        <v>218</v>
      </c>
      <c r="L209" s="141">
        <v>81101500</v>
      </c>
      <c r="M209" s="143">
        <v>8711100</v>
      </c>
      <c r="N209" s="144">
        <v>9.1</v>
      </c>
      <c r="O209" s="143">
        <v>41452400</v>
      </c>
      <c r="P209" s="144" t="s">
        <v>452</v>
      </c>
      <c r="Q209" s="144" t="s">
        <v>452</v>
      </c>
      <c r="R209" s="144" t="s">
        <v>452</v>
      </c>
      <c r="S209" s="141" t="s">
        <v>157</v>
      </c>
      <c r="T209" s="141" t="s">
        <v>701</v>
      </c>
      <c r="U209" s="141" t="s">
        <v>702</v>
      </c>
      <c r="V209" s="145" t="s">
        <v>711</v>
      </c>
      <c r="W209" s="141" t="s">
        <v>4009</v>
      </c>
      <c r="X209" s="146">
        <v>45343</v>
      </c>
      <c r="Y209" s="147">
        <v>202414000022963</v>
      </c>
      <c r="Z209" s="147" t="s">
        <v>38</v>
      </c>
      <c r="AA209" s="141" t="s">
        <v>712</v>
      </c>
      <c r="AB209" s="146">
        <v>45344</v>
      </c>
      <c r="AC209" s="162" t="s">
        <v>1005</v>
      </c>
      <c r="AD209" s="146">
        <v>45344</v>
      </c>
      <c r="AE209" s="163">
        <v>34844400</v>
      </c>
      <c r="AF209" s="152">
        <f t="shared" si="20"/>
        <v>6608000</v>
      </c>
      <c r="AG209" s="167">
        <v>138</v>
      </c>
      <c r="AH209" s="146">
        <v>45345</v>
      </c>
      <c r="AI209" s="163">
        <v>34844400</v>
      </c>
      <c r="AJ209" s="152">
        <f t="shared" si="21"/>
        <v>0</v>
      </c>
      <c r="AK209" s="164">
        <v>718</v>
      </c>
      <c r="AL209" s="146">
        <v>45364</v>
      </c>
      <c r="AM209" s="163">
        <v>34844400</v>
      </c>
      <c r="AN209" s="158">
        <f t="shared" si="22"/>
        <v>0</v>
      </c>
      <c r="AO209" s="157">
        <v>13647390</v>
      </c>
      <c r="AP209" s="157"/>
      <c r="AQ209" s="158">
        <f t="shared" si="24"/>
        <v>21197010</v>
      </c>
      <c r="AR209" s="158">
        <f t="shared" si="23"/>
        <v>6608000</v>
      </c>
      <c r="AS209" s="159" t="s">
        <v>170</v>
      </c>
      <c r="AT209" s="164">
        <v>139</v>
      </c>
      <c r="AU209" s="165" t="s">
        <v>1006</v>
      </c>
      <c r="AV209" s="148" t="s">
        <v>993</v>
      </c>
    </row>
    <row r="210" spans="1:48" s="118" customFormat="1" ht="18.75" customHeight="1">
      <c r="A210" s="140">
        <v>105</v>
      </c>
      <c r="B210" s="141" t="s">
        <v>1007</v>
      </c>
      <c r="C210" s="142" t="s">
        <v>151</v>
      </c>
      <c r="D210" s="168" t="s">
        <v>112</v>
      </c>
      <c r="E210" s="168" t="s">
        <v>117</v>
      </c>
      <c r="F210" s="142" t="s">
        <v>214</v>
      </c>
      <c r="G210" s="141" t="s">
        <v>216</v>
      </c>
      <c r="H210" s="142" t="s">
        <v>85</v>
      </c>
      <c r="I210" s="142" t="s">
        <v>40</v>
      </c>
      <c r="J210" s="168" t="s">
        <v>1001</v>
      </c>
      <c r="K210" s="141" t="s">
        <v>218</v>
      </c>
      <c r="L210" s="141">
        <v>81101500</v>
      </c>
      <c r="M210" s="143">
        <v>8711100</v>
      </c>
      <c r="N210" s="144">
        <v>9.1</v>
      </c>
      <c r="O210" s="143">
        <v>41452400</v>
      </c>
      <c r="P210" s="144" t="s">
        <v>452</v>
      </c>
      <c r="Q210" s="144" t="s">
        <v>452</v>
      </c>
      <c r="R210" s="144" t="s">
        <v>452</v>
      </c>
      <c r="S210" s="141" t="s">
        <v>157</v>
      </c>
      <c r="T210" s="141" t="s">
        <v>701</v>
      </c>
      <c r="U210" s="141" t="s">
        <v>702</v>
      </c>
      <c r="V210" s="145" t="s">
        <v>711</v>
      </c>
      <c r="W210" s="141" t="s">
        <v>4009</v>
      </c>
      <c r="X210" s="146">
        <v>45343</v>
      </c>
      <c r="Y210" s="147">
        <v>202414000022963</v>
      </c>
      <c r="Z210" s="147" t="s">
        <v>38</v>
      </c>
      <c r="AA210" s="141" t="s">
        <v>712</v>
      </c>
      <c r="AB210" s="146">
        <v>45344</v>
      </c>
      <c r="AC210" s="162" t="s">
        <v>1008</v>
      </c>
      <c r="AD210" s="146">
        <v>45344</v>
      </c>
      <c r="AE210" s="163">
        <v>34844400</v>
      </c>
      <c r="AF210" s="152">
        <f t="shared" si="20"/>
        <v>6608000</v>
      </c>
      <c r="AG210" s="167">
        <v>139</v>
      </c>
      <c r="AH210" s="146">
        <v>45345</v>
      </c>
      <c r="AI210" s="163">
        <v>34844400</v>
      </c>
      <c r="AJ210" s="152">
        <f t="shared" si="21"/>
        <v>0</v>
      </c>
      <c r="AK210" s="164">
        <v>525</v>
      </c>
      <c r="AL210" s="146">
        <v>45359</v>
      </c>
      <c r="AM210" s="163">
        <v>34844400</v>
      </c>
      <c r="AN210" s="158">
        <f t="shared" si="22"/>
        <v>0</v>
      </c>
      <c r="AO210" s="157">
        <v>15389610</v>
      </c>
      <c r="AP210" s="157"/>
      <c r="AQ210" s="158">
        <f t="shared" si="24"/>
        <v>19454790</v>
      </c>
      <c r="AR210" s="158">
        <f t="shared" si="23"/>
        <v>6608000</v>
      </c>
      <c r="AS210" s="159" t="s">
        <v>170</v>
      </c>
      <c r="AT210" s="164">
        <v>89</v>
      </c>
      <c r="AU210" s="165" t="s">
        <v>1009</v>
      </c>
      <c r="AV210" s="148" t="s">
        <v>993</v>
      </c>
    </row>
    <row r="211" spans="1:48" s="118" customFormat="1" ht="18.75" customHeight="1">
      <c r="A211" s="140">
        <v>106</v>
      </c>
      <c r="B211" s="141" t="s">
        <v>1010</v>
      </c>
      <c r="C211" s="142" t="s">
        <v>151</v>
      </c>
      <c r="D211" s="168" t="s">
        <v>112</v>
      </c>
      <c r="E211" s="168" t="s">
        <v>117</v>
      </c>
      <c r="F211" s="142" t="s">
        <v>214</v>
      </c>
      <c r="G211" s="141" t="s">
        <v>216</v>
      </c>
      <c r="H211" s="142" t="s">
        <v>85</v>
      </c>
      <c r="I211" s="142" t="s">
        <v>40</v>
      </c>
      <c r="J211" s="168" t="s">
        <v>1001</v>
      </c>
      <c r="K211" s="141" t="s">
        <v>218</v>
      </c>
      <c r="L211" s="141">
        <v>81101500</v>
      </c>
      <c r="M211" s="143">
        <v>8711100</v>
      </c>
      <c r="N211" s="144">
        <v>9.1</v>
      </c>
      <c r="O211" s="143">
        <v>71288900</v>
      </c>
      <c r="P211" s="144" t="s">
        <v>452</v>
      </c>
      <c r="Q211" s="144" t="s">
        <v>452</v>
      </c>
      <c r="R211" s="144" t="s">
        <v>452</v>
      </c>
      <c r="S211" s="141" t="s">
        <v>157</v>
      </c>
      <c r="T211" s="141" t="s">
        <v>701</v>
      </c>
      <c r="U211" s="141" t="s">
        <v>702</v>
      </c>
      <c r="V211" s="145" t="s">
        <v>711</v>
      </c>
      <c r="W211" s="141" t="s">
        <v>4009</v>
      </c>
      <c r="X211" s="146">
        <v>45343</v>
      </c>
      <c r="Y211" s="147">
        <v>202414000022963</v>
      </c>
      <c r="Z211" s="147" t="s">
        <v>38</v>
      </c>
      <c r="AA211" s="141" t="s">
        <v>712</v>
      </c>
      <c r="AB211" s="146">
        <v>45344</v>
      </c>
      <c r="AC211" s="162" t="s">
        <v>1011</v>
      </c>
      <c r="AD211" s="146">
        <v>45344</v>
      </c>
      <c r="AE211" s="163">
        <v>34844400</v>
      </c>
      <c r="AF211" s="152">
        <f t="shared" si="20"/>
        <v>36444500</v>
      </c>
      <c r="AG211" s="167">
        <v>140</v>
      </c>
      <c r="AH211" s="146">
        <v>45345</v>
      </c>
      <c r="AI211" s="163">
        <v>34844400</v>
      </c>
      <c r="AJ211" s="152">
        <f t="shared" si="21"/>
        <v>0</v>
      </c>
      <c r="AK211" s="164">
        <v>511</v>
      </c>
      <c r="AL211" s="146">
        <v>45359</v>
      </c>
      <c r="AM211" s="163">
        <v>34844400</v>
      </c>
      <c r="AN211" s="158">
        <f t="shared" si="22"/>
        <v>0</v>
      </c>
      <c r="AO211" s="157">
        <v>15389610</v>
      </c>
      <c r="AP211" s="157"/>
      <c r="AQ211" s="158">
        <f t="shared" si="24"/>
        <v>19454790</v>
      </c>
      <c r="AR211" s="158">
        <f t="shared" si="23"/>
        <v>36444500</v>
      </c>
      <c r="AS211" s="159" t="s">
        <v>170</v>
      </c>
      <c r="AT211" s="164">
        <v>80</v>
      </c>
      <c r="AU211" s="165" t="s">
        <v>1012</v>
      </c>
      <c r="AV211" s="148" t="s">
        <v>993</v>
      </c>
    </row>
    <row r="212" spans="1:48" s="118" customFormat="1" ht="18.75" customHeight="1">
      <c r="A212" s="140">
        <v>107</v>
      </c>
      <c r="B212" s="141" t="s">
        <v>1013</v>
      </c>
      <c r="C212" s="142" t="s">
        <v>151</v>
      </c>
      <c r="D212" s="168" t="s">
        <v>112</v>
      </c>
      <c r="E212" s="168" t="s">
        <v>117</v>
      </c>
      <c r="F212" s="142" t="s">
        <v>214</v>
      </c>
      <c r="G212" s="141" t="s">
        <v>216</v>
      </c>
      <c r="H212" s="142" t="s">
        <v>85</v>
      </c>
      <c r="I212" s="142" t="s">
        <v>40</v>
      </c>
      <c r="J212" s="168" t="s">
        <v>1014</v>
      </c>
      <c r="K212" s="141" t="s">
        <v>218</v>
      </c>
      <c r="L212" s="141">
        <v>81101500</v>
      </c>
      <c r="M212" s="143">
        <v>8711100</v>
      </c>
      <c r="N212" s="144">
        <v>9.1</v>
      </c>
      <c r="O212" s="143">
        <v>80000000</v>
      </c>
      <c r="P212" s="144" t="s">
        <v>452</v>
      </c>
      <c r="Q212" s="144" t="s">
        <v>452</v>
      </c>
      <c r="R212" s="144" t="s">
        <v>452</v>
      </c>
      <c r="S212" s="141" t="s">
        <v>157</v>
      </c>
      <c r="T212" s="141" t="s">
        <v>701</v>
      </c>
      <c r="U212" s="141" t="s">
        <v>702</v>
      </c>
      <c r="V212" s="145" t="s">
        <v>711</v>
      </c>
      <c r="W212" s="141" t="s">
        <v>4009</v>
      </c>
      <c r="X212" s="146">
        <v>45343</v>
      </c>
      <c r="Y212" s="147">
        <v>202414000022963</v>
      </c>
      <c r="Z212" s="147" t="s">
        <v>38</v>
      </c>
      <c r="AA212" s="141" t="s">
        <v>712</v>
      </c>
      <c r="AB212" s="146">
        <v>45344</v>
      </c>
      <c r="AC212" s="162" t="s">
        <v>1015</v>
      </c>
      <c r="AD212" s="146">
        <v>45344</v>
      </c>
      <c r="AE212" s="163">
        <v>34844400</v>
      </c>
      <c r="AF212" s="152">
        <f t="shared" si="20"/>
        <v>45155600</v>
      </c>
      <c r="AG212" s="167">
        <v>141</v>
      </c>
      <c r="AH212" s="146">
        <v>45345</v>
      </c>
      <c r="AI212" s="163">
        <v>30488850</v>
      </c>
      <c r="AJ212" s="152">
        <f t="shared" si="21"/>
        <v>4355550</v>
      </c>
      <c r="AK212" s="164">
        <v>1318</v>
      </c>
      <c r="AL212" s="146">
        <v>45390</v>
      </c>
      <c r="AM212" s="163">
        <v>30488850</v>
      </c>
      <c r="AN212" s="158">
        <f t="shared" si="22"/>
        <v>0</v>
      </c>
      <c r="AO212" s="157">
        <v>6678510</v>
      </c>
      <c r="AP212" s="157"/>
      <c r="AQ212" s="158">
        <f t="shared" si="24"/>
        <v>23810340</v>
      </c>
      <c r="AR212" s="158">
        <f t="shared" si="23"/>
        <v>49511150</v>
      </c>
      <c r="AS212" s="159" t="s">
        <v>170</v>
      </c>
      <c r="AT212" s="164">
        <v>292</v>
      </c>
      <c r="AU212" s="165" t="s">
        <v>1016</v>
      </c>
      <c r="AV212" s="148" t="s">
        <v>993</v>
      </c>
    </row>
    <row r="213" spans="1:48" s="118" customFormat="1" ht="18.75" customHeight="1">
      <c r="A213" s="140">
        <v>108</v>
      </c>
      <c r="B213" s="141" t="s">
        <v>1017</v>
      </c>
      <c r="C213" s="142" t="s">
        <v>151</v>
      </c>
      <c r="D213" s="168" t="s">
        <v>112</v>
      </c>
      <c r="E213" s="168" t="s">
        <v>117</v>
      </c>
      <c r="F213" s="142" t="s">
        <v>214</v>
      </c>
      <c r="G213" s="141" t="s">
        <v>216</v>
      </c>
      <c r="H213" s="142" t="s">
        <v>85</v>
      </c>
      <c r="I213" s="142" t="s">
        <v>40</v>
      </c>
      <c r="J213" s="168" t="s">
        <v>1018</v>
      </c>
      <c r="K213" s="141" t="s">
        <v>218</v>
      </c>
      <c r="L213" s="141">
        <v>81101500</v>
      </c>
      <c r="M213" s="143">
        <v>12025300</v>
      </c>
      <c r="N213" s="144">
        <v>6.6</v>
      </c>
      <c r="O213" s="143">
        <v>48500000</v>
      </c>
      <c r="P213" s="144" t="s">
        <v>452</v>
      </c>
      <c r="Q213" s="144" t="s">
        <v>452</v>
      </c>
      <c r="R213" s="144" t="s">
        <v>452</v>
      </c>
      <c r="S213" s="141" t="s">
        <v>157</v>
      </c>
      <c r="T213" s="141" t="s">
        <v>701</v>
      </c>
      <c r="U213" s="141" t="s">
        <v>702</v>
      </c>
      <c r="V213" s="145" t="s">
        <v>711</v>
      </c>
      <c r="W213" s="141" t="s">
        <v>4009</v>
      </c>
      <c r="X213" s="146">
        <v>45344</v>
      </c>
      <c r="Y213" s="147">
        <v>202414000023183</v>
      </c>
      <c r="Z213" s="147" t="s">
        <v>38</v>
      </c>
      <c r="AA213" s="141" t="s">
        <v>712</v>
      </c>
      <c r="AB213" s="146">
        <v>45345</v>
      </c>
      <c r="AC213" s="162" t="s">
        <v>1019</v>
      </c>
      <c r="AD213" s="146">
        <v>45345</v>
      </c>
      <c r="AE213" s="163">
        <v>48101200</v>
      </c>
      <c r="AF213" s="152">
        <f t="shared" si="20"/>
        <v>398800</v>
      </c>
      <c r="AG213" s="167">
        <v>651</v>
      </c>
      <c r="AH213" s="146">
        <v>45394</v>
      </c>
      <c r="AI213" s="163">
        <v>36075900</v>
      </c>
      <c r="AJ213" s="152">
        <f t="shared" si="21"/>
        <v>12025300</v>
      </c>
      <c r="AK213" s="164">
        <v>1766</v>
      </c>
      <c r="AL213" s="146">
        <v>45400</v>
      </c>
      <c r="AM213" s="163">
        <v>36075900</v>
      </c>
      <c r="AN213" s="158">
        <f t="shared" si="22"/>
        <v>0</v>
      </c>
      <c r="AO213" s="157">
        <v>3607590</v>
      </c>
      <c r="AP213" s="157"/>
      <c r="AQ213" s="158">
        <f t="shared" si="24"/>
        <v>32468310</v>
      </c>
      <c r="AR213" s="158">
        <f t="shared" si="23"/>
        <v>12424100</v>
      </c>
      <c r="AS213" s="159" t="s">
        <v>170</v>
      </c>
      <c r="AT213" s="164">
        <v>381</v>
      </c>
      <c r="AU213" s="165" t="s">
        <v>1020</v>
      </c>
      <c r="AV213" s="148" t="s">
        <v>993</v>
      </c>
    </row>
    <row r="214" spans="1:48" s="118" customFormat="1" ht="18.75" customHeight="1">
      <c r="A214" s="140">
        <v>109</v>
      </c>
      <c r="B214" s="141" t="s">
        <v>1021</v>
      </c>
      <c r="C214" s="142" t="s">
        <v>151</v>
      </c>
      <c r="D214" s="168" t="s">
        <v>112</v>
      </c>
      <c r="E214" s="168" t="s">
        <v>117</v>
      </c>
      <c r="F214" s="142" t="s">
        <v>214</v>
      </c>
      <c r="G214" s="141" t="s">
        <v>216</v>
      </c>
      <c r="H214" s="142" t="s">
        <v>85</v>
      </c>
      <c r="I214" s="142" t="s">
        <v>40</v>
      </c>
      <c r="J214" s="168" t="s">
        <v>1022</v>
      </c>
      <c r="K214" s="141" t="s">
        <v>218</v>
      </c>
      <c r="L214" s="141">
        <v>81101500</v>
      </c>
      <c r="M214" s="143">
        <v>5506800</v>
      </c>
      <c r="N214" s="144">
        <v>12</v>
      </c>
      <c r="O214" s="143">
        <v>74493200</v>
      </c>
      <c r="P214" s="144" t="s">
        <v>452</v>
      </c>
      <c r="Q214" s="144" t="s">
        <v>452</v>
      </c>
      <c r="R214" s="144" t="s">
        <v>452</v>
      </c>
      <c r="S214" s="141" t="s">
        <v>157</v>
      </c>
      <c r="T214" s="141" t="s">
        <v>701</v>
      </c>
      <c r="U214" s="141" t="s">
        <v>702</v>
      </c>
      <c r="V214" s="145" t="s">
        <v>711</v>
      </c>
      <c r="W214" s="141" t="s">
        <v>4009</v>
      </c>
      <c r="X214" s="146">
        <v>45344</v>
      </c>
      <c r="Y214" s="147">
        <v>202414000023183</v>
      </c>
      <c r="Z214" s="147" t="s">
        <v>38</v>
      </c>
      <c r="AA214" s="141" t="s">
        <v>712</v>
      </c>
      <c r="AB214" s="146">
        <v>45345</v>
      </c>
      <c r="AC214" s="162" t="s">
        <v>1023</v>
      </c>
      <c r="AD214" s="146">
        <v>45345</v>
      </c>
      <c r="AE214" s="163">
        <v>22027200</v>
      </c>
      <c r="AF214" s="152">
        <f t="shared" si="20"/>
        <v>52466000</v>
      </c>
      <c r="AG214" s="167">
        <v>238</v>
      </c>
      <c r="AH214" s="146">
        <v>45349</v>
      </c>
      <c r="AI214" s="163">
        <v>22027200</v>
      </c>
      <c r="AJ214" s="152">
        <f t="shared" si="21"/>
        <v>0</v>
      </c>
      <c r="AK214" s="164">
        <v>398</v>
      </c>
      <c r="AL214" s="146">
        <v>45355</v>
      </c>
      <c r="AM214" s="163">
        <v>22027200</v>
      </c>
      <c r="AN214" s="158">
        <f t="shared" si="22"/>
        <v>0</v>
      </c>
      <c r="AO214" s="157">
        <v>10279360</v>
      </c>
      <c r="AP214" s="157"/>
      <c r="AQ214" s="158">
        <f t="shared" si="24"/>
        <v>11747840</v>
      </c>
      <c r="AR214" s="158">
        <f t="shared" si="23"/>
        <v>52466000</v>
      </c>
      <c r="AS214" s="159" t="s">
        <v>170</v>
      </c>
      <c r="AT214" s="164">
        <v>53</v>
      </c>
      <c r="AU214" s="165" t="s">
        <v>1024</v>
      </c>
      <c r="AV214" s="148"/>
    </row>
    <row r="215" spans="1:48" s="118" customFormat="1" ht="18.75" customHeight="1">
      <c r="A215" s="140">
        <v>110</v>
      </c>
      <c r="B215" s="141" t="s">
        <v>1025</v>
      </c>
      <c r="C215" s="142" t="s">
        <v>151</v>
      </c>
      <c r="D215" s="168" t="s">
        <v>112</v>
      </c>
      <c r="E215" s="168" t="s">
        <v>117</v>
      </c>
      <c r="F215" s="142" t="s">
        <v>214</v>
      </c>
      <c r="G215" s="141" t="s">
        <v>216</v>
      </c>
      <c r="H215" s="142" t="s">
        <v>85</v>
      </c>
      <c r="I215" s="142" t="s">
        <v>40</v>
      </c>
      <c r="J215" s="168" t="s">
        <v>1026</v>
      </c>
      <c r="K215" s="141" t="s">
        <v>218</v>
      </c>
      <c r="L215" s="141">
        <v>81101500</v>
      </c>
      <c r="M215" s="143">
        <v>8711100</v>
      </c>
      <c r="N215" s="144">
        <v>9.1</v>
      </c>
      <c r="O215" s="143">
        <v>80000000</v>
      </c>
      <c r="P215" s="144" t="s">
        <v>452</v>
      </c>
      <c r="Q215" s="144" t="s">
        <v>452</v>
      </c>
      <c r="R215" s="144" t="s">
        <v>452</v>
      </c>
      <c r="S215" s="141" t="s">
        <v>157</v>
      </c>
      <c r="T215" s="141" t="s">
        <v>701</v>
      </c>
      <c r="U215" s="141" t="s">
        <v>702</v>
      </c>
      <c r="V215" s="145" t="s">
        <v>711</v>
      </c>
      <c r="W215" s="141" t="s">
        <v>4009</v>
      </c>
      <c r="X215" s="146">
        <v>45344</v>
      </c>
      <c r="Y215" s="147">
        <v>202414000023183</v>
      </c>
      <c r="Z215" s="147" t="s">
        <v>38</v>
      </c>
      <c r="AA215" s="141" t="s">
        <v>712</v>
      </c>
      <c r="AB215" s="146">
        <v>45345</v>
      </c>
      <c r="AC215" s="162" t="s">
        <v>1027</v>
      </c>
      <c r="AD215" s="146">
        <v>45345</v>
      </c>
      <c r="AE215" s="163">
        <v>34844400</v>
      </c>
      <c r="AF215" s="152">
        <f t="shared" si="20"/>
        <v>45155600</v>
      </c>
      <c r="AG215" s="167">
        <v>239</v>
      </c>
      <c r="AH215" s="146">
        <v>45349</v>
      </c>
      <c r="AI215" s="163">
        <v>34844400</v>
      </c>
      <c r="AJ215" s="152">
        <f t="shared" si="21"/>
        <v>0</v>
      </c>
      <c r="AK215" s="164">
        <v>935</v>
      </c>
      <c r="AL215" s="146">
        <v>45369</v>
      </c>
      <c r="AM215" s="163">
        <v>34844400</v>
      </c>
      <c r="AN215" s="158">
        <f t="shared" si="22"/>
        <v>0</v>
      </c>
      <c r="AO215" s="157">
        <v>12195540</v>
      </c>
      <c r="AP215" s="157"/>
      <c r="AQ215" s="158">
        <f t="shared" si="24"/>
        <v>22648860</v>
      </c>
      <c r="AR215" s="158">
        <f t="shared" si="23"/>
        <v>45155600</v>
      </c>
      <c r="AS215" s="159" t="s">
        <v>170</v>
      </c>
      <c r="AT215" s="164">
        <v>179</v>
      </c>
      <c r="AU215" s="165" t="s">
        <v>1028</v>
      </c>
      <c r="AV215" s="148"/>
    </row>
    <row r="216" spans="1:48" s="118" customFormat="1" ht="18.75" customHeight="1">
      <c r="A216" s="140">
        <v>111</v>
      </c>
      <c r="B216" s="141" t="s">
        <v>1029</v>
      </c>
      <c r="C216" s="142" t="s">
        <v>151</v>
      </c>
      <c r="D216" s="168" t="s">
        <v>112</v>
      </c>
      <c r="E216" s="168" t="s">
        <v>117</v>
      </c>
      <c r="F216" s="142" t="s">
        <v>214</v>
      </c>
      <c r="G216" s="141" t="s">
        <v>216</v>
      </c>
      <c r="H216" s="142" t="s">
        <v>6</v>
      </c>
      <c r="I216" s="142" t="s">
        <v>40</v>
      </c>
      <c r="J216" s="168" t="s">
        <v>1030</v>
      </c>
      <c r="K216" s="141" t="s">
        <v>218</v>
      </c>
      <c r="L216" s="141">
        <v>93141500</v>
      </c>
      <c r="M216" s="143">
        <v>5000000</v>
      </c>
      <c r="N216" s="144">
        <v>10</v>
      </c>
      <c r="O216" s="143">
        <v>11452400</v>
      </c>
      <c r="P216" s="144" t="s">
        <v>452</v>
      </c>
      <c r="Q216" s="144" t="s">
        <v>452</v>
      </c>
      <c r="R216" s="144" t="s">
        <v>452</v>
      </c>
      <c r="S216" s="141" t="s">
        <v>157</v>
      </c>
      <c r="T216" s="141" t="s">
        <v>701</v>
      </c>
      <c r="U216" s="141" t="s">
        <v>702</v>
      </c>
      <c r="V216" s="145" t="s">
        <v>711</v>
      </c>
      <c r="W216" s="141" t="s">
        <v>4009</v>
      </c>
      <c r="X216" s="146"/>
      <c r="Y216" s="147"/>
      <c r="Z216" s="147"/>
      <c r="AA216" s="141"/>
      <c r="AB216" s="146"/>
      <c r="AC216" s="162"/>
      <c r="AD216" s="146"/>
      <c r="AE216" s="163"/>
      <c r="AF216" s="152">
        <f t="shared" si="20"/>
        <v>11452400</v>
      </c>
      <c r="AG216" s="167"/>
      <c r="AH216" s="146"/>
      <c r="AI216" s="163"/>
      <c r="AJ216" s="152">
        <f t="shared" si="21"/>
        <v>0</v>
      </c>
      <c r="AK216" s="164"/>
      <c r="AL216" s="146"/>
      <c r="AM216" s="163"/>
      <c r="AN216" s="158">
        <f t="shared" si="22"/>
        <v>0</v>
      </c>
      <c r="AO216" s="157"/>
      <c r="AP216" s="157"/>
      <c r="AQ216" s="158">
        <f t="shared" si="24"/>
        <v>0</v>
      </c>
      <c r="AR216" s="158">
        <f t="shared" si="23"/>
        <v>11452400</v>
      </c>
      <c r="AS216" s="159"/>
      <c r="AT216" s="164"/>
      <c r="AU216" s="165"/>
      <c r="AV216" s="148"/>
    </row>
    <row r="217" spans="1:48" s="118" customFormat="1" ht="18.75" customHeight="1">
      <c r="A217" s="140">
        <v>112</v>
      </c>
      <c r="B217" s="141" t="s">
        <v>1031</v>
      </c>
      <c r="C217" s="142" t="s">
        <v>151</v>
      </c>
      <c r="D217" s="168" t="s">
        <v>112</v>
      </c>
      <c r="E217" s="168" t="s">
        <v>117</v>
      </c>
      <c r="F217" s="142" t="s">
        <v>214</v>
      </c>
      <c r="G217" s="141" t="s">
        <v>216</v>
      </c>
      <c r="H217" s="142" t="s">
        <v>6</v>
      </c>
      <c r="I217" s="142" t="s">
        <v>40</v>
      </c>
      <c r="J217" s="168" t="s">
        <v>1030</v>
      </c>
      <c r="K217" s="141" t="s">
        <v>218</v>
      </c>
      <c r="L217" s="141">
        <v>93141500</v>
      </c>
      <c r="M217" s="143">
        <v>5000000</v>
      </c>
      <c r="N217" s="144">
        <v>10</v>
      </c>
      <c r="O217" s="143">
        <v>11452400</v>
      </c>
      <c r="P217" s="144" t="s">
        <v>452</v>
      </c>
      <c r="Q217" s="144" t="s">
        <v>452</v>
      </c>
      <c r="R217" s="144" t="s">
        <v>452</v>
      </c>
      <c r="S217" s="141" t="s">
        <v>157</v>
      </c>
      <c r="T217" s="141" t="s">
        <v>701</v>
      </c>
      <c r="U217" s="141" t="s">
        <v>702</v>
      </c>
      <c r="V217" s="145" t="s">
        <v>711</v>
      </c>
      <c r="W217" s="141" t="s">
        <v>4009</v>
      </c>
      <c r="X217" s="146"/>
      <c r="Y217" s="147"/>
      <c r="Z217" s="147"/>
      <c r="AA217" s="141"/>
      <c r="AB217" s="146"/>
      <c r="AC217" s="162"/>
      <c r="AD217" s="146"/>
      <c r="AE217" s="163"/>
      <c r="AF217" s="152">
        <f t="shared" si="20"/>
        <v>11452400</v>
      </c>
      <c r="AG217" s="167"/>
      <c r="AH217" s="146"/>
      <c r="AI217" s="163"/>
      <c r="AJ217" s="152">
        <f t="shared" si="21"/>
        <v>0</v>
      </c>
      <c r="AK217" s="164"/>
      <c r="AL217" s="146"/>
      <c r="AM217" s="163"/>
      <c r="AN217" s="158">
        <f t="shared" si="22"/>
        <v>0</v>
      </c>
      <c r="AO217" s="157"/>
      <c r="AP217" s="157"/>
      <c r="AQ217" s="158">
        <f t="shared" si="24"/>
        <v>0</v>
      </c>
      <c r="AR217" s="158">
        <f t="shared" si="23"/>
        <v>11452400</v>
      </c>
      <c r="AS217" s="159"/>
      <c r="AT217" s="164"/>
      <c r="AU217" s="165"/>
      <c r="AV217" s="148"/>
    </row>
    <row r="218" spans="1:48" s="118" customFormat="1" ht="18.75" customHeight="1">
      <c r="A218" s="140">
        <v>113</v>
      </c>
      <c r="B218" s="141" t="s">
        <v>1032</v>
      </c>
      <c r="C218" s="142" t="s">
        <v>151</v>
      </c>
      <c r="D218" s="168" t="s">
        <v>112</v>
      </c>
      <c r="E218" s="168" t="s">
        <v>117</v>
      </c>
      <c r="F218" s="142" t="s">
        <v>214</v>
      </c>
      <c r="G218" s="141" t="s">
        <v>216</v>
      </c>
      <c r="H218" s="142" t="s">
        <v>6</v>
      </c>
      <c r="I218" s="142" t="s">
        <v>40</v>
      </c>
      <c r="J218" s="168" t="s">
        <v>1030</v>
      </c>
      <c r="K218" s="141" t="s">
        <v>218</v>
      </c>
      <c r="L218" s="141">
        <v>93141500</v>
      </c>
      <c r="M218" s="143">
        <v>5000000</v>
      </c>
      <c r="N218" s="144">
        <v>10</v>
      </c>
      <c r="O218" s="143">
        <v>11452400</v>
      </c>
      <c r="P218" s="144" t="s">
        <v>452</v>
      </c>
      <c r="Q218" s="144" t="s">
        <v>452</v>
      </c>
      <c r="R218" s="144" t="s">
        <v>452</v>
      </c>
      <c r="S218" s="141" t="s">
        <v>157</v>
      </c>
      <c r="T218" s="141" t="s">
        <v>701</v>
      </c>
      <c r="U218" s="141" t="s">
        <v>702</v>
      </c>
      <c r="V218" s="145" t="s">
        <v>711</v>
      </c>
      <c r="W218" s="141" t="s">
        <v>4009</v>
      </c>
      <c r="X218" s="146"/>
      <c r="Y218" s="147"/>
      <c r="Z218" s="147"/>
      <c r="AA218" s="141"/>
      <c r="AB218" s="146"/>
      <c r="AC218" s="162"/>
      <c r="AD218" s="146"/>
      <c r="AE218" s="163"/>
      <c r="AF218" s="152">
        <f t="shared" si="20"/>
        <v>11452400</v>
      </c>
      <c r="AG218" s="167"/>
      <c r="AH218" s="146"/>
      <c r="AI218" s="163"/>
      <c r="AJ218" s="152">
        <f t="shared" si="21"/>
        <v>0</v>
      </c>
      <c r="AK218" s="164"/>
      <c r="AL218" s="146"/>
      <c r="AM218" s="163"/>
      <c r="AN218" s="158">
        <f t="shared" si="22"/>
        <v>0</v>
      </c>
      <c r="AO218" s="157"/>
      <c r="AP218" s="157"/>
      <c r="AQ218" s="158">
        <f t="shared" si="24"/>
        <v>0</v>
      </c>
      <c r="AR218" s="158">
        <f t="shared" si="23"/>
        <v>11452400</v>
      </c>
      <c r="AS218" s="159"/>
      <c r="AT218" s="164"/>
      <c r="AU218" s="165"/>
      <c r="AV218" s="148"/>
    </row>
    <row r="219" spans="1:48" s="118" customFormat="1" ht="18.75" customHeight="1">
      <c r="A219" s="140">
        <v>114</v>
      </c>
      <c r="B219" s="141" t="s">
        <v>1033</v>
      </c>
      <c r="C219" s="142" t="s">
        <v>151</v>
      </c>
      <c r="D219" s="168" t="s">
        <v>112</v>
      </c>
      <c r="E219" s="168" t="s">
        <v>117</v>
      </c>
      <c r="F219" s="142" t="s">
        <v>214</v>
      </c>
      <c r="G219" s="141" t="s">
        <v>216</v>
      </c>
      <c r="H219" s="142" t="s">
        <v>6</v>
      </c>
      <c r="I219" s="142" t="s">
        <v>40</v>
      </c>
      <c r="J219" s="168" t="s">
        <v>1030</v>
      </c>
      <c r="K219" s="141" t="s">
        <v>218</v>
      </c>
      <c r="L219" s="141">
        <v>93141500</v>
      </c>
      <c r="M219" s="143">
        <v>5000000</v>
      </c>
      <c r="N219" s="144">
        <v>10</v>
      </c>
      <c r="O219" s="143">
        <v>30726200</v>
      </c>
      <c r="P219" s="144" t="s">
        <v>452</v>
      </c>
      <c r="Q219" s="144" t="s">
        <v>452</v>
      </c>
      <c r="R219" s="144" t="s">
        <v>452</v>
      </c>
      <c r="S219" s="141" t="s">
        <v>157</v>
      </c>
      <c r="T219" s="141" t="s">
        <v>701</v>
      </c>
      <c r="U219" s="141" t="s">
        <v>702</v>
      </c>
      <c r="V219" s="145" t="s">
        <v>711</v>
      </c>
      <c r="W219" s="141" t="s">
        <v>4009</v>
      </c>
      <c r="X219" s="146"/>
      <c r="Y219" s="147"/>
      <c r="Z219" s="147"/>
      <c r="AA219" s="141"/>
      <c r="AB219" s="146"/>
      <c r="AC219" s="162"/>
      <c r="AD219" s="146"/>
      <c r="AE219" s="163"/>
      <c r="AF219" s="152">
        <f t="shared" si="20"/>
        <v>30726200</v>
      </c>
      <c r="AG219" s="167"/>
      <c r="AH219" s="146"/>
      <c r="AI219" s="163"/>
      <c r="AJ219" s="152">
        <f t="shared" si="21"/>
        <v>0</v>
      </c>
      <c r="AK219" s="164"/>
      <c r="AL219" s="146"/>
      <c r="AM219" s="163"/>
      <c r="AN219" s="158">
        <f t="shared" si="22"/>
        <v>0</v>
      </c>
      <c r="AO219" s="157"/>
      <c r="AP219" s="157"/>
      <c r="AQ219" s="158">
        <f t="shared" si="24"/>
        <v>0</v>
      </c>
      <c r="AR219" s="158">
        <f t="shared" si="23"/>
        <v>30726200</v>
      </c>
      <c r="AS219" s="159"/>
      <c r="AT219" s="164"/>
      <c r="AU219" s="165"/>
      <c r="AV219" s="148"/>
    </row>
    <row r="220" spans="1:48" s="118" customFormat="1" ht="18.75" customHeight="1">
      <c r="A220" s="140">
        <v>115</v>
      </c>
      <c r="B220" s="141" t="s">
        <v>1034</v>
      </c>
      <c r="C220" s="142" t="s">
        <v>151</v>
      </c>
      <c r="D220" s="168" t="s">
        <v>112</v>
      </c>
      <c r="E220" s="168" t="s">
        <v>117</v>
      </c>
      <c r="F220" s="142" t="s">
        <v>214</v>
      </c>
      <c r="G220" s="141" t="s">
        <v>216</v>
      </c>
      <c r="H220" s="142" t="s">
        <v>16</v>
      </c>
      <c r="I220" s="142" t="s">
        <v>40</v>
      </c>
      <c r="J220" s="168" t="s">
        <v>1035</v>
      </c>
      <c r="K220" s="141" t="s">
        <v>163</v>
      </c>
      <c r="L220" s="141">
        <v>43232100</v>
      </c>
      <c r="M220" s="143">
        <v>60000000</v>
      </c>
      <c r="N220" s="144">
        <v>12</v>
      </c>
      <c r="O220" s="143">
        <v>720000000</v>
      </c>
      <c r="P220" s="144" t="s">
        <v>1036</v>
      </c>
      <c r="Q220" s="144" t="s">
        <v>1036</v>
      </c>
      <c r="R220" s="144" t="s">
        <v>1036</v>
      </c>
      <c r="S220" s="141" t="s">
        <v>157</v>
      </c>
      <c r="T220" s="141" t="s">
        <v>701</v>
      </c>
      <c r="U220" s="141" t="s">
        <v>702</v>
      </c>
      <c r="V220" s="145" t="s">
        <v>711</v>
      </c>
      <c r="W220" s="141" t="s">
        <v>4009</v>
      </c>
      <c r="X220" s="146"/>
      <c r="Y220" s="147"/>
      <c r="Z220" s="147"/>
      <c r="AA220" s="141"/>
      <c r="AB220" s="146"/>
      <c r="AC220" s="162"/>
      <c r="AD220" s="146"/>
      <c r="AE220" s="163"/>
      <c r="AF220" s="152">
        <f t="shared" si="20"/>
        <v>720000000</v>
      </c>
      <c r="AG220" s="167"/>
      <c r="AH220" s="146"/>
      <c r="AI220" s="163"/>
      <c r="AJ220" s="152">
        <f t="shared" si="21"/>
        <v>0</v>
      </c>
      <c r="AK220" s="164"/>
      <c r="AL220" s="146"/>
      <c r="AM220" s="163"/>
      <c r="AN220" s="158">
        <f t="shared" si="22"/>
        <v>0</v>
      </c>
      <c r="AO220" s="157"/>
      <c r="AP220" s="157"/>
      <c r="AQ220" s="158">
        <f t="shared" si="24"/>
        <v>0</v>
      </c>
      <c r="AR220" s="158">
        <f t="shared" si="23"/>
        <v>720000000</v>
      </c>
      <c r="AS220" s="159"/>
      <c r="AT220" s="164"/>
      <c r="AU220" s="165"/>
      <c r="AV220" s="148"/>
    </row>
    <row r="221" spans="1:48" s="118" customFormat="1" ht="18.75" customHeight="1">
      <c r="A221" s="140">
        <v>116</v>
      </c>
      <c r="B221" s="141" t="s">
        <v>1037</v>
      </c>
      <c r="C221" s="142" t="s">
        <v>151</v>
      </c>
      <c r="D221" s="168" t="s">
        <v>112</v>
      </c>
      <c r="E221" s="168" t="s">
        <v>117</v>
      </c>
      <c r="F221" s="142" t="s">
        <v>122</v>
      </c>
      <c r="G221" s="141" t="s">
        <v>216</v>
      </c>
      <c r="H221" s="142" t="s">
        <v>558</v>
      </c>
      <c r="I221" s="142" t="s">
        <v>40</v>
      </c>
      <c r="J221" s="168" t="s">
        <v>1038</v>
      </c>
      <c r="K221" s="141" t="s">
        <v>226</v>
      </c>
      <c r="L221" s="141" t="s">
        <v>237</v>
      </c>
      <c r="M221" s="143">
        <v>15626543</v>
      </c>
      <c r="N221" s="144">
        <v>1</v>
      </c>
      <c r="O221" s="143">
        <v>15626543</v>
      </c>
      <c r="P221" s="144" t="s">
        <v>237</v>
      </c>
      <c r="Q221" s="144" t="s">
        <v>237</v>
      </c>
      <c r="R221" s="144" t="s">
        <v>700</v>
      </c>
      <c r="S221" s="141" t="s">
        <v>157</v>
      </c>
      <c r="T221" s="141" t="s">
        <v>701</v>
      </c>
      <c r="U221" s="141" t="s">
        <v>702</v>
      </c>
      <c r="V221" s="145" t="s">
        <v>711</v>
      </c>
      <c r="W221" s="141" t="s">
        <v>4010</v>
      </c>
      <c r="X221" s="146">
        <v>45306</v>
      </c>
      <c r="Y221" s="147" t="s">
        <v>1039</v>
      </c>
      <c r="Z221" s="147" t="s">
        <v>178</v>
      </c>
      <c r="AA221" s="141" t="s">
        <v>676</v>
      </c>
      <c r="AB221" s="146">
        <v>45310</v>
      </c>
      <c r="AC221" s="162" t="s">
        <v>1040</v>
      </c>
      <c r="AD221" s="146">
        <v>45310</v>
      </c>
      <c r="AE221" s="163">
        <v>15626543</v>
      </c>
      <c r="AF221" s="152">
        <f t="shared" si="20"/>
        <v>0</v>
      </c>
      <c r="AG221" s="167">
        <v>44</v>
      </c>
      <c r="AH221" s="146">
        <v>45313</v>
      </c>
      <c r="AI221" s="163">
        <v>15626543</v>
      </c>
      <c r="AJ221" s="152">
        <f t="shared" si="21"/>
        <v>0</v>
      </c>
      <c r="AK221" s="164">
        <v>107</v>
      </c>
      <c r="AL221" s="146">
        <v>45316</v>
      </c>
      <c r="AM221" s="163">
        <v>15626543</v>
      </c>
      <c r="AN221" s="158">
        <f t="shared" si="22"/>
        <v>0</v>
      </c>
      <c r="AO221" s="157">
        <v>15626543</v>
      </c>
      <c r="AP221" s="157"/>
      <c r="AQ221" s="158">
        <f t="shared" si="24"/>
        <v>0</v>
      </c>
      <c r="AR221" s="158">
        <f t="shared" si="23"/>
        <v>0</v>
      </c>
      <c r="AS221" s="159" t="s">
        <v>166</v>
      </c>
      <c r="AT221" s="164">
        <v>1</v>
      </c>
      <c r="AU221" s="165" t="s">
        <v>1041</v>
      </c>
      <c r="AV221" s="148"/>
    </row>
    <row r="222" spans="1:48" s="118" customFormat="1" ht="18.75" customHeight="1">
      <c r="A222" s="140">
        <v>117</v>
      </c>
      <c r="B222" s="141" t="s">
        <v>1042</v>
      </c>
      <c r="C222" s="142" t="s">
        <v>151</v>
      </c>
      <c r="D222" s="168" t="s">
        <v>112</v>
      </c>
      <c r="E222" s="168" t="s">
        <v>117</v>
      </c>
      <c r="F222" s="142" t="s">
        <v>123</v>
      </c>
      <c r="G222" s="141" t="s">
        <v>216</v>
      </c>
      <c r="H222" s="142" t="s">
        <v>5</v>
      </c>
      <c r="I222" s="142" t="s">
        <v>40</v>
      </c>
      <c r="J222" s="168" t="s">
        <v>1043</v>
      </c>
      <c r="K222" s="141" t="s">
        <v>226</v>
      </c>
      <c r="L222" s="141" t="s">
        <v>237</v>
      </c>
      <c r="M222" s="143">
        <v>440000000</v>
      </c>
      <c r="N222" s="144">
        <v>1</v>
      </c>
      <c r="O222" s="143">
        <v>440000000</v>
      </c>
      <c r="P222" s="144" t="s">
        <v>622</v>
      </c>
      <c r="Q222" s="144" t="s">
        <v>622</v>
      </c>
      <c r="R222" s="144" t="s">
        <v>622</v>
      </c>
      <c r="S222" s="141" t="s">
        <v>157</v>
      </c>
      <c r="T222" s="141" t="s">
        <v>701</v>
      </c>
      <c r="U222" s="141" t="s">
        <v>702</v>
      </c>
      <c r="V222" s="145" t="s">
        <v>711</v>
      </c>
      <c r="W222" s="141" t="s">
        <v>4010</v>
      </c>
      <c r="X222" s="146">
        <v>45341</v>
      </c>
      <c r="Y222" s="147" t="s">
        <v>1044</v>
      </c>
      <c r="Z222" s="147" t="s">
        <v>178</v>
      </c>
      <c r="AA222" s="141" t="s">
        <v>1045</v>
      </c>
      <c r="AB222" s="146">
        <v>45341</v>
      </c>
      <c r="AC222" s="162" t="s">
        <v>1046</v>
      </c>
      <c r="AD222" s="146">
        <v>45310</v>
      </c>
      <c r="AE222" s="163">
        <v>440000000</v>
      </c>
      <c r="AF222" s="152">
        <f t="shared" si="20"/>
        <v>0</v>
      </c>
      <c r="AG222" s="167">
        <v>103</v>
      </c>
      <c r="AH222" s="146">
        <v>45341</v>
      </c>
      <c r="AI222" s="163">
        <v>0</v>
      </c>
      <c r="AJ222" s="152">
        <f t="shared" si="21"/>
        <v>440000000</v>
      </c>
      <c r="AK222" s="164"/>
      <c r="AL222" s="146"/>
      <c r="AM222" s="163"/>
      <c r="AN222" s="158">
        <f t="shared" si="22"/>
        <v>0</v>
      </c>
      <c r="AO222" s="157"/>
      <c r="AP222" s="157"/>
      <c r="AQ222" s="158">
        <f t="shared" si="24"/>
        <v>0</v>
      </c>
      <c r="AR222" s="158">
        <f t="shared" si="23"/>
        <v>440000000</v>
      </c>
      <c r="AS222" s="159"/>
      <c r="AT222" s="164"/>
      <c r="AU222" s="165"/>
      <c r="AV222" s="148"/>
    </row>
    <row r="223" spans="1:48" s="118" customFormat="1" ht="18.75" customHeight="1">
      <c r="A223" s="140">
        <v>118</v>
      </c>
      <c r="B223" s="141" t="s">
        <v>1047</v>
      </c>
      <c r="C223" s="142" t="s">
        <v>151</v>
      </c>
      <c r="D223" s="168" t="s">
        <v>112</v>
      </c>
      <c r="E223" s="168" t="s">
        <v>117</v>
      </c>
      <c r="F223" s="142" t="s">
        <v>122</v>
      </c>
      <c r="G223" s="141" t="s">
        <v>216</v>
      </c>
      <c r="H223" s="142" t="s">
        <v>85</v>
      </c>
      <c r="I223" s="142" t="s">
        <v>40</v>
      </c>
      <c r="J223" s="168" t="s">
        <v>1043</v>
      </c>
      <c r="K223" s="141" t="s">
        <v>226</v>
      </c>
      <c r="L223" s="141" t="s">
        <v>237</v>
      </c>
      <c r="M223" s="143">
        <v>440000000</v>
      </c>
      <c r="N223" s="144">
        <v>1</v>
      </c>
      <c r="O223" s="143">
        <v>440000000</v>
      </c>
      <c r="P223" s="144" t="s">
        <v>622</v>
      </c>
      <c r="Q223" s="144" t="s">
        <v>622</v>
      </c>
      <c r="R223" s="144" t="s">
        <v>622</v>
      </c>
      <c r="S223" s="141" t="s">
        <v>157</v>
      </c>
      <c r="T223" s="141" t="s">
        <v>701</v>
      </c>
      <c r="U223" s="141" t="s">
        <v>702</v>
      </c>
      <c r="V223" s="145" t="s">
        <v>711</v>
      </c>
      <c r="W223" s="141" t="s">
        <v>4010</v>
      </c>
      <c r="X223" s="146">
        <v>45341</v>
      </c>
      <c r="Y223" s="147" t="s">
        <v>1044</v>
      </c>
      <c r="Z223" s="147" t="s">
        <v>178</v>
      </c>
      <c r="AA223" s="141" t="s">
        <v>1048</v>
      </c>
      <c r="AB223" s="146">
        <v>45341</v>
      </c>
      <c r="AC223" s="162" t="s">
        <v>1049</v>
      </c>
      <c r="AD223" s="146">
        <v>45310</v>
      </c>
      <c r="AE223" s="163">
        <v>440000000</v>
      </c>
      <c r="AF223" s="152">
        <f t="shared" si="20"/>
        <v>0</v>
      </c>
      <c r="AG223" s="167">
        <v>104</v>
      </c>
      <c r="AH223" s="146">
        <v>45341</v>
      </c>
      <c r="AI223" s="163">
        <v>0</v>
      </c>
      <c r="AJ223" s="152">
        <f t="shared" si="21"/>
        <v>440000000</v>
      </c>
      <c r="AK223" s="164"/>
      <c r="AL223" s="146"/>
      <c r="AM223" s="163"/>
      <c r="AN223" s="158">
        <f t="shared" si="22"/>
        <v>0</v>
      </c>
      <c r="AO223" s="157"/>
      <c r="AP223" s="157"/>
      <c r="AQ223" s="158">
        <f t="shared" si="24"/>
        <v>0</v>
      </c>
      <c r="AR223" s="158">
        <f t="shared" si="23"/>
        <v>440000000</v>
      </c>
      <c r="AS223" s="159"/>
      <c r="AT223" s="164"/>
      <c r="AU223" s="165"/>
      <c r="AV223" s="148"/>
    </row>
    <row r="224" spans="1:48" s="118" customFormat="1" ht="18.75" customHeight="1">
      <c r="A224" s="140">
        <v>119</v>
      </c>
      <c r="B224" s="141" t="s">
        <v>1050</v>
      </c>
      <c r="C224" s="142" t="s">
        <v>151</v>
      </c>
      <c r="D224" s="168" t="s">
        <v>112</v>
      </c>
      <c r="E224" s="168" t="s">
        <v>115</v>
      </c>
      <c r="F224" s="142" t="s">
        <v>120</v>
      </c>
      <c r="G224" s="141" t="s">
        <v>216</v>
      </c>
      <c r="H224" s="142" t="s">
        <v>5</v>
      </c>
      <c r="I224" s="142" t="s">
        <v>40</v>
      </c>
      <c r="J224" s="168" t="s">
        <v>1043</v>
      </c>
      <c r="K224" s="141" t="s">
        <v>226</v>
      </c>
      <c r="L224" s="141" t="s">
        <v>237</v>
      </c>
      <c r="M224" s="143">
        <v>190000000</v>
      </c>
      <c r="N224" s="144">
        <v>1</v>
      </c>
      <c r="O224" s="143">
        <v>190000000</v>
      </c>
      <c r="P224" s="144" t="s">
        <v>622</v>
      </c>
      <c r="Q224" s="144" t="s">
        <v>622</v>
      </c>
      <c r="R224" s="144" t="s">
        <v>622</v>
      </c>
      <c r="S224" s="141" t="s">
        <v>157</v>
      </c>
      <c r="T224" s="141" t="s">
        <v>701</v>
      </c>
      <c r="U224" s="141" t="s">
        <v>702</v>
      </c>
      <c r="V224" s="145" t="s">
        <v>711</v>
      </c>
      <c r="W224" s="141" t="s">
        <v>4010</v>
      </c>
      <c r="X224" s="146">
        <v>45341</v>
      </c>
      <c r="Y224" s="147" t="s">
        <v>1044</v>
      </c>
      <c r="Z224" s="147" t="s">
        <v>178</v>
      </c>
      <c r="AA224" s="141" t="s">
        <v>1051</v>
      </c>
      <c r="AB224" s="146">
        <v>45341</v>
      </c>
      <c r="AC224" s="162" t="s">
        <v>1052</v>
      </c>
      <c r="AD224" s="146">
        <v>45310</v>
      </c>
      <c r="AE224" s="163">
        <v>190000000</v>
      </c>
      <c r="AF224" s="152">
        <f t="shared" si="20"/>
        <v>0</v>
      </c>
      <c r="AG224" s="167">
        <v>105</v>
      </c>
      <c r="AH224" s="146">
        <v>45341</v>
      </c>
      <c r="AI224" s="163">
        <v>0</v>
      </c>
      <c r="AJ224" s="152">
        <f t="shared" si="21"/>
        <v>190000000</v>
      </c>
      <c r="AK224" s="164"/>
      <c r="AL224" s="146"/>
      <c r="AM224" s="163"/>
      <c r="AN224" s="158">
        <f t="shared" si="22"/>
        <v>0</v>
      </c>
      <c r="AO224" s="157"/>
      <c r="AP224" s="157"/>
      <c r="AQ224" s="158">
        <f t="shared" si="24"/>
        <v>0</v>
      </c>
      <c r="AR224" s="158">
        <f t="shared" si="23"/>
        <v>190000000</v>
      </c>
      <c r="AS224" s="159"/>
      <c r="AT224" s="164"/>
      <c r="AU224" s="165"/>
      <c r="AV224" s="148"/>
    </row>
    <row r="225" spans="1:48" s="118" customFormat="1" ht="18.75" customHeight="1">
      <c r="A225" s="140">
        <v>120</v>
      </c>
      <c r="B225" s="141" t="s">
        <v>1053</v>
      </c>
      <c r="C225" s="142" t="s">
        <v>151</v>
      </c>
      <c r="D225" s="168" t="s">
        <v>112</v>
      </c>
      <c r="E225" s="168" t="s">
        <v>117</v>
      </c>
      <c r="F225" s="142" t="s">
        <v>123</v>
      </c>
      <c r="G225" s="141" t="s">
        <v>216</v>
      </c>
      <c r="H225" s="142" t="s">
        <v>5</v>
      </c>
      <c r="I225" s="142" t="s">
        <v>40</v>
      </c>
      <c r="J225" s="168" t="s">
        <v>1043</v>
      </c>
      <c r="K225" s="141" t="s">
        <v>226</v>
      </c>
      <c r="L225" s="141" t="s">
        <v>237</v>
      </c>
      <c r="M225" s="143">
        <v>32391420</v>
      </c>
      <c r="N225" s="144">
        <v>1</v>
      </c>
      <c r="O225" s="143">
        <v>32391420</v>
      </c>
      <c r="P225" s="144" t="s">
        <v>622</v>
      </c>
      <c r="Q225" s="144" t="s">
        <v>622</v>
      </c>
      <c r="R225" s="144" t="s">
        <v>622</v>
      </c>
      <c r="S225" s="141" t="s">
        <v>157</v>
      </c>
      <c r="T225" s="141" t="s">
        <v>701</v>
      </c>
      <c r="U225" s="141" t="s">
        <v>702</v>
      </c>
      <c r="V225" s="145" t="s">
        <v>711</v>
      </c>
      <c r="W225" s="141" t="s">
        <v>4010</v>
      </c>
      <c r="X225" s="146">
        <v>45341</v>
      </c>
      <c r="Y225" s="147" t="s">
        <v>1044</v>
      </c>
      <c r="Z225" s="147" t="s">
        <v>178</v>
      </c>
      <c r="AA225" s="141" t="s">
        <v>1054</v>
      </c>
      <c r="AB225" s="146">
        <v>45341</v>
      </c>
      <c r="AC225" s="162" t="s">
        <v>1055</v>
      </c>
      <c r="AD225" s="146">
        <v>45310</v>
      </c>
      <c r="AE225" s="163">
        <v>32391420</v>
      </c>
      <c r="AF225" s="152">
        <f t="shared" si="20"/>
        <v>0</v>
      </c>
      <c r="AG225" s="167">
        <v>106</v>
      </c>
      <c r="AH225" s="146">
        <v>45341</v>
      </c>
      <c r="AI225" s="163">
        <v>0</v>
      </c>
      <c r="AJ225" s="152">
        <f t="shared" si="21"/>
        <v>32391420</v>
      </c>
      <c r="AK225" s="164"/>
      <c r="AL225" s="146"/>
      <c r="AM225" s="163"/>
      <c r="AN225" s="158">
        <f t="shared" si="22"/>
        <v>0</v>
      </c>
      <c r="AO225" s="157"/>
      <c r="AP225" s="157"/>
      <c r="AQ225" s="158">
        <f t="shared" si="24"/>
        <v>0</v>
      </c>
      <c r="AR225" s="158">
        <f t="shared" si="23"/>
        <v>32391420</v>
      </c>
      <c r="AS225" s="159"/>
      <c r="AT225" s="164"/>
      <c r="AU225" s="165"/>
      <c r="AV225" s="148"/>
    </row>
    <row r="226" spans="1:48" s="118" customFormat="1" ht="18.75" customHeight="1">
      <c r="A226" s="140">
        <v>121</v>
      </c>
      <c r="B226" s="141" t="s">
        <v>1056</v>
      </c>
      <c r="C226" s="142" t="s">
        <v>151</v>
      </c>
      <c r="D226" s="168" t="s">
        <v>112</v>
      </c>
      <c r="E226" s="168" t="s">
        <v>117</v>
      </c>
      <c r="F226" s="142" t="s">
        <v>214</v>
      </c>
      <c r="G226" s="141" t="s">
        <v>216</v>
      </c>
      <c r="H226" s="142" t="s">
        <v>84</v>
      </c>
      <c r="I226" s="142" t="s">
        <v>41</v>
      </c>
      <c r="J226" s="168" t="s">
        <v>1057</v>
      </c>
      <c r="K226" s="141" t="s">
        <v>218</v>
      </c>
      <c r="L226" s="141">
        <v>80111617</v>
      </c>
      <c r="M226" s="143">
        <v>8711100</v>
      </c>
      <c r="N226" s="144">
        <v>4</v>
      </c>
      <c r="O226" s="143">
        <v>34844400</v>
      </c>
      <c r="P226" s="144" t="s">
        <v>452</v>
      </c>
      <c r="Q226" s="144" t="s">
        <v>452</v>
      </c>
      <c r="R226" s="144" t="s">
        <v>452</v>
      </c>
      <c r="S226" s="141" t="s">
        <v>157</v>
      </c>
      <c r="T226" s="141" t="s">
        <v>701</v>
      </c>
      <c r="U226" s="141" t="s">
        <v>702</v>
      </c>
      <c r="V226" s="145" t="s">
        <v>711</v>
      </c>
      <c r="W226" s="141" t="s">
        <v>4009</v>
      </c>
      <c r="X226" s="146">
        <v>45341</v>
      </c>
      <c r="Y226" s="147" t="s">
        <v>1058</v>
      </c>
      <c r="Z226" s="147" t="s">
        <v>178</v>
      </c>
      <c r="AA226" s="141"/>
      <c r="AB226" s="146">
        <v>45345</v>
      </c>
      <c r="AC226" s="162" t="s">
        <v>1059</v>
      </c>
      <c r="AD226" s="146">
        <v>45345</v>
      </c>
      <c r="AE226" s="163">
        <v>34844400</v>
      </c>
      <c r="AF226" s="152">
        <f t="shared" si="20"/>
        <v>0</v>
      </c>
      <c r="AG226" s="167">
        <v>240</v>
      </c>
      <c r="AH226" s="146">
        <v>45349</v>
      </c>
      <c r="AI226" s="163">
        <v>34844400</v>
      </c>
      <c r="AJ226" s="152">
        <f t="shared" si="21"/>
        <v>0</v>
      </c>
      <c r="AK226" s="164">
        <v>630</v>
      </c>
      <c r="AL226" s="146">
        <v>45363</v>
      </c>
      <c r="AM226" s="163">
        <v>34844400</v>
      </c>
      <c r="AN226" s="158">
        <f t="shared" si="22"/>
        <v>0</v>
      </c>
      <c r="AO226" s="157">
        <v>5517030</v>
      </c>
      <c r="AP226" s="157"/>
      <c r="AQ226" s="158">
        <f t="shared" si="24"/>
        <v>29327370</v>
      </c>
      <c r="AR226" s="158">
        <f t="shared" si="23"/>
        <v>0</v>
      </c>
      <c r="AS226" s="159" t="s">
        <v>170</v>
      </c>
      <c r="AT226" s="164">
        <v>137</v>
      </c>
      <c r="AU226" s="165" t="s">
        <v>1060</v>
      </c>
      <c r="AV226" s="148"/>
    </row>
    <row r="227" spans="1:48" s="118" customFormat="1" ht="18.75" customHeight="1">
      <c r="A227" s="140">
        <v>122</v>
      </c>
      <c r="B227" s="141" t="s">
        <v>1061</v>
      </c>
      <c r="C227" s="142" t="s">
        <v>151</v>
      </c>
      <c r="D227" s="168" t="s">
        <v>112</v>
      </c>
      <c r="E227" s="168" t="s">
        <v>117</v>
      </c>
      <c r="F227" s="142" t="s">
        <v>214</v>
      </c>
      <c r="G227" s="141" t="s">
        <v>216</v>
      </c>
      <c r="H227" s="142" t="s">
        <v>84</v>
      </c>
      <c r="I227" s="142" t="s">
        <v>41</v>
      </c>
      <c r="J227" s="168" t="s">
        <v>990</v>
      </c>
      <c r="K227" s="141" t="s">
        <v>218</v>
      </c>
      <c r="L227" s="141">
        <v>80111617</v>
      </c>
      <c r="M227" s="143">
        <v>5929900</v>
      </c>
      <c r="N227" s="144">
        <v>4</v>
      </c>
      <c r="O227" s="143">
        <v>23719600</v>
      </c>
      <c r="P227" s="144" t="s">
        <v>452</v>
      </c>
      <c r="Q227" s="144" t="s">
        <v>452</v>
      </c>
      <c r="R227" s="144" t="s">
        <v>452</v>
      </c>
      <c r="S227" s="141" t="s">
        <v>157</v>
      </c>
      <c r="T227" s="141" t="s">
        <v>701</v>
      </c>
      <c r="U227" s="141" t="s">
        <v>702</v>
      </c>
      <c r="V227" s="145" t="s">
        <v>711</v>
      </c>
      <c r="W227" s="141" t="s">
        <v>4009</v>
      </c>
      <c r="X227" s="146">
        <v>45341</v>
      </c>
      <c r="Y227" s="147" t="s">
        <v>1058</v>
      </c>
      <c r="Z227" s="147" t="s">
        <v>178</v>
      </c>
      <c r="AA227" s="141"/>
      <c r="AB227" s="146">
        <v>45345</v>
      </c>
      <c r="AC227" s="162" t="s">
        <v>1062</v>
      </c>
      <c r="AD227" s="146">
        <v>45345</v>
      </c>
      <c r="AE227" s="163">
        <v>23719600</v>
      </c>
      <c r="AF227" s="152">
        <f t="shared" si="20"/>
        <v>0</v>
      </c>
      <c r="AG227" s="167">
        <v>241</v>
      </c>
      <c r="AH227" s="146">
        <v>45349</v>
      </c>
      <c r="AI227" s="163">
        <v>17789700</v>
      </c>
      <c r="AJ227" s="152">
        <f t="shared" si="21"/>
        <v>5929900</v>
      </c>
      <c r="AK227" s="164">
        <v>1805</v>
      </c>
      <c r="AL227" s="146">
        <v>45406</v>
      </c>
      <c r="AM227" s="163">
        <v>17789700</v>
      </c>
      <c r="AN227" s="158">
        <f t="shared" si="22"/>
        <v>0</v>
      </c>
      <c r="AO227" s="157">
        <v>0</v>
      </c>
      <c r="AP227" s="157"/>
      <c r="AQ227" s="158">
        <f t="shared" si="24"/>
        <v>17789700</v>
      </c>
      <c r="AR227" s="158">
        <f t="shared" si="23"/>
        <v>5929900</v>
      </c>
      <c r="AS227" s="159" t="s">
        <v>170</v>
      </c>
      <c r="AT227" s="164">
        <v>398</v>
      </c>
      <c r="AU227" s="165" t="s">
        <v>1063</v>
      </c>
      <c r="AV227" s="148"/>
    </row>
    <row r="228" spans="1:48" s="118" customFormat="1" ht="18.75" customHeight="1">
      <c r="A228" s="140">
        <v>123</v>
      </c>
      <c r="B228" s="141" t="s">
        <v>1064</v>
      </c>
      <c r="C228" s="142" t="s">
        <v>151</v>
      </c>
      <c r="D228" s="168" t="s">
        <v>112</v>
      </c>
      <c r="E228" s="168" t="s">
        <v>117</v>
      </c>
      <c r="F228" s="142" t="s">
        <v>214</v>
      </c>
      <c r="G228" s="141" t="s">
        <v>216</v>
      </c>
      <c r="H228" s="142" t="s">
        <v>84</v>
      </c>
      <c r="I228" s="142" t="s">
        <v>41</v>
      </c>
      <c r="J228" s="168" t="s">
        <v>990</v>
      </c>
      <c r="K228" s="141" t="s">
        <v>218</v>
      </c>
      <c r="L228" s="141">
        <v>80111617</v>
      </c>
      <c r="M228" s="143">
        <v>5929900</v>
      </c>
      <c r="N228" s="144">
        <v>4</v>
      </c>
      <c r="O228" s="143">
        <v>23719600</v>
      </c>
      <c r="P228" s="144" t="s">
        <v>452</v>
      </c>
      <c r="Q228" s="144" t="s">
        <v>452</v>
      </c>
      <c r="R228" s="144" t="s">
        <v>452</v>
      </c>
      <c r="S228" s="141" t="s">
        <v>157</v>
      </c>
      <c r="T228" s="141" t="s">
        <v>701</v>
      </c>
      <c r="U228" s="141" t="s">
        <v>702</v>
      </c>
      <c r="V228" s="145" t="s">
        <v>711</v>
      </c>
      <c r="W228" s="141" t="s">
        <v>4009</v>
      </c>
      <c r="X228" s="146">
        <v>45341</v>
      </c>
      <c r="Y228" s="147" t="s">
        <v>1058</v>
      </c>
      <c r="Z228" s="147" t="s">
        <v>178</v>
      </c>
      <c r="AA228" s="141"/>
      <c r="AB228" s="146">
        <v>45345</v>
      </c>
      <c r="AC228" s="162" t="s">
        <v>1065</v>
      </c>
      <c r="AD228" s="146">
        <v>45345</v>
      </c>
      <c r="AE228" s="163">
        <v>23719600</v>
      </c>
      <c r="AF228" s="152">
        <f t="shared" si="20"/>
        <v>0</v>
      </c>
      <c r="AG228" s="167">
        <v>242</v>
      </c>
      <c r="AH228" s="146">
        <v>45349</v>
      </c>
      <c r="AI228" s="163">
        <v>23719600</v>
      </c>
      <c r="AJ228" s="152">
        <f t="shared" si="21"/>
        <v>0</v>
      </c>
      <c r="AK228" s="164" t="s">
        <v>1066</v>
      </c>
      <c r="AL228" s="146">
        <v>45358</v>
      </c>
      <c r="AM228" s="163">
        <v>23719600</v>
      </c>
      <c r="AN228" s="158">
        <f t="shared" si="22"/>
        <v>0</v>
      </c>
      <c r="AO228" s="157">
        <v>8499523</v>
      </c>
      <c r="AP228" s="157"/>
      <c r="AQ228" s="158">
        <f t="shared" si="24"/>
        <v>15220077</v>
      </c>
      <c r="AR228" s="158">
        <f t="shared" si="23"/>
        <v>0</v>
      </c>
      <c r="AS228" s="159" t="s">
        <v>170</v>
      </c>
      <c r="AT228" s="164">
        <v>48</v>
      </c>
      <c r="AU228" s="165" t="s">
        <v>1067</v>
      </c>
      <c r="AV228" s="148" t="s">
        <v>993</v>
      </c>
    </row>
    <row r="229" spans="1:48" s="118" customFormat="1" ht="18.75" customHeight="1">
      <c r="A229" s="140">
        <v>124</v>
      </c>
      <c r="B229" s="141" t="s">
        <v>1068</v>
      </c>
      <c r="C229" s="142" t="s">
        <v>151</v>
      </c>
      <c r="D229" s="168" t="s">
        <v>112</v>
      </c>
      <c r="E229" s="168" t="s">
        <v>117</v>
      </c>
      <c r="F229" s="142" t="s">
        <v>214</v>
      </c>
      <c r="G229" s="141" t="s">
        <v>216</v>
      </c>
      <c r="H229" s="142" t="s">
        <v>2</v>
      </c>
      <c r="I229" s="142" t="s">
        <v>40</v>
      </c>
      <c r="J229" s="168" t="s">
        <v>1069</v>
      </c>
      <c r="K229" s="141" t="s">
        <v>218</v>
      </c>
      <c r="L229" s="141">
        <v>80111607</v>
      </c>
      <c r="M229" s="143">
        <v>6935000</v>
      </c>
      <c r="N229" s="144">
        <v>4</v>
      </c>
      <c r="O229" s="143">
        <v>27740000</v>
      </c>
      <c r="P229" s="144" t="s">
        <v>452</v>
      </c>
      <c r="Q229" s="144" t="s">
        <v>452</v>
      </c>
      <c r="R229" s="144" t="s">
        <v>452</v>
      </c>
      <c r="S229" s="141" t="s">
        <v>157</v>
      </c>
      <c r="T229" s="141" t="s">
        <v>701</v>
      </c>
      <c r="U229" s="141" t="s">
        <v>702</v>
      </c>
      <c r="V229" s="145" t="s">
        <v>711</v>
      </c>
      <c r="W229" s="141" t="s">
        <v>4009</v>
      </c>
      <c r="X229" s="146">
        <v>45341</v>
      </c>
      <c r="Y229" s="147" t="s">
        <v>1058</v>
      </c>
      <c r="Z229" s="147" t="s">
        <v>178</v>
      </c>
      <c r="AA229" s="141"/>
      <c r="AB229" s="146">
        <v>45345</v>
      </c>
      <c r="AC229" s="162" t="s">
        <v>1070</v>
      </c>
      <c r="AD229" s="146">
        <v>45345</v>
      </c>
      <c r="AE229" s="163">
        <v>27740000</v>
      </c>
      <c r="AF229" s="152">
        <f t="shared" si="20"/>
        <v>0</v>
      </c>
      <c r="AG229" s="167">
        <v>243</v>
      </c>
      <c r="AH229" s="146">
        <v>45349</v>
      </c>
      <c r="AI229" s="163">
        <v>27740000</v>
      </c>
      <c r="AJ229" s="152">
        <f t="shared" si="21"/>
        <v>0</v>
      </c>
      <c r="AK229" s="164">
        <v>402</v>
      </c>
      <c r="AL229" s="146">
        <v>45355</v>
      </c>
      <c r="AM229" s="163">
        <v>27740000</v>
      </c>
      <c r="AN229" s="158">
        <f t="shared" si="22"/>
        <v>0</v>
      </c>
      <c r="AO229" s="157">
        <v>12945333</v>
      </c>
      <c r="AP229" s="157"/>
      <c r="AQ229" s="158">
        <f t="shared" si="24"/>
        <v>14794667</v>
      </c>
      <c r="AR229" s="158">
        <f t="shared" si="23"/>
        <v>0</v>
      </c>
      <c r="AS229" s="159" t="s">
        <v>170</v>
      </c>
      <c r="AT229" s="164">
        <v>49</v>
      </c>
      <c r="AU229" s="165" t="s">
        <v>1071</v>
      </c>
      <c r="AV229" s="148"/>
    </row>
    <row r="230" spans="1:48" s="118" customFormat="1" ht="18.75" customHeight="1">
      <c r="A230" s="140">
        <v>125</v>
      </c>
      <c r="B230" s="141" t="s">
        <v>1072</v>
      </c>
      <c r="C230" s="142" t="s">
        <v>151</v>
      </c>
      <c r="D230" s="168" t="s">
        <v>112</v>
      </c>
      <c r="E230" s="168" t="s">
        <v>117</v>
      </c>
      <c r="F230" s="142" t="s">
        <v>214</v>
      </c>
      <c r="G230" s="141" t="s">
        <v>216</v>
      </c>
      <c r="H230" s="142" t="s">
        <v>2</v>
      </c>
      <c r="I230" s="142" t="s">
        <v>40</v>
      </c>
      <c r="J230" s="168" t="s">
        <v>1073</v>
      </c>
      <c r="K230" s="141" t="s">
        <v>218</v>
      </c>
      <c r="L230" s="141">
        <v>80111607</v>
      </c>
      <c r="M230" s="143">
        <v>6935000</v>
      </c>
      <c r="N230" s="144">
        <v>4</v>
      </c>
      <c r="O230" s="143">
        <v>27740000</v>
      </c>
      <c r="P230" s="144" t="s">
        <v>452</v>
      </c>
      <c r="Q230" s="144" t="s">
        <v>452</v>
      </c>
      <c r="R230" s="144" t="s">
        <v>452</v>
      </c>
      <c r="S230" s="141" t="s">
        <v>157</v>
      </c>
      <c r="T230" s="141" t="s">
        <v>701</v>
      </c>
      <c r="U230" s="141" t="s">
        <v>702</v>
      </c>
      <c r="V230" s="145" t="s">
        <v>711</v>
      </c>
      <c r="W230" s="141" t="s">
        <v>4009</v>
      </c>
      <c r="X230" s="146">
        <v>45341</v>
      </c>
      <c r="Y230" s="147" t="s">
        <v>1058</v>
      </c>
      <c r="Z230" s="147" t="s">
        <v>178</v>
      </c>
      <c r="AA230" s="141"/>
      <c r="AB230" s="146">
        <v>45345</v>
      </c>
      <c r="AC230" s="162" t="s">
        <v>1074</v>
      </c>
      <c r="AD230" s="146">
        <v>45345</v>
      </c>
      <c r="AE230" s="163">
        <v>27740000</v>
      </c>
      <c r="AF230" s="152">
        <f t="shared" si="20"/>
        <v>0</v>
      </c>
      <c r="AG230" s="167">
        <v>244</v>
      </c>
      <c r="AH230" s="146">
        <v>45349</v>
      </c>
      <c r="AI230" s="163">
        <v>27740000</v>
      </c>
      <c r="AJ230" s="152">
        <f t="shared" si="21"/>
        <v>0</v>
      </c>
      <c r="AK230" s="164">
        <v>951</v>
      </c>
      <c r="AL230" s="146">
        <v>45370</v>
      </c>
      <c r="AM230" s="163">
        <v>27740000</v>
      </c>
      <c r="AN230" s="158">
        <f t="shared" si="22"/>
        <v>0</v>
      </c>
      <c r="AO230" s="157">
        <v>9477833</v>
      </c>
      <c r="AP230" s="157"/>
      <c r="AQ230" s="158">
        <f t="shared" si="24"/>
        <v>18262167</v>
      </c>
      <c r="AR230" s="158">
        <f t="shared" si="23"/>
        <v>0</v>
      </c>
      <c r="AS230" s="159" t="s">
        <v>170</v>
      </c>
      <c r="AT230" s="164">
        <v>186</v>
      </c>
      <c r="AU230" s="165" t="s">
        <v>1075</v>
      </c>
      <c r="AV230" s="148"/>
    </row>
    <row r="231" spans="1:48" s="118" customFormat="1" ht="18.75" customHeight="1">
      <c r="A231" s="140">
        <v>126</v>
      </c>
      <c r="B231" s="141" t="s">
        <v>1076</v>
      </c>
      <c r="C231" s="142" t="s">
        <v>151</v>
      </c>
      <c r="D231" s="168" t="s">
        <v>112</v>
      </c>
      <c r="E231" s="168" t="s">
        <v>117</v>
      </c>
      <c r="F231" s="142" t="s">
        <v>214</v>
      </c>
      <c r="G231" s="141" t="s">
        <v>216</v>
      </c>
      <c r="H231" s="142" t="s">
        <v>2</v>
      </c>
      <c r="I231" s="142" t="s">
        <v>40</v>
      </c>
      <c r="J231" s="168" t="s">
        <v>1077</v>
      </c>
      <c r="K231" s="141" t="s">
        <v>218</v>
      </c>
      <c r="L231" s="141">
        <v>80111607</v>
      </c>
      <c r="M231" s="143">
        <v>12025300</v>
      </c>
      <c r="N231" s="144">
        <v>4</v>
      </c>
      <c r="O231" s="143">
        <v>48101200</v>
      </c>
      <c r="P231" s="144" t="s">
        <v>452</v>
      </c>
      <c r="Q231" s="144" t="s">
        <v>452</v>
      </c>
      <c r="R231" s="144" t="s">
        <v>452</v>
      </c>
      <c r="S231" s="141" t="s">
        <v>157</v>
      </c>
      <c r="T231" s="141" t="s">
        <v>701</v>
      </c>
      <c r="U231" s="141" t="s">
        <v>702</v>
      </c>
      <c r="V231" s="145" t="s">
        <v>711</v>
      </c>
      <c r="W231" s="141" t="s">
        <v>4009</v>
      </c>
      <c r="X231" s="146">
        <v>45341</v>
      </c>
      <c r="Y231" s="147" t="s">
        <v>1058</v>
      </c>
      <c r="Z231" s="147" t="s">
        <v>178</v>
      </c>
      <c r="AA231" s="141"/>
      <c r="AB231" s="146">
        <v>45345</v>
      </c>
      <c r="AC231" s="162" t="s">
        <v>1078</v>
      </c>
      <c r="AD231" s="146">
        <v>45345</v>
      </c>
      <c r="AE231" s="163">
        <v>48101200</v>
      </c>
      <c r="AF231" s="152">
        <f t="shared" si="20"/>
        <v>0</v>
      </c>
      <c r="AG231" s="167">
        <v>245</v>
      </c>
      <c r="AH231" s="146">
        <v>45349</v>
      </c>
      <c r="AI231" s="163">
        <v>48101200</v>
      </c>
      <c r="AJ231" s="152">
        <f t="shared" si="21"/>
        <v>0</v>
      </c>
      <c r="AK231" s="164">
        <v>386</v>
      </c>
      <c r="AL231" s="146">
        <v>45352</v>
      </c>
      <c r="AM231" s="163">
        <v>48101200</v>
      </c>
      <c r="AN231" s="158">
        <f t="shared" si="22"/>
        <v>0</v>
      </c>
      <c r="AO231" s="157">
        <v>24050600</v>
      </c>
      <c r="AP231" s="157"/>
      <c r="AQ231" s="158">
        <f t="shared" si="24"/>
        <v>24050600</v>
      </c>
      <c r="AR231" s="158">
        <f t="shared" si="23"/>
        <v>0</v>
      </c>
      <c r="AS231" s="159" t="s">
        <v>168</v>
      </c>
      <c r="AT231" s="164">
        <v>38</v>
      </c>
      <c r="AU231" s="165" t="s">
        <v>1079</v>
      </c>
      <c r="AV231" s="148"/>
    </row>
    <row r="232" spans="1:48" s="118" customFormat="1" ht="18.75" customHeight="1">
      <c r="A232" s="140">
        <v>127</v>
      </c>
      <c r="B232" s="141" t="s">
        <v>1080</v>
      </c>
      <c r="C232" s="142" t="s">
        <v>151</v>
      </c>
      <c r="D232" s="168" t="s">
        <v>112</v>
      </c>
      <c r="E232" s="168" t="s">
        <v>117</v>
      </c>
      <c r="F232" s="142" t="s">
        <v>214</v>
      </c>
      <c r="G232" s="141" t="s">
        <v>216</v>
      </c>
      <c r="H232" s="142" t="s">
        <v>2</v>
      </c>
      <c r="I232" s="142" t="s">
        <v>40</v>
      </c>
      <c r="J232" s="168" t="s">
        <v>1081</v>
      </c>
      <c r="K232" s="141" t="s">
        <v>218</v>
      </c>
      <c r="L232" s="141">
        <v>80111607</v>
      </c>
      <c r="M232" s="143">
        <v>7767000</v>
      </c>
      <c r="N232" s="144">
        <v>4</v>
      </c>
      <c r="O232" s="143">
        <v>31068000</v>
      </c>
      <c r="P232" s="144" t="s">
        <v>452</v>
      </c>
      <c r="Q232" s="144" t="s">
        <v>452</v>
      </c>
      <c r="R232" s="144" t="s">
        <v>452</v>
      </c>
      <c r="S232" s="141" t="s">
        <v>157</v>
      </c>
      <c r="T232" s="141" t="s">
        <v>701</v>
      </c>
      <c r="U232" s="141" t="s">
        <v>702</v>
      </c>
      <c r="V232" s="145" t="s">
        <v>711</v>
      </c>
      <c r="W232" s="141" t="s">
        <v>4009</v>
      </c>
      <c r="X232" s="146">
        <v>45341</v>
      </c>
      <c r="Y232" s="147" t="s">
        <v>1058</v>
      </c>
      <c r="Z232" s="147" t="s">
        <v>178</v>
      </c>
      <c r="AA232" s="141"/>
      <c r="AB232" s="146">
        <v>45345</v>
      </c>
      <c r="AC232" s="162" t="s">
        <v>1082</v>
      </c>
      <c r="AD232" s="146">
        <v>45345</v>
      </c>
      <c r="AE232" s="163">
        <v>31068000</v>
      </c>
      <c r="AF232" s="152">
        <f t="shared" si="20"/>
        <v>0</v>
      </c>
      <c r="AG232" s="167">
        <v>246</v>
      </c>
      <c r="AH232" s="146">
        <v>45349</v>
      </c>
      <c r="AI232" s="163">
        <v>31068000</v>
      </c>
      <c r="AJ232" s="152">
        <f t="shared" si="21"/>
        <v>0</v>
      </c>
      <c r="AK232" s="164">
        <v>408</v>
      </c>
      <c r="AL232" s="146">
        <v>45355</v>
      </c>
      <c r="AM232" s="163">
        <v>31068000</v>
      </c>
      <c r="AN232" s="158">
        <f t="shared" si="22"/>
        <v>0</v>
      </c>
      <c r="AO232" s="157">
        <v>14757300</v>
      </c>
      <c r="AP232" s="157"/>
      <c r="AQ232" s="158">
        <f t="shared" si="24"/>
        <v>16310700</v>
      </c>
      <c r="AR232" s="158">
        <f t="shared" si="23"/>
        <v>0</v>
      </c>
      <c r="AS232" s="159" t="s">
        <v>170</v>
      </c>
      <c r="AT232" s="164">
        <v>62</v>
      </c>
      <c r="AU232" s="165" t="s">
        <v>1083</v>
      </c>
      <c r="AV232" s="148"/>
    </row>
    <row r="233" spans="1:48" s="118" customFormat="1" ht="18.75" customHeight="1">
      <c r="A233" s="140">
        <v>128</v>
      </c>
      <c r="B233" s="141" t="s">
        <v>1084</v>
      </c>
      <c r="C233" s="142" t="s">
        <v>151</v>
      </c>
      <c r="D233" s="168" t="s">
        <v>112</v>
      </c>
      <c r="E233" s="168" t="s">
        <v>117</v>
      </c>
      <c r="F233" s="142" t="s">
        <v>123</v>
      </c>
      <c r="G233" s="141" t="s">
        <v>216</v>
      </c>
      <c r="H233" s="142" t="s">
        <v>5</v>
      </c>
      <c r="I233" s="142" t="s">
        <v>40</v>
      </c>
      <c r="J233" s="168" t="s">
        <v>1085</v>
      </c>
      <c r="K233" s="141" t="s">
        <v>218</v>
      </c>
      <c r="L233" s="141">
        <v>80111600</v>
      </c>
      <c r="M233" s="143">
        <v>8711100</v>
      </c>
      <c r="N233" s="144">
        <v>4</v>
      </c>
      <c r="O233" s="143">
        <v>34844400</v>
      </c>
      <c r="P233" s="144" t="s">
        <v>452</v>
      </c>
      <c r="Q233" s="144" t="s">
        <v>452</v>
      </c>
      <c r="R233" s="144" t="s">
        <v>452</v>
      </c>
      <c r="S233" s="141" t="s">
        <v>157</v>
      </c>
      <c r="T233" s="141" t="s">
        <v>701</v>
      </c>
      <c r="U233" s="141" t="s">
        <v>702</v>
      </c>
      <c r="V233" s="145" t="s">
        <v>711</v>
      </c>
      <c r="W233" s="141" t="s">
        <v>4009</v>
      </c>
      <c r="X233" s="146">
        <v>45341</v>
      </c>
      <c r="Y233" s="147" t="s">
        <v>1058</v>
      </c>
      <c r="Z233" s="147" t="s">
        <v>178</v>
      </c>
      <c r="AA233" s="141"/>
      <c r="AB233" s="146">
        <v>45345</v>
      </c>
      <c r="AC233" s="162" t="s">
        <v>1086</v>
      </c>
      <c r="AD233" s="146">
        <v>45345</v>
      </c>
      <c r="AE233" s="163">
        <v>34844400</v>
      </c>
      <c r="AF233" s="152">
        <f t="shared" si="20"/>
        <v>0</v>
      </c>
      <c r="AG233" s="167">
        <v>247</v>
      </c>
      <c r="AH233" s="146">
        <v>45349</v>
      </c>
      <c r="AI233" s="163">
        <v>34844400</v>
      </c>
      <c r="AJ233" s="152">
        <f t="shared" si="21"/>
        <v>0</v>
      </c>
      <c r="AK233" s="164">
        <v>1033</v>
      </c>
      <c r="AL233" s="146">
        <v>45372</v>
      </c>
      <c r="AM233" s="163">
        <v>34844400</v>
      </c>
      <c r="AN233" s="158">
        <f t="shared" si="22"/>
        <v>0</v>
      </c>
      <c r="AO233" s="157">
        <v>8711100</v>
      </c>
      <c r="AP233" s="157"/>
      <c r="AQ233" s="158">
        <f t="shared" si="24"/>
        <v>26133300</v>
      </c>
      <c r="AR233" s="158">
        <f t="shared" si="23"/>
        <v>0</v>
      </c>
      <c r="AS233" s="159" t="s">
        <v>170</v>
      </c>
      <c r="AT233" s="164">
        <v>213</v>
      </c>
      <c r="AU233" s="165" t="s">
        <v>1087</v>
      </c>
      <c r="AV233" s="148"/>
    </row>
    <row r="234" spans="1:48" s="118" customFormat="1" ht="18.75" customHeight="1">
      <c r="A234" s="140">
        <v>129</v>
      </c>
      <c r="B234" s="141" t="s">
        <v>1088</v>
      </c>
      <c r="C234" s="142" t="s">
        <v>151</v>
      </c>
      <c r="D234" s="168" t="s">
        <v>112</v>
      </c>
      <c r="E234" s="168" t="s">
        <v>117</v>
      </c>
      <c r="F234" s="142" t="s">
        <v>214</v>
      </c>
      <c r="G234" s="141" t="s">
        <v>216</v>
      </c>
      <c r="H234" s="142" t="s">
        <v>84</v>
      </c>
      <c r="I234" s="142" t="s">
        <v>41</v>
      </c>
      <c r="J234" s="168" t="s">
        <v>990</v>
      </c>
      <c r="K234" s="141" t="s">
        <v>218</v>
      </c>
      <c r="L234" s="141">
        <v>80111617</v>
      </c>
      <c r="M234" s="143">
        <v>5929900</v>
      </c>
      <c r="N234" s="144">
        <v>4</v>
      </c>
      <c r="O234" s="143">
        <v>23719600</v>
      </c>
      <c r="P234" s="144" t="s">
        <v>452</v>
      </c>
      <c r="Q234" s="144" t="s">
        <v>452</v>
      </c>
      <c r="R234" s="144" t="s">
        <v>452</v>
      </c>
      <c r="S234" s="141" t="s">
        <v>157</v>
      </c>
      <c r="T234" s="141" t="s">
        <v>701</v>
      </c>
      <c r="U234" s="141" t="s">
        <v>702</v>
      </c>
      <c r="V234" s="145" t="s">
        <v>711</v>
      </c>
      <c r="W234" s="141" t="s">
        <v>4009</v>
      </c>
      <c r="X234" s="146">
        <v>45341</v>
      </c>
      <c r="Y234" s="147" t="s">
        <v>1058</v>
      </c>
      <c r="Z234" s="147" t="s">
        <v>178</v>
      </c>
      <c r="AA234" s="141"/>
      <c r="AB234" s="146">
        <v>45345</v>
      </c>
      <c r="AC234" s="162" t="s">
        <v>1089</v>
      </c>
      <c r="AD234" s="146">
        <v>45345</v>
      </c>
      <c r="AE234" s="163">
        <v>23719600</v>
      </c>
      <c r="AF234" s="152">
        <f t="shared" si="20"/>
        <v>0</v>
      </c>
      <c r="AG234" s="167">
        <v>248</v>
      </c>
      <c r="AH234" s="146">
        <v>45349</v>
      </c>
      <c r="AI234" s="163">
        <v>23719600</v>
      </c>
      <c r="AJ234" s="152">
        <f t="shared" si="21"/>
        <v>0</v>
      </c>
      <c r="AK234" s="164">
        <v>337</v>
      </c>
      <c r="AL234" s="146">
        <v>45351</v>
      </c>
      <c r="AM234" s="163">
        <v>23719600</v>
      </c>
      <c r="AN234" s="158">
        <f t="shared" si="22"/>
        <v>0</v>
      </c>
      <c r="AO234" s="157">
        <v>11859800</v>
      </c>
      <c r="AP234" s="157"/>
      <c r="AQ234" s="158">
        <f t="shared" si="24"/>
        <v>11859800</v>
      </c>
      <c r="AR234" s="158">
        <f t="shared" si="23"/>
        <v>0</v>
      </c>
      <c r="AS234" s="159" t="s">
        <v>168</v>
      </c>
      <c r="AT234" s="164">
        <v>30</v>
      </c>
      <c r="AU234" s="165" t="s">
        <v>1090</v>
      </c>
      <c r="AV234" s="148" t="s">
        <v>993</v>
      </c>
    </row>
    <row r="235" spans="1:48" s="118" customFormat="1" ht="18.75" customHeight="1">
      <c r="A235" s="140">
        <v>130</v>
      </c>
      <c r="B235" s="141" t="s">
        <v>1091</v>
      </c>
      <c r="C235" s="142" t="s">
        <v>151</v>
      </c>
      <c r="D235" s="168" t="s">
        <v>112</v>
      </c>
      <c r="E235" s="168" t="s">
        <v>117</v>
      </c>
      <c r="F235" s="142" t="s">
        <v>123</v>
      </c>
      <c r="G235" s="141" t="s">
        <v>216</v>
      </c>
      <c r="H235" s="142" t="s">
        <v>5</v>
      </c>
      <c r="I235" s="142" t="s">
        <v>40</v>
      </c>
      <c r="J235" s="168" t="s">
        <v>1092</v>
      </c>
      <c r="K235" s="141" t="s">
        <v>218</v>
      </c>
      <c r="L235" s="141">
        <v>80111600</v>
      </c>
      <c r="M235" s="143">
        <v>5506800</v>
      </c>
      <c r="N235" s="144">
        <v>4</v>
      </c>
      <c r="O235" s="143">
        <v>22027200</v>
      </c>
      <c r="P235" s="144" t="s">
        <v>452</v>
      </c>
      <c r="Q235" s="144" t="s">
        <v>452</v>
      </c>
      <c r="R235" s="144" t="s">
        <v>452</v>
      </c>
      <c r="S235" s="141" t="s">
        <v>157</v>
      </c>
      <c r="T235" s="141" t="s">
        <v>701</v>
      </c>
      <c r="U235" s="141" t="s">
        <v>702</v>
      </c>
      <c r="V235" s="145" t="s">
        <v>711</v>
      </c>
      <c r="W235" s="141" t="s">
        <v>4009</v>
      </c>
      <c r="X235" s="146">
        <v>45341</v>
      </c>
      <c r="Y235" s="147" t="s">
        <v>1058</v>
      </c>
      <c r="Z235" s="147" t="s">
        <v>178</v>
      </c>
      <c r="AA235" s="141"/>
      <c r="AB235" s="146">
        <v>45345</v>
      </c>
      <c r="AC235" s="162" t="s">
        <v>1093</v>
      </c>
      <c r="AD235" s="146">
        <v>45345</v>
      </c>
      <c r="AE235" s="163">
        <v>22027200</v>
      </c>
      <c r="AF235" s="152">
        <f t="shared" si="20"/>
        <v>0</v>
      </c>
      <c r="AG235" s="167">
        <v>249</v>
      </c>
      <c r="AH235" s="146">
        <v>45349</v>
      </c>
      <c r="AI235" s="163">
        <v>22027200</v>
      </c>
      <c r="AJ235" s="152">
        <f t="shared" si="21"/>
        <v>0</v>
      </c>
      <c r="AK235" s="164">
        <v>734</v>
      </c>
      <c r="AL235" s="146">
        <v>45364</v>
      </c>
      <c r="AM235" s="163">
        <v>22027200</v>
      </c>
      <c r="AN235" s="158">
        <f t="shared" si="22"/>
        <v>0</v>
      </c>
      <c r="AO235" s="157">
        <v>8810880</v>
      </c>
      <c r="AP235" s="157"/>
      <c r="AQ235" s="158">
        <f t="shared" si="24"/>
        <v>13216320</v>
      </c>
      <c r="AR235" s="158">
        <f t="shared" si="23"/>
        <v>0</v>
      </c>
      <c r="AS235" s="159" t="s">
        <v>170</v>
      </c>
      <c r="AT235" s="164">
        <v>140</v>
      </c>
      <c r="AU235" s="165" t="s">
        <v>1094</v>
      </c>
      <c r="AV235" s="148"/>
    </row>
    <row r="236" spans="1:48" s="118" customFormat="1" ht="18.75" customHeight="1">
      <c r="A236" s="140">
        <v>131</v>
      </c>
      <c r="B236" s="141" t="s">
        <v>1095</v>
      </c>
      <c r="C236" s="142" t="s">
        <v>151</v>
      </c>
      <c r="D236" s="168" t="s">
        <v>112</v>
      </c>
      <c r="E236" s="168" t="s">
        <v>117</v>
      </c>
      <c r="F236" s="142" t="s">
        <v>214</v>
      </c>
      <c r="G236" s="141" t="s">
        <v>216</v>
      </c>
      <c r="H236" s="142" t="s">
        <v>85</v>
      </c>
      <c r="I236" s="142" t="s">
        <v>40</v>
      </c>
      <c r="J236" s="168" t="s">
        <v>1096</v>
      </c>
      <c r="K236" s="141" t="s">
        <v>218</v>
      </c>
      <c r="L236" s="141">
        <v>80111614</v>
      </c>
      <c r="M236" s="143">
        <v>5929900</v>
      </c>
      <c r="N236" s="144">
        <v>4</v>
      </c>
      <c r="O236" s="143">
        <v>23719600</v>
      </c>
      <c r="P236" s="144" t="s">
        <v>452</v>
      </c>
      <c r="Q236" s="144" t="s">
        <v>452</v>
      </c>
      <c r="R236" s="144" t="s">
        <v>452</v>
      </c>
      <c r="S236" s="141" t="s">
        <v>157</v>
      </c>
      <c r="T236" s="141" t="s">
        <v>701</v>
      </c>
      <c r="U236" s="141" t="s">
        <v>702</v>
      </c>
      <c r="V236" s="145" t="s">
        <v>711</v>
      </c>
      <c r="W236" s="141" t="s">
        <v>4009</v>
      </c>
      <c r="X236" s="146">
        <v>45341</v>
      </c>
      <c r="Y236" s="147" t="s">
        <v>1058</v>
      </c>
      <c r="Z236" s="147" t="s">
        <v>178</v>
      </c>
      <c r="AA236" s="141"/>
      <c r="AB236" s="146">
        <v>45345</v>
      </c>
      <c r="AC236" s="162" t="s">
        <v>1097</v>
      </c>
      <c r="AD236" s="146">
        <v>45345</v>
      </c>
      <c r="AE236" s="163">
        <v>23719600</v>
      </c>
      <c r="AF236" s="152">
        <f t="shared" si="20"/>
        <v>0</v>
      </c>
      <c r="AG236" s="167">
        <v>250</v>
      </c>
      <c r="AH236" s="146">
        <v>45349</v>
      </c>
      <c r="AI236" s="163">
        <v>23719600</v>
      </c>
      <c r="AJ236" s="152">
        <f t="shared" si="21"/>
        <v>0</v>
      </c>
      <c r="AK236" s="164">
        <v>1147</v>
      </c>
      <c r="AL236" s="146">
        <v>45384</v>
      </c>
      <c r="AM236" s="163">
        <v>23719600</v>
      </c>
      <c r="AN236" s="158">
        <f t="shared" si="22"/>
        <v>0</v>
      </c>
      <c r="AO236" s="157">
        <v>5534573</v>
      </c>
      <c r="AP236" s="157"/>
      <c r="AQ236" s="158">
        <f t="shared" si="24"/>
        <v>18185027</v>
      </c>
      <c r="AR236" s="158">
        <f t="shared" si="23"/>
        <v>0</v>
      </c>
      <c r="AS236" s="159" t="s">
        <v>170</v>
      </c>
      <c r="AT236" s="164">
        <v>241</v>
      </c>
      <c r="AU236" s="165" t="s">
        <v>1098</v>
      </c>
      <c r="AV236" s="148"/>
    </row>
    <row r="237" spans="1:48" s="118" customFormat="1" ht="18.75" customHeight="1">
      <c r="A237" s="140">
        <v>132</v>
      </c>
      <c r="B237" s="141" t="s">
        <v>1099</v>
      </c>
      <c r="C237" s="142" t="s">
        <v>151</v>
      </c>
      <c r="D237" s="168" t="s">
        <v>112</v>
      </c>
      <c r="E237" s="168" t="s">
        <v>117</v>
      </c>
      <c r="F237" s="142" t="s">
        <v>122</v>
      </c>
      <c r="G237" s="141" t="s">
        <v>216</v>
      </c>
      <c r="H237" s="142" t="s">
        <v>2</v>
      </c>
      <c r="I237" s="142" t="s">
        <v>40</v>
      </c>
      <c r="J237" s="168" t="s">
        <v>1100</v>
      </c>
      <c r="K237" s="141" t="s">
        <v>218</v>
      </c>
      <c r="L237" s="141">
        <v>80111607</v>
      </c>
      <c r="M237" s="143">
        <v>8000000</v>
      </c>
      <c r="N237" s="144">
        <v>3.5</v>
      </c>
      <c r="O237" s="143">
        <v>28000000</v>
      </c>
      <c r="P237" s="144" t="s">
        <v>238</v>
      </c>
      <c r="Q237" s="144" t="s">
        <v>238</v>
      </c>
      <c r="R237" s="144" t="s">
        <v>238</v>
      </c>
      <c r="S237" s="141" t="s">
        <v>157</v>
      </c>
      <c r="T237" s="141" t="s">
        <v>701</v>
      </c>
      <c r="U237" s="141" t="s">
        <v>702</v>
      </c>
      <c r="V237" s="145" t="s">
        <v>703</v>
      </c>
      <c r="W237" s="141" t="s">
        <v>4009</v>
      </c>
      <c r="X237" s="146">
        <v>45363</v>
      </c>
      <c r="Y237" s="147">
        <v>202414000030683</v>
      </c>
      <c r="Z237" s="147" t="s">
        <v>178</v>
      </c>
      <c r="AA237" s="141" t="s">
        <v>1101</v>
      </c>
      <c r="AB237" s="146">
        <v>45335</v>
      </c>
      <c r="AC237" s="162" t="s">
        <v>1102</v>
      </c>
      <c r="AD237" s="146">
        <v>45369</v>
      </c>
      <c r="AE237" s="163">
        <v>28000000</v>
      </c>
      <c r="AF237" s="152">
        <f t="shared" si="20"/>
        <v>0</v>
      </c>
      <c r="AG237" s="167">
        <v>486</v>
      </c>
      <c r="AH237" s="146">
        <v>45371</v>
      </c>
      <c r="AI237" s="163">
        <v>28000000</v>
      </c>
      <c r="AJ237" s="152">
        <f t="shared" si="21"/>
        <v>0</v>
      </c>
      <c r="AK237" s="164">
        <v>1774</v>
      </c>
      <c r="AL237" s="146">
        <v>45400</v>
      </c>
      <c r="AM237" s="163">
        <v>28000000</v>
      </c>
      <c r="AN237" s="158">
        <f t="shared" si="22"/>
        <v>0</v>
      </c>
      <c r="AO237" s="157">
        <v>2400000</v>
      </c>
      <c r="AP237" s="157"/>
      <c r="AQ237" s="158">
        <f t="shared" si="24"/>
        <v>25600000</v>
      </c>
      <c r="AR237" s="158">
        <f t="shared" si="23"/>
        <v>0</v>
      </c>
      <c r="AS237" s="159" t="s">
        <v>170</v>
      </c>
      <c r="AT237" s="164">
        <v>374</v>
      </c>
      <c r="AU237" s="165" t="s">
        <v>1103</v>
      </c>
      <c r="AV237" s="148" t="s">
        <v>1104</v>
      </c>
    </row>
    <row r="238" spans="1:48" s="118" customFormat="1" ht="18.75" customHeight="1">
      <c r="A238" s="140">
        <v>133</v>
      </c>
      <c r="B238" s="141" t="s">
        <v>1105</v>
      </c>
      <c r="C238" s="142" t="s">
        <v>151</v>
      </c>
      <c r="D238" s="168" t="s">
        <v>112</v>
      </c>
      <c r="E238" s="168" t="s">
        <v>117</v>
      </c>
      <c r="F238" s="142" t="s">
        <v>122</v>
      </c>
      <c r="G238" s="141" t="s">
        <v>216</v>
      </c>
      <c r="H238" s="142" t="s">
        <v>2</v>
      </c>
      <c r="I238" s="142" t="s">
        <v>40</v>
      </c>
      <c r="J238" s="168" t="s">
        <v>1100</v>
      </c>
      <c r="K238" s="141" t="s">
        <v>218</v>
      </c>
      <c r="L238" s="141">
        <v>80111607</v>
      </c>
      <c r="M238" s="143">
        <v>8000000</v>
      </c>
      <c r="N238" s="144">
        <v>3.5</v>
      </c>
      <c r="O238" s="143">
        <v>28000000</v>
      </c>
      <c r="P238" s="144" t="s">
        <v>238</v>
      </c>
      <c r="Q238" s="144" t="s">
        <v>238</v>
      </c>
      <c r="R238" s="144" t="s">
        <v>238</v>
      </c>
      <c r="S238" s="141" t="s">
        <v>157</v>
      </c>
      <c r="T238" s="141" t="s">
        <v>701</v>
      </c>
      <c r="U238" s="141" t="s">
        <v>702</v>
      </c>
      <c r="V238" s="145" t="s">
        <v>703</v>
      </c>
      <c r="W238" s="141" t="s">
        <v>4009</v>
      </c>
      <c r="X238" s="146">
        <v>45363</v>
      </c>
      <c r="Y238" s="147">
        <v>202414000030683</v>
      </c>
      <c r="Z238" s="147" t="s">
        <v>178</v>
      </c>
      <c r="AA238" s="141" t="s">
        <v>1106</v>
      </c>
      <c r="AB238" s="146">
        <v>45335</v>
      </c>
      <c r="AC238" s="162" t="s">
        <v>1107</v>
      </c>
      <c r="AD238" s="146">
        <v>45369</v>
      </c>
      <c r="AE238" s="163">
        <v>28000000</v>
      </c>
      <c r="AF238" s="152">
        <f t="shared" si="20"/>
        <v>0</v>
      </c>
      <c r="AG238" s="167">
        <v>487</v>
      </c>
      <c r="AH238" s="146">
        <v>45371</v>
      </c>
      <c r="AI238" s="163">
        <v>28000000</v>
      </c>
      <c r="AJ238" s="152">
        <f t="shared" si="21"/>
        <v>0</v>
      </c>
      <c r="AK238" s="164">
        <v>1308</v>
      </c>
      <c r="AL238" s="146">
        <v>45390</v>
      </c>
      <c r="AM238" s="163">
        <v>28000000</v>
      </c>
      <c r="AN238" s="158">
        <f t="shared" si="22"/>
        <v>0</v>
      </c>
      <c r="AO238" s="157">
        <v>5866667</v>
      </c>
      <c r="AP238" s="157"/>
      <c r="AQ238" s="158">
        <f t="shared" si="24"/>
        <v>22133333</v>
      </c>
      <c r="AR238" s="158">
        <f t="shared" si="23"/>
        <v>0</v>
      </c>
      <c r="AS238" s="159" t="s">
        <v>170</v>
      </c>
      <c r="AT238" s="164">
        <v>283</v>
      </c>
      <c r="AU238" s="165" t="s">
        <v>1108</v>
      </c>
      <c r="AV238" s="148" t="s">
        <v>1109</v>
      </c>
    </row>
    <row r="239" spans="1:48" s="118" customFormat="1" ht="18.75" customHeight="1">
      <c r="A239" s="140">
        <v>134</v>
      </c>
      <c r="B239" s="141" t="s">
        <v>1110</v>
      </c>
      <c r="C239" s="142" t="s">
        <v>151</v>
      </c>
      <c r="D239" s="168" t="s">
        <v>112</v>
      </c>
      <c r="E239" s="168" t="s">
        <v>117</v>
      </c>
      <c r="F239" s="142" t="s">
        <v>122</v>
      </c>
      <c r="G239" s="141" t="s">
        <v>216</v>
      </c>
      <c r="H239" s="142" t="s">
        <v>2</v>
      </c>
      <c r="I239" s="142" t="s">
        <v>40</v>
      </c>
      <c r="J239" s="168" t="s">
        <v>1100</v>
      </c>
      <c r="K239" s="141" t="s">
        <v>218</v>
      </c>
      <c r="L239" s="141">
        <v>80111607</v>
      </c>
      <c r="M239" s="143">
        <v>8000000</v>
      </c>
      <c r="N239" s="144">
        <v>3.5</v>
      </c>
      <c r="O239" s="143">
        <v>28000000</v>
      </c>
      <c r="P239" s="144" t="s">
        <v>238</v>
      </c>
      <c r="Q239" s="144" t="s">
        <v>238</v>
      </c>
      <c r="R239" s="144" t="s">
        <v>238</v>
      </c>
      <c r="S239" s="141" t="s">
        <v>157</v>
      </c>
      <c r="T239" s="141" t="s">
        <v>701</v>
      </c>
      <c r="U239" s="141" t="s">
        <v>702</v>
      </c>
      <c r="V239" s="145" t="s">
        <v>703</v>
      </c>
      <c r="W239" s="141" t="s">
        <v>4009</v>
      </c>
      <c r="X239" s="146">
        <v>45363</v>
      </c>
      <c r="Y239" s="147">
        <v>202414000030683</v>
      </c>
      <c r="Z239" s="147" t="s">
        <v>178</v>
      </c>
      <c r="AA239" s="141" t="s">
        <v>1106</v>
      </c>
      <c r="AB239" s="146">
        <v>45335</v>
      </c>
      <c r="AC239" s="162" t="s">
        <v>1111</v>
      </c>
      <c r="AD239" s="146">
        <v>45369</v>
      </c>
      <c r="AE239" s="163">
        <v>28000000</v>
      </c>
      <c r="AF239" s="152">
        <f t="shared" si="20"/>
        <v>0</v>
      </c>
      <c r="AG239" s="167">
        <v>488</v>
      </c>
      <c r="AH239" s="146">
        <v>45371</v>
      </c>
      <c r="AI239" s="163">
        <v>28000000</v>
      </c>
      <c r="AJ239" s="152">
        <f t="shared" si="21"/>
        <v>0</v>
      </c>
      <c r="AK239" s="164">
        <v>1306</v>
      </c>
      <c r="AL239" s="146">
        <v>45390</v>
      </c>
      <c r="AM239" s="163">
        <v>28000000</v>
      </c>
      <c r="AN239" s="158">
        <f t="shared" si="22"/>
        <v>0</v>
      </c>
      <c r="AO239" s="157">
        <v>5866667</v>
      </c>
      <c r="AP239" s="157"/>
      <c r="AQ239" s="158">
        <f t="shared" si="24"/>
        <v>22133333</v>
      </c>
      <c r="AR239" s="158">
        <f t="shared" si="23"/>
        <v>0</v>
      </c>
      <c r="AS239" s="159" t="s">
        <v>170</v>
      </c>
      <c r="AT239" s="164">
        <v>286</v>
      </c>
      <c r="AU239" s="165" t="s">
        <v>1112</v>
      </c>
      <c r="AV239" s="148" t="s">
        <v>1112</v>
      </c>
    </row>
    <row r="240" spans="1:48" s="118" customFormat="1" ht="18.75" customHeight="1">
      <c r="A240" s="140">
        <v>135</v>
      </c>
      <c r="B240" s="141" t="s">
        <v>1113</v>
      </c>
      <c r="C240" s="142" t="s">
        <v>151</v>
      </c>
      <c r="D240" s="168" t="s">
        <v>112</v>
      </c>
      <c r="E240" s="168" t="s">
        <v>117</v>
      </c>
      <c r="F240" s="142" t="s">
        <v>122</v>
      </c>
      <c r="G240" s="141" t="s">
        <v>216</v>
      </c>
      <c r="H240" s="142" t="s">
        <v>2</v>
      </c>
      <c r="I240" s="142" t="s">
        <v>40</v>
      </c>
      <c r="J240" s="168" t="s">
        <v>1100</v>
      </c>
      <c r="K240" s="141" t="s">
        <v>218</v>
      </c>
      <c r="L240" s="141">
        <v>80111607</v>
      </c>
      <c r="M240" s="143">
        <v>10000000</v>
      </c>
      <c r="N240" s="144">
        <v>3</v>
      </c>
      <c r="O240" s="143">
        <v>30000000</v>
      </c>
      <c r="P240" s="144" t="s">
        <v>978</v>
      </c>
      <c r="Q240" s="144" t="s">
        <v>978</v>
      </c>
      <c r="R240" s="144" t="s">
        <v>978</v>
      </c>
      <c r="S240" s="141" t="s">
        <v>157</v>
      </c>
      <c r="T240" s="141" t="s">
        <v>701</v>
      </c>
      <c r="U240" s="141" t="s">
        <v>702</v>
      </c>
      <c r="V240" s="145" t="s">
        <v>703</v>
      </c>
      <c r="W240" s="141" t="s">
        <v>4009</v>
      </c>
      <c r="X240" s="146" t="s">
        <v>1114</v>
      </c>
      <c r="Y240" s="147" t="s">
        <v>1115</v>
      </c>
      <c r="Z240" s="147" t="s">
        <v>178</v>
      </c>
      <c r="AA240" s="141" t="s">
        <v>1116</v>
      </c>
      <c r="AB240" s="146">
        <v>45335</v>
      </c>
      <c r="AC240" s="162"/>
      <c r="AD240" s="146"/>
      <c r="AE240" s="163"/>
      <c r="AF240" s="152">
        <f t="shared" si="20"/>
        <v>30000000</v>
      </c>
      <c r="AG240" s="167"/>
      <c r="AH240" s="146"/>
      <c r="AI240" s="163"/>
      <c r="AJ240" s="152">
        <f t="shared" si="21"/>
        <v>0</v>
      </c>
      <c r="AK240" s="164"/>
      <c r="AL240" s="146"/>
      <c r="AM240" s="163"/>
      <c r="AN240" s="158">
        <f t="shared" si="22"/>
        <v>0</v>
      </c>
      <c r="AO240" s="157"/>
      <c r="AP240" s="157"/>
      <c r="AQ240" s="158">
        <f t="shared" si="24"/>
        <v>0</v>
      </c>
      <c r="AR240" s="158">
        <f t="shared" si="23"/>
        <v>30000000</v>
      </c>
      <c r="AS240" s="159"/>
      <c r="AT240" s="164"/>
      <c r="AU240" s="165"/>
      <c r="AV240" s="148" t="s">
        <v>1117</v>
      </c>
    </row>
    <row r="241" spans="1:48" s="118" customFormat="1" ht="18.75" customHeight="1">
      <c r="A241" s="140">
        <v>136</v>
      </c>
      <c r="B241" s="141" t="s">
        <v>1118</v>
      </c>
      <c r="C241" s="142" t="s">
        <v>151</v>
      </c>
      <c r="D241" s="168" t="s">
        <v>112</v>
      </c>
      <c r="E241" s="168" t="s">
        <v>117</v>
      </c>
      <c r="F241" s="142" t="s">
        <v>122</v>
      </c>
      <c r="G241" s="141" t="s">
        <v>216</v>
      </c>
      <c r="H241" s="142" t="s">
        <v>2</v>
      </c>
      <c r="I241" s="142" t="s">
        <v>40</v>
      </c>
      <c r="J241" s="168" t="s">
        <v>1100</v>
      </c>
      <c r="K241" s="141" t="s">
        <v>218</v>
      </c>
      <c r="L241" s="141">
        <v>80111607</v>
      </c>
      <c r="M241" s="143">
        <v>8000000</v>
      </c>
      <c r="N241" s="144">
        <v>3.5</v>
      </c>
      <c r="O241" s="143">
        <v>28000000</v>
      </c>
      <c r="P241" s="144" t="s">
        <v>238</v>
      </c>
      <c r="Q241" s="144" t="s">
        <v>238</v>
      </c>
      <c r="R241" s="144" t="s">
        <v>238</v>
      </c>
      <c r="S241" s="141" t="s">
        <v>157</v>
      </c>
      <c r="T241" s="141" t="s">
        <v>701</v>
      </c>
      <c r="U241" s="141" t="s">
        <v>702</v>
      </c>
      <c r="V241" s="145" t="s">
        <v>703</v>
      </c>
      <c r="W241" s="141" t="s">
        <v>4009</v>
      </c>
      <c r="X241" s="146">
        <v>45363</v>
      </c>
      <c r="Y241" s="147">
        <v>202414000030683</v>
      </c>
      <c r="Z241" s="147" t="s">
        <v>178</v>
      </c>
      <c r="AA241" s="141" t="s">
        <v>1119</v>
      </c>
      <c r="AB241" s="146">
        <v>45335</v>
      </c>
      <c r="AC241" s="162" t="s">
        <v>1120</v>
      </c>
      <c r="AD241" s="146">
        <v>45369</v>
      </c>
      <c r="AE241" s="163">
        <v>28000000</v>
      </c>
      <c r="AF241" s="152">
        <f t="shared" si="20"/>
        <v>0</v>
      </c>
      <c r="AG241" s="167">
        <v>490</v>
      </c>
      <c r="AH241" s="146">
        <v>45371</v>
      </c>
      <c r="AI241" s="163">
        <v>28000000</v>
      </c>
      <c r="AJ241" s="152">
        <f t="shared" si="21"/>
        <v>0</v>
      </c>
      <c r="AK241" s="164">
        <v>1355</v>
      </c>
      <c r="AL241" s="146">
        <v>45392</v>
      </c>
      <c r="AM241" s="163">
        <v>28000000</v>
      </c>
      <c r="AN241" s="158">
        <f t="shared" si="22"/>
        <v>0</v>
      </c>
      <c r="AO241" s="157">
        <v>4266667</v>
      </c>
      <c r="AP241" s="157"/>
      <c r="AQ241" s="158">
        <f t="shared" si="24"/>
        <v>23733333</v>
      </c>
      <c r="AR241" s="158">
        <f t="shared" si="23"/>
        <v>0</v>
      </c>
      <c r="AS241" s="159" t="s">
        <v>170</v>
      </c>
      <c r="AT241" s="164">
        <v>305</v>
      </c>
      <c r="AU241" s="165" t="s">
        <v>1121</v>
      </c>
      <c r="AV241" s="148" t="s">
        <v>1121</v>
      </c>
    </row>
    <row r="242" spans="1:48" s="118" customFormat="1" ht="18.75" customHeight="1">
      <c r="A242" s="140">
        <v>137</v>
      </c>
      <c r="B242" s="141" t="s">
        <v>1122</v>
      </c>
      <c r="C242" s="142" t="s">
        <v>151</v>
      </c>
      <c r="D242" s="168" t="s">
        <v>112</v>
      </c>
      <c r="E242" s="168" t="s">
        <v>117</v>
      </c>
      <c r="F242" s="142" t="s">
        <v>214</v>
      </c>
      <c r="G242" s="141" t="s">
        <v>216</v>
      </c>
      <c r="H242" s="142" t="s">
        <v>2</v>
      </c>
      <c r="I242" s="142" t="s">
        <v>40</v>
      </c>
      <c r="J242" s="168" t="s">
        <v>1123</v>
      </c>
      <c r="K242" s="141" t="s">
        <v>218</v>
      </c>
      <c r="L242" s="141">
        <v>80111607</v>
      </c>
      <c r="M242" s="143">
        <v>6500000</v>
      </c>
      <c r="N242" s="144">
        <v>3.5</v>
      </c>
      <c r="O242" s="143">
        <v>22750000</v>
      </c>
      <c r="P242" s="144" t="s">
        <v>238</v>
      </c>
      <c r="Q242" s="144" t="s">
        <v>238</v>
      </c>
      <c r="R242" s="144" t="s">
        <v>238</v>
      </c>
      <c r="S242" s="141" t="s">
        <v>157</v>
      </c>
      <c r="T242" s="141" t="s">
        <v>701</v>
      </c>
      <c r="U242" s="141" t="s">
        <v>702</v>
      </c>
      <c r="V242" s="145" t="s">
        <v>703</v>
      </c>
      <c r="W242" s="141" t="s">
        <v>4009</v>
      </c>
      <c r="X242" s="146">
        <v>45363</v>
      </c>
      <c r="Y242" s="147">
        <v>202414000030683</v>
      </c>
      <c r="Z242" s="147" t="s">
        <v>178</v>
      </c>
      <c r="AA242" s="141" t="s">
        <v>1124</v>
      </c>
      <c r="AB242" s="146">
        <v>45335</v>
      </c>
      <c r="AC242" s="162" t="s">
        <v>1125</v>
      </c>
      <c r="AD242" s="146">
        <v>45369</v>
      </c>
      <c r="AE242" s="163">
        <v>22750000</v>
      </c>
      <c r="AF242" s="152">
        <f t="shared" si="20"/>
        <v>0</v>
      </c>
      <c r="AG242" s="167">
        <v>491</v>
      </c>
      <c r="AH242" s="146">
        <v>45371</v>
      </c>
      <c r="AI242" s="163">
        <v>22750000</v>
      </c>
      <c r="AJ242" s="152">
        <f t="shared" si="21"/>
        <v>0</v>
      </c>
      <c r="AK242" s="164">
        <v>1307</v>
      </c>
      <c r="AL242" s="146">
        <v>45390</v>
      </c>
      <c r="AM242" s="163">
        <v>22750000</v>
      </c>
      <c r="AN242" s="158">
        <f t="shared" si="22"/>
        <v>0</v>
      </c>
      <c r="AO242" s="157">
        <v>4766667</v>
      </c>
      <c r="AP242" s="157"/>
      <c r="AQ242" s="158">
        <f t="shared" si="24"/>
        <v>17983333</v>
      </c>
      <c r="AR242" s="158">
        <f t="shared" si="23"/>
        <v>0</v>
      </c>
      <c r="AS242" s="159" t="s">
        <v>170</v>
      </c>
      <c r="AT242" s="164">
        <v>282</v>
      </c>
      <c r="AU242" s="165" t="s">
        <v>1126</v>
      </c>
      <c r="AV242" s="148" t="s">
        <v>1127</v>
      </c>
    </row>
    <row r="243" spans="1:48" s="118" customFormat="1" ht="18.75" customHeight="1">
      <c r="A243" s="140">
        <v>138</v>
      </c>
      <c r="B243" s="141" t="s">
        <v>1128</v>
      </c>
      <c r="C243" s="142" t="s">
        <v>151</v>
      </c>
      <c r="D243" s="168" t="s">
        <v>112</v>
      </c>
      <c r="E243" s="168" t="s">
        <v>117</v>
      </c>
      <c r="F243" s="142" t="s">
        <v>214</v>
      </c>
      <c r="G243" s="141" t="s">
        <v>216</v>
      </c>
      <c r="H243" s="142" t="s">
        <v>2</v>
      </c>
      <c r="I243" s="142" t="s">
        <v>40</v>
      </c>
      <c r="J243" s="168" t="s">
        <v>1123</v>
      </c>
      <c r="K243" s="141" t="s">
        <v>218</v>
      </c>
      <c r="L243" s="141">
        <v>80111607</v>
      </c>
      <c r="M243" s="143">
        <v>8553000</v>
      </c>
      <c r="N243" s="144">
        <v>3.5</v>
      </c>
      <c r="O243" s="143">
        <v>29935500</v>
      </c>
      <c r="P243" s="144" t="s">
        <v>238</v>
      </c>
      <c r="Q243" s="144" t="s">
        <v>238</v>
      </c>
      <c r="R243" s="144" t="s">
        <v>238</v>
      </c>
      <c r="S243" s="141" t="s">
        <v>157</v>
      </c>
      <c r="T243" s="141" t="s">
        <v>701</v>
      </c>
      <c r="U243" s="141" t="s">
        <v>702</v>
      </c>
      <c r="V243" s="145" t="s">
        <v>703</v>
      </c>
      <c r="W243" s="141" t="s">
        <v>4009</v>
      </c>
      <c r="X243" s="146" t="s">
        <v>1129</v>
      </c>
      <c r="Y243" s="147" t="s">
        <v>1130</v>
      </c>
      <c r="Z243" s="147" t="s">
        <v>178</v>
      </c>
      <c r="AA243" s="141" t="s">
        <v>1131</v>
      </c>
      <c r="AB243" s="146" t="s">
        <v>1132</v>
      </c>
      <c r="AC243" s="162" t="s">
        <v>1133</v>
      </c>
      <c r="AD243" s="146">
        <v>45385</v>
      </c>
      <c r="AE243" s="163">
        <v>29935500</v>
      </c>
      <c r="AF243" s="152">
        <f t="shared" si="20"/>
        <v>0</v>
      </c>
      <c r="AG243" s="167">
        <v>620</v>
      </c>
      <c r="AH243" s="146">
        <v>45390</v>
      </c>
      <c r="AI243" s="163">
        <v>29935500</v>
      </c>
      <c r="AJ243" s="152">
        <f t="shared" si="21"/>
        <v>0</v>
      </c>
      <c r="AK243" s="164">
        <v>1749</v>
      </c>
      <c r="AL243" s="146">
        <v>45399</v>
      </c>
      <c r="AM243" s="163">
        <v>29935500</v>
      </c>
      <c r="AN243" s="158">
        <f t="shared" si="22"/>
        <v>0</v>
      </c>
      <c r="AO243" s="157">
        <v>3991400</v>
      </c>
      <c r="AP243" s="157"/>
      <c r="AQ243" s="158">
        <f t="shared" si="24"/>
        <v>25944100</v>
      </c>
      <c r="AR243" s="158">
        <f t="shared" si="23"/>
        <v>0</v>
      </c>
      <c r="AS243" s="159" t="s">
        <v>170</v>
      </c>
      <c r="AT243" s="164">
        <v>350</v>
      </c>
      <c r="AU243" s="165" t="s">
        <v>1134</v>
      </c>
      <c r="AV243" s="148" t="s">
        <v>1135</v>
      </c>
    </row>
    <row r="244" spans="1:48" s="118" customFormat="1" ht="18.75" customHeight="1">
      <c r="A244" s="140">
        <v>139</v>
      </c>
      <c r="B244" s="141" t="s">
        <v>1136</v>
      </c>
      <c r="C244" s="142" t="s">
        <v>151</v>
      </c>
      <c r="D244" s="168" t="s">
        <v>112</v>
      </c>
      <c r="E244" s="168" t="s">
        <v>117</v>
      </c>
      <c r="F244" s="142" t="s">
        <v>214</v>
      </c>
      <c r="G244" s="141" t="s">
        <v>216</v>
      </c>
      <c r="H244" s="142" t="s">
        <v>2</v>
      </c>
      <c r="I244" s="142" t="s">
        <v>40</v>
      </c>
      <c r="J244" s="168" t="s">
        <v>1123</v>
      </c>
      <c r="K244" s="141" t="s">
        <v>218</v>
      </c>
      <c r="L244" s="141">
        <v>80111607</v>
      </c>
      <c r="M244" s="143">
        <v>5506800</v>
      </c>
      <c r="N244" s="144">
        <v>3.5</v>
      </c>
      <c r="O244" s="143">
        <v>19273800</v>
      </c>
      <c r="P244" s="144" t="s">
        <v>238</v>
      </c>
      <c r="Q244" s="144" t="s">
        <v>238</v>
      </c>
      <c r="R244" s="144" t="s">
        <v>238</v>
      </c>
      <c r="S244" s="141" t="s">
        <v>157</v>
      </c>
      <c r="T244" s="141" t="s">
        <v>701</v>
      </c>
      <c r="U244" s="141" t="s">
        <v>702</v>
      </c>
      <c r="V244" s="145" t="s">
        <v>703</v>
      </c>
      <c r="W244" s="141" t="s">
        <v>4009</v>
      </c>
      <c r="X244" s="146">
        <v>45363</v>
      </c>
      <c r="Y244" s="147">
        <v>202414000030683</v>
      </c>
      <c r="Z244" s="147" t="s">
        <v>178</v>
      </c>
      <c r="AA244" s="141" t="s">
        <v>1137</v>
      </c>
      <c r="AB244" s="146">
        <v>45335</v>
      </c>
      <c r="AC244" s="162" t="s">
        <v>1138</v>
      </c>
      <c r="AD244" s="146">
        <v>45369</v>
      </c>
      <c r="AE244" s="163">
        <v>19273800</v>
      </c>
      <c r="AF244" s="152">
        <f t="shared" si="20"/>
        <v>0</v>
      </c>
      <c r="AG244" s="167">
        <v>492</v>
      </c>
      <c r="AH244" s="146">
        <v>45371</v>
      </c>
      <c r="AI244" s="163">
        <v>0</v>
      </c>
      <c r="AJ244" s="152">
        <f t="shared" si="21"/>
        <v>19273800</v>
      </c>
      <c r="AK244" s="164"/>
      <c r="AL244" s="146"/>
      <c r="AM244" s="163"/>
      <c r="AN244" s="158">
        <f t="shared" si="22"/>
        <v>0</v>
      </c>
      <c r="AO244" s="157"/>
      <c r="AP244" s="157"/>
      <c r="AQ244" s="158">
        <f t="shared" si="24"/>
        <v>0</v>
      </c>
      <c r="AR244" s="158">
        <f t="shared" si="23"/>
        <v>19273800</v>
      </c>
      <c r="AS244" s="159"/>
      <c r="AT244" s="164"/>
      <c r="AU244" s="165"/>
      <c r="AV244" s="148" t="s">
        <v>1139</v>
      </c>
    </row>
    <row r="245" spans="1:48" s="118" customFormat="1" ht="18.75" customHeight="1">
      <c r="A245" s="140">
        <v>140</v>
      </c>
      <c r="B245" s="141" t="s">
        <v>1140</v>
      </c>
      <c r="C245" s="142" t="s">
        <v>151</v>
      </c>
      <c r="D245" s="168" t="s">
        <v>112</v>
      </c>
      <c r="E245" s="168" t="s">
        <v>117</v>
      </c>
      <c r="F245" s="142" t="s">
        <v>214</v>
      </c>
      <c r="G245" s="141" t="s">
        <v>216</v>
      </c>
      <c r="H245" s="142" t="s">
        <v>2</v>
      </c>
      <c r="I245" s="142" t="s">
        <v>40</v>
      </c>
      <c r="J245" s="168" t="s">
        <v>1123</v>
      </c>
      <c r="K245" s="141" t="s">
        <v>218</v>
      </c>
      <c r="L245" s="141">
        <v>80111607</v>
      </c>
      <c r="M245" s="143">
        <v>5506800</v>
      </c>
      <c r="N245" s="144">
        <v>3.5</v>
      </c>
      <c r="O245" s="143">
        <v>19273800</v>
      </c>
      <c r="P245" s="144" t="s">
        <v>238</v>
      </c>
      <c r="Q245" s="144" t="s">
        <v>238</v>
      </c>
      <c r="R245" s="144" t="s">
        <v>238</v>
      </c>
      <c r="S245" s="141" t="s">
        <v>157</v>
      </c>
      <c r="T245" s="141" t="s">
        <v>701</v>
      </c>
      <c r="U245" s="141" t="s">
        <v>702</v>
      </c>
      <c r="V245" s="145" t="s">
        <v>703</v>
      </c>
      <c r="W245" s="141" t="s">
        <v>4009</v>
      </c>
      <c r="X245" s="146">
        <v>45363</v>
      </c>
      <c r="Y245" s="147">
        <v>202414000030683</v>
      </c>
      <c r="Z245" s="147" t="s">
        <v>178</v>
      </c>
      <c r="AA245" s="141" t="s">
        <v>1137</v>
      </c>
      <c r="AB245" s="146">
        <v>45335</v>
      </c>
      <c r="AC245" s="162" t="s">
        <v>1141</v>
      </c>
      <c r="AD245" s="146">
        <v>45369</v>
      </c>
      <c r="AE245" s="163">
        <v>19273800</v>
      </c>
      <c r="AF245" s="152">
        <f t="shared" si="20"/>
        <v>0</v>
      </c>
      <c r="AG245" s="167">
        <v>493</v>
      </c>
      <c r="AH245" s="146">
        <v>45371</v>
      </c>
      <c r="AI245" s="163">
        <v>19273800</v>
      </c>
      <c r="AJ245" s="152">
        <f t="shared" si="21"/>
        <v>0</v>
      </c>
      <c r="AK245" s="164">
        <v>1320</v>
      </c>
      <c r="AL245" s="146">
        <v>45390</v>
      </c>
      <c r="AM245" s="163">
        <v>19273800</v>
      </c>
      <c r="AN245" s="158">
        <f t="shared" si="22"/>
        <v>0</v>
      </c>
      <c r="AO245" s="157">
        <v>4038320</v>
      </c>
      <c r="AP245" s="157"/>
      <c r="AQ245" s="158">
        <f t="shared" si="24"/>
        <v>15235480</v>
      </c>
      <c r="AR245" s="158">
        <f t="shared" si="23"/>
        <v>0</v>
      </c>
      <c r="AS245" s="159" t="s">
        <v>170</v>
      </c>
      <c r="AT245" s="164">
        <v>288</v>
      </c>
      <c r="AU245" s="165" t="s">
        <v>1142</v>
      </c>
      <c r="AV245" s="148" t="s">
        <v>1142</v>
      </c>
    </row>
    <row r="246" spans="1:48" s="118" customFormat="1" ht="18.75" customHeight="1">
      <c r="A246" s="140">
        <v>141</v>
      </c>
      <c r="B246" s="141" t="s">
        <v>1143</v>
      </c>
      <c r="C246" s="142" t="s">
        <v>151</v>
      </c>
      <c r="D246" s="168" t="s">
        <v>112</v>
      </c>
      <c r="E246" s="168" t="s">
        <v>117</v>
      </c>
      <c r="F246" s="142" t="s">
        <v>214</v>
      </c>
      <c r="G246" s="141" t="s">
        <v>216</v>
      </c>
      <c r="H246" s="142" t="s">
        <v>6</v>
      </c>
      <c r="I246" s="142" t="s">
        <v>40</v>
      </c>
      <c r="J246" s="168" t="s">
        <v>1144</v>
      </c>
      <c r="K246" s="141" t="s">
        <v>218</v>
      </c>
      <c r="L246" s="141">
        <v>93141500</v>
      </c>
      <c r="M246" s="143">
        <v>5506800</v>
      </c>
      <c r="N246" s="144">
        <v>3.5</v>
      </c>
      <c r="O246" s="143">
        <v>19273800</v>
      </c>
      <c r="P246" s="144" t="s">
        <v>238</v>
      </c>
      <c r="Q246" s="144" t="s">
        <v>238</v>
      </c>
      <c r="R246" s="144" t="s">
        <v>238</v>
      </c>
      <c r="S246" s="141" t="s">
        <v>157</v>
      </c>
      <c r="T246" s="141" t="s">
        <v>701</v>
      </c>
      <c r="U246" s="141" t="s">
        <v>702</v>
      </c>
      <c r="V246" s="145" t="s">
        <v>703</v>
      </c>
      <c r="W246" s="141" t="s">
        <v>4009</v>
      </c>
      <c r="X246" s="146">
        <v>45363</v>
      </c>
      <c r="Y246" s="147">
        <v>202414000030683</v>
      </c>
      <c r="Z246" s="147" t="s">
        <v>178</v>
      </c>
      <c r="AA246" s="141" t="s">
        <v>1145</v>
      </c>
      <c r="AB246" s="146">
        <v>45335</v>
      </c>
      <c r="AC246" s="162" t="s">
        <v>1146</v>
      </c>
      <c r="AD246" s="146">
        <v>45369</v>
      </c>
      <c r="AE246" s="163">
        <v>19273800</v>
      </c>
      <c r="AF246" s="152">
        <f t="shared" si="20"/>
        <v>0</v>
      </c>
      <c r="AG246" s="167">
        <v>494</v>
      </c>
      <c r="AH246" s="146">
        <v>45371</v>
      </c>
      <c r="AI246" s="163">
        <v>19273800</v>
      </c>
      <c r="AJ246" s="152">
        <f t="shared" si="21"/>
        <v>0</v>
      </c>
      <c r="AK246" s="164">
        <v>1633</v>
      </c>
      <c r="AL246" s="146">
        <v>45394</v>
      </c>
      <c r="AM246" s="163">
        <v>19273800</v>
      </c>
      <c r="AN246" s="158">
        <f t="shared" si="22"/>
        <v>0</v>
      </c>
      <c r="AO246" s="157">
        <v>2936960</v>
      </c>
      <c r="AP246" s="157"/>
      <c r="AQ246" s="158">
        <f t="shared" si="24"/>
        <v>16336840</v>
      </c>
      <c r="AR246" s="158">
        <f t="shared" si="23"/>
        <v>0</v>
      </c>
      <c r="AS246" s="159" t="s">
        <v>170</v>
      </c>
      <c r="AT246" s="164">
        <v>326</v>
      </c>
      <c r="AU246" s="165" t="s">
        <v>1147</v>
      </c>
      <c r="AV246" s="148" t="s">
        <v>1148</v>
      </c>
    </row>
    <row r="247" spans="1:48" s="118" customFormat="1" ht="18.75" customHeight="1">
      <c r="A247" s="140">
        <v>142</v>
      </c>
      <c r="B247" s="141" t="s">
        <v>1149</v>
      </c>
      <c r="C247" s="142" t="s">
        <v>151</v>
      </c>
      <c r="D247" s="168" t="s">
        <v>112</v>
      </c>
      <c r="E247" s="168" t="s">
        <v>117</v>
      </c>
      <c r="F247" s="142" t="s">
        <v>214</v>
      </c>
      <c r="G247" s="141" t="s">
        <v>216</v>
      </c>
      <c r="H247" s="142" t="s">
        <v>6</v>
      </c>
      <c r="I247" s="142" t="s">
        <v>40</v>
      </c>
      <c r="J247" s="168" t="s">
        <v>1144</v>
      </c>
      <c r="K247" s="141" t="s">
        <v>218</v>
      </c>
      <c r="L247" s="141">
        <v>93141500</v>
      </c>
      <c r="M247" s="143">
        <v>5506800</v>
      </c>
      <c r="N247" s="144">
        <v>3.5</v>
      </c>
      <c r="O247" s="143">
        <v>19273800</v>
      </c>
      <c r="P247" s="144" t="s">
        <v>238</v>
      </c>
      <c r="Q247" s="144" t="s">
        <v>238</v>
      </c>
      <c r="R247" s="144" t="s">
        <v>238</v>
      </c>
      <c r="S247" s="141" t="s">
        <v>157</v>
      </c>
      <c r="T247" s="141" t="s">
        <v>701</v>
      </c>
      <c r="U247" s="141" t="s">
        <v>702</v>
      </c>
      <c r="V247" s="145" t="s">
        <v>703</v>
      </c>
      <c r="W247" s="141" t="s">
        <v>4009</v>
      </c>
      <c r="X247" s="146">
        <v>45363</v>
      </c>
      <c r="Y247" s="147">
        <v>202414000030683</v>
      </c>
      <c r="Z247" s="147" t="s">
        <v>178</v>
      </c>
      <c r="AA247" s="141" t="s">
        <v>1145</v>
      </c>
      <c r="AB247" s="146">
        <v>45335</v>
      </c>
      <c r="AC247" s="162" t="s">
        <v>1150</v>
      </c>
      <c r="AD247" s="146">
        <v>45369</v>
      </c>
      <c r="AE247" s="163">
        <v>19273800</v>
      </c>
      <c r="AF247" s="152">
        <f t="shared" si="20"/>
        <v>0</v>
      </c>
      <c r="AG247" s="167">
        <v>495</v>
      </c>
      <c r="AH247" s="146">
        <v>45371</v>
      </c>
      <c r="AI247" s="163">
        <v>0</v>
      </c>
      <c r="AJ247" s="152">
        <f t="shared" si="21"/>
        <v>19273800</v>
      </c>
      <c r="AK247" s="164"/>
      <c r="AL247" s="146"/>
      <c r="AM247" s="163"/>
      <c r="AN247" s="158">
        <f t="shared" si="22"/>
        <v>0</v>
      </c>
      <c r="AO247" s="157"/>
      <c r="AP247" s="157"/>
      <c r="AQ247" s="158">
        <f t="shared" si="24"/>
        <v>0</v>
      </c>
      <c r="AR247" s="158">
        <f t="shared" si="23"/>
        <v>19273800</v>
      </c>
      <c r="AS247" s="159"/>
      <c r="AT247" s="164"/>
      <c r="AU247" s="165"/>
      <c r="AV247" s="148" t="s">
        <v>1151</v>
      </c>
    </row>
    <row r="248" spans="1:48" s="118" customFormat="1" ht="18.75" customHeight="1">
      <c r="A248" s="140">
        <v>143</v>
      </c>
      <c r="B248" s="141" t="s">
        <v>1152</v>
      </c>
      <c r="C248" s="142" t="s">
        <v>151</v>
      </c>
      <c r="D248" s="168" t="s">
        <v>112</v>
      </c>
      <c r="E248" s="168" t="s">
        <v>117</v>
      </c>
      <c r="F248" s="142" t="s">
        <v>214</v>
      </c>
      <c r="G248" s="141" t="s">
        <v>216</v>
      </c>
      <c r="H248" s="142" t="s">
        <v>6</v>
      </c>
      <c r="I248" s="142" t="s">
        <v>40</v>
      </c>
      <c r="J248" s="168" t="s">
        <v>1144</v>
      </c>
      <c r="K248" s="141" t="s">
        <v>218</v>
      </c>
      <c r="L248" s="141">
        <v>93141500</v>
      </c>
      <c r="M248" s="143">
        <v>5506800</v>
      </c>
      <c r="N248" s="144">
        <v>3.5</v>
      </c>
      <c r="O248" s="143">
        <v>19273800</v>
      </c>
      <c r="P248" s="144" t="s">
        <v>238</v>
      </c>
      <c r="Q248" s="144" t="s">
        <v>238</v>
      </c>
      <c r="R248" s="144" t="s">
        <v>238</v>
      </c>
      <c r="S248" s="141" t="s">
        <v>157</v>
      </c>
      <c r="T248" s="141" t="s">
        <v>701</v>
      </c>
      <c r="U248" s="141" t="s">
        <v>702</v>
      </c>
      <c r="V248" s="145" t="s">
        <v>703</v>
      </c>
      <c r="W248" s="141" t="s">
        <v>4009</v>
      </c>
      <c r="X248" s="146">
        <v>45363</v>
      </c>
      <c r="Y248" s="147">
        <v>202414000030683</v>
      </c>
      <c r="Z248" s="147" t="s">
        <v>178</v>
      </c>
      <c r="AA248" s="141" t="s">
        <v>1153</v>
      </c>
      <c r="AB248" s="146">
        <v>45335</v>
      </c>
      <c r="AC248" s="162" t="s">
        <v>1154</v>
      </c>
      <c r="AD248" s="146">
        <v>45369</v>
      </c>
      <c r="AE248" s="163">
        <v>19273800</v>
      </c>
      <c r="AF248" s="152">
        <f t="shared" si="20"/>
        <v>0</v>
      </c>
      <c r="AG248" s="167">
        <v>496</v>
      </c>
      <c r="AH248" s="146">
        <v>45371</v>
      </c>
      <c r="AI248" s="163">
        <v>19273800</v>
      </c>
      <c r="AJ248" s="152">
        <f t="shared" si="21"/>
        <v>0</v>
      </c>
      <c r="AK248" s="164">
        <v>1631</v>
      </c>
      <c r="AL248" s="146">
        <v>45394</v>
      </c>
      <c r="AM248" s="163">
        <v>19273800</v>
      </c>
      <c r="AN248" s="158">
        <f t="shared" si="22"/>
        <v>0</v>
      </c>
      <c r="AO248" s="157">
        <v>2936960</v>
      </c>
      <c r="AP248" s="157"/>
      <c r="AQ248" s="158">
        <f t="shared" si="24"/>
        <v>16336840</v>
      </c>
      <c r="AR248" s="158">
        <f t="shared" si="23"/>
        <v>0</v>
      </c>
      <c r="AS248" s="159" t="s">
        <v>170</v>
      </c>
      <c r="AT248" s="164">
        <v>320</v>
      </c>
      <c r="AU248" s="165" t="s">
        <v>1155</v>
      </c>
      <c r="AV248" s="148" t="s">
        <v>1156</v>
      </c>
    </row>
    <row r="249" spans="1:48" s="118" customFormat="1" ht="18.75" customHeight="1">
      <c r="A249" s="140">
        <v>144</v>
      </c>
      <c r="B249" s="141" t="s">
        <v>1157</v>
      </c>
      <c r="C249" s="142" t="s">
        <v>151</v>
      </c>
      <c r="D249" s="168" t="s">
        <v>112</v>
      </c>
      <c r="E249" s="168" t="s">
        <v>117</v>
      </c>
      <c r="F249" s="142" t="s">
        <v>214</v>
      </c>
      <c r="G249" s="141" t="s">
        <v>216</v>
      </c>
      <c r="H249" s="142" t="s">
        <v>6</v>
      </c>
      <c r="I249" s="142" t="s">
        <v>40</v>
      </c>
      <c r="J249" s="168" t="s">
        <v>1144</v>
      </c>
      <c r="K249" s="141" t="s">
        <v>218</v>
      </c>
      <c r="L249" s="141">
        <v>93141500</v>
      </c>
      <c r="M249" s="143">
        <v>5506800</v>
      </c>
      <c r="N249" s="144">
        <v>3.5</v>
      </c>
      <c r="O249" s="143">
        <v>19273800</v>
      </c>
      <c r="P249" s="144" t="s">
        <v>238</v>
      </c>
      <c r="Q249" s="144" t="s">
        <v>238</v>
      </c>
      <c r="R249" s="144" t="s">
        <v>238</v>
      </c>
      <c r="S249" s="141" t="s">
        <v>157</v>
      </c>
      <c r="T249" s="141" t="s">
        <v>701</v>
      </c>
      <c r="U249" s="141" t="s">
        <v>702</v>
      </c>
      <c r="V249" s="145" t="s">
        <v>703</v>
      </c>
      <c r="W249" s="141" t="s">
        <v>4009</v>
      </c>
      <c r="X249" s="146">
        <v>45363</v>
      </c>
      <c r="Y249" s="147">
        <v>202414000030683</v>
      </c>
      <c r="Z249" s="147" t="s">
        <v>178</v>
      </c>
      <c r="AA249" s="141" t="s">
        <v>1153</v>
      </c>
      <c r="AB249" s="146">
        <v>45335</v>
      </c>
      <c r="AC249" s="162" t="s">
        <v>1158</v>
      </c>
      <c r="AD249" s="146">
        <v>45369</v>
      </c>
      <c r="AE249" s="163">
        <v>19273800</v>
      </c>
      <c r="AF249" s="152">
        <f t="shared" si="20"/>
        <v>0</v>
      </c>
      <c r="AG249" s="167">
        <v>497</v>
      </c>
      <c r="AH249" s="146">
        <v>45371</v>
      </c>
      <c r="AI249" s="163">
        <v>19273800</v>
      </c>
      <c r="AJ249" s="152">
        <f t="shared" si="21"/>
        <v>0</v>
      </c>
      <c r="AK249" s="164">
        <v>1334</v>
      </c>
      <c r="AL249" s="146">
        <v>45390</v>
      </c>
      <c r="AM249" s="163">
        <v>19273800</v>
      </c>
      <c r="AN249" s="158">
        <f t="shared" si="22"/>
        <v>0</v>
      </c>
      <c r="AO249" s="157">
        <v>3854760</v>
      </c>
      <c r="AP249" s="157"/>
      <c r="AQ249" s="158">
        <f t="shared" si="24"/>
        <v>15419040</v>
      </c>
      <c r="AR249" s="158">
        <f t="shared" si="23"/>
        <v>0</v>
      </c>
      <c r="AS249" s="159" t="s">
        <v>170</v>
      </c>
      <c r="AT249" s="164">
        <v>298</v>
      </c>
      <c r="AU249" s="165" t="s">
        <v>1159</v>
      </c>
      <c r="AV249" s="148" t="s">
        <v>1160</v>
      </c>
    </row>
    <row r="250" spans="1:48" s="118" customFormat="1" ht="18.75" customHeight="1">
      <c r="A250" s="140">
        <v>145</v>
      </c>
      <c r="B250" s="141" t="s">
        <v>1161</v>
      </c>
      <c r="C250" s="142" t="s">
        <v>151</v>
      </c>
      <c r="D250" s="168" t="s">
        <v>112</v>
      </c>
      <c r="E250" s="168" t="s">
        <v>117</v>
      </c>
      <c r="F250" s="142" t="s">
        <v>214</v>
      </c>
      <c r="G250" s="141" t="s">
        <v>216</v>
      </c>
      <c r="H250" s="142" t="s">
        <v>6</v>
      </c>
      <c r="I250" s="142" t="s">
        <v>40</v>
      </c>
      <c r="J250" s="168" t="s">
        <v>1144</v>
      </c>
      <c r="K250" s="141" t="s">
        <v>218</v>
      </c>
      <c r="L250" s="141">
        <v>93141500</v>
      </c>
      <c r="M250" s="143">
        <v>5506800</v>
      </c>
      <c r="N250" s="144">
        <v>3.5</v>
      </c>
      <c r="O250" s="143">
        <v>19273800</v>
      </c>
      <c r="P250" s="144" t="s">
        <v>238</v>
      </c>
      <c r="Q250" s="144" t="s">
        <v>238</v>
      </c>
      <c r="R250" s="144" t="s">
        <v>238</v>
      </c>
      <c r="S250" s="141" t="s">
        <v>157</v>
      </c>
      <c r="T250" s="141" t="s">
        <v>701</v>
      </c>
      <c r="U250" s="141" t="s">
        <v>702</v>
      </c>
      <c r="V250" s="145" t="s">
        <v>703</v>
      </c>
      <c r="W250" s="141" t="s">
        <v>4009</v>
      </c>
      <c r="X250" s="146">
        <v>45363</v>
      </c>
      <c r="Y250" s="147">
        <v>202414000030683</v>
      </c>
      <c r="Z250" s="147" t="s">
        <v>178</v>
      </c>
      <c r="AA250" s="141" t="s">
        <v>1162</v>
      </c>
      <c r="AB250" s="146">
        <v>45335</v>
      </c>
      <c r="AC250" s="162" t="s">
        <v>1163</v>
      </c>
      <c r="AD250" s="146">
        <v>45369</v>
      </c>
      <c r="AE250" s="163">
        <v>19273800</v>
      </c>
      <c r="AF250" s="152">
        <f t="shared" si="20"/>
        <v>0</v>
      </c>
      <c r="AG250" s="167">
        <v>498</v>
      </c>
      <c r="AH250" s="146">
        <v>45371</v>
      </c>
      <c r="AI250" s="163">
        <v>19273800</v>
      </c>
      <c r="AJ250" s="152">
        <f t="shared" si="21"/>
        <v>0</v>
      </c>
      <c r="AK250" s="164">
        <v>1330</v>
      </c>
      <c r="AL250" s="146">
        <v>45390</v>
      </c>
      <c r="AM250" s="163">
        <v>19273800</v>
      </c>
      <c r="AN250" s="158">
        <f t="shared" si="22"/>
        <v>0</v>
      </c>
      <c r="AO250" s="157">
        <v>4038320</v>
      </c>
      <c r="AP250" s="157"/>
      <c r="AQ250" s="158">
        <f t="shared" si="24"/>
        <v>15235480</v>
      </c>
      <c r="AR250" s="158">
        <f t="shared" si="23"/>
        <v>0</v>
      </c>
      <c r="AS250" s="159" t="s">
        <v>170</v>
      </c>
      <c r="AT250" s="164">
        <v>300</v>
      </c>
      <c r="AU250" s="165" t="s">
        <v>1164</v>
      </c>
      <c r="AV250" s="148" t="s">
        <v>1164</v>
      </c>
    </row>
    <row r="251" spans="1:48" s="118" customFormat="1" ht="18.75" customHeight="1">
      <c r="A251" s="140">
        <v>146</v>
      </c>
      <c r="B251" s="141" t="s">
        <v>1165</v>
      </c>
      <c r="C251" s="142" t="s">
        <v>151</v>
      </c>
      <c r="D251" s="168" t="s">
        <v>112</v>
      </c>
      <c r="E251" s="168" t="s">
        <v>117</v>
      </c>
      <c r="F251" s="142" t="s">
        <v>214</v>
      </c>
      <c r="G251" s="141" t="s">
        <v>216</v>
      </c>
      <c r="H251" s="142" t="s">
        <v>6</v>
      </c>
      <c r="I251" s="142" t="s">
        <v>40</v>
      </c>
      <c r="J251" s="168" t="s">
        <v>1144</v>
      </c>
      <c r="K251" s="141" t="s">
        <v>218</v>
      </c>
      <c r="L251" s="141">
        <v>93141500</v>
      </c>
      <c r="M251" s="143">
        <v>5506800</v>
      </c>
      <c r="N251" s="144">
        <v>3.5</v>
      </c>
      <c r="O251" s="143">
        <v>19273800</v>
      </c>
      <c r="P251" s="144" t="s">
        <v>238</v>
      </c>
      <c r="Q251" s="144" t="s">
        <v>238</v>
      </c>
      <c r="R251" s="144" t="s">
        <v>238</v>
      </c>
      <c r="S251" s="141" t="s">
        <v>157</v>
      </c>
      <c r="T251" s="141" t="s">
        <v>701</v>
      </c>
      <c r="U251" s="141" t="s">
        <v>702</v>
      </c>
      <c r="V251" s="145" t="s">
        <v>703</v>
      </c>
      <c r="W251" s="141" t="s">
        <v>4009</v>
      </c>
      <c r="X251" s="146">
        <v>45363</v>
      </c>
      <c r="Y251" s="147">
        <v>202414000030683</v>
      </c>
      <c r="Z251" s="147" t="s">
        <v>178</v>
      </c>
      <c r="AA251" s="141" t="s">
        <v>1162</v>
      </c>
      <c r="AB251" s="146">
        <v>45335</v>
      </c>
      <c r="AC251" s="162" t="s">
        <v>1166</v>
      </c>
      <c r="AD251" s="146">
        <v>45369</v>
      </c>
      <c r="AE251" s="163">
        <v>19273800</v>
      </c>
      <c r="AF251" s="152">
        <f t="shared" si="20"/>
        <v>0</v>
      </c>
      <c r="AG251" s="167">
        <v>499</v>
      </c>
      <c r="AH251" s="146">
        <v>45371</v>
      </c>
      <c r="AI251" s="163">
        <v>0</v>
      </c>
      <c r="AJ251" s="152">
        <f t="shared" si="21"/>
        <v>19273800</v>
      </c>
      <c r="AK251" s="164"/>
      <c r="AL251" s="146"/>
      <c r="AM251" s="163"/>
      <c r="AN251" s="158">
        <f t="shared" si="22"/>
        <v>0</v>
      </c>
      <c r="AO251" s="157"/>
      <c r="AP251" s="157"/>
      <c r="AQ251" s="158">
        <f t="shared" si="24"/>
        <v>0</v>
      </c>
      <c r="AR251" s="158">
        <f t="shared" si="23"/>
        <v>19273800</v>
      </c>
      <c r="AS251" s="159"/>
      <c r="AT251" s="164"/>
      <c r="AU251" s="165"/>
      <c r="AV251" s="148" t="s">
        <v>1167</v>
      </c>
    </row>
    <row r="252" spans="1:48" s="118" customFormat="1" ht="18.75" customHeight="1">
      <c r="A252" s="140">
        <v>147</v>
      </c>
      <c r="B252" s="141" t="s">
        <v>1168</v>
      </c>
      <c r="C252" s="142" t="s">
        <v>151</v>
      </c>
      <c r="D252" s="168" t="s">
        <v>112</v>
      </c>
      <c r="E252" s="168" t="s">
        <v>117</v>
      </c>
      <c r="F252" s="142" t="s">
        <v>214</v>
      </c>
      <c r="G252" s="141" t="s">
        <v>216</v>
      </c>
      <c r="H252" s="142" t="s">
        <v>6</v>
      </c>
      <c r="I252" s="142" t="s">
        <v>40</v>
      </c>
      <c r="J252" s="168" t="s">
        <v>1144</v>
      </c>
      <c r="K252" s="141" t="s">
        <v>218</v>
      </c>
      <c r="L252" s="141">
        <v>93141500</v>
      </c>
      <c r="M252" s="143">
        <v>5506800</v>
      </c>
      <c r="N252" s="144">
        <v>3.5</v>
      </c>
      <c r="O252" s="143">
        <v>19273800</v>
      </c>
      <c r="P252" s="144" t="s">
        <v>238</v>
      </c>
      <c r="Q252" s="144" t="s">
        <v>238</v>
      </c>
      <c r="R252" s="144" t="s">
        <v>238</v>
      </c>
      <c r="S252" s="141" t="s">
        <v>157</v>
      </c>
      <c r="T252" s="141" t="s">
        <v>701</v>
      </c>
      <c r="U252" s="141" t="s">
        <v>702</v>
      </c>
      <c r="V252" s="145" t="s">
        <v>703</v>
      </c>
      <c r="W252" s="141" t="s">
        <v>4009</v>
      </c>
      <c r="X252" s="146">
        <v>45363</v>
      </c>
      <c r="Y252" s="147">
        <v>202414000030683</v>
      </c>
      <c r="Z252" s="147" t="s">
        <v>178</v>
      </c>
      <c r="AA252" s="141" t="s">
        <v>1169</v>
      </c>
      <c r="AB252" s="146">
        <v>45335</v>
      </c>
      <c r="AC252" s="162" t="s">
        <v>1170</v>
      </c>
      <c r="AD252" s="146">
        <v>45369</v>
      </c>
      <c r="AE252" s="163">
        <v>19273800</v>
      </c>
      <c r="AF252" s="152">
        <f t="shared" si="20"/>
        <v>0</v>
      </c>
      <c r="AG252" s="167">
        <v>500</v>
      </c>
      <c r="AH252" s="146">
        <v>45371</v>
      </c>
      <c r="AI252" s="163">
        <v>19273800</v>
      </c>
      <c r="AJ252" s="152">
        <f t="shared" si="21"/>
        <v>0</v>
      </c>
      <c r="AK252" s="164">
        <v>1331</v>
      </c>
      <c r="AL252" s="146">
        <v>45390</v>
      </c>
      <c r="AM252" s="163">
        <v>19273800</v>
      </c>
      <c r="AN252" s="158">
        <f t="shared" si="22"/>
        <v>0</v>
      </c>
      <c r="AO252" s="157">
        <v>4038320</v>
      </c>
      <c r="AP252" s="157"/>
      <c r="AQ252" s="158">
        <f t="shared" si="24"/>
        <v>15235480</v>
      </c>
      <c r="AR252" s="158">
        <f t="shared" si="23"/>
        <v>0</v>
      </c>
      <c r="AS252" s="159" t="s">
        <v>170</v>
      </c>
      <c r="AT252" s="164">
        <v>294</v>
      </c>
      <c r="AU252" s="165" t="s">
        <v>1171</v>
      </c>
      <c r="AV252" s="148" t="s">
        <v>1172</v>
      </c>
    </row>
    <row r="253" spans="1:48" s="118" customFormat="1" ht="18.75" customHeight="1">
      <c r="A253" s="140">
        <v>148</v>
      </c>
      <c r="B253" s="141" t="s">
        <v>1173</v>
      </c>
      <c r="C253" s="142" t="s">
        <v>151</v>
      </c>
      <c r="D253" s="168" t="s">
        <v>112</v>
      </c>
      <c r="E253" s="168" t="s">
        <v>117</v>
      </c>
      <c r="F253" s="142" t="s">
        <v>122</v>
      </c>
      <c r="G253" s="141" t="s">
        <v>216</v>
      </c>
      <c r="H253" s="142" t="s">
        <v>84</v>
      </c>
      <c r="I253" s="142" t="s">
        <v>41</v>
      </c>
      <c r="J253" s="168" t="s">
        <v>1174</v>
      </c>
      <c r="K253" s="141" t="s">
        <v>218</v>
      </c>
      <c r="L253" s="141">
        <v>80111617</v>
      </c>
      <c r="M253" s="143">
        <v>6935090</v>
      </c>
      <c r="N253" s="144">
        <v>3.5</v>
      </c>
      <c r="O253" s="143">
        <v>24272815</v>
      </c>
      <c r="P253" s="144" t="s">
        <v>238</v>
      </c>
      <c r="Q253" s="144" t="s">
        <v>238</v>
      </c>
      <c r="R253" s="144" t="s">
        <v>238</v>
      </c>
      <c r="S253" s="141" t="s">
        <v>157</v>
      </c>
      <c r="T253" s="141" t="s">
        <v>701</v>
      </c>
      <c r="U253" s="141" t="s">
        <v>702</v>
      </c>
      <c r="V253" s="145" t="s">
        <v>703</v>
      </c>
      <c r="W253" s="141" t="s">
        <v>4009</v>
      </c>
      <c r="X253" s="146">
        <v>45363</v>
      </c>
      <c r="Y253" s="147">
        <v>202414000030683</v>
      </c>
      <c r="Z253" s="147" t="s">
        <v>178</v>
      </c>
      <c r="AA253" s="141" t="s">
        <v>1175</v>
      </c>
      <c r="AB253" s="146">
        <v>45335</v>
      </c>
      <c r="AC253" s="162" t="s">
        <v>1176</v>
      </c>
      <c r="AD253" s="146">
        <v>45369</v>
      </c>
      <c r="AE253" s="163">
        <v>24272815</v>
      </c>
      <c r="AF253" s="152">
        <f t="shared" si="20"/>
        <v>0</v>
      </c>
      <c r="AG253" s="167">
        <v>501</v>
      </c>
      <c r="AH253" s="146">
        <v>45371</v>
      </c>
      <c r="AI253" s="163">
        <v>24272815</v>
      </c>
      <c r="AJ253" s="152">
        <f t="shared" si="21"/>
        <v>0</v>
      </c>
      <c r="AK253" s="164">
        <v>1767</v>
      </c>
      <c r="AL253" s="146">
        <v>45400</v>
      </c>
      <c r="AM253" s="163">
        <v>24272815</v>
      </c>
      <c r="AN253" s="158">
        <f t="shared" si="22"/>
        <v>0</v>
      </c>
      <c r="AO253" s="157">
        <v>2080527</v>
      </c>
      <c r="AP253" s="157"/>
      <c r="AQ253" s="158">
        <f t="shared" si="24"/>
        <v>22192288</v>
      </c>
      <c r="AR253" s="158">
        <f t="shared" si="23"/>
        <v>0</v>
      </c>
      <c r="AS253" s="159" t="s">
        <v>170</v>
      </c>
      <c r="AT253" s="164">
        <v>378</v>
      </c>
      <c r="AU253" s="165" t="s">
        <v>1177</v>
      </c>
      <c r="AV253" s="148" t="s">
        <v>1178</v>
      </c>
    </row>
    <row r="254" spans="1:48" s="118" customFormat="1" ht="18.75" customHeight="1">
      <c r="A254" s="140">
        <v>149</v>
      </c>
      <c r="B254" s="141" t="s">
        <v>1179</v>
      </c>
      <c r="C254" s="142" t="s">
        <v>151</v>
      </c>
      <c r="D254" s="168" t="s">
        <v>112</v>
      </c>
      <c r="E254" s="168" t="s">
        <v>117</v>
      </c>
      <c r="F254" s="142" t="s">
        <v>122</v>
      </c>
      <c r="G254" s="141" t="s">
        <v>216</v>
      </c>
      <c r="H254" s="142" t="s">
        <v>84</v>
      </c>
      <c r="I254" s="142" t="s">
        <v>41</v>
      </c>
      <c r="J254" s="168" t="s">
        <v>1174</v>
      </c>
      <c r="K254" s="141" t="s">
        <v>218</v>
      </c>
      <c r="L254" s="141">
        <v>80111617</v>
      </c>
      <c r="M254" s="143">
        <v>6935090</v>
      </c>
      <c r="N254" s="144">
        <v>3.5</v>
      </c>
      <c r="O254" s="143">
        <v>24272815</v>
      </c>
      <c r="P254" s="144" t="s">
        <v>238</v>
      </c>
      <c r="Q254" s="144" t="s">
        <v>238</v>
      </c>
      <c r="R254" s="144" t="s">
        <v>238</v>
      </c>
      <c r="S254" s="141" t="s">
        <v>157</v>
      </c>
      <c r="T254" s="141" t="s">
        <v>701</v>
      </c>
      <c r="U254" s="141" t="s">
        <v>702</v>
      </c>
      <c r="V254" s="145" t="s">
        <v>703</v>
      </c>
      <c r="W254" s="141" t="s">
        <v>4009</v>
      </c>
      <c r="X254" s="146">
        <v>45363</v>
      </c>
      <c r="Y254" s="147">
        <v>202414000030683</v>
      </c>
      <c r="Z254" s="147" t="s">
        <v>178</v>
      </c>
      <c r="AA254" s="141" t="s">
        <v>1175</v>
      </c>
      <c r="AB254" s="146">
        <v>45335</v>
      </c>
      <c r="AC254" s="162" t="s">
        <v>1180</v>
      </c>
      <c r="AD254" s="146">
        <v>45369</v>
      </c>
      <c r="AE254" s="163">
        <v>24272815</v>
      </c>
      <c r="AF254" s="152">
        <f t="shared" si="20"/>
        <v>0</v>
      </c>
      <c r="AG254" s="167">
        <v>502</v>
      </c>
      <c r="AH254" s="146">
        <v>45371</v>
      </c>
      <c r="AI254" s="163">
        <v>0</v>
      </c>
      <c r="AJ254" s="152">
        <f t="shared" si="21"/>
        <v>24272815</v>
      </c>
      <c r="AK254" s="164"/>
      <c r="AL254" s="146"/>
      <c r="AM254" s="163"/>
      <c r="AN254" s="158">
        <f t="shared" si="22"/>
        <v>0</v>
      </c>
      <c r="AO254" s="157"/>
      <c r="AP254" s="157"/>
      <c r="AQ254" s="158">
        <f t="shared" si="24"/>
        <v>0</v>
      </c>
      <c r="AR254" s="158">
        <f t="shared" si="23"/>
        <v>24272815</v>
      </c>
      <c r="AS254" s="159"/>
      <c r="AT254" s="164"/>
      <c r="AU254" s="165"/>
      <c r="AV254" s="148" t="s">
        <v>1181</v>
      </c>
    </row>
    <row r="255" spans="1:48" s="118" customFormat="1" ht="18.75" customHeight="1">
      <c r="A255" s="140">
        <v>150</v>
      </c>
      <c r="B255" s="141" t="s">
        <v>1182</v>
      </c>
      <c r="C255" s="142" t="s">
        <v>151</v>
      </c>
      <c r="D255" s="168" t="s">
        <v>112</v>
      </c>
      <c r="E255" s="168" t="s">
        <v>117</v>
      </c>
      <c r="F255" s="142" t="s">
        <v>122</v>
      </c>
      <c r="G255" s="141" t="s">
        <v>216</v>
      </c>
      <c r="H255" s="142" t="s">
        <v>84</v>
      </c>
      <c r="I255" s="142" t="s">
        <v>41</v>
      </c>
      <c r="J255" s="168" t="s">
        <v>1174</v>
      </c>
      <c r="K255" s="141" t="s">
        <v>218</v>
      </c>
      <c r="L255" s="141">
        <v>80111617</v>
      </c>
      <c r="M255" s="143">
        <v>6935090</v>
      </c>
      <c r="N255" s="144">
        <v>3.5</v>
      </c>
      <c r="O255" s="143">
        <v>24272815</v>
      </c>
      <c r="P255" s="144" t="s">
        <v>238</v>
      </c>
      <c r="Q255" s="144" t="s">
        <v>238</v>
      </c>
      <c r="R255" s="144" t="s">
        <v>238</v>
      </c>
      <c r="S255" s="141" t="s">
        <v>157</v>
      </c>
      <c r="T255" s="141" t="s">
        <v>701</v>
      </c>
      <c r="U255" s="141" t="s">
        <v>702</v>
      </c>
      <c r="V255" s="145" t="s">
        <v>703</v>
      </c>
      <c r="W255" s="141" t="s">
        <v>4009</v>
      </c>
      <c r="X255" s="146">
        <v>45363</v>
      </c>
      <c r="Y255" s="147">
        <v>202414000030683</v>
      </c>
      <c r="Z255" s="147" t="s">
        <v>178</v>
      </c>
      <c r="AA255" s="141" t="s">
        <v>1175</v>
      </c>
      <c r="AB255" s="146">
        <v>45335</v>
      </c>
      <c r="AC255" s="162" t="s">
        <v>1183</v>
      </c>
      <c r="AD255" s="146">
        <v>45369</v>
      </c>
      <c r="AE255" s="163">
        <v>24272815</v>
      </c>
      <c r="AF255" s="152">
        <f t="shared" si="20"/>
        <v>0</v>
      </c>
      <c r="AG255" s="167">
        <v>503</v>
      </c>
      <c r="AH255" s="146">
        <v>45371</v>
      </c>
      <c r="AI255" s="163">
        <v>24272815</v>
      </c>
      <c r="AJ255" s="152">
        <f t="shared" si="21"/>
        <v>0</v>
      </c>
      <c r="AK255" s="164">
        <v>1656</v>
      </c>
      <c r="AL255" s="146">
        <v>45397</v>
      </c>
      <c r="AM255" s="163">
        <v>24272815</v>
      </c>
      <c r="AN255" s="158">
        <f t="shared" si="22"/>
        <v>0</v>
      </c>
      <c r="AO255" s="157">
        <v>2774036</v>
      </c>
      <c r="AP255" s="157"/>
      <c r="AQ255" s="158">
        <f t="shared" si="24"/>
        <v>21498779</v>
      </c>
      <c r="AR255" s="158">
        <f t="shared" si="23"/>
        <v>0</v>
      </c>
      <c r="AS255" s="159" t="s">
        <v>170</v>
      </c>
      <c r="AT255" s="164">
        <v>339</v>
      </c>
      <c r="AU255" s="165" t="s">
        <v>1184</v>
      </c>
      <c r="AV255" s="148" t="s">
        <v>1185</v>
      </c>
    </row>
    <row r="256" spans="1:48" s="118" customFormat="1" ht="18.75" customHeight="1">
      <c r="A256" s="140">
        <v>151</v>
      </c>
      <c r="B256" s="141" t="s">
        <v>1186</v>
      </c>
      <c r="C256" s="142" t="s">
        <v>151</v>
      </c>
      <c r="D256" s="168" t="s">
        <v>112</v>
      </c>
      <c r="E256" s="168" t="s">
        <v>117</v>
      </c>
      <c r="F256" s="142" t="s">
        <v>122</v>
      </c>
      <c r="G256" s="141" t="s">
        <v>216</v>
      </c>
      <c r="H256" s="142" t="s">
        <v>84</v>
      </c>
      <c r="I256" s="142" t="s">
        <v>41</v>
      </c>
      <c r="J256" s="168" t="s">
        <v>1174</v>
      </c>
      <c r="K256" s="141" t="s">
        <v>218</v>
      </c>
      <c r="L256" s="141">
        <v>80111617</v>
      </c>
      <c r="M256" s="143">
        <v>6935090</v>
      </c>
      <c r="N256" s="144">
        <v>3.5</v>
      </c>
      <c r="O256" s="143">
        <v>24272815</v>
      </c>
      <c r="P256" s="144" t="s">
        <v>238</v>
      </c>
      <c r="Q256" s="144" t="s">
        <v>238</v>
      </c>
      <c r="R256" s="144" t="s">
        <v>238</v>
      </c>
      <c r="S256" s="141" t="s">
        <v>157</v>
      </c>
      <c r="T256" s="141" t="s">
        <v>701</v>
      </c>
      <c r="U256" s="141" t="s">
        <v>702</v>
      </c>
      <c r="V256" s="145" t="s">
        <v>703</v>
      </c>
      <c r="W256" s="141" t="s">
        <v>4009</v>
      </c>
      <c r="X256" s="146">
        <v>45363</v>
      </c>
      <c r="Y256" s="147">
        <v>202414000030683</v>
      </c>
      <c r="Z256" s="147" t="s">
        <v>178</v>
      </c>
      <c r="AA256" s="141" t="s">
        <v>1187</v>
      </c>
      <c r="AB256" s="146">
        <v>45335</v>
      </c>
      <c r="AC256" s="162" t="s">
        <v>1188</v>
      </c>
      <c r="AD256" s="146">
        <v>45369</v>
      </c>
      <c r="AE256" s="163">
        <v>24272815</v>
      </c>
      <c r="AF256" s="152">
        <f t="shared" si="20"/>
        <v>0</v>
      </c>
      <c r="AG256" s="167">
        <v>504</v>
      </c>
      <c r="AH256" s="146">
        <v>45371</v>
      </c>
      <c r="AI256" s="163">
        <v>24272815</v>
      </c>
      <c r="AJ256" s="152">
        <f t="shared" si="21"/>
        <v>0</v>
      </c>
      <c r="AK256" s="164">
        <v>1753</v>
      </c>
      <c r="AL256" s="146">
        <v>45399</v>
      </c>
      <c r="AM256" s="163">
        <v>24272815</v>
      </c>
      <c r="AN256" s="158">
        <f t="shared" si="22"/>
        <v>0</v>
      </c>
      <c r="AO256" s="157">
        <v>2774036</v>
      </c>
      <c r="AP256" s="157"/>
      <c r="AQ256" s="158">
        <f t="shared" si="24"/>
        <v>21498779</v>
      </c>
      <c r="AR256" s="158">
        <f t="shared" si="23"/>
        <v>0</v>
      </c>
      <c r="AS256" s="159" t="s">
        <v>170</v>
      </c>
      <c r="AT256" s="164">
        <v>360</v>
      </c>
      <c r="AU256" s="165" t="s">
        <v>1189</v>
      </c>
      <c r="AV256" s="148" t="s">
        <v>1190</v>
      </c>
    </row>
    <row r="257" spans="1:48" s="118" customFormat="1" ht="18.75" customHeight="1">
      <c r="A257" s="140">
        <v>152</v>
      </c>
      <c r="B257" s="141" t="s">
        <v>1191</v>
      </c>
      <c r="C257" s="142" t="s">
        <v>151</v>
      </c>
      <c r="D257" s="168" t="s">
        <v>112</v>
      </c>
      <c r="E257" s="168" t="s">
        <v>117</v>
      </c>
      <c r="F257" s="142" t="s">
        <v>214</v>
      </c>
      <c r="G257" s="141" t="s">
        <v>216</v>
      </c>
      <c r="H257" s="142" t="s">
        <v>84</v>
      </c>
      <c r="I257" s="142" t="s">
        <v>41</v>
      </c>
      <c r="J257" s="168" t="s">
        <v>1192</v>
      </c>
      <c r="K257" s="141" t="s">
        <v>218</v>
      </c>
      <c r="L257" s="141">
        <v>80111617</v>
      </c>
      <c r="M257" s="143">
        <v>5506800</v>
      </c>
      <c r="N257" s="144">
        <v>3.5</v>
      </c>
      <c r="O257" s="143">
        <v>19273800</v>
      </c>
      <c r="P257" s="144" t="s">
        <v>238</v>
      </c>
      <c r="Q257" s="144" t="s">
        <v>238</v>
      </c>
      <c r="R257" s="144" t="s">
        <v>238</v>
      </c>
      <c r="S257" s="141" t="s">
        <v>157</v>
      </c>
      <c r="T257" s="141" t="s">
        <v>701</v>
      </c>
      <c r="U257" s="141" t="s">
        <v>702</v>
      </c>
      <c r="V257" s="145" t="s">
        <v>703</v>
      </c>
      <c r="W257" s="141" t="s">
        <v>4009</v>
      </c>
      <c r="X257" s="146">
        <v>45363</v>
      </c>
      <c r="Y257" s="147">
        <v>202414000030683</v>
      </c>
      <c r="Z257" s="147" t="s">
        <v>178</v>
      </c>
      <c r="AA257" s="141" t="s">
        <v>1193</v>
      </c>
      <c r="AB257" s="146">
        <v>45335</v>
      </c>
      <c r="AC257" s="162" t="s">
        <v>1194</v>
      </c>
      <c r="AD257" s="146">
        <v>45369</v>
      </c>
      <c r="AE257" s="163">
        <v>19273800</v>
      </c>
      <c r="AF257" s="152">
        <f t="shared" si="20"/>
        <v>0</v>
      </c>
      <c r="AG257" s="167">
        <v>505</v>
      </c>
      <c r="AH257" s="146">
        <v>45371</v>
      </c>
      <c r="AI257" s="163">
        <v>0</v>
      </c>
      <c r="AJ257" s="152">
        <f t="shared" si="21"/>
        <v>19273800</v>
      </c>
      <c r="AK257" s="164"/>
      <c r="AL257" s="146"/>
      <c r="AM257" s="163"/>
      <c r="AN257" s="158">
        <f t="shared" si="22"/>
        <v>0</v>
      </c>
      <c r="AO257" s="157"/>
      <c r="AP257" s="157"/>
      <c r="AQ257" s="158">
        <f t="shared" si="24"/>
        <v>0</v>
      </c>
      <c r="AR257" s="158">
        <f t="shared" si="23"/>
        <v>19273800</v>
      </c>
      <c r="AS257" s="159"/>
      <c r="AT257" s="164"/>
      <c r="AU257" s="165"/>
      <c r="AV257" s="148" t="s">
        <v>1195</v>
      </c>
    </row>
    <row r="258" spans="1:48" s="118" customFormat="1" ht="18.75" customHeight="1">
      <c r="A258" s="140">
        <v>153</v>
      </c>
      <c r="B258" s="141" t="s">
        <v>1196</v>
      </c>
      <c r="C258" s="142" t="s">
        <v>151</v>
      </c>
      <c r="D258" s="168" t="s">
        <v>112</v>
      </c>
      <c r="E258" s="168" t="s">
        <v>117</v>
      </c>
      <c r="F258" s="142" t="s">
        <v>214</v>
      </c>
      <c r="G258" s="141" t="s">
        <v>216</v>
      </c>
      <c r="H258" s="142" t="s">
        <v>84</v>
      </c>
      <c r="I258" s="142" t="s">
        <v>41</v>
      </c>
      <c r="J258" s="168" t="s">
        <v>1192</v>
      </c>
      <c r="K258" s="141" t="s">
        <v>218</v>
      </c>
      <c r="L258" s="141">
        <v>80111617</v>
      </c>
      <c r="M258" s="143">
        <v>5506800</v>
      </c>
      <c r="N258" s="144">
        <v>3.5</v>
      </c>
      <c r="O258" s="143">
        <v>19273800</v>
      </c>
      <c r="P258" s="144" t="s">
        <v>238</v>
      </c>
      <c r="Q258" s="144" t="s">
        <v>238</v>
      </c>
      <c r="R258" s="144" t="s">
        <v>238</v>
      </c>
      <c r="S258" s="141" t="s">
        <v>157</v>
      </c>
      <c r="T258" s="141" t="s">
        <v>701</v>
      </c>
      <c r="U258" s="141" t="s">
        <v>702</v>
      </c>
      <c r="V258" s="145" t="s">
        <v>703</v>
      </c>
      <c r="W258" s="141" t="s">
        <v>4009</v>
      </c>
      <c r="X258" s="146">
        <v>45363</v>
      </c>
      <c r="Y258" s="147">
        <v>202414000030683</v>
      </c>
      <c r="Z258" s="147" t="s">
        <v>178</v>
      </c>
      <c r="AA258" s="141" t="s">
        <v>1193</v>
      </c>
      <c r="AB258" s="146">
        <v>45335</v>
      </c>
      <c r="AC258" s="162" t="s">
        <v>1197</v>
      </c>
      <c r="AD258" s="146">
        <v>45369</v>
      </c>
      <c r="AE258" s="163">
        <v>19273800</v>
      </c>
      <c r="AF258" s="152">
        <f t="shared" si="20"/>
        <v>0</v>
      </c>
      <c r="AG258" s="167">
        <v>506</v>
      </c>
      <c r="AH258" s="146">
        <v>45371</v>
      </c>
      <c r="AI258" s="163">
        <v>19273800</v>
      </c>
      <c r="AJ258" s="152">
        <f t="shared" si="21"/>
        <v>0</v>
      </c>
      <c r="AK258" s="164">
        <v>1312</v>
      </c>
      <c r="AL258" s="146">
        <v>45390</v>
      </c>
      <c r="AM258" s="163">
        <v>19273800</v>
      </c>
      <c r="AN258" s="158">
        <f t="shared" si="22"/>
        <v>0</v>
      </c>
      <c r="AO258" s="157">
        <v>4038320</v>
      </c>
      <c r="AP258" s="157"/>
      <c r="AQ258" s="158">
        <f t="shared" si="24"/>
        <v>15235480</v>
      </c>
      <c r="AR258" s="158">
        <f t="shared" si="23"/>
        <v>0</v>
      </c>
      <c r="AS258" s="159" t="s">
        <v>170</v>
      </c>
      <c r="AT258" s="164">
        <v>284</v>
      </c>
      <c r="AU258" s="165" t="s">
        <v>1198</v>
      </c>
      <c r="AV258" s="148" t="s">
        <v>1199</v>
      </c>
    </row>
    <row r="259" spans="1:48" s="118" customFormat="1" ht="18.75" customHeight="1">
      <c r="A259" s="140">
        <v>154</v>
      </c>
      <c r="B259" s="141" t="s">
        <v>1200</v>
      </c>
      <c r="C259" s="142" t="s">
        <v>151</v>
      </c>
      <c r="D259" s="168" t="s">
        <v>112</v>
      </c>
      <c r="E259" s="168" t="s">
        <v>117</v>
      </c>
      <c r="F259" s="142" t="s">
        <v>214</v>
      </c>
      <c r="G259" s="141" t="s">
        <v>216</v>
      </c>
      <c r="H259" s="142" t="s">
        <v>84</v>
      </c>
      <c r="I259" s="142" t="s">
        <v>41</v>
      </c>
      <c r="J259" s="168" t="s">
        <v>1192</v>
      </c>
      <c r="K259" s="141" t="s">
        <v>218</v>
      </c>
      <c r="L259" s="141">
        <v>80111617</v>
      </c>
      <c r="M259" s="143">
        <v>5506800</v>
      </c>
      <c r="N259" s="144">
        <v>3.5</v>
      </c>
      <c r="O259" s="143">
        <v>19273800</v>
      </c>
      <c r="P259" s="144" t="s">
        <v>238</v>
      </c>
      <c r="Q259" s="144" t="s">
        <v>238</v>
      </c>
      <c r="R259" s="144" t="s">
        <v>238</v>
      </c>
      <c r="S259" s="141" t="s">
        <v>157</v>
      </c>
      <c r="T259" s="141" t="s">
        <v>701</v>
      </c>
      <c r="U259" s="141" t="s">
        <v>702</v>
      </c>
      <c r="V259" s="145" t="s">
        <v>703</v>
      </c>
      <c r="W259" s="141" t="s">
        <v>4009</v>
      </c>
      <c r="X259" s="146">
        <v>45363</v>
      </c>
      <c r="Y259" s="147">
        <v>202414000030683</v>
      </c>
      <c r="Z259" s="147" t="s">
        <v>178</v>
      </c>
      <c r="AA259" s="141" t="s">
        <v>1193</v>
      </c>
      <c r="AB259" s="146">
        <v>45335</v>
      </c>
      <c r="AC259" s="162" t="s">
        <v>1201</v>
      </c>
      <c r="AD259" s="146">
        <v>45369</v>
      </c>
      <c r="AE259" s="163">
        <v>19273800</v>
      </c>
      <c r="AF259" s="152">
        <f t="shared" si="20"/>
        <v>0</v>
      </c>
      <c r="AG259" s="167">
        <v>507</v>
      </c>
      <c r="AH259" s="146">
        <v>45371</v>
      </c>
      <c r="AI259" s="163">
        <v>19273800</v>
      </c>
      <c r="AJ259" s="152">
        <f t="shared" si="21"/>
        <v>0</v>
      </c>
      <c r="AK259" s="164">
        <v>1326</v>
      </c>
      <c r="AL259" s="146">
        <v>45390</v>
      </c>
      <c r="AM259" s="163">
        <v>19273800</v>
      </c>
      <c r="AN259" s="158">
        <f t="shared" si="22"/>
        <v>0</v>
      </c>
      <c r="AO259" s="157">
        <v>4038320</v>
      </c>
      <c r="AP259" s="157"/>
      <c r="AQ259" s="158">
        <f t="shared" si="24"/>
        <v>15235480</v>
      </c>
      <c r="AR259" s="158">
        <f t="shared" si="23"/>
        <v>0</v>
      </c>
      <c r="AS259" s="159" t="s">
        <v>170</v>
      </c>
      <c r="AT259" s="164">
        <v>285</v>
      </c>
      <c r="AU259" s="165" t="s">
        <v>1202</v>
      </c>
      <c r="AV259" s="148" t="s">
        <v>1203</v>
      </c>
    </row>
    <row r="260" spans="1:48" s="118" customFormat="1" ht="18.75" customHeight="1">
      <c r="A260" s="140">
        <v>155</v>
      </c>
      <c r="B260" s="141" t="s">
        <v>1204</v>
      </c>
      <c r="C260" s="142" t="s">
        <v>151</v>
      </c>
      <c r="D260" s="168" t="s">
        <v>112</v>
      </c>
      <c r="E260" s="168" t="s">
        <v>117</v>
      </c>
      <c r="F260" s="142" t="s">
        <v>123</v>
      </c>
      <c r="G260" s="141" t="s">
        <v>216</v>
      </c>
      <c r="H260" s="142" t="s">
        <v>5</v>
      </c>
      <c r="I260" s="142" t="s">
        <v>40</v>
      </c>
      <c r="J260" s="168" t="s">
        <v>1205</v>
      </c>
      <c r="K260" s="141" t="s">
        <v>218</v>
      </c>
      <c r="L260" s="141">
        <v>80111600</v>
      </c>
      <c r="M260" s="143">
        <v>5506800</v>
      </c>
      <c r="N260" s="144">
        <v>3.5</v>
      </c>
      <c r="O260" s="143">
        <v>19273800</v>
      </c>
      <c r="P260" s="144" t="s">
        <v>238</v>
      </c>
      <c r="Q260" s="144" t="s">
        <v>238</v>
      </c>
      <c r="R260" s="144" t="s">
        <v>238</v>
      </c>
      <c r="S260" s="141" t="s">
        <v>157</v>
      </c>
      <c r="T260" s="141" t="s">
        <v>701</v>
      </c>
      <c r="U260" s="141" t="s">
        <v>702</v>
      </c>
      <c r="V260" s="145" t="s">
        <v>703</v>
      </c>
      <c r="W260" s="141" t="s">
        <v>3172</v>
      </c>
      <c r="X260" s="146">
        <v>45363</v>
      </c>
      <c r="Y260" s="147">
        <v>202414000030683</v>
      </c>
      <c r="Z260" s="147" t="s">
        <v>178</v>
      </c>
      <c r="AA260" s="141" t="s">
        <v>1206</v>
      </c>
      <c r="AB260" s="146">
        <v>45335</v>
      </c>
      <c r="AC260" s="162" t="s">
        <v>1207</v>
      </c>
      <c r="AD260" s="146">
        <v>45369</v>
      </c>
      <c r="AE260" s="163">
        <v>19273800</v>
      </c>
      <c r="AF260" s="152">
        <f t="shared" si="20"/>
        <v>0</v>
      </c>
      <c r="AG260" s="167">
        <v>484</v>
      </c>
      <c r="AH260" s="146">
        <v>45370</v>
      </c>
      <c r="AI260" s="163">
        <v>19273800</v>
      </c>
      <c r="AJ260" s="152">
        <f t="shared" si="21"/>
        <v>0</v>
      </c>
      <c r="AK260" s="164">
        <v>1135</v>
      </c>
      <c r="AL260" s="146">
        <v>45378</v>
      </c>
      <c r="AM260" s="163">
        <v>19273800</v>
      </c>
      <c r="AN260" s="158">
        <f t="shared" si="22"/>
        <v>0</v>
      </c>
      <c r="AO260" s="157">
        <v>6400000</v>
      </c>
      <c r="AP260" s="157"/>
      <c r="AQ260" s="158">
        <f t="shared" si="24"/>
        <v>12873800</v>
      </c>
      <c r="AR260" s="158">
        <f t="shared" si="23"/>
        <v>0</v>
      </c>
      <c r="AS260" s="159" t="s">
        <v>170</v>
      </c>
      <c r="AT260" s="164">
        <v>238</v>
      </c>
      <c r="AU260" s="165" t="s">
        <v>1208</v>
      </c>
      <c r="AV260" s="148" t="s">
        <v>1208</v>
      </c>
    </row>
    <row r="261" spans="1:48" s="118" customFormat="1" ht="18.75" customHeight="1">
      <c r="A261" s="140">
        <v>156</v>
      </c>
      <c r="B261" s="141" t="s">
        <v>1209</v>
      </c>
      <c r="C261" s="142" t="s">
        <v>151</v>
      </c>
      <c r="D261" s="168" t="s">
        <v>112</v>
      </c>
      <c r="E261" s="168" t="s">
        <v>117</v>
      </c>
      <c r="F261" s="142" t="s">
        <v>123</v>
      </c>
      <c r="G261" s="141" t="s">
        <v>216</v>
      </c>
      <c r="H261" s="142" t="s">
        <v>5</v>
      </c>
      <c r="I261" s="142" t="s">
        <v>40</v>
      </c>
      <c r="J261" s="168" t="s">
        <v>1205</v>
      </c>
      <c r="K261" s="141" t="s">
        <v>218</v>
      </c>
      <c r="L261" s="141">
        <v>80111600</v>
      </c>
      <c r="M261" s="143">
        <v>5506800</v>
      </c>
      <c r="N261" s="144">
        <v>3.5</v>
      </c>
      <c r="O261" s="143">
        <v>19273800</v>
      </c>
      <c r="P261" s="144" t="s">
        <v>238</v>
      </c>
      <c r="Q261" s="144" t="s">
        <v>238</v>
      </c>
      <c r="R261" s="144" t="s">
        <v>238</v>
      </c>
      <c r="S261" s="141" t="s">
        <v>157</v>
      </c>
      <c r="T261" s="141" t="s">
        <v>701</v>
      </c>
      <c r="U261" s="141" t="s">
        <v>702</v>
      </c>
      <c r="V261" s="145" t="s">
        <v>703</v>
      </c>
      <c r="W261" s="141" t="s">
        <v>3172</v>
      </c>
      <c r="X261" s="146">
        <v>45363</v>
      </c>
      <c r="Y261" s="147">
        <v>202414000030683</v>
      </c>
      <c r="Z261" s="147" t="s">
        <v>178</v>
      </c>
      <c r="AA261" s="141" t="s">
        <v>1210</v>
      </c>
      <c r="AB261" s="146">
        <v>45335</v>
      </c>
      <c r="AC261" s="162" t="s">
        <v>1211</v>
      </c>
      <c r="AD261" s="146">
        <v>45369</v>
      </c>
      <c r="AE261" s="163">
        <v>19273800</v>
      </c>
      <c r="AF261" s="152">
        <f t="shared" si="20"/>
        <v>0</v>
      </c>
      <c r="AG261" s="167">
        <v>485</v>
      </c>
      <c r="AH261" s="146">
        <v>45370</v>
      </c>
      <c r="AI261" s="163">
        <v>19273800</v>
      </c>
      <c r="AJ261" s="152">
        <f t="shared" si="21"/>
        <v>0</v>
      </c>
      <c r="AK261" s="164">
        <v>1132</v>
      </c>
      <c r="AL261" s="146">
        <v>45378</v>
      </c>
      <c r="AM261" s="163">
        <v>19273800</v>
      </c>
      <c r="AN261" s="158">
        <f t="shared" si="22"/>
        <v>0</v>
      </c>
      <c r="AO261" s="157">
        <v>5000000</v>
      </c>
      <c r="AP261" s="157"/>
      <c r="AQ261" s="158">
        <f t="shared" si="24"/>
        <v>14273800</v>
      </c>
      <c r="AR261" s="158">
        <f t="shared" si="23"/>
        <v>0</v>
      </c>
      <c r="AS261" s="159" t="s">
        <v>170</v>
      </c>
      <c r="AT261" s="164">
        <v>244</v>
      </c>
      <c r="AU261" s="165" t="s">
        <v>1212</v>
      </c>
      <c r="AV261" s="148" t="s">
        <v>1213</v>
      </c>
    </row>
    <row r="262" spans="1:48" s="118" customFormat="1" ht="18.75" customHeight="1">
      <c r="A262" s="140">
        <v>157</v>
      </c>
      <c r="B262" s="141" t="s">
        <v>1214</v>
      </c>
      <c r="C262" s="142" t="s">
        <v>151</v>
      </c>
      <c r="D262" s="168" t="s">
        <v>112</v>
      </c>
      <c r="E262" s="168" t="s">
        <v>117</v>
      </c>
      <c r="F262" s="142" t="s">
        <v>123</v>
      </c>
      <c r="G262" s="141" t="s">
        <v>216</v>
      </c>
      <c r="H262" s="142" t="s">
        <v>5</v>
      </c>
      <c r="I262" s="142" t="s">
        <v>40</v>
      </c>
      <c r="J262" s="168" t="s">
        <v>1215</v>
      </c>
      <c r="K262" s="141" t="s">
        <v>218</v>
      </c>
      <c r="L262" s="141">
        <v>80111600</v>
      </c>
      <c r="M262" s="143">
        <v>8300000</v>
      </c>
      <c r="N262" s="144">
        <v>3.5</v>
      </c>
      <c r="O262" s="143">
        <v>24900000</v>
      </c>
      <c r="P262" s="144" t="s">
        <v>978</v>
      </c>
      <c r="Q262" s="144" t="s">
        <v>978</v>
      </c>
      <c r="R262" s="144" t="s">
        <v>978</v>
      </c>
      <c r="S262" s="141" t="s">
        <v>157</v>
      </c>
      <c r="T262" s="141" t="s">
        <v>701</v>
      </c>
      <c r="U262" s="141" t="s">
        <v>702</v>
      </c>
      <c r="V262" s="145" t="s">
        <v>703</v>
      </c>
      <c r="W262" s="141" t="s">
        <v>4009</v>
      </c>
      <c r="X262" s="146" t="s">
        <v>1216</v>
      </c>
      <c r="Y262" s="147" t="s">
        <v>1217</v>
      </c>
      <c r="Z262" s="147" t="s">
        <v>178</v>
      </c>
      <c r="AA262" s="141" t="s">
        <v>1218</v>
      </c>
      <c r="AB262" s="146">
        <v>45335</v>
      </c>
      <c r="AC262" s="162" t="s">
        <v>1219</v>
      </c>
      <c r="AD262" s="146">
        <v>45392</v>
      </c>
      <c r="AE262" s="163">
        <v>24900000</v>
      </c>
      <c r="AF262" s="152">
        <f t="shared" si="20"/>
        <v>0</v>
      </c>
      <c r="AG262" s="167">
        <v>654</v>
      </c>
      <c r="AH262" s="146">
        <v>45397</v>
      </c>
      <c r="AI262" s="163">
        <v>24900000</v>
      </c>
      <c r="AJ262" s="152">
        <f t="shared" si="21"/>
        <v>0</v>
      </c>
      <c r="AK262" s="164">
        <v>1775</v>
      </c>
      <c r="AL262" s="146">
        <v>45400</v>
      </c>
      <c r="AM262" s="163">
        <v>24900000</v>
      </c>
      <c r="AN262" s="158">
        <f t="shared" si="22"/>
        <v>0</v>
      </c>
      <c r="AO262" s="157">
        <v>3596667</v>
      </c>
      <c r="AP262" s="157"/>
      <c r="AQ262" s="158">
        <f t="shared" si="24"/>
        <v>21303333</v>
      </c>
      <c r="AR262" s="158">
        <f t="shared" si="23"/>
        <v>0</v>
      </c>
      <c r="AS262" s="159" t="s">
        <v>170</v>
      </c>
      <c r="AT262" s="164">
        <v>369</v>
      </c>
      <c r="AU262" s="165" t="s">
        <v>1220</v>
      </c>
      <c r="AV262" s="148" t="s">
        <v>1221</v>
      </c>
    </row>
    <row r="263" spans="1:48" s="118" customFormat="1" ht="18.75" customHeight="1">
      <c r="A263" s="140">
        <v>158</v>
      </c>
      <c r="B263" s="141" t="s">
        <v>1222</v>
      </c>
      <c r="C263" s="142" t="s">
        <v>151</v>
      </c>
      <c r="D263" s="168" t="s">
        <v>112</v>
      </c>
      <c r="E263" s="168" t="s">
        <v>117</v>
      </c>
      <c r="F263" s="142" t="s">
        <v>123</v>
      </c>
      <c r="G263" s="141" t="s">
        <v>216</v>
      </c>
      <c r="H263" s="142" t="s">
        <v>5</v>
      </c>
      <c r="I263" s="142" t="s">
        <v>40</v>
      </c>
      <c r="J263" s="168" t="s">
        <v>1223</v>
      </c>
      <c r="K263" s="141" t="s">
        <v>218</v>
      </c>
      <c r="L263" s="141">
        <v>80111600</v>
      </c>
      <c r="M263" s="143">
        <v>4945300</v>
      </c>
      <c r="N263" s="144">
        <v>3.5</v>
      </c>
      <c r="O263" s="143">
        <v>17308550</v>
      </c>
      <c r="P263" s="144" t="s">
        <v>238</v>
      </c>
      <c r="Q263" s="144" t="s">
        <v>238</v>
      </c>
      <c r="R263" s="144" t="s">
        <v>238</v>
      </c>
      <c r="S263" s="141" t="s">
        <v>157</v>
      </c>
      <c r="T263" s="141" t="s">
        <v>701</v>
      </c>
      <c r="U263" s="141" t="s">
        <v>702</v>
      </c>
      <c r="V263" s="145" t="s">
        <v>703</v>
      </c>
      <c r="W263" s="141" t="s">
        <v>4009</v>
      </c>
      <c r="X263" s="146">
        <v>45363</v>
      </c>
      <c r="Y263" s="147">
        <v>202414000030683</v>
      </c>
      <c r="Z263" s="147" t="s">
        <v>178</v>
      </c>
      <c r="AA263" s="141" t="s">
        <v>1224</v>
      </c>
      <c r="AB263" s="146">
        <v>45335</v>
      </c>
      <c r="AC263" s="162" t="s">
        <v>1225</v>
      </c>
      <c r="AD263" s="146">
        <v>45369</v>
      </c>
      <c r="AE263" s="163">
        <v>17308550</v>
      </c>
      <c r="AF263" s="152">
        <f t="shared" si="20"/>
        <v>0</v>
      </c>
      <c r="AG263" s="167">
        <v>509</v>
      </c>
      <c r="AH263" s="146">
        <v>45371</v>
      </c>
      <c r="AI263" s="163">
        <v>17308550</v>
      </c>
      <c r="AJ263" s="152">
        <f t="shared" si="21"/>
        <v>0</v>
      </c>
      <c r="AK263" s="164">
        <v>1808</v>
      </c>
      <c r="AL263" s="146">
        <v>45407</v>
      </c>
      <c r="AM263" s="163">
        <v>17308550</v>
      </c>
      <c r="AN263" s="158">
        <f t="shared" si="22"/>
        <v>0</v>
      </c>
      <c r="AO263" s="157">
        <v>0</v>
      </c>
      <c r="AP263" s="157"/>
      <c r="AQ263" s="158">
        <f t="shared" si="24"/>
        <v>17308550</v>
      </c>
      <c r="AR263" s="158">
        <f t="shared" si="23"/>
        <v>0</v>
      </c>
      <c r="AS263" s="159" t="s">
        <v>170</v>
      </c>
      <c r="AT263" s="164">
        <v>397</v>
      </c>
      <c r="AU263" s="165" t="s">
        <v>1226</v>
      </c>
      <c r="AV263" s="148" t="s">
        <v>1227</v>
      </c>
    </row>
    <row r="264" spans="1:48" s="118" customFormat="1" ht="18.75" customHeight="1">
      <c r="A264" s="140">
        <v>159</v>
      </c>
      <c r="B264" s="141" t="s">
        <v>1228</v>
      </c>
      <c r="C264" s="142" t="s">
        <v>151</v>
      </c>
      <c r="D264" s="168" t="s">
        <v>112</v>
      </c>
      <c r="E264" s="168" t="s">
        <v>117</v>
      </c>
      <c r="F264" s="142" t="s">
        <v>123</v>
      </c>
      <c r="G264" s="141" t="s">
        <v>216</v>
      </c>
      <c r="H264" s="142" t="s">
        <v>5</v>
      </c>
      <c r="I264" s="142" t="s">
        <v>40</v>
      </c>
      <c r="J264" s="168" t="s">
        <v>1223</v>
      </c>
      <c r="K264" s="141" t="s">
        <v>218</v>
      </c>
      <c r="L264" s="141">
        <v>80111600</v>
      </c>
      <c r="M264" s="143">
        <v>5506800</v>
      </c>
      <c r="N264" s="144">
        <v>3.5</v>
      </c>
      <c r="O264" s="143">
        <v>19273800</v>
      </c>
      <c r="P264" s="144" t="s">
        <v>238</v>
      </c>
      <c r="Q264" s="144" t="s">
        <v>238</v>
      </c>
      <c r="R264" s="144" t="s">
        <v>238</v>
      </c>
      <c r="S264" s="141" t="s">
        <v>157</v>
      </c>
      <c r="T264" s="141" t="s">
        <v>701</v>
      </c>
      <c r="U264" s="141" t="s">
        <v>702</v>
      </c>
      <c r="V264" s="145" t="s">
        <v>703</v>
      </c>
      <c r="W264" s="141" t="s">
        <v>4009</v>
      </c>
      <c r="X264" s="146">
        <v>45363</v>
      </c>
      <c r="Y264" s="147">
        <v>202414000030683</v>
      </c>
      <c r="Z264" s="147" t="s">
        <v>178</v>
      </c>
      <c r="AA264" s="141" t="s">
        <v>1229</v>
      </c>
      <c r="AB264" s="146">
        <v>45335</v>
      </c>
      <c r="AC264" s="162" t="s">
        <v>1230</v>
      </c>
      <c r="AD264" s="146">
        <v>45369</v>
      </c>
      <c r="AE264" s="163">
        <v>19273800</v>
      </c>
      <c r="AF264" s="152">
        <f t="shared" ref="AF264:AF327" si="25">O264-AE264</f>
        <v>0</v>
      </c>
      <c r="AG264" s="167">
        <v>510</v>
      </c>
      <c r="AH264" s="146">
        <v>45371</v>
      </c>
      <c r="AI264" s="163">
        <v>19273800</v>
      </c>
      <c r="AJ264" s="152">
        <f t="shared" ref="AJ264:AJ327" si="26">AE264-AI264</f>
        <v>0</v>
      </c>
      <c r="AK264" s="164">
        <v>1647</v>
      </c>
      <c r="AL264" s="146">
        <v>45397</v>
      </c>
      <c r="AM264" s="163">
        <v>19273800</v>
      </c>
      <c r="AN264" s="158">
        <f t="shared" ref="AN264:AN327" si="27">AI264-AM264</f>
        <v>0</v>
      </c>
      <c r="AO264" s="157">
        <v>2753400</v>
      </c>
      <c r="AP264" s="157"/>
      <c r="AQ264" s="158">
        <f t="shared" si="24"/>
        <v>16520400</v>
      </c>
      <c r="AR264" s="158">
        <f t="shared" ref="AR264:AR327" si="28">O264-AM264</f>
        <v>0</v>
      </c>
      <c r="AS264" s="159" t="s">
        <v>170</v>
      </c>
      <c r="AT264" s="164">
        <v>332</v>
      </c>
      <c r="AU264" s="165" t="s">
        <v>1231</v>
      </c>
      <c r="AV264" s="148" t="s">
        <v>1232</v>
      </c>
    </row>
    <row r="265" spans="1:48" s="118" customFormat="1" ht="18.75" customHeight="1">
      <c r="A265" s="140">
        <v>160</v>
      </c>
      <c r="B265" s="141" t="s">
        <v>1233</v>
      </c>
      <c r="C265" s="142" t="s">
        <v>151</v>
      </c>
      <c r="D265" s="168" t="s">
        <v>112</v>
      </c>
      <c r="E265" s="168" t="s">
        <v>117</v>
      </c>
      <c r="F265" s="142" t="s">
        <v>123</v>
      </c>
      <c r="G265" s="141" t="s">
        <v>216</v>
      </c>
      <c r="H265" s="142" t="s">
        <v>5</v>
      </c>
      <c r="I265" s="142" t="s">
        <v>40</v>
      </c>
      <c r="J265" s="168" t="s">
        <v>1223</v>
      </c>
      <c r="K265" s="141" t="s">
        <v>218</v>
      </c>
      <c r="L265" s="141">
        <v>80111600</v>
      </c>
      <c r="M265" s="143">
        <v>5506800</v>
      </c>
      <c r="N265" s="144">
        <v>3.5</v>
      </c>
      <c r="O265" s="143">
        <v>19273800</v>
      </c>
      <c r="P265" s="144" t="s">
        <v>238</v>
      </c>
      <c r="Q265" s="144" t="s">
        <v>238</v>
      </c>
      <c r="R265" s="144" t="s">
        <v>238</v>
      </c>
      <c r="S265" s="141" t="s">
        <v>157</v>
      </c>
      <c r="T265" s="141" t="s">
        <v>701</v>
      </c>
      <c r="U265" s="141" t="s">
        <v>702</v>
      </c>
      <c r="V265" s="145" t="s">
        <v>703</v>
      </c>
      <c r="W265" s="141" t="s">
        <v>4009</v>
      </c>
      <c r="X265" s="146">
        <v>45363</v>
      </c>
      <c r="Y265" s="147">
        <v>202414000030683</v>
      </c>
      <c r="Z265" s="147" t="s">
        <v>178</v>
      </c>
      <c r="AA265" s="141" t="s">
        <v>1234</v>
      </c>
      <c r="AB265" s="146">
        <v>45335</v>
      </c>
      <c r="AC265" s="162" t="s">
        <v>1235</v>
      </c>
      <c r="AD265" s="146">
        <v>45369</v>
      </c>
      <c r="AE265" s="163">
        <v>19273800</v>
      </c>
      <c r="AF265" s="152">
        <f t="shared" si="25"/>
        <v>0</v>
      </c>
      <c r="AG265" s="167">
        <v>514</v>
      </c>
      <c r="AH265" s="146">
        <v>45371</v>
      </c>
      <c r="AI265" s="163">
        <v>19273800</v>
      </c>
      <c r="AJ265" s="152">
        <f t="shared" si="26"/>
        <v>0</v>
      </c>
      <c r="AK265" s="164">
        <v>1747</v>
      </c>
      <c r="AL265" s="146">
        <v>45399</v>
      </c>
      <c r="AM265" s="163">
        <v>19273800</v>
      </c>
      <c r="AN265" s="158">
        <f t="shared" si="27"/>
        <v>0</v>
      </c>
      <c r="AO265" s="157">
        <v>2202720</v>
      </c>
      <c r="AP265" s="157"/>
      <c r="AQ265" s="158">
        <f t="shared" ref="AQ265:AQ328" si="29">AM265-AO265</f>
        <v>17071080</v>
      </c>
      <c r="AR265" s="158">
        <f t="shared" si="28"/>
        <v>0</v>
      </c>
      <c r="AS265" s="159" t="s">
        <v>170</v>
      </c>
      <c r="AT265" s="164">
        <v>352</v>
      </c>
      <c r="AU265" s="165" t="s">
        <v>1236</v>
      </c>
      <c r="AV265" s="148" t="s">
        <v>1237</v>
      </c>
    </row>
    <row r="266" spans="1:48" s="118" customFormat="1" ht="18.75" customHeight="1">
      <c r="A266" s="140">
        <v>161</v>
      </c>
      <c r="B266" s="141" t="s">
        <v>1238</v>
      </c>
      <c r="C266" s="142" t="s">
        <v>151</v>
      </c>
      <c r="D266" s="168" t="s">
        <v>112</v>
      </c>
      <c r="E266" s="168" t="s">
        <v>117</v>
      </c>
      <c r="F266" s="142" t="s">
        <v>123</v>
      </c>
      <c r="G266" s="141" t="s">
        <v>216</v>
      </c>
      <c r="H266" s="142" t="s">
        <v>5</v>
      </c>
      <c r="I266" s="142" t="s">
        <v>40</v>
      </c>
      <c r="J266" s="168" t="s">
        <v>1223</v>
      </c>
      <c r="K266" s="141" t="s">
        <v>218</v>
      </c>
      <c r="L266" s="141">
        <v>80111600</v>
      </c>
      <c r="M266" s="143">
        <v>5506800</v>
      </c>
      <c r="N266" s="144">
        <v>3.5</v>
      </c>
      <c r="O266" s="143">
        <v>19273800</v>
      </c>
      <c r="P266" s="144" t="s">
        <v>238</v>
      </c>
      <c r="Q266" s="144" t="s">
        <v>238</v>
      </c>
      <c r="R266" s="144" t="s">
        <v>238</v>
      </c>
      <c r="S266" s="141" t="s">
        <v>157</v>
      </c>
      <c r="T266" s="141" t="s">
        <v>701</v>
      </c>
      <c r="U266" s="141" t="s">
        <v>702</v>
      </c>
      <c r="V266" s="145" t="s">
        <v>703</v>
      </c>
      <c r="W266" s="141" t="s">
        <v>4009</v>
      </c>
      <c r="X266" s="146">
        <v>45363</v>
      </c>
      <c r="Y266" s="147">
        <v>202414000030683</v>
      </c>
      <c r="Z266" s="147" t="s">
        <v>178</v>
      </c>
      <c r="AA266" s="141" t="s">
        <v>1239</v>
      </c>
      <c r="AB266" s="146">
        <v>45335</v>
      </c>
      <c r="AC266" s="162" t="s">
        <v>1240</v>
      </c>
      <c r="AD266" s="146">
        <v>45369</v>
      </c>
      <c r="AE266" s="163">
        <v>19273800</v>
      </c>
      <c r="AF266" s="152">
        <f t="shared" si="25"/>
        <v>0</v>
      </c>
      <c r="AG266" s="167">
        <v>515</v>
      </c>
      <c r="AH266" s="146">
        <v>45371</v>
      </c>
      <c r="AI266" s="163">
        <v>19273800</v>
      </c>
      <c r="AJ266" s="152">
        <f t="shared" si="26"/>
        <v>0</v>
      </c>
      <c r="AK266" s="164">
        <v>1773</v>
      </c>
      <c r="AL266" s="146">
        <v>45400</v>
      </c>
      <c r="AM266" s="163">
        <v>19273800</v>
      </c>
      <c r="AN266" s="158">
        <f t="shared" si="27"/>
        <v>0</v>
      </c>
      <c r="AO266" s="157">
        <v>1652040</v>
      </c>
      <c r="AP266" s="157"/>
      <c r="AQ266" s="158">
        <f t="shared" si="29"/>
        <v>17621760</v>
      </c>
      <c r="AR266" s="158">
        <f t="shared" si="28"/>
        <v>0</v>
      </c>
      <c r="AS266" s="159" t="s">
        <v>170</v>
      </c>
      <c r="AT266" s="164">
        <v>370</v>
      </c>
      <c r="AU266" s="165" t="s">
        <v>1241</v>
      </c>
      <c r="AV266" s="148" t="s">
        <v>1242</v>
      </c>
    </row>
    <row r="267" spans="1:48" s="118" customFormat="1" ht="18.75" customHeight="1">
      <c r="A267" s="140">
        <v>162</v>
      </c>
      <c r="B267" s="141" t="s">
        <v>1243</v>
      </c>
      <c r="C267" s="142" t="s">
        <v>151</v>
      </c>
      <c r="D267" s="168" t="s">
        <v>112</v>
      </c>
      <c r="E267" s="168" t="s">
        <v>117</v>
      </c>
      <c r="F267" s="142" t="s">
        <v>214</v>
      </c>
      <c r="G267" s="141" t="s">
        <v>216</v>
      </c>
      <c r="H267" s="142" t="s">
        <v>85</v>
      </c>
      <c r="I267" s="142" t="s">
        <v>40</v>
      </c>
      <c r="J267" s="168" t="s">
        <v>1244</v>
      </c>
      <c r="K267" s="141" t="s">
        <v>218</v>
      </c>
      <c r="L267" s="141">
        <v>81101500</v>
      </c>
      <c r="M267" s="143">
        <v>10000000</v>
      </c>
      <c r="N267" s="144">
        <v>3.5</v>
      </c>
      <c r="O267" s="143">
        <v>35000000</v>
      </c>
      <c r="P267" s="144" t="s">
        <v>238</v>
      </c>
      <c r="Q267" s="144" t="s">
        <v>238</v>
      </c>
      <c r="R267" s="144" t="s">
        <v>238</v>
      </c>
      <c r="S267" s="141" t="s">
        <v>157</v>
      </c>
      <c r="T267" s="141" t="s">
        <v>701</v>
      </c>
      <c r="U267" s="141" t="s">
        <v>702</v>
      </c>
      <c r="V267" s="145" t="s">
        <v>703</v>
      </c>
      <c r="W267" s="141" t="s">
        <v>4009</v>
      </c>
      <c r="X267" s="146" t="s">
        <v>1245</v>
      </c>
      <c r="Y267" s="147" t="s">
        <v>1130</v>
      </c>
      <c r="Z267" s="147" t="s">
        <v>178</v>
      </c>
      <c r="AA267" s="141" t="s">
        <v>1246</v>
      </c>
      <c r="AB267" s="146" t="s">
        <v>1132</v>
      </c>
      <c r="AC267" s="162" t="s">
        <v>1247</v>
      </c>
      <c r="AD267" s="146">
        <v>45385</v>
      </c>
      <c r="AE267" s="163">
        <v>35000000</v>
      </c>
      <c r="AF267" s="152">
        <f t="shared" si="25"/>
        <v>0</v>
      </c>
      <c r="AG267" s="167">
        <v>621</v>
      </c>
      <c r="AH267" s="146">
        <v>45390</v>
      </c>
      <c r="AI267" s="163">
        <v>35000000</v>
      </c>
      <c r="AJ267" s="152">
        <f t="shared" si="26"/>
        <v>0</v>
      </c>
      <c r="AK267" s="164">
        <v>1752</v>
      </c>
      <c r="AL267" s="146">
        <v>45399</v>
      </c>
      <c r="AM267" s="163">
        <v>35000000</v>
      </c>
      <c r="AN267" s="158">
        <f t="shared" si="27"/>
        <v>0</v>
      </c>
      <c r="AO267" s="157">
        <v>4000000</v>
      </c>
      <c r="AP267" s="157"/>
      <c r="AQ267" s="158">
        <f t="shared" si="29"/>
        <v>31000000</v>
      </c>
      <c r="AR267" s="158">
        <f t="shared" si="28"/>
        <v>0</v>
      </c>
      <c r="AS267" s="159" t="s">
        <v>170</v>
      </c>
      <c r="AT267" s="164">
        <v>359</v>
      </c>
      <c r="AU267" s="165" t="s">
        <v>1248</v>
      </c>
      <c r="AV267" s="148" t="s">
        <v>1249</v>
      </c>
    </row>
    <row r="268" spans="1:48" s="118" customFormat="1" ht="18.75" customHeight="1">
      <c r="A268" s="140">
        <v>163</v>
      </c>
      <c r="B268" s="141" t="s">
        <v>1250</v>
      </c>
      <c r="C268" s="142" t="s">
        <v>151</v>
      </c>
      <c r="D268" s="168" t="s">
        <v>112</v>
      </c>
      <c r="E268" s="168" t="s">
        <v>117</v>
      </c>
      <c r="F268" s="142" t="s">
        <v>214</v>
      </c>
      <c r="G268" s="141" t="s">
        <v>216</v>
      </c>
      <c r="H268" s="142" t="s">
        <v>85</v>
      </c>
      <c r="I268" s="142" t="s">
        <v>40</v>
      </c>
      <c r="J268" s="168" t="s">
        <v>1251</v>
      </c>
      <c r="K268" s="141" t="s">
        <v>218</v>
      </c>
      <c r="L268" s="141">
        <v>81101500</v>
      </c>
      <c r="M268" s="143">
        <v>8000000</v>
      </c>
      <c r="N268" s="144">
        <v>3.5</v>
      </c>
      <c r="O268" s="143">
        <v>28000000</v>
      </c>
      <c r="P268" s="144" t="s">
        <v>238</v>
      </c>
      <c r="Q268" s="144" t="s">
        <v>238</v>
      </c>
      <c r="R268" s="144" t="s">
        <v>238</v>
      </c>
      <c r="S268" s="141" t="s">
        <v>157</v>
      </c>
      <c r="T268" s="141" t="s">
        <v>701</v>
      </c>
      <c r="U268" s="141" t="s">
        <v>702</v>
      </c>
      <c r="V268" s="145" t="s">
        <v>703</v>
      </c>
      <c r="W268" s="141" t="s">
        <v>4009</v>
      </c>
      <c r="X268" s="146">
        <v>45363</v>
      </c>
      <c r="Y268" s="147">
        <v>202414000030683</v>
      </c>
      <c r="Z268" s="147" t="s">
        <v>178</v>
      </c>
      <c r="AA268" s="141" t="s">
        <v>1252</v>
      </c>
      <c r="AB268" s="146">
        <v>45335</v>
      </c>
      <c r="AC268" s="162" t="s">
        <v>1253</v>
      </c>
      <c r="AD268" s="146">
        <v>45369</v>
      </c>
      <c r="AE268" s="163">
        <v>28000000</v>
      </c>
      <c r="AF268" s="152">
        <f t="shared" si="25"/>
        <v>0</v>
      </c>
      <c r="AG268" s="167">
        <v>518</v>
      </c>
      <c r="AH268" s="146">
        <v>45371</v>
      </c>
      <c r="AI268" s="163">
        <v>28000000</v>
      </c>
      <c r="AJ268" s="152">
        <f t="shared" si="26"/>
        <v>0</v>
      </c>
      <c r="AK268" s="164">
        <v>1863</v>
      </c>
      <c r="AL268" s="146">
        <v>45422</v>
      </c>
      <c r="AM268" s="163">
        <v>28000000</v>
      </c>
      <c r="AN268" s="158">
        <f t="shared" si="27"/>
        <v>0</v>
      </c>
      <c r="AO268" s="157">
        <v>0</v>
      </c>
      <c r="AP268" s="157"/>
      <c r="AQ268" s="158">
        <f t="shared" si="29"/>
        <v>28000000</v>
      </c>
      <c r="AR268" s="158">
        <f t="shared" si="28"/>
        <v>0</v>
      </c>
      <c r="AS268" s="159" t="s">
        <v>170</v>
      </c>
      <c r="AT268" s="164">
        <v>421</v>
      </c>
      <c r="AU268" s="165" t="s">
        <v>1254</v>
      </c>
      <c r="AV268" s="148"/>
    </row>
    <row r="269" spans="1:48" s="118" customFormat="1" ht="18.75" customHeight="1">
      <c r="A269" s="140">
        <v>164</v>
      </c>
      <c r="B269" s="141" t="s">
        <v>1255</v>
      </c>
      <c r="C269" s="142" t="s">
        <v>151</v>
      </c>
      <c r="D269" s="168" t="s">
        <v>112</v>
      </c>
      <c r="E269" s="168" t="s">
        <v>117</v>
      </c>
      <c r="F269" s="142" t="s">
        <v>214</v>
      </c>
      <c r="G269" s="141" t="s">
        <v>216</v>
      </c>
      <c r="H269" s="142" t="s">
        <v>85</v>
      </c>
      <c r="I269" s="142" t="s">
        <v>40</v>
      </c>
      <c r="J269" s="168" t="s">
        <v>1256</v>
      </c>
      <c r="K269" s="141" t="s">
        <v>218</v>
      </c>
      <c r="L269" s="141">
        <v>81101500</v>
      </c>
      <c r="M269" s="143">
        <v>5506800</v>
      </c>
      <c r="N269" s="144">
        <v>3.5</v>
      </c>
      <c r="O269" s="143">
        <v>19273800</v>
      </c>
      <c r="P269" s="144" t="s">
        <v>238</v>
      </c>
      <c r="Q269" s="144" t="s">
        <v>238</v>
      </c>
      <c r="R269" s="144" t="s">
        <v>238</v>
      </c>
      <c r="S269" s="141" t="s">
        <v>157</v>
      </c>
      <c r="T269" s="141" t="s">
        <v>701</v>
      </c>
      <c r="U269" s="141" t="s">
        <v>702</v>
      </c>
      <c r="V269" s="145" t="s">
        <v>703</v>
      </c>
      <c r="W269" s="141" t="s">
        <v>4009</v>
      </c>
      <c r="X269" s="146">
        <v>45363</v>
      </c>
      <c r="Y269" s="147">
        <v>202414000030683</v>
      </c>
      <c r="Z269" s="147" t="s">
        <v>178</v>
      </c>
      <c r="AA269" s="141" t="s">
        <v>1257</v>
      </c>
      <c r="AB269" s="146">
        <v>45335</v>
      </c>
      <c r="AC269" s="162" t="s">
        <v>1258</v>
      </c>
      <c r="AD269" s="146">
        <v>45369</v>
      </c>
      <c r="AE269" s="163">
        <v>19273800</v>
      </c>
      <c r="AF269" s="152">
        <f t="shared" si="25"/>
        <v>0</v>
      </c>
      <c r="AG269" s="167">
        <v>519</v>
      </c>
      <c r="AH269" s="146">
        <v>45371</v>
      </c>
      <c r="AI269" s="163">
        <v>19273800</v>
      </c>
      <c r="AJ269" s="152">
        <f t="shared" si="26"/>
        <v>0</v>
      </c>
      <c r="AK269" s="164">
        <v>1305</v>
      </c>
      <c r="AL269" s="146">
        <v>45390</v>
      </c>
      <c r="AM269" s="163">
        <v>19273800</v>
      </c>
      <c r="AN269" s="158">
        <f t="shared" si="27"/>
        <v>0</v>
      </c>
      <c r="AO269" s="157">
        <v>4038320</v>
      </c>
      <c r="AP269" s="157"/>
      <c r="AQ269" s="158">
        <f t="shared" si="29"/>
        <v>15235480</v>
      </c>
      <c r="AR269" s="158">
        <f t="shared" si="28"/>
        <v>0</v>
      </c>
      <c r="AS269" s="159" t="s">
        <v>170</v>
      </c>
      <c r="AT269" s="164">
        <v>287</v>
      </c>
      <c r="AU269" s="165" t="s">
        <v>1259</v>
      </c>
      <c r="AV269" s="148"/>
    </row>
    <row r="270" spans="1:48" s="118" customFormat="1" ht="18.75" customHeight="1">
      <c r="A270" s="140">
        <v>165</v>
      </c>
      <c r="B270" s="141" t="s">
        <v>1260</v>
      </c>
      <c r="C270" s="142" t="s">
        <v>151</v>
      </c>
      <c r="D270" s="168" t="s">
        <v>112</v>
      </c>
      <c r="E270" s="168" t="s">
        <v>117</v>
      </c>
      <c r="F270" s="142" t="s">
        <v>214</v>
      </c>
      <c r="G270" s="141" t="s">
        <v>216</v>
      </c>
      <c r="H270" s="142" t="s">
        <v>85</v>
      </c>
      <c r="I270" s="142" t="s">
        <v>40</v>
      </c>
      <c r="J270" s="168" t="s">
        <v>1256</v>
      </c>
      <c r="K270" s="141" t="s">
        <v>218</v>
      </c>
      <c r="L270" s="141">
        <v>81101500</v>
      </c>
      <c r="M270" s="143">
        <v>5506800</v>
      </c>
      <c r="N270" s="144">
        <v>3.5</v>
      </c>
      <c r="O270" s="143">
        <v>19273800</v>
      </c>
      <c r="P270" s="144" t="s">
        <v>238</v>
      </c>
      <c r="Q270" s="144" t="s">
        <v>238</v>
      </c>
      <c r="R270" s="144" t="s">
        <v>238</v>
      </c>
      <c r="S270" s="141" t="s">
        <v>157</v>
      </c>
      <c r="T270" s="141" t="s">
        <v>701</v>
      </c>
      <c r="U270" s="141" t="s">
        <v>702</v>
      </c>
      <c r="V270" s="145" t="s">
        <v>703</v>
      </c>
      <c r="W270" s="141" t="s">
        <v>4009</v>
      </c>
      <c r="X270" s="146">
        <v>45363</v>
      </c>
      <c r="Y270" s="147">
        <v>202414000030683</v>
      </c>
      <c r="Z270" s="147" t="s">
        <v>178</v>
      </c>
      <c r="AA270" s="141" t="s">
        <v>1257</v>
      </c>
      <c r="AB270" s="146">
        <v>45335</v>
      </c>
      <c r="AC270" s="162" t="s">
        <v>1261</v>
      </c>
      <c r="AD270" s="146">
        <v>45369</v>
      </c>
      <c r="AE270" s="163">
        <v>19273800</v>
      </c>
      <c r="AF270" s="152">
        <f t="shared" si="25"/>
        <v>0</v>
      </c>
      <c r="AG270" s="167">
        <v>520</v>
      </c>
      <c r="AH270" s="146">
        <v>45371</v>
      </c>
      <c r="AI270" s="163">
        <v>19273800</v>
      </c>
      <c r="AJ270" s="152">
        <f t="shared" si="26"/>
        <v>0</v>
      </c>
      <c r="AK270" s="164">
        <v>1353</v>
      </c>
      <c r="AL270" s="146">
        <v>45392</v>
      </c>
      <c r="AM270" s="163">
        <v>19273800</v>
      </c>
      <c r="AN270" s="158">
        <f t="shared" si="27"/>
        <v>0</v>
      </c>
      <c r="AO270" s="157">
        <v>2936960</v>
      </c>
      <c r="AP270" s="157"/>
      <c r="AQ270" s="158">
        <f t="shared" si="29"/>
        <v>16336840</v>
      </c>
      <c r="AR270" s="158">
        <f t="shared" si="28"/>
        <v>0</v>
      </c>
      <c r="AS270" s="159" t="s">
        <v>170</v>
      </c>
      <c r="AT270" s="164">
        <v>302</v>
      </c>
      <c r="AU270" s="165" t="s">
        <v>1262</v>
      </c>
      <c r="AV270" s="148"/>
    </row>
    <row r="271" spans="1:48" s="118" customFormat="1" ht="18.75" customHeight="1">
      <c r="A271" s="140">
        <v>166</v>
      </c>
      <c r="B271" s="141" t="s">
        <v>1263</v>
      </c>
      <c r="C271" s="142" t="s">
        <v>151</v>
      </c>
      <c r="D271" s="168" t="s">
        <v>112</v>
      </c>
      <c r="E271" s="168" t="s">
        <v>117</v>
      </c>
      <c r="F271" s="142" t="s">
        <v>214</v>
      </c>
      <c r="G271" s="141" t="s">
        <v>216</v>
      </c>
      <c r="H271" s="142" t="s">
        <v>85</v>
      </c>
      <c r="I271" s="142" t="s">
        <v>40</v>
      </c>
      <c r="J271" s="168" t="s">
        <v>1256</v>
      </c>
      <c r="K271" s="141" t="s">
        <v>218</v>
      </c>
      <c r="L271" s="141">
        <v>81101500</v>
      </c>
      <c r="M271" s="143">
        <v>5506800</v>
      </c>
      <c r="N271" s="144">
        <v>3.5</v>
      </c>
      <c r="O271" s="143">
        <v>19273800</v>
      </c>
      <c r="P271" s="144" t="s">
        <v>238</v>
      </c>
      <c r="Q271" s="144" t="s">
        <v>238</v>
      </c>
      <c r="R271" s="144" t="s">
        <v>238</v>
      </c>
      <c r="S271" s="141" t="s">
        <v>157</v>
      </c>
      <c r="T271" s="141" t="s">
        <v>701</v>
      </c>
      <c r="U271" s="141" t="s">
        <v>702</v>
      </c>
      <c r="V271" s="145" t="s">
        <v>703</v>
      </c>
      <c r="W271" s="141" t="s">
        <v>4009</v>
      </c>
      <c r="X271" s="146">
        <v>45363</v>
      </c>
      <c r="Y271" s="147">
        <v>202414000030683</v>
      </c>
      <c r="Z271" s="147" t="s">
        <v>178</v>
      </c>
      <c r="AA271" s="141" t="s">
        <v>1264</v>
      </c>
      <c r="AB271" s="146">
        <v>45335</v>
      </c>
      <c r="AC271" s="162" t="s">
        <v>1265</v>
      </c>
      <c r="AD271" s="146">
        <v>45369</v>
      </c>
      <c r="AE271" s="163">
        <v>19273800</v>
      </c>
      <c r="AF271" s="152">
        <f t="shared" si="25"/>
        <v>0</v>
      </c>
      <c r="AG271" s="167">
        <v>521</v>
      </c>
      <c r="AH271" s="146">
        <v>45371</v>
      </c>
      <c r="AI271" s="163">
        <v>19273800</v>
      </c>
      <c r="AJ271" s="152">
        <f t="shared" si="26"/>
        <v>0</v>
      </c>
      <c r="AK271" s="164">
        <v>1333</v>
      </c>
      <c r="AL271" s="146">
        <v>45390</v>
      </c>
      <c r="AM271" s="163">
        <v>19273800</v>
      </c>
      <c r="AN271" s="158">
        <f t="shared" si="27"/>
        <v>0</v>
      </c>
      <c r="AO271" s="157">
        <v>4038320</v>
      </c>
      <c r="AP271" s="157"/>
      <c r="AQ271" s="158">
        <f t="shared" si="29"/>
        <v>15235480</v>
      </c>
      <c r="AR271" s="158">
        <f t="shared" si="28"/>
        <v>0</v>
      </c>
      <c r="AS271" s="159" t="s">
        <v>170</v>
      </c>
      <c r="AT271" s="164">
        <v>295</v>
      </c>
      <c r="AU271" s="165" t="s">
        <v>1266</v>
      </c>
      <c r="AV271" s="148"/>
    </row>
    <row r="272" spans="1:48" s="118" customFormat="1" ht="18.75" customHeight="1">
      <c r="A272" s="140">
        <v>167</v>
      </c>
      <c r="B272" s="141" t="s">
        <v>1267</v>
      </c>
      <c r="C272" s="142" t="s">
        <v>151</v>
      </c>
      <c r="D272" s="168" t="s">
        <v>112</v>
      </c>
      <c r="E272" s="168" t="s">
        <v>117</v>
      </c>
      <c r="F272" s="142" t="s">
        <v>214</v>
      </c>
      <c r="G272" s="141" t="s">
        <v>216</v>
      </c>
      <c r="H272" s="142" t="s">
        <v>85</v>
      </c>
      <c r="I272" s="142" t="s">
        <v>40</v>
      </c>
      <c r="J272" s="168" t="s">
        <v>1256</v>
      </c>
      <c r="K272" s="141" t="s">
        <v>218</v>
      </c>
      <c r="L272" s="141">
        <v>81101500</v>
      </c>
      <c r="M272" s="143">
        <v>5506800</v>
      </c>
      <c r="N272" s="144">
        <v>3.5</v>
      </c>
      <c r="O272" s="143">
        <v>19273800</v>
      </c>
      <c r="P272" s="144" t="s">
        <v>238</v>
      </c>
      <c r="Q272" s="144" t="s">
        <v>238</v>
      </c>
      <c r="R272" s="144" t="s">
        <v>238</v>
      </c>
      <c r="S272" s="141" t="s">
        <v>157</v>
      </c>
      <c r="T272" s="141" t="s">
        <v>701</v>
      </c>
      <c r="U272" s="141" t="s">
        <v>702</v>
      </c>
      <c r="V272" s="145" t="s">
        <v>703</v>
      </c>
      <c r="W272" s="141" t="s">
        <v>4009</v>
      </c>
      <c r="X272" s="146">
        <v>45363</v>
      </c>
      <c r="Y272" s="147">
        <v>202414000030683</v>
      </c>
      <c r="Z272" s="147" t="s">
        <v>178</v>
      </c>
      <c r="AA272" s="141" t="s">
        <v>1264</v>
      </c>
      <c r="AB272" s="146">
        <v>45335</v>
      </c>
      <c r="AC272" s="162" t="s">
        <v>1268</v>
      </c>
      <c r="AD272" s="146">
        <v>45369</v>
      </c>
      <c r="AE272" s="163">
        <v>19273800</v>
      </c>
      <c r="AF272" s="152">
        <f t="shared" si="25"/>
        <v>0</v>
      </c>
      <c r="AG272" s="167">
        <v>522</v>
      </c>
      <c r="AH272" s="146">
        <v>45371</v>
      </c>
      <c r="AI272" s="163">
        <v>19273800</v>
      </c>
      <c r="AJ272" s="152">
        <f t="shared" si="26"/>
        <v>0</v>
      </c>
      <c r="AK272" s="164">
        <v>1770</v>
      </c>
      <c r="AL272" s="146">
        <v>45400</v>
      </c>
      <c r="AM272" s="163">
        <v>19273800</v>
      </c>
      <c r="AN272" s="158">
        <f t="shared" si="27"/>
        <v>0</v>
      </c>
      <c r="AO272" s="157">
        <v>1652040</v>
      </c>
      <c r="AP272" s="157"/>
      <c r="AQ272" s="158">
        <f t="shared" si="29"/>
        <v>17621760</v>
      </c>
      <c r="AR272" s="158">
        <f t="shared" si="28"/>
        <v>0</v>
      </c>
      <c r="AS272" s="159" t="s">
        <v>170</v>
      </c>
      <c r="AT272" s="164">
        <v>379</v>
      </c>
      <c r="AU272" s="165" t="s">
        <v>1269</v>
      </c>
      <c r="AV272" s="148"/>
    </row>
    <row r="273" spans="1:48" s="118" customFormat="1" ht="18.75" customHeight="1">
      <c r="A273" s="140">
        <v>168</v>
      </c>
      <c r="B273" s="141" t="s">
        <v>1270</v>
      </c>
      <c r="C273" s="142" t="s">
        <v>151</v>
      </c>
      <c r="D273" s="168" t="s">
        <v>112</v>
      </c>
      <c r="E273" s="168" t="s">
        <v>117</v>
      </c>
      <c r="F273" s="142" t="s">
        <v>123</v>
      </c>
      <c r="G273" s="141" t="s">
        <v>216</v>
      </c>
      <c r="H273" s="142" t="s">
        <v>12</v>
      </c>
      <c r="I273" s="142" t="s">
        <v>40</v>
      </c>
      <c r="J273" s="168" t="s">
        <v>1271</v>
      </c>
      <c r="K273" s="141" t="s">
        <v>218</v>
      </c>
      <c r="L273" s="141">
        <v>80111600</v>
      </c>
      <c r="M273" s="143">
        <v>3500000</v>
      </c>
      <c r="N273" s="144">
        <v>3.5</v>
      </c>
      <c r="O273" s="143">
        <v>12250000</v>
      </c>
      <c r="P273" s="144" t="s">
        <v>238</v>
      </c>
      <c r="Q273" s="144" t="s">
        <v>238</v>
      </c>
      <c r="R273" s="144" t="s">
        <v>238</v>
      </c>
      <c r="S273" s="141" t="s">
        <v>157</v>
      </c>
      <c r="T273" s="141" t="s">
        <v>701</v>
      </c>
      <c r="U273" s="141" t="s">
        <v>702</v>
      </c>
      <c r="V273" s="145" t="s">
        <v>703</v>
      </c>
      <c r="W273" s="141" t="s">
        <v>4009</v>
      </c>
      <c r="X273" s="146">
        <v>45363</v>
      </c>
      <c r="Y273" s="147">
        <v>202414000030683</v>
      </c>
      <c r="Z273" s="147" t="s">
        <v>178</v>
      </c>
      <c r="AA273" s="141" t="s">
        <v>1272</v>
      </c>
      <c r="AB273" s="146">
        <v>45335</v>
      </c>
      <c r="AC273" s="162" t="s">
        <v>1273</v>
      </c>
      <c r="AD273" s="146">
        <v>45369</v>
      </c>
      <c r="AE273" s="163">
        <v>12250000</v>
      </c>
      <c r="AF273" s="152">
        <f t="shared" si="25"/>
        <v>0</v>
      </c>
      <c r="AG273" s="167"/>
      <c r="AH273" s="146"/>
      <c r="AI273" s="163"/>
      <c r="AJ273" s="152">
        <f t="shared" si="26"/>
        <v>12250000</v>
      </c>
      <c r="AK273" s="164"/>
      <c r="AL273" s="146"/>
      <c r="AM273" s="163"/>
      <c r="AN273" s="158">
        <f t="shared" si="27"/>
        <v>0</v>
      </c>
      <c r="AO273" s="157"/>
      <c r="AP273" s="157"/>
      <c r="AQ273" s="158">
        <f t="shared" si="29"/>
        <v>0</v>
      </c>
      <c r="AR273" s="158">
        <f t="shared" si="28"/>
        <v>12250000</v>
      </c>
      <c r="AS273" s="159"/>
      <c r="AT273" s="164"/>
      <c r="AU273" s="165"/>
      <c r="AV273" s="148"/>
    </row>
    <row r="274" spans="1:48" s="118" customFormat="1" ht="18.75" customHeight="1">
      <c r="A274" s="140">
        <v>169</v>
      </c>
      <c r="B274" s="141" t="s">
        <v>1274</v>
      </c>
      <c r="C274" s="142" t="s">
        <v>151</v>
      </c>
      <c r="D274" s="168" t="s">
        <v>112</v>
      </c>
      <c r="E274" s="168" t="s">
        <v>117</v>
      </c>
      <c r="F274" s="142" t="s">
        <v>123</v>
      </c>
      <c r="G274" s="141" t="s">
        <v>216</v>
      </c>
      <c r="H274" s="142" t="s">
        <v>12</v>
      </c>
      <c r="I274" s="142" t="s">
        <v>40</v>
      </c>
      <c r="J274" s="168" t="s">
        <v>1275</v>
      </c>
      <c r="K274" s="141" t="s">
        <v>218</v>
      </c>
      <c r="L274" s="141">
        <v>80111600</v>
      </c>
      <c r="M274" s="143">
        <v>4637417</v>
      </c>
      <c r="N274" s="144">
        <v>3.5</v>
      </c>
      <c r="O274" s="143">
        <v>16230960</v>
      </c>
      <c r="P274" s="144" t="s">
        <v>238</v>
      </c>
      <c r="Q274" s="144" t="s">
        <v>238</v>
      </c>
      <c r="R274" s="144" t="s">
        <v>238</v>
      </c>
      <c r="S274" s="141" t="s">
        <v>157</v>
      </c>
      <c r="T274" s="141" t="s">
        <v>701</v>
      </c>
      <c r="U274" s="141" t="s">
        <v>702</v>
      </c>
      <c r="V274" s="145" t="s">
        <v>703</v>
      </c>
      <c r="W274" s="141" t="s">
        <v>4009</v>
      </c>
      <c r="X274" s="146">
        <v>45363</v>
      </c>
      <c r="Y274" s="147">
        <v>202414000030683</v>
      </c>
      <c r="Z274" s="147" t="s">
        <v>178</v>
      </c>
      <c r="AA274" s="141" t="s">
        <v>1276</v>
      </c>
      <c r="AB274" s="146">
        <v>45335</v>
      </c>
      <c r="AC274" s="162" t="s">
        <v>1277</v>
      </c>
      <c r="AD274" s="146">
        <v>45369</v>
      </c>
      <c r="AE274" s="163">
        <v>16230960</v>
      </c>
      <c r="AF274" s="152">
        <f t="shared" si="25"/>
        <v>0</v>
      </c>
      <c r="AG274" s="167">
        <v>457</v>
      </c>
      <c r="AH274" s="146">
        <v>45369</v>
      </c>
      <c r="AI274" s="163">
        <v>16230960</v>
      </c>
      <c r="AJ274" s="152">
        <f t="shared" si="26"/>
        <v>0</v>
      </c>
      <c r="AK274" s="164">
        <v>1120</v>
      </c>
      <c r="AL274" s="146">
        <v>45377</v>
      </c>
      <c r="AM274" s="163">
        <v>16230960</v>
      </c>
      <c r="AN274" s="158">
        <f t="shared" si="27"/>
        <v>0</v>
      </c>
      <c r="AO274" s="157">
        <v>4637417</v>
      </c>
      <c r="AP274" s="157"/>
      <c r="AQ274" s="158">
        <f t="shared" si="29"/>
        <v>11593543</v>
      </c>
      <c r="AR274" s="158">
        <f t="shared" si="28"/>
        <v>0</v>
      </c>
      <c r="AS274" s="159" t="s">
        <v>168</v>
      </c>
      <c r="AT274" s="164">
        <v>225</v>
      </c>
      <c r="AU274" s="165" t="s">
        <v>1278</v>
      </c>
      <c r="AV274" s="148"/>
    </row>
    <row r="275" spans="1:48" s="118" customFormat="1" ht="18.75" customHeight="1">
      <c r="A275" s="140">
        <v>170</v>
      </c>
      <c r="B275" s="141" t="s">
        <v>1279</v>
      </c>
      <c r="C275" s="142" t="s">
        <v>151</v>
      </c>
      <c r="D275" s="168" t="s">
        <v>112</v>
      </c>
      <c r="E275" s="168" t="s">
        <v>117</v>
      </c>
      <c r="F275" s="142" t="s">
        <v>214</v>
      </c>
      <c r="G275" s="141" t="s">
        <v>216</v>
      </c>
      <c r="H275" s="142" t="s">
        <v>2</v>
      </c>
      <c r="I275" s="142" t="s">
        <v>40</v>
      </c>
      <c r="J275" s="168" t="s">
        <v>1280</v>
      </c>
      <c r="K275" s="141" t="s">
        <v>218</v>
      </c>
      <c r="L275" s="141">
        <v>80111607</v>
      </c>
      <c r="M275" s="143">
        <v>8000000</v>
      </c>
      <c r="N275" s="144">
        <v>3.5</v>
      </c>
      <c r="O275" s="143">
        <v>28000000</v>
      </c>
      <c r="P275" s="144" t="s">
        <v>238</v>
      </c>
      <c r="Q275" s="144" t="s">
        <v>238</v>
      </c>
      <c r="R275" s="144" t="s">
        <v>238</v>
      </c>
      <c r="S275" s="141" t="s">
        <v>157</v>
      </c>
      <c r="T275" s="141" t="s">
        <v>701</v>
      </c>
      <c r="U275" s="141" t="s">
        <v>702</v>
      </c>
      <c r="V275" s="145" t="s">
        <v>703</v>
      </c>
      <c r="W275" s="141" t="s">
        <v>4009</v>
      </c>
      <c r="X275" s="146">
        <v>45363</v>
      </c>
      <c r="Y275" s="147">
        <v>202414000030683</v>
      </c>
      <c r="Z275" s="147" t="s">
        <v>178</v>
      </c>
      <c r="AA275" s="141" t="s">
        <v>1281</v>
      </c>
      <c r="AB275" s="146">
        <v>45335</v>
      </c>
      <c r="AC275" s="162" t="s">
        <v>1282</v>
      </c>
      <c r="AD275" s="146">
        <v>45369</v>
      </c>
      <c r="AE275" s="163">
        <v>28000000</v>
      </c>
      <c r="AF275" s="152">
        <f t="shared" si="25"/>
        <v>0</v>
      </c>
      <c r="AG275" s="167">
        <v>523</v>
      </c>
      <c r="AH275" s="146">
        <v>45371</v>
      </c>
      <c r="AI275" s="163">
        <v>28000000</v>
      </c>
      <c r="AJ275" s="152">
        <f t="shared" si="26"/>
        <v>0</v>
      </c>
      <c r="AK275" s="164">
        <v>1231</v>
      </c>
      <c r="AL275" s="146">
        <v>45387</v>
      </c>
      <c r="AM275" s="163">
        <v>28000000</v>
      </c>
      <c r="AN275" s="158">
        <f t="shared" si="27"/>
        <v>0</v>
      </c>
      <c r="AO275" s="157">
        <v>6133333</v>
      </c>
      <c r="AP275" s="157"/>
      <c r="AQ275" s="158">
        <f t="shared" si="29"/>
        <v>21866667</v>
      </c>
      <c r="AR275" s="158">
        <f t="shared" si="28"/>
        <v>0</v>
      </c>
      <c r="AS275" s="159" t="s">
        <v>170</v>
      </c>
      <c r="AT275" s="164">
        <v>272</v>
      </c>
      <c r="AU275" s="165" t="s">
        <v>1283</v>
      </c>
      <c r="AV275" s="148"/>
    </row>
    <row r="276" spans="1:48" s="118" customFormat="1" ht="18.75" customHeight="1">
      <c r="A276" s="140">
        <v>171</v>
      </c>
      <c r="B276" s="141" t="s">
        <v>1284</v>
      </c>
      <c r="C276" s="142" t="s">
        <v>151</v>
      </c>
      <c r="D276" s="168" t="s">
        <v>112</v>
      </c>
      <c r="E276" s="168" t="s">
        <v>117</v>
      </c>
      <c r="F276" s="142" t="s">
        <v>123</v>
      </c>
      <c r="G276" s="141" t="s">
        <v>216</v>
      </c>
      <c r="H276" s="142" t="s">
        <v>5</v>
      </c>
      <c r="I276" s="142" t="s">
        <v>40</v>
      </c>
      <c r="J276" s="168" t="s">
        <v>1285</v>
      </c>
      <c r="K276" s="141" t="s">
        <v>218</v>
      </c>
      <c r="L276" s="141">
        <v>80111600</v>
      </c>
      <c r="M276" s="143">
        <v>14300000</v>
      </c>
      <c r="N276" s="144">
        <v>3.5</v>
      </c>
      <c r="O276" s="143">
        <v>50050000</v>
      </c>
      <c r="P276" s="144" t="s">
        <v>238</v>
      </c>
      <c r="Q276" s="144" t="s">
        <v>238</v>
      </c>
      <c r="R276" s="144" t="s">
        <v>238</v>
      </c>
      <c r="S276" s="141" t="s">
        <v>157</v>
      </c>
      <c r="T276" s="141" t="s">
        <v>701</v>
      </c>
      <c r="U276" s="141" t="s">
        <v>702</v>
      </c>
      <c r="V276" s="145" t="s">
        <v>703</v>
      </c>
      <c r="W276" s="141" t="s">
        <v>4009</v>
      </c>
      <c r="X276" s="146">
        <v>45363</v>
      </c>
      <c r="Y276" s="147">
        <v>202414000030683</v>
      </c>
      <c r="Z276" s="147" t="s">
        <v>178</v>
      </c>
      <c r="AA276" s="141" t="s">
        <v>1286</v>
      </c>
      <c r="AB276" s="146">
        <v>45335</v>
      </c>
      <c r="AC276" s="162" t="s">
        <v>1287</v>
      </c>
      <c r="AD276" s="146">
        <v>45369</v>
      </c>
      <c r="AE276" s="163">
        <v>50050000</v>
      </c>
      <c r="AF276" s="152">
        <f t="shared" si="25"/>
        <v>0</v>
      </c>
      <c r="AG276" s="167">
        <v>511</v>
      </c>
      <c r="AH276" s="146">
        <v>45371</v>
      </c>
      <c r="AI276" s="163">
        <v>50050000</v>
      </c>
      <c r="AJ276" s="152">
        <f t="shared" si="26"/>
        <v>0</v>
      </c>
      <c r="AK276" s="164">
        <v>1227</v>
      </c>
      <c r="AL276" s="146">
        <v>45387</v>
      </c>
      <c r="AM276" s="163">
        <v>50050000</v>
      </c>
      <c r="AN276" s="158">
        <f t="shared" si="27"/>
        <v>0</v>
      </c>
      <c r="AO276" s="157">
        <v>10963333</v>
      </c>
      <c r="AP276" s="157"/>
      <c r="AQ276" s="158">
        <f t="shared" si="29"/>
        <v>39086667</v>
      </c>
      <c r="AR276" s="158">
        <f t="shared" si="28"/>
        <v>0</v>
      </c>
      <c r="AS276" s="159" t="s">
        <v>170</v>
      </c>
      <c r="AT276" s="164">
        <v>271</v>
      </c>
      <c r="AU276" s="165" t="s">
        <v>1288</v>
      </c>
      <c r="AV276" s="148"/>
    </row>
    <row r="277" spans="1:48" s="118" customFormat="1" ht="18.75" customHeight="1">
      <c r="A277" s="140">
        <v>172</v>
      </c>
      <c r="B277" s="141" t="s">
        <v>1289</v>
      </c>
      <c r="C277" s="142" t="s">
        <v>151</v>
      </c>
      <c r="D277" s="168" t="s">
        <v>112</v>
      </c>
      <c r="E277" s="168" t="s">
        <v>117</v>
      </c>
      <c r="F277" s="142" t="s">
        <v>123</v>
      </c>
      <c r="G277" s="141" t="s">
        <v>216</v>
      </c>
      <c r="H277" s="142" t="s">
        <v>5</v>
      </c>
      <c r="I277" s="142" t="s">
        <v>40</v>
      </c>
      <c r="J277" s="168" t="s">
        <v>1290</v>
      </c>
      <c r="K277" s="141" t="s">
        <v>218</v>
      </c>
      <c r="L277" s="141">
        <v>80111600</v>
      </c>
      <c r="M277" s="143">
        <v>8000000</v>
      </c>
      <c r="N277" s="144">
        <v>3.5</v>
      </c>
      <c r="O277" s="143">
        <v>28000000</v>
      </c>
      <c r="P277" s="144" t="s">
        <v>238</v>
      </c>
      <c r="Q277" s="144" t="s">
        <v>238</v>
      </c>
      <c r="R277" s="144" t="s">
        <v>238</v>
      </c>
      <c r="S277" s="141" t="s">
        <v>157</v>
      </c>
      <c r="T277" s="141" t="s">
        <v>701</v>
      </c>
      <c r="U277" s="141" t="s">
        <v>702</v>
      </c>
      <c r="V277" s="145" t="s">
        <v>703</v>
      </c>
      <c r="W277" s="141" t="s">
        <v>4009</v>
      </c>
      <c r="X277" s="146">
        <v>45363</v>
      </c>
      <c r="Y277" s="147">
        <v>202414000030683</v>
      </c>
      <c r="Z277" s="147" t="s">
        <v>178</v>
      </c>
      <c r="AA277" s="141" t="s">
        <v>1291</v>
      </c>
      <c r="AB277" s="146">
        <v>45335</v>
      </c>
      <c r="AC277" s="162" t="s">
        <v>1292</v>
      </c>
      <c r="AD277" s="146">
        <v>45369</v>
      </c>
      <c r="AE277" s="163">
        <v>28000000</v>
      </c>
      <c r="AF277" s="152">
        <f t="shared" si="25"/>
        <v>0</v>
      </c>
      <c r="AG277" s="167">
        <v>524</v>
      </c>
      <c r="AH277" s="146">
        <v>45371</v>
      </c>
      <c r="AI277" s="163">
        <v>28000000</v>
      </c>
      <c r="AJ277" s="152">
        <f t="shared" si="26"/>
        <v>0</v>
      </c>
      <c r="AK277" s="164">
        <v>1484</v>
      </c>
      <c r="AL277" s="146">
        <v>45393</v>
      </c>
      <c r="AM277" s="163">
        <v>28000000</v>
      </c>
      <c r="AN277" s="158">
        <f t="shared" si="27"/>
        <v>0</v>
      </c>
      <c r="AO277" s="157">
        <v>4266667</v>
      </c>
      <c r="AP277" s="157"/>
      <c r="AQ277" s="158">
        <f t="shared" si="29"/>
        <v>23733333</v>
      </c>
      <c r="AR277" s="158">
        <f t="shared" si="28"/>
        <v>0</v>
      </c>
      <c r="AS277" s="159" t="s">
        <v>170</v>
      </c>
      <c r="AT277" s="164">
        <v>311</v>
      </c>
      <c r="AU277" s="165" t="s">
        <v>1293</v>
      </c>
      <c r="AV277" s="148"/>
    </row>
    <row r="278" spans="1:48" s="118" customFormat="1" ht="18.75" customHeight="1">
      <c r="A278" s="140">
        <v>173</v>
      </c>
      <c r="B278" s="141" t="s">
        <v>1294</v>
      </c>
      <c r="C278" s="142" t="s">
        <v>151</v>
      </c>
      <c r="D278" s="168" t="s">
        <v>112</v>
      </c>
      <c r="E278" s="168" t="s">
        <v>117</v>
      </c>
      <c r="F278" s="142" t="s">
        <v>123</v>
      </c>
      <c r="G278" s="141" t="s">
        <v>216</v>
      </c>
      <c r="H278" s="142" t="s">
        <v>5</v>
      </c>
      <c r="I278" s="142" t="s">
        <v>40</v>
      </c>
      <c r="J278" s="168" t="s">
        <v>1290</v>
      </c>
      <c r="K278" s="141" t="s">
        <v>218</v>
      </c>
      <c r="L278" s="141">
        <v>80111600</v>
      </c>
      <c r="M278" s="143">
        <v>8000000</v>
      </c>
      <c r="N278" s="144">
        <v>3.5</v>
      </c>
      <c r="O278" s="143">
        <v>28000000</v>
      </c>
      <c r="P278" s="144" t="s">
        <v>238</v>
      </c>
      <c r="Q278" s="144" t="s">
        <v>238</v>
      </c>
      <c r="R278" s="144" t="s">
        <v>238</v>
      </c>
      <c r="S278" s="141" t="s">
        <v>157</v>
      </c>
      <c r="T278" s="141" t="s">
        <v>701</v>
      </c>
      <c r="U278" s="141" t="s">
        <v>702</v>
      </c>
      <c r="V278" s="145" t="s">
        <v>703</v>
      </c>
      <c r="W278" s="141" t="s">
        <v>4009</v>
      </c>
      <c r="X278" s="146">
        <v>45363</v>
      </c>
      <c r="Y278" s="147">
        <v>202414000030683</v>
      </c>
      <c r="Z278" s="147" t="s">
        <v>178</v>
      </c>
      <c r="AA278" s="141" t="s">
        <v>1291</v>
      </c>
      <c r="AB278" s="146">
        <v>45335</v>
      </c>
      <c r="AC278" s="162" t="s">
        <v>1295</v>
      </c>
      <c r="AD278" s="146">
        <v>45369</v>
      </c>
      <c r="AE278" s="163">
        <v>28000000</v>
      </c>
      <c r="AF278" s="152">
        <f t="shared" si="25"/>
        <v>0</v>
      </c>
      <c r="AG278" s="167">
        <v>525</v>
      </c>
      <c r="AH278" s="146">
        <v>45371</v>
      </c>
      <c r="AI278" s="163">
        <v>0</v>
      </c>
      <c r="AJ278" s="152">
        <f t="shared" si="26"/>
        <v>28000000</v>
      </c>
      <c r="AK278" s="164"/>
      <c r="AL278" s="146"/>
      <c r="AM278" s="163"/>
      <c r="AN278" s="158">
        <f t="shared" si="27"/>
        <v>0</v>
      </c>
      <c r="AO278" s="157"/>
      <c r="AP278" s="157"/>
      <c r="AQ278" s="158">
        <f t="shared" si="29"/>
        <v>0</v>
      </c>
      <c r="AR278" s="158">
        <f t="shared" si="28"/>
        <v>28000000</v>
      </c>
      <c r="AS278" s="159"/>
      <c r="AT278" s="164"/>
      <c r="AU278" s="165"/>
      <c r="AV278" s="148"/>
    </row>
    <row r="279" spans="1:48" s="118" customFormat="1" ht="18.75" customHeight="1">
      <c r="A279" s="140">
        <v>174</v>
      </c>
      <c r="B279" s="141" t="s">
        <v>1296</v>
      </c>
      <c r="C279" s="142" t="s">
        <v>151</v>
      </c>
      <c r="D279" s="168" t="s">
        <v>112</v>
      </c>
      <c r="E279" s="168" t="s">
        <v>117</v>
      </c>
      <c r="F279" s="142" t="s">
        <v>214</v>
      </c>
      <c r="G279" s="141" t="s">
        <v>216</v>
      </c>
      <c r="H279" s="142" t="s">
        <v>84</v>
      </c>
      <c r="I279" s="142" t="s">
        <v>41</v>
      </c>
      <c r="J279" s="168" t="s">
        <v>1297</v>
      </c>
      <c r="K279" s="141" t="s">
        <v>218</v>
      </c>
      <c r="L279" s="141">
        <v>80111617</v>
      </c>
      <c r="M279" s="143">
        <v>8000000</v>
      </c>
      <c r="N279" s="144">
        <v>3.5</v>
      </c>
      <c r="O279" s="143">
        <v>28000000</v>
      </c>
      <c r="P279" s="144" t="s">
        <v>238</v>
      </c>
      <c r="Q279" s="144" t="s">
        <v>238</v>
      </c>
      <c r="R279" s="144" t="s">
        <v>238</v>
      </c>
      <c r="S279" s="141" t="s">
        <v>157</v>
      </c>
      <c r="T279" s="141" t="s">
        <v>701</v>
      </c>
      <c r="U279" s="141" t="s">
        <v>702</v>
      </c>
      <c r="V279" s="145" t="s">
        <v>703</v>
      </c>
      <c r="W279" s="141" t="s">
        <v>4009</v>
      </c>
      <c r="X279" s="146">
        <v>45363</v>
      </c>
      <c r="Y279" s="147">
        <v>202414000030683</v>
      </c>
      <c r="Z279" s="147" t="s">
        <v>178</v>
      </c>
      <c r="AA279" s="141" t="s">
        <v>1298</v>
      </c>
      <c r="AB279" s="146">
        <v>45335</v>
      </c>
      <c r="AC279" s="162" t="s">
        <v>1299</v>
      </c>
      <c r="AD279" s="146">
        <v>45369</v>
      </c>
      <c r="AE279" s="163">
        <v>28000000</v>
      </c>
      <c r="AF279" s="152">
        <f t="shared" si="25"/>
        <v>0</v>
      </c>
      <c r="AG279" s="167">
        <v>526</v>
      </c>
      <c r="AH279" s="146">
        <v>45371</v>
      </c>
      <c r="AI279" s="163">
        <v>28000000</v>
      </c>
      <c r="AJ279" s="152">
        <f t="shared" si="26"/>
        <v>0</v>
      </c>
      <c r="AK279" s="164">
        <v>1755</v>
      </c>
      <c r="AL279" s="146">
        <v>45399</v>
      </c>
      <c r="AM279" s="163">
        <v>28000000</v>
      </c>
      <c r="AN279" s="158">
        <f t="shared" si="27"/>
        <v>0</v>
      </c>
      <c r="AO279" s="157">
        <v>3200000</v>
      </c>
      <c r="AP279" s="157"/>
      <c r="AQ279" s="158">
        <f t="shared" si="29"/>
        <v>24800000</v>
      </c>
      <c r="AR279" s="158">
        <f t="shared" si="28"/>
        <v>0</v>
      </c>
      <c r="AS279" s="159" t="s">
        <v>170</v>
      </c>
      <c r="AT279" s="164">
        <v>363</v>
      </c>
      <c r="AU279" s="165" t="s">
        <v>1300</v>
      </c>
      <c r="AV279" s="148"/>
    </row>
    <row r="280" spans="1:48" s="118" customFormat="1" ht="18.75" customHeight="1">
      <c r="A280" s="140">
        <v>175</v>
      </c>
      <c r="B280" s="141" t="s">
        <v>1301</v>
      </c>
      <c r="C280" s="142" t="s">
        <v>151</v>
      </c>
      <c r="D280" s="168" t="s">
        <v>112</v>
      </c>
      <c r="E280" s="168" t="s">
        <v>117</v>
      </c>
      <c r="F280" s="142" t="s">
        <v>214</v>
      </c>
      <c r="G280" s="141" t="s">
        <v>216</v>
      </c>
      <c r="H280" s="142" t="s">
        <v>84</v>
      </c>
      <c r="I280" s="142" t="s">
        <v>41</v>
      </c>
      <c r="J280" s="168" t="s">
        <v>1302</v>
      </c>
      <c r="K280" s="141" t="s">
        <v>218</v>
      </c>
      <c r="L280" s="141">
        <v>80111617</v>
      </c>
      <c r="M280" s="143">
        <v>8000000</v>
      </c>
      <c r="N280" s="144">
        <v>3.5</v>
      </c>
      <c r="O280" s="143">
        <v>28000000</v>
      </c>
      <c r="P280" s="144" t="s">
        <v>238</v>
      </c>
      <c r="Q280" s="144" t="s">
        <v>238</v>
      </c>
      <c r="R280" s="144" t="s">
        <v>238</v>
      </c>
      <c r="S280" s="141" t="s">
        <v>157</v>
      </c>
      <c r="T280" s="141" t="s">
        <v>701</v>
      </c>
      <c r="U280" s="141" t="s">
        <v>702</v>
      </c>
      <c r="V280" s="145" t="s">
        <v>703</v>
      </c>
      <c r="W280" s="141" t="s">
        <v>4009</v>
      </c>
      <c r="X280" s="146">
        <v>45363</v>
      </c>
      <c r="Y280" s="147">
        <v>202414000030683</v>
      </c>
      <c r="Z280" s="147" t="s">
        <v>178</v>
      </c>
      <c r="AA280" s="141" t="s">
        <v>1303</v>
      </c>
      <c r="AB280" s="146">
        <v>45335</v>
      </c>
      <c r="AC280" s="162" t="s">
        <v>1304</v>
      </c>
      <c r="AD280" s="146">
        <v>45369</v>
      </c>
      <c r="AE280" s="163">
        <v>28000000</v>
      </c>
      <c r="AF280" s="152">
        <f t="shared" si="25"/>
        <v>0</v>
      </c>
      <c r="AG280" s="167">
        <v>527</v>
      </c>
      <c r="AH280" s="146">
        <v>45371</v>
      </c>
      <c r="AI280" s="163">
        <v>0</v>
      </c>
      <c r="AJ280" s="152">
        <f t="shared" si="26"/>
        <v>28000000</v>
      </c>
      <c r="AK280" s="164"/>
      <c r="AL280" s="146"/>
      <c r="AM280" s="163"/>
      <c r="AN280" s="158">
        <f t="shared" si="27"/>
        <v>0</v>
      </c>
      <c r="AO280" s="157"/>
      <c r="AP280" s="157"/>
      <c r="AQ280" s="158">
        <f t="shared" si="29"/>
        <v>0</v>
      </c>
      <c r="AR280" s="158">
        <f t="shared" si="28"/>
        <v>28000000</v>
      </c>
      <c r="AS280" s="159"/>
      <c r="AT280" s="164"/>
      <c r="AU280" s="165"/>
      <c r="AV280" s="148"/>
    </row>
    <row r="281" spans="1:48" s="118" customFormat="1" ht="18.75" customHeight="1">
      <c r="A281" s="140">
        <v>176</v>
      </c>
      <c r="B281" s="141" t="s">
        <v>1305</v>
      </c>
      <c r="C281" s="142" t="s">
        <v>151</v>
      </c>
      <c r="D281" s="168" t="s">
        <v>112</v>
      </c>
      <c r="E281" s="168" t="s">
        <v>117</v>
      </c>
      <c r="F281" s="142" t="s">
        <v>123</v>
      </c>
      <c r="G281" s="141" t="s">
        <v>216</v>
      </c>
      <c r="H281" s="142" t="s">
        <v>15</v>
      </c>
      <c r="I281" s="142" t="s">
        <v>40</v>
      </c>
      <c r="J281" s="168" t="s">
        <v>896</v>
      </c>
      <c r="K281" s="141" t="s">
        <v>226</v>
      </c>
      <c r="L281" s="141" t="s">
        <v>237</v>
      </c>
      <c r="M281" s="143">
        <v>1049850000</v>
      </c>
      <c r="N281" s="144">
        <v>1</v>
      </c>
      <c r="O281" s="143">
        <v>1049850000</v>
      </c>
      <c r="P281" s="144" t="s">
        <v>978</v>
      </c>
      <c r="Q281" s="144" t="s">
        <v>978</v>
      </c>
      <c r="R281" s="144" t="s">
        <v>978</v>
      </c>
      <c r="S281" s="141" t="s">
        <v>157</v>
      </c>
      <c r="T281" s="141" t="s">
        <v>701</v>
      </c>
      <c r="U281" s="141" t="s">
        <v>702</v>
      </c>
      <c r="V281" s="145" t="s">
        <v>711</v>
      </c>
      <c r="W281" s="141" t="s">
        <v>4010</v>
      </c>
      <c r="X281" s="146">
        <v>45390</v>
      </c>
      <c r="Y281" s="147" t="s">
        <v>1306</v>
      </c>
      <c r="Z281" s="147" t="s">
        <v>178</v>
      </c>
      <c r="AA281" s="141" t="s">
        <v>1307</v>
      </c>
      <c r="AB281" s="146">
        <v>45392</v>
      </c>
      <c r="AC281" s="162" t="s">
        <v>1308</v>
      </c>
      <c r="AD281" s="146">
        <v>45392</v>
      </c>
      <c r="AE281" s="163">
        <v>1049850000</v>
      </c>
      <c r="AF281" s="152">
        <f t="shared" si="25"/>
        <v>0</v>
      </c>
      <c r="AG281" s="167">
        <v>655</v>
      </c>
      <c r="AH281" s="146">
        <v>45397</v>
      </c>
      <c r="AI281" s="163">
        <v>384454514</v>
      </c>
      <c r="AJ281" s="152">
        <f t="shared" si="26"/>
        <v>665395486</v>
      </c>
      <c r="AK281" s="164" t="s">
        <v>899</v>
      </c>
      <c r="AL281" s="146">
        <v>45436</v>
      </c>
      <c r="AM281" s="163">
        <v>384454514</v>
      </c>
      <c r="AN281" s="158">
        <f t="shared" si="27"/>
        <v>0</v>
      </c>
      <c r="AO281" s="157">
        <v>213850000</v>
      </c>
      <c r="AP281" s="157"/>
      <c r="AQ281" s="158">
        <f t="shared" si="29"/>
        <v>170604514</v>
      </c>
      <c r="AR281" s="158">
        <f t="shared" si="28"/>
        <v>665395486</v>
      </c>
      <c r="AS281" s="159" t="s">
        <v>177</v>
      </c>
      <c r="AT281" s="164" t="s">
        <v>1395</v>
      </c>
      <c r="AU281" s="165" t="s">
        <v>1396</v>
      </c>
      <c r="AV281" s="148"/>
    </row>
    <row r="282" spans="1:48" s="118" customFormat="1" ht="18.75" customHeight="1">
      <c r="A282" s="140">
        <v>177</v>
      </c>
      <c r="B282" s="141" t="s">
        <v>1309</v>
      </c>
      <c r="C282" s="142" t="s">
        <v>151</v>
      </c>
      <c r="D282" s="168" t="s">
        <v>112</v>
      </c>
      <c r="E282" s="168" t="s">
        <v>117</v>
      </c>
      <c r="F282" s="142" t="s">
        <v>214</v>
      </c>
      <c r="G282" s="141" t="s">
        <v>216</v>
      </c>
      <c r="H282" s="142" t="s">
        <v>84</v>
      </c>
      <c r="I282" s="142" t="s">
        <v>41</v>
      </c>
      <c r="J282" s="168" t="s">
        <v>1310</v>
      </c>
      <c r="K282" s="141" t="s">
        <v>225</v>
      </c>
      <c r="L282" s="141">
        <v>80111617</v>
      </c>
      <c r="M282" s="143">
        <v>4945200</v>
      </c>
      <c r="N282" s="144">
        <v>1</v>
      </c>
      <c r="O282" s="143">
        <v>4945200</v>
      </c>
      <c r="P282" s="144" t="s">
        <v>622</v>
      </c>
      <c r="Q282" s="144" t="s">
        <v>622</v>
      </c>
      <c r="R282" s="144" t="s">
        <v>622</v>
      </c>
      <c r="S282" s="141" t="s">
        <v>157</v>
      </c>
      <c r="T282" s="141" t="s">
        <v>701</v>
      </c>
      <c r="U282" s="141" t="s">
        <v>702</v>
      </c>
      <c r="V282" s="145" t="s">
        <v>711</v>
      </c>
      <c r="W282" s="141" t="s">
        <v>4009</v>
      </c>
      <c r="X282" s="146">
        <v>45429</v>
      </c>
      <c r="Y282" s="147">
        <v>202414000048073</v>
      </c>
      <c r="Z282" s="147" t="s">
        <v>178</v>
      </c>
      <c r="AA282" s="141"/>
      <c r="AB282" s="146">
        <v>45432</v>
      </c>
      <c r="AC282" s="162" t="s">
        <v>1311</v>
      </c>
      <c r="AD282" s="146">
        <v>45432</v>
      </c>
      <c r="AE282" s="163">
        <v>4945200</v>
      </c>
      <c r="AF282" s="152">
        <f t="shared" si="25"/>
        <v>0</v>
      </c>
      <c r="AG282" s="167">
        <v>799</v>
      </c>
      <c r="AH282" s="146">
        <v>45434</v>
      </c>
      <c r="AI282" s="163">
        <v>2637440</v>
      </c>
      <c r="AJ282" s="152">
        <f t="shared" si="26"/>
        <v>2307760</v>
      </c>
      <c r="AK282" s="164">
        <v>2758</v>
      </c>
      <c r="AL282" s="146">
        <v>45440</v>
      </c>
      <c r="AM282" s="163">
        <v>2637440</v>
      </c>
      <c r="AN282" s="158">
        <f t="shared" si="27"/>
        <v>0</v>
      </c>
      <c r="AO282" s="157"/>
      <c r="AP282" s="157"/>
      <c r="AQ282" s="158">
        <f t="shared" si="29"/>
        <v>2637440</v>
      </c>
      <c r="AR282" s="158">
        <f t="shared" si="28"/>
        <v>2307760</v>
      </c>
      <c r="AS282" s="159" t="s">
        <v>170</v>
      </c>
      <c r="AT282" s="164">
        <v>55</v>
      </c>
      <c r="AU282" s="165" t="s">
        <v>987</v>
      </c>
      <c r="AV282" s="148"/>
    </row>
    <row r="283" spans="1:48" s="118" customFormat="1" ht="18.75" customHeight="1">
      <c r="A283" s="140">
        <v>178</v>
      </c>
      <c r="B283" s="141" t="s">
        <v>1312</v>
      </c>
      <c r="C283" s="142" t="s">
        <v>151</v>
      </c>
      <c r="D283" s="168" t="s">
        <v>112</v>
      </c>
      <c r="E283" s="168" t="s">
        <v>117</v>
      </c>
      <c r="F283" s="142" t="s">
        <v>213</v>
      </c>
      <c r="G283" s="141" t="s">
        <v>216</v>
      </c>
      <c r="H283" s="142" t="s">
        <v>6</v>
      </c>
      <c r="I283" s="142" t="s">
        <v>40</v>
      </c>
      <c r="J283" s="168" t="s">
        <v>1313</v>
      </c>
      <c r="K283" s="141" t="s">
        <v>225</v>
      </c>
      <c r="L283" s="141">
        <v>93141500</v>
      </c>
      <c r="M283" s="143">
        <v>8711100</v>
      </c>
      <c r="N283" s="144">
        <v>1</v>
      </c>
      <c r="O283" s="143">
        <v>8711100</v>
      </c>
      <c r="P283" s="144" t="s">
        <v>622</v>
      </c>
      <c r="Q283" s="144" t="s">
        <v>622</v>
      </c>
      <c r="R283" s="144" t="s">
        <v>622</v>
      </c>
      <c r="S283" s="141" t="s">
        <v>157</v>
      </c>
      <c r="T283" s="141" t="s">
        <v>701</v>
      </c>
      <c r="U283" s="141" t="s">
        <v>702</v>
      </c>
      <c r="V283" s="145" t="s">
        <v>711</v>
      </c>
      <c r="W283" s="141" t="s">
        <v>4009</v>
      </c>
      <c r="X283" s="146">
        <v>45429</v>
      </c>
      <c r="Y283" s="147">
        <v>202414000048073</v>
      </c>
      <c r="Z283" s="147" t="s">
        <v>178</v>
      </c>
      <c r="AA283" s="141"/>
      <c r="AB283" s="146">
        <v>45432</v>
      </c>
      <c r="AC283" s="162" t="s">
        <v>1314</v>
      </c>
      <c r="AD283" s="146">
        <v>45432</v>
      </c>
      <c r="AE283" s="163">
        <v>8711100</v>
      </c>
      <c r="AF283" s="152">
        <f t="shared" si="25"/>
        <v>0</v>
      </c>
      <c r="AG283" s="167">
        <v>800</v>
      </c>
      <c r="AH283" s="146">
        <v>45434</v>
      </c>
      <c r="AI283" s="163">
        <v>6678510</v>
      </c>
      <c r="AJ283" s="152">
        <f t="shared" si="26"/>
        <v>2032590</v>
      </c>
      <c r="AK283" s="164">
        <v>2903</v>
      </c>
      <c r="AL283" s="146">
        <v>45441</v>
      </c>
      <c r="AM283" s="163">
        <v>6678510</v>
      </c>
      <c r="AN283" s="158">
        <f t="shared" si="27"/>
        <v>0</v>
      </c>
      <c r="AO283" s="157"/>
      <c r="AP283" s="157"/>
      <c r="AQ283" s="158">
        <f t="shared" si="29"/>
        <v>6678510</v>
      </c>
      <c r="AR283" s="158">
        <f t="shared" si="28"/>
        <v>2032590</v>
      </c>
      <c r="AS283" s="159" t="s">
        <v>170</v>
      </c>
      <c r="AT283" s="164">
        <v>79</v>
      </c>
      <c r="AU283" s="165" t="s">
        <v>930</v>
      </c>
      <c r="AV283" s="148" t="s">
        <v>931</v>
      </c>
    </row>
    <row r="284" spans="1:48" s="118" customFormat="1" ht="18.75" customHeight="1">
      <c r="A284" s="140">
        <v>179</v>
      </c>
      <c r="B284" s="141" t="s">
        <v>1315</v>
      </c>
      <c r="C284" s="142" t="s">
        <v>151</v>
      </c>
      <c r="D284" s="168" t="s">
        <v>112</v>
      </c>
      <c r="E284" s="168" t="s">
        <v>117</v>
      </c>
      <c r="F284" s="142" t="s">
        <v>214</v>
      </c>
      <c r="G284" s="141" t="s">
        <v>216</v>
      </c>
      <c r="H284" s="142" t="s">
        <v>84</v>
      </c>
      <c r="I284" s="142" t="s">
        <v>41</v>
      </c>
      <c r="J284" s="168" t="s">
        <v>1316</v>
      </c>
      <c r="K284" s="141" t="s">
        <v>225</v>
      </c>
      <c r="L284" s="141">
        <v>80111617</v>
      </c>
      <c r="M284" s="143">
        <v>5929900</v>
      </c>
      <c r="N284" s="144">
        <v>1</v>
      </c>
      <c r="O284" s="143">
        <v>5929900</v>
      </c>
      <c r="P284" s="144" t="s">
        <v>622</v>
      </c>
      <c r="Q284" s="144" t="s">
        <v>622</v>
      </c>
      <c r="R284" s="144" t="s">
        <v>622</v>
      </c>
      <c r="S284" s="141" t="s">
        <v>157</v>
      </c>
      <c r="T284" s="141" t="s">
        <v>701</v>
      </c>
      <c r="U284" s="141" t="s">
        <v>702</v>
      </c>
      <c r="V284" s="145" t="s">
        <v>711</v>
      </c>
      <c r="W284" s="141" t="s">
        <v>4009</v>
      </c>
      <c r="X284" s="146">
        <v>45429</v>
      </c>
      <c r="Y284" s="147">
        <v>202414000048073</v>
      </c>
      <c r="Z284" s="147" t="s">
        <v>178</v>
      </c>
      <c r="AA284" s="141" t="s">
        <v>1317</v>
      </c>
      <c r="AB284" s="146">
        <v>45432</v>
      </c>
      <c r="AC284" s="162" t="s">
        <v>1318</v>
      </c>
      <c r="AD284" s="146">
        <v>45432</v>
      </c>
      <c r="AE284" s="163">
        <v>5929900</v>
      </c>
      <c r="AF284" s="152">
        <f t="shared" si="25"/>
        <v>0</v>
      </c>
      <c r="AG284" s="167">
        <v>801</v>
      </c>
      <c r="AH284" s="146">
        <v>45434</v>
      </c>
      <c r="AI284" s="163">
        <v>5929900</v>
      </c>
      <c r="AJ284" s="152">
        <f t="shared" si="26"/>
        <v>0</v>
      </c>
      <c r="AK284" s="164">
        <v>2906</v>
      </c>
      <c r="AL284" s="146">
        <v>45441</v>
      </c>
      <c r="AM284" s="163">
        <v>5929900</v>
      </c>
      <c r="AN284" s="158">
        <f t="shared" si="27"/>
        <v>0</v>
      </c>
      <c r="AO284" s="157"/>
      <c r="AP284" s="157"/>
      <c r="AQ284" s="158">
        <f t="shared" si="29"/>
        <v>5929900</v>
      </c>
      <c r="AR284" s="158">
        <f t="shared" si="28"/>
        <v>0</v>
      </c>
      <c r="AS284" s="159" t="s">
        <v>170</v>
      </c>
      <c r="AT284" s="164">
        <v>30</v>
      </c>
      <c r="AU284" s="165" t="s">
        <v>1090</v>
      </c>
      <c r="AV284" s="148"/>
    </row>
    <row r="285" spans="1:48" s="118" customFormat="1" ht="18.75" customHeight="1">
      <c r="A285" s="140">
        <v>180</v>
      </c>
      <c r="B285" s="141" t="s">
        <v>1319</v>
      </c>
      <c r="C285" s="142" t="s">
        <v>151</v>
      </c>
      <c r="D285" s="168" t="s">
        <v>112</v>
      </c>
      <c r="E285" s="168" t="s">
        <v>117</v>
      </c>
      <c r="F285" s="142" t="s">
        <v>214</v>
      </c>
      <c r="G285" s="141" t="s">
        <v>216</v>
      </c>
      <c r="H285" s="142" t="s">
        <v>85</v>
      </c>
      <c r="I285" s="142" t="s">
        <v>40</v>
      </c>
      <c r="J285" s="168" t="s">
        <v>1320</v>
      </c>
      <c r="K285" s="141" t="s">
        <v>225</v>
      </c>
      <c r="L285" s="141">
        <v>81101500</v>
      </c>
      <c r="M285" s="143">
        <v>5506800</v>
      </c>
      <c r="N285" s="144">
        <v>1</v>
      </c>
      <c r="O285" s="143">
        <v>5506800</v>
      </c>
      <c r="P285" s="144" t="s">
        <v>622</v>
      </c>
      <c r="Q285" s="144" t="s">
        <v>622</v>
      </c>
      <c r="R285" s="144" t="s">
        <v>622</v>
      </c>
      <c r="S285" s="141" t="s">
        <v>157</v>
      </c>
      <c r="T285" s="141" t="s">
        <v>701</v>
      </c>
      <c r="U285" s="141" t="s">
        <v>702</v>
      </c>
      <c r="V285" s="145" t="s">
        <v>711</v>
      </c>
      <c r="W285" s="141" t="s">
        <v>4009</v>
      </c>
      <c r="X285" s="146">
        <v>45429</v>
      </c>
      <c r="Y285" s="147">
        <v>202414000048073</v>
      </c>
      <c r="Z285" s="147" t="s">
        <v>178</v>
      </c>
      <c r="AA285" s="141" t="s">
        <v>1321</v>
      </c>
      <c r="AB285" s="146">
        <v>45432</v>
      </c>
      <c r="AC285" s="162" t="s">
        <v>1322</v>
      </c>
      <c r="AD285" s="146">
        <v>45432</v>
      </c>
      <c r="AE285" s="163">
        <v>5506800</v>
      </c>
      <c r="AF285" s="152">
        <f t="shared" si="25"/>
        <v>0</v>
      </c>
      <c r="AG285" s="167">
        <v>802</v>
      </c>
      <c r="AH285" s="146">
        <v>45434</v>
      </c>
      <c r="AI285" s="163">
        <v>4772560</v>
      </c>
      <c r="AJ285" s="152">
        <f t="shared" si="26"/>
        <v>734240</v>
      </c>
      <c r="AK285" s="164">
        <v>2904</v>
      </c>
      <c r="AL285" s="146">
        <v>45441</v>
      </c>
      <c r="AM285" s="163">
        <v>4772560</v>
      </c>
      <c r="AN285" s="158">
        <f t="shared" si="27"/>
        <v>0</v>
      </c>
      <c r="AO285" s="157"/>
      <c r="AP285" s="157"/>
      <c r="AQ285" s="158">
        <f t="shared" si="29"/>
        <v>4772560</v>
      </c>
      <c r="AR285" s="158">
        <f t="shared" si="28"/>
        <v>734240</v>
      </c>
      <c r="AS285" s="159" t="s">
        <v>170</v>
      </c>
      <c r="AT285" s="164">
        <v>53</v>
      </c>
      <c r="AU285" s="165" t="s">
        <v>1024</v>
      </c>
      <c r="AV285" s="148"/>
    </row>
    <row r="286" spans="1:48" s="118" customFormat="1" ht="18.75" customHeight="1">
      <c r="A286" s="140">
        <v>181</v>
      </c>
      <c r="B286" s="141" t="s">
        <v>1323</v>
      </c>
      <c r="C286" s="142" t="s">
        <v>151</v>
      </c>
      <c r="D286" s="168" t="s">
        <v>112</v>
      </c>
      <c r="E286" s="168" t="s">
        <v>117</v>
      </c>
      <c r="F286" s="142" t="s">
        <v>214</v>
      </c>
      <c r="G286" s="141" t="s">
        <v>216</v>
      </c>
      <c r="H286" s="142" t="s">
        <v>84</v>
      </c>
      <c r="I286" s="142" t="s">
        <v>41</v>
      </c>
      <c r="J286" s="168" t="s">
        <v>1324</v>
      </c>
      <c r="K286" s="141" t="s">
        <v>225</v>
      </c>
      <c r="L286" s="141">
        <v>80111617</v>
      </c>
      <c r="M286" s="143">
        <v>5929900</v>
      </c>
      <c r="N286" s="144">
        <v>1</v>
      </c>
      <c r="O286" s="143">
        <v>5929900</v>
      </c>
      <c r="P286" s="144" t="s">
        <v>622</v>
      </c>
      <c r="Q286" s="144" t="s">
        <v>622</v>
      </c>
      <c r="R286" s="144" t="s">
        <v>622</v>
      </c>
      <c r="S286" s="141" t="s">
        <v>157</v>
      </c>
      <c r="T286" s="141" t="s">
        <v>701</v>
      </c>
      <c r="U286" s="141" t="s">
        <v>702</v>
      </c>
      <c r="V286" s="145" t="s">
        <v>711</v>
      </c>
      <c r="W286" s="141" t="s">
        <v>4009</v>
      </c>
      <c r="X286" s="146">
        <v>45429</v>
      </c>
      <c r="Y286" s="147">
        <v>202414000048073</v>
      </c>
      <c r="Z286" s="147" t="s">
        <v>178</v>
      </c>
      <c r="AA286" s="141" t="s">
        <v>1325</v>
      </c>
      <c r="AB286" s="146">
        <v>45432</v>
      </c>
      <c r="AC286" s="162" t="s">
        <v>1326</v>
      </c>
      <c r="AD286" s="146">
        <v>45432</v>
      </c>
      <c r="AE286" s="163">
        <v>5929900</v>
      </c>
      <c r="AF286" s="152">
        <f t="shared" si="25"/>
        <v>0</v>
      </c>
      <c r="AG286" s="167">
        <v>803</v>
      </c>
      <c r="AH286" s="146">
        <v>45434</v>
      </c>
      <c r="AI286" s="163">
        <v>5139247</v>
      </c>
      <c r="AJ286" s="152">
        <f t="shared" si="26"/>
        <v>790653</v>
      </c>
      <c r="AK286" s="164">
        <v>2905</v>
      </c>
      <c r="AL286" s="146">
        <v>45441</v>
      </c>
      <c r="AM286" s="163">
        <v>5139247</v>
      </c>
      <c r="AN286" s="158">
        <f t="shared" si="27"/>
        <v>0</v>
      </c>
      <c r="AO286" s="157"/>
      <c r="AP286" s="157"/>
      <c r="AQ286" s="158">
        <f t="shared" si="29"/>
        <v>5139247</v>
      </c>
      <c r="AR286" s="158">
        <f t="shared" si="28"/>
        <v>790653</v>
      </c>
      <c r="AS286" s="159" t="s">
        <v>170</v>
      </c>
      <c r="AT286" s="164">
        <v>54</v>
      </c>
      <c r="AU286" s="165" t="s">
        <v>996</v>
      </c>
      <c r="AV286" s="148"/>
    </row>
    <row r="287" spans="1:48" s="118" customFormat="1" ht="18.75" customHeight="1">
      <c r="A287" s="140">
        <v>182</v>
      </c>
      <c r="B287" s="141" t="s">
        <v>1327</v>
      </c>
      <c r="C287" s="142" t="s">
        <v>151</v>
      </c>
      <c r="D287" s="168" t="s">
        <v>112</v>
      </c>
      <c r="E287" s="168" t="s">
        <v>117</v>
      </c>
      <c r="F287" s="142" t="s">
        <v>214</v>
      </c>
      <c r="G287" s="141" t="s">
        <v>216</v>
      </c>
      <c r="H287" s="142" t="s">
        <v>85</v>
      </c>
      <c r="I287" s="142" t="s">
        <v>40</v>
      </c>
      <c r="J287" s="168" t="s">
        <v>1328</v>
      </c>
      <c r="K287" s="141" t="s">
        <v>225</v>
      </c>
      <c r="L287" s="141">
        <v>81101500</v>
      </c>
      <c r="M287" s="143">
        <v>8711100</v>
      </c>
      <c r="N287" s="144">
        <v>1</v>
      </c>
      <c r="O287" s="143">
        <v>8711100</v>
      </c>
      <c r="P287" s="144" t="s">
        <v>622</v>
      </c>
      <c r="Q287" s="144" t="s">
        <v>622</v>
      </c>
      <c r="R287" s="144" t="s">
        <v>622</v>
      </c>
      <c r="S287" s="141" t="s">
        <v>157</v>
      </c>
      <c r="T287" s="141" t="s">
        <v>701</v>
      </c>
      <c r="U287" s="141" t="s">
        <v>702</v>
      </c>
      <c r="V287" s="145" t="s">
        <v>711</v>
      </c>
      <c r="W287" s="141" t="s">
        <v>4009</v>
      </c>
      <c r="X287" s="146">
        <v>45429</v>
      </c>
      <c r="Y287" s="147">
        <v>202414000048073</v>
      </c>
      <c r="Z287" s="147" t="s">
        <v>178</v>
      </c>
      <c r="AA287" s="141" t="s">
        <v>1329</v>
      </c>
      <c r="AB287" s="146">
        <v>45432</v>
      </c>
      <c r="AC287" s="162" t="s">
        <v>1330</v>
      </c>
      <c r="AD287" s="146">
        <v>45432</v>
      </c>
      <c r="AE287" s="163">
        <v>8711100</v>
      </c>
      <c r="AF287" s="152">
        <f t="shared" si="25"/>
        <v>0</v>
      </c>
      <c r="AG287" s="167">
        <v>804</v>
      </c>
      <c r="AH287" s="146">
        <v>45434</v>
      </c>
      <c r="AI287" s="163">
        <v>6678510</v>
      </c>
      <c r="AJ287" s="152">
        <f t="shared" si="26"/>
        <v>2032590</v>
      </c>
      <c r="AK287" s="164">
        <v>2907</v>
      </c>
      <c r="AL287" s="146">
        <v>45441</v>
      </c>
      <c r="AM287" s="163">
        <v>6678510</v>
      </c>
      <c r="AN287" s="158">
        <f t="shared" si="27"/>
        <v>0</v>
      </c>
      <c r="AO287" s="157"/>
      <c r="AP287" s="157"/>
      <c r="AQ287" s="158">
        <f t="shared" si="29"/>
        <v>6678510</v>
      </c>
      <c r="AR287" s="158">
        <f t="shared" si="28"/>
        <v>2032590</v>
      </c>
      <c r="AS287" s="159" t="s">
        <v>170</v>
      </c>
      <c r="AT287" s="164">
        <v>80</v>
      </c>
      <c r="AU287" s="165" t="s">
        <v>1012</v>
      </c>
      <c r="AV287" s="148" t="s">
        <v>993</v>
      </c>
    </row>
    <row r="288" spans="1:48" s="118" customFormat="1" ht="18.75" customHeight="1">
      <c r="A288" s="140">
        <v>183</v>
      </c>
      <c r="B288" s="141" t="s">
        <v>1331</v>
      </c>
      <c r="C288" s="142" t="s">
        <v>151</v>
      </c>
      <c r="D288" s="168" t="s">
        <v>112</v>
      </c>
      <c r="E288" s="168" t="s">
        <v>117</v>
      </c>
      <c r="F288" s="142" t="s">
        <v>122</v>
      </c>
      <c r="G288" s="141" t="s">
        <v>216</v>
      </c>
      <c r="H288" s="142" t="s">
        <v>12</v>
      </c>
      <c r="I288" s="142" t="s">
        <v>40</v>
      </c>
      <c r="J288" s="168" t="s">
        <v>1332</v>
      </c>
      <c r="K288" s="141" t="s">
        <v>225</v>
      </c>
      <c r="L288" s="141">
        <v>80111600</v>
      </c>
      <c r="M288" s="143">
        <v>4637400</v>
      </c>
      <c r="N288" s="144">
        <v>1</v>
      </c>
      <c r="O288" s="143">
        <v>4637400</v>
      </c>
      <c r="P288" s="144" t="s">
        <v>622</v>
      </c>
      <c r="Q288" s="144" t="s">
        <v>622</v>
      </c>
      <c r="R288" s="144" t="s">
        <v>622</v>
      </c>
      <c r="S288" s="141" t="s">
        <v>157</v>
      </c>
      <c r="T288" s="141" t="s">
        <v>701</v>
      </c>
      <c r="U288" s="141" t="s">
        <v>702</v>
      </c>
      <c r="V288" s="145" t="s">
        <v>711</v>
      </c>
      <c r="W288" s="141" t="s">
        <v>4009</v>
      </c>
      <c r="X288" s="146">
        <v>45429</v>
      </c>
      <c r="Y288" s="147">
        <v>202414000048073</v>
      </c>
      <c r="Z288" s="147" t="s">
        <v>178</v>
      </c>
      <c r="AA288" s="141" t="s">
        <v>1333</v>
      </c>
      <c r="AB288" s="146">
        <v>45432</v>
      </c>
      <c r="AC288" s="162" t="s">
        <v>1334</v>
      </c>
      <c r="AD288" s="146">
        <v>45432</v>
      </c>
      <c r="AE288" s="163">
        <v>4637400</v>
      </c>
      <c r="AF288" s="152">
        <f t="shared" si="25"/>
        <v>0</v>
      </c>
      <c r="AG288" s="167">
        <v>805</v>
      </c>
      <c r="AH288" s="146">
        <v>45434</v>
      </c>
      <c r="AI288" s="163">
        <v>3709920</v>
      </c>
      <c r="AJ288" s="152">
        <f t="shared" si="26"/>
        <v>927480</v>
      </c>
      <c r="AK288" s="164">
        <v>2841</v>
      </c>
      <c r="AL288" s="146">
        <v>45440</v>
      </c>
      <c r="AM288" s="163">
        <v>3709920</v>
      </c>
      <c r="AN288" s="158">
        <f t="shared" si="27"/>
        <v>0</v>
      </c>
      <c r="AO288" s="157"/>
      <c r="AP288" s="157"/>
      <c r="AQ288" s="158">
        <f t="shared" si="29"/>
        <v>3709920</v>
      </c>
      <c r="AR288" s="158">
        <f t="shared" si="28"/>
        <v>927480</v>
      </c>
      <c r="AS288" s="159" t="s">
        <v>168</v>
      </c>
      <c r="AT288" s="164">
        <v>86</v>
      </c>
      <c r="AU288" s="165" t="s">
        <v>715</v>
      </c>
      <c r="AV288" s="148"/>
    </row>
    <row r="289" spans="1:48" s="118" customFormat="1" ht="18.75" customHeight="1">
      <c r="A289" s="140">
        <v>184</v>
      </c>
      <c r="B289" s="141" t="s">
        <v>1335</v>
      </c>
      <c r="C289" s="142" t="s">
        <v>151</v>
      </c>
      <c r="D289" s="168" t="s">
        <v>112</v>
      </c>
      <c r="E289" s="168" t="s">
        <v>117</v>
      </c>
      <c r="F289" s="142" t="s">
        <v>214</v>
      </c>
      <c r="G289" s="141" t="s">
        <v>216</v>
      </c>
      <c r="H289" s="142" t="s">
        <v>2</v>
      </c>
      <c r="I289" s="142" t="s">
        <v>40</v>
      </c>
      <c r="J289" s="168" t="s">
        <v>1336</v>
      </c>
      <c r="K289" s="141" t="s">
        <v>225</v>
      </c>
      <c r="L289" s="141">
        <v>80111607</v>
      </c>
      <c r="M289" s="143">
        <v>6935000</v>
      </c>
      <c r="N289" s="144">
        <v>1</v>
      </c>
      <c r="O289" s="143">
        <v>6935000</v>
      </c>
      <c r="P289" s="144" t="s">
        <v>622</v>
      </c>
      <c r="Q289" s="144" t="s">
        <v>622</v>
      </c>
      <c r="R289" s="144" t="s">
        <v>622</v>
      </c>
      <c r="S289" s="141" t="s">
        <v>157</v>
      </c>
      <c r="T289" s="141" t="s">
        <v>701</v>
      </c>
      <c r="U289" s="141" t="s">
        <v>702</v>
      </c>
      <c r="V289" s="145" t="s">
        <v>711</v>
      </c>
      <c r="W289" s="141" t="s">
        <v>4009</v>
      </c>
      <c r="X289" s="146">
        <v>45429</v>
      </c>
      <c r="Y289" s="147">
        <v>202414000048073</v>
      </c>
      <c r="Z289" s="147" t="s">
        <v>178</v>
      </c>
      <c r="AA289" s="141" t="s">
        <v>1337</v>
      </c>
      <c r="AB289" s="146">
        <v>45432</v>
      </c>
      <c r="AC289" s="162" t="s">
        <v>1338</v>
      </c>
      <c r="AD289" s="146">
        <v>45432</v>
      </c>
      <c r="AE289" s="163">
        <v>6935000</v>
      </c>
      <c r="AF289" s="152">
        <f t="shared" si="25"/>
        <v>0</v>
      </c>
      <c r="AG289" s="167">
        <v>806</v>
      </c>
      <c r="AH289" s="146">
        <v>45434</v>
      </c>
      <c r="AI289" s="163">
        <v>6010333</v>
      </c>
      <c r="AJ289" s="152">
        <f t="shared" si="26"/>
        <v>924667</v>
      </c>
      <c r="AK289" s="164">
        <v>2908</v>
      </c>
      <c r="AL289" s="146">
        <v>45441</v>
      </c>
      <c r="AM289" s="163">
        <v>6010333</v>
      </c>
      <c r="AN289" s="158">
        <f t="shared" si="27"/>
        <v>0</v>
      </c>
      <c r="AO289" s="157"/>
      <c r="AP289" s="157"/>
      <c r="AQ289" s="158">
        <f t="shared" si="29"/>
        <v>6010333</v>
      </c>
      <c r="AR289" s="158">
        <f t="shared" si="28"/>
        <v>924667</v>
      </c>
      <c r="AS289" s="159" t="s">
        <v>170</v>
      </c>
      <c r="AT289" s="164">
        <v>49</v>
      </c>
      <c r="AU289" s="165" t="s">
        <v>1071</v>
      </c>
      <c r="AV289" s="148"/>
    </row>
    <row r="290" spans="1:48" s="118" customFormat="1" ht="18.75" customHeight="1">
      <c r="A290" s="140">
        <v>185</v>
      </c>
      <c r="B290" s="141" t="s">
        <v>1339</v>
      </c>
      <c r="C290" s="142" t="s">
        <v>151</v>
      </c>
      <c r="D290" s="168" t="s">
        <v>112</v>
      </c>
      <c r="E290" s="168" t="s">
        <v>117</v>
      </c>
      <c r="F290" s="142" t="s">
        <v>123</v>
      </c>
      <c r="G290" s="141" t="s">
        <v>216</v>
      </c>
      <c r="H290" s="142" t="s">
        <v>12</v>
      </c>
      <c r="I290" s="142" t="s">
        <v>40</v>
      </c>
      <c r="J290" s="168" t="s">
        <v>1340</v>
      </c>
      <c r="K290" s="141" t="s">
        <v>225</v>
      </c>
      <c r="L290" s="141">
        <v>80111600</v>
      </c>
      <c r="M290" s="143">
        <v>3353000</v>
      </c>
      <c r="N290" s="144">
        <v>1</v>
      </c>
      <c r="O290" s="143">
        <v>3353000</v>
      </c>
      <c r="P290" s="144" t="s">
        <v>622</v>
      </c>
      <c r="Q290" s="144" t="s">
        <v>622</v>
      </c>
      <c r="R290" s="144" t="s">
        <v>622</v>
      </c>
      <c r="S290" s="141" t="s">
        <v>157</v>
      </c>
      <c r="T290" s="141" t="s">
        <v>701</v>
      </c>
      <c r="U290" s="141" t="s">
        <v>702</v>
      </c>
      <c r="V290" s="145" t="s">
        <v>711</v>
      </c>
      <c r="W290" s="141" t="s">
        <v>4009</v>
      </c>
      <c r="X290" s="146">
        <v>45429</v>
      </c>
      <c r="Y290" s="147">
        <v>202414000048073</v>
      </c>
      <c r="Z290" s="147" t="s">
        <v>178</v>
      </c>
      <c r="AA290" s="141"/>
      <c r="AB290" s="146">
        <v>45432</v>
      </c>
      <c r="AC290" s="162" t="s">
        <v>1341</v>
      </c>
      <c r="AD290" s="146">
        <v>45432</v>
      </c>
      <c r="AE290" s="163">
        <v>3353000</v>
      </c>
      <c r="AF290" s="152">
        <f t="shared" si="25"/>
        <v>0</v>
      </c>
      <c r="AG290" s="167">
        <v>807</v>
      </c>
      <c r="AH290" s="146">
        <v>45434</v>
      </c>
      <c r="AI290" s="163">
        <v>2647300</v>
      </c>
      <c r="AJ290" s="152">
        <f t="shared" si="26"/>
        <v>705700</v>
      </c>
      <c r="AK290" s="164">
        <v>2901</v>
      </c>
      <c r="AL290" s="146">
        <v>45441</v>
      </c>
      <c r="AM290" s="163">
        <v>2647300</v>
      </c>
      <c r="AN290" s="158">
        <f t="shared" si="27"/>
        <v>0</v>
      </c>
      <c r="AO290" s="157"/>
      <c r="AP290" s="157"/>
      <c r="AQ290" s="158">
        <f t="shared" si="29"/>
        <v>2647300</v>
      </c>
      <c r="AR290" s="158">
        <f t="shared" si="28"/>
        <v>705700</v>
      </c>
      <c r="AS290" s="159" t="s">
        <v>170</v>
      </c>
      <c r="AT290" s="164">
        <v>9</v>
      </c>
      <c r="AU290" s="165" t="s">
        <v>870</v>
      </c>
      <c r="AV290" s="148"/>
    </row>
    <row r="291" spans="1:48" s="118" customFormat="1" ht="18.75" customHeight="1">
      <c r="A291" s="140">
        <v>186</v>
      </c>
      <c r="B291" s="141" t="s">
        <v>1342</v>
      </c>
      <c r="C291" s="142" t="s">
        <v>151</v>
      </c>
      <c r="D291" s="168" t="s">
        <v>112</v>
      </c>
      <c r="E291" s="168" t="s">
        <v>117</v>
      </c>
      <c r="F291" s="142" t="s">
        <v>123</v>
      </c>
      <c r="G291" s="141" t="s">
        <v>216</v>
      </c>
      <c r="H291" s="142" t="s">
        <v>5</v>
      </c>
      <c r="I291" s="142" t="s">
        <v>40</v>
      </c>
      <c r="J291" s="168" t="s">
        <v>1343</v>
      </c>
      <c r="K291" s="141" t="s">
        <v>225</v>
      </c>
      <c r="L291" s="141">
        <v>80111600</v>
      </c>
      <c r="M291" s="143">
        <v>13388900</v>
      </c>
      <c r="N291" s="144">
        <v>1</v>
      </c>
      <c r="O291" s="143">
        <v>13388900</v>
      </c>
      <c r="P291" s="144" t="s">
        <v>622</v>
      </c>
      <c r="Q291" s="144" t="s">
        <v>622</v>
      </c>
      <c r="R291" s="144" t="s">
        <v>622</v>
      </c>
      <c r="S291" s="141" t="s">
        <v>157</v>
      </c>
      <c r="T291" s="141" t="s">
        <v>701</v>
      </c>
      <c r="U291" s="141" t="s">
        <v>702</v>
      </c>
      <c r="V291" s="145" t="s">
        <v>711</v>
      </c>
      <c r="W291" s="141" t="s">
        <v>4009</v>
      </c>
      <c r="X291" s="146">
        <v>45429</v>
      </c>
      <c r="Y291" s="147">
        <v>202414000048073</v>
      </c>
      <c r="Z291" s="147" t="s">
        <v>178</v>
      </c>
      <c r="AA291" s="141" t="s">
        <v>1344</v>
      </c>
      <c r="AB291" s="146">
        <v>45432</v>
      </c>
      <c r="AC291" s="162" t="s">
        <v>1345</v>
      </c>
      <c r="AD291" s="146">
        <v>45432</v>
      </c>
      <c r="AE291" s="163">
        <v>13388900</v>
      </c>
      <c r="AF291" s="152">
        <f t="shared" si="25"/>
        <v>0</v>
      </c>
      <c r="AG291" s="167">
        <v>808</v>
      </c>
      <c r="AH291" s="146">
        <v>45434</v>
      </c>
      <c r="AI291" s="163">
        <v>10264823</v>
      </c>
      <c r="AJ291" s="152">
        <f t="shared" si="26"/>
        <v>3124077</v>
      </c>
      <c r="AK291" s="164">
        <v>2844</v>
      </c>
      <c r="AL291" s="146">
        <v>45440</v>
      </c>
      <c r="AM291" s="163">
        <v>10264823</v>
      </c>
      <c r="AN291" s="158">
        <f t="shared" si="27"/>
        <v>0</v>
      </c>
      <c r="AO291" s="157"/>
      <c r="AP291" s="157"/>
      <c r="AQ291" s="158">
        <f t="shared" si="29"/>
        <v>10264823</v>
      </c>
      <c r="AR291" s="158">
        <f t="shared" si="28"/>
        <v>3124077</v>
      </c>
      <c r="AS291" s="159" t="s">
        <v>170</v>
      </c>
      <c r="AT291" s="164">
        <v>61</v>
      </c>
      <c r="AU291" s="165" t="s">
        <v>904</v>
      </c>
      <c r="AV291" s="148"/>
    </row>
    <row r="292" spans="1:48" s="118" customFormat="1" ht="18.75" customHeight="1">
      <c r="A292" s="140">
        <v>187</v>
      </c>
      <c r="B292" s="141" t="s">
        <v>1346</v>
      </c>
      <c r="C292" s="142" t="s">
        <v>151</v>
      </c>
      <c r="D292" s="168" t="s">
        <v>112</v>
      </c>
      <c r="E292" s="168" t="s">
        <v>117</v>
      </c>
      <c r="F292" s="142" t="s">
        <v>214</v>
      </c>
      <c r="G292" s="141" t="s">
        <v>216</v>
      </c>
      <c r="H292" s="142" t="s">
        <v>2</v>
      </c>
      <c r="I292" s="142" t="s">
        <v>40</v>
      </c>
      <c r="J292" s="168" t="s">
        <v>1347</v>
      </c>
      <c r="K292" s="141" t="s">
        <v>225</v>
      </c>
      <c r="L292" s="141">
        <v>80111607</v>
      </c>
      <c r="M292" s="143">
        <v>7767000</v>
      </c>
      <c r="N292" s="144">
        <v>1</v>
      </c>
      <c r="O292" s="143">
        <v>7767000</v>
      </c>
      <c r="P292" s="144" t="s">
        <v>622</v>
      </c>
      <c r="Q292" s="144" t="s">
        <v>622</v>
      </c>
      <c r="R292" s="144" t="s">
        <v>622</v>
      </c>
      <c r="S292" s="141" t="s">
        <v>157</v>
      </c>
      <c r="T292" s="141" t="s">
        <v>701</v>
      </c>
      <c r="U292" s="141" t="s">
        <v>702</v>
      </c>
      <c r="V292" s="145" t="s">
        <v>711</v>
      </c>
      <c r="W292" s="141" t="s">
        <v>4009</v>
      </c>
      <c r="X292" s="146">
        <v>45429</v>
      </c>
      <c r="Y292" s="147">
        <v>202414000048073</v>
      </c>
      <c r="Z292" s="147" t="s">
        <v>178</v>
      </c>
      <c r="AA292" s="141" t="s">
        <v>1348</v>
      </c>
      <c r="AB292" s="146">
        <v>45432</v>
      </c>
      <c r="AC292" s="162" t="s">
        <v>1349</v>
      </c>
      <c r="AD292" s="146">
        <v>45432</v>
      </c>
      <c r="AE292" s="163">
        <v>7767000</v>
      </c>
      <c r="AF292" s="152">
        <f t="shared" si="25"/>
        <v>0</v>
      </c>
      <c r="AG292" s="167">
        <v>809</v>
      </c>
      <c r="AH292" s="146">
        <v>45434</v>
      </c>
      <c r="AI292" s="163">
        <v>6990300</v>
      </c>
      <c r="AJ292" s="152">
        <f t="shared" si="26"/>
        <v>776700</v>
      </c>
      <c r="AK292" s="164">
        <v>2842</v>
      </c>
      <c r="AL292" s="146">
        <v>45440</v>
      </c>
      <c r="AM292" s="163">
        <v>6990300</v>
      </c>
      <c r="AN292" s="158">
        <f t="shared" si="27"/>
        <v>0</v>
      </c>
      <c r="AO292" s="157"/>
      <c r="AP292" s="157"/>
      <c r="AQ292" s="158">
        <f t="shared" si="29"/>
        <v>6990300</v>
      </c>
      <c r="AR292" s="158">
        <f t="shared" si="28"/>
        <v>776700</v>
      </c>
      <c r="AS292" s="159" t="s">
        <v>170</v>
      </c>
      <c r="AT292" s="164">
        <v>62</v>
      </c>
      <c r="AU292" s="165" t="s">
        <v>1083</v>
      </c>
      <c r="AV292" s="148"/>
    </row>
    <row r="293" spans="1:48" s="118" customFormat="1" ht="18.75" customHeight="1">
      <c r="A293" s="140">
        <v>188</v>
      </c>
      <c r="B293" s="141" t="s">
        <v>1350</v>
      </c>
      <c r="C293" s="142" t="s">
        <v>151</v>
      </c>
      <c r="D293" s="168" t="s">
        <v>112</v>
      </c>
      <c r="E293" s="168" t="s">
        <v>116</v>
      </c>
      <c r="F293" s="142" t="s">
        <v>121</v>
      </c>
      <c r="G293" s="141" t="s">
        <v>215</v>
      </c>
      <c r="H293" s="142" t="s">
        <v>84</v>
      </c>
      <c r="I293" s="142" t="s">
        <v>40</v>
      </c>
      <c r="J293" s="168" t="s">
        <v>1351</v>
      </c>
      <c r="K293" s="141" t="s">
        <v>225</v>
      </c>
      <c r="L293" s="141">
        <v>80111617</v>
      </c>
      <c r="M293" s="143">
        <v>7767000</v>
      </c>
      <c r="N293" s="144">
        <v>1</v>
      </c>
      <c r="O293" s="143">
        <v>7767000</v>
      </c>
      <c r="P293" s="144" t="s">
        <v>622</v>
      </c>
      <c r="Q293" s="144" t="s">
        <v>622</v>
      </c>
      <c r="R293" s="144" t="s">
        <v>622</v>
      </c>
      <c r="S293" s="141" t="s">
        <v>157</v>
      </c>
      <c r="T293" s="141" t="s">
        <v>701</v>
      </c>
      <c r="U293" s="141" t="s">
        <v>702</v>
      </c>
      <c r="V293" s="145" t="s">
        <v>711</v>
      </c>
      <c r="W293" s="141" t="s">
        <v>4009</v>
      </c>
      <c r="X293" s="146">
        <v>45429</v>
      </c>
      <c r="Y293" s="147">
        <v>202414000048073</v>
      </c>
      <c r="Z293" s="147" t="s">
        <v>178</v>
      </c>
      <c r="AA293" s="141" t="s">
        <v>1352</v>
      </c>
      <c r="AB293" s="146">
        <v>45432</v>
      </c>
      <c r="AC293" s="162" t="s">
        <v>1353</v>
      </c>
      <c r="AD293" s="146">
        <v>45432</v>
      </c>
      <c r="AE293" s="163">
        <v>7767000</v>
      </c>
      <c r="AF293" s="152">
        <f t="shared" si="25"/>
        <v>0</v>
      </c>
      <c r="AG293" s="167">
        <v>810</v>
      </c>
      <c r="AH293" s="146">
        <v>45434</v>
      </c>
      <c r="AI293" s="163">
        <v>6990300</v>
      </c>
      <c r="AJ293" s="152">
        <f t="shared" si="26"/>
        <v>776700</v>
      </c>
      <c r="AK293" s="164">
        <v>2755</v>
      </c>
      <c r="AL293" s="146">
        <v>45440</v>
      </c>
      <c r="AM293" s="163">
        <v>6990300</v>
      </c>
      <c r="AN293" s="158">
        <f t="shared" si="27"/>
        <v>0</v>
      </c>
      <c r="AO293" s="157"/>
      <c r="AP293" s="157"/>
      <c r="AQ293" s="158">
        <f t="shared" si="29"/>
        <v>6990300</v>
      </c>
      <c r="AR293" s="158">
        <f t="shared" si="28"/>
        <v>776700</v>
      </c>
      <c r="AS293" s="159" t="s">
        <v>170</v>
      </c>
      <c r="AT293" s="164">
        <v>37</v>
      </c>
      <c r="AU293" s="165" t="s">
        <v>825</v>
      </c>
      <c r="AV293" s="148" t="s">
        <v>811</v>
      </c>
    </row>
    <row r="294" spans="1:48" s="118" customFormat="1" ht="18.75" customHeight="1">
      <c r="A294" s="140">
        <v>189</v>
      </c>
      <c r="B294" s="141" t="s">
        <v>1354</v>
      </c>
      <c r="C294" s="142" t="s">
        <v>151</v>
      </c>
      <c r="D294" s="168" t="s">
        <v>112</v>
      </c>
      <c r="E294" s="168" t="s">
        <v>117</v>
      </c>
      <c r="F294" s="142" t="s">
        <v>214</v>
      </c>
      <c r="G294" s="141" t="s">
        <v>216</v>
      </c>
      <c r="H294" s="142" t="s">
        <v>84</v>
      </c>
      <c r="I294" s="142" t="s">
        <v>41</v>
      </c>
      <c r="J294" s="168" t="s">
        <v>1355</v>
      </c>
      <c r="K294" s="141" t="s">
        <v>225</v>
      </c>
      <c r="L294" s="141">
        <v>80111617</v>
      </c>
      <c r="M294" s="143">
        <v>5929900</v>
      </c>
      <c r="N294" s="144">
        <v>1</v>
      </c>
      <c r="O294" s="143">
        <v>5929900</v>
      </c>
      <c r="P294" s="144" t="s">
        <v>622</v>
      </c>
      <c r="Q294" s="144" t="s">
        <v>622</v>
      </c>
      <c r="R294" s="144" t="s">
        <v>622</v>
      </c>
      <c r="S294" s="141" t="s">
        <v>157</v>
      </c>
      <c r="T294" s="141" t="s">
        <v>701</v>
      </c>
      <c r="U294" s="141" t="s">
        <v>702</v>
      </c>
      <c r="V294" s="145" t="s">
        <v>711</v>
      </c>
      <c r="W294" s="141" t="s">
        <v>4009</v>
      </c>
      <c r="X294" s="146">
        <v>45429</v>
      </c>
      <c r="Y294" s="147">
        <v>202414000048073</v>
      </c>
      <c r="Z294" s="147" t="s">
        <v>178</v>
      </c>
      <c r="AA294" s="141" t="s">
        <v>1356</v>
      </c>
      <c r="AB294" s="146">
        <v>45432</v>
      </c>
      <c r="AC294" s="162" t="s">
        <v>1357</v>
      </c>
      <c r="AD294" s="146">
        <v>45432</v>
      </c>
      <c r="AE294" s="163">
        <v>5929900</v>
      </c>
      <c r="AF294" s="152">
        <f t="shared" si="25"/>
        <v>0</v>
      </c>
      <c r="AG294" s="167">
        <v>811</v>
      </c>
      <c r="AH294" s="146">
        <v>45434</v>
      </c>
      <c r="AI294" s="163">
        <v>5139247</v>
      </c>
      <c r="AJ294" s="152">
        <f t="shared" si="26"/>
        <v>790653</v>
      </c>
      <c r="AK294" s="164">
        <v>2759</v>
      </c>
      <c r="AL294" s="146">
        <v>45440</v>
      </c>
      <c r="AM294" s="163">
        <v>5139247</v>
      </c>
      <c r="AN294" s="158">
        <f t="shared" si="27"/>
        <v>0</v>
      </c>
      <c r="AO294" s="157"/>
      <c r="AP294" s="157"/>
      <c r="AQ294" s="158">
        <f t="shared" si="29"/>
        <v>5139247</v>
      </c>
      <c r="AR294" s="158">
        <f t="shared" si="28"/>
        <v>790653</v>
      </c>
      <c r="AS294" s="159" t="s">
        <v>170</v>
      </c>
      <c r="AT294" s="164">
        <v>34</v>
      </c>
      <c r="AU294" s="165" t="s">
        <v>999</v>
      </c>
      <c r="AV294" s="148" t="s">
        <v>993</v>
      </c>
    </row>
    <row r="295" spans="1:48" s="118" customFormat="1" ht="18.75" customHeight="1">
      <c r="A295" s="140">
        <v>190</v>
      </c>
      <c r="B295" s="141" t="s">
        <v>1358</v>
      </c>
      <c r="C295" s="142" t="s">
        <v>151</v>
      </c>
      <c r="D295" s="168" t="s">
        <v>112</v>
      </c>
      <c r="E295" s="168" t="s">
        <v>117</v>
      </c>
      <c r="F295" s="142" t="s">
        <v>214</v>
      </c>
      <c r="G295" s="141" t="s">
        <v>216</v>
      </c>
      <c r="H295" s="142" t="s">
        <v>2</v>
      </c>
      <c r="I295" s="142" t="s">
        <v>40</v>
      </c>
      <c r="J295" s="168" t="s">
        <v>1359</v>
      </c>
      <c r="K295" s="141" t="s">
        <v>225</v>
      </c>
      <c r="L295" s="141">
        <v>80111607</v>
      </c>
      <c r="M295" s="143">
        <v>12025300</v>
      </c>
      <c r="N295" s="144">
        <v>1</v>
      </c>
      <c r="O295" s="143">
        <v>12025300</v>
      </c>
      <c r="P295" s="144" t="s">
        <v>622</v>
      </c>
      <c r="Q295" s="144" t="s">
        <v>622</v>
      </c>
      <c r="R295" s="144" t="s">
        <v>622</v>
      </c>
      <c r="S295" s="141" t="s">
        <v>157</v>
      </c>
      <c r="T295" s="141" t="s">
        <v>701</v>
      </c>
      <c r="U295" s="141" t="s">
        <v>702</v>
      </c>
      <c r="V295" s="145" t="s">
        <v>711</v>
      </c>
      <c r="W295" s="141" t="s">
        <v>4009</v>
      </c>
      <c r="X295" s="146">
        <v>45429</v>
      </c>
      <c r="Y295" s="147">
        <v>202414000048073</v>
      </c>
      <c r="Z295" s="147" t="s">
        <v>178</v>
      </c>
      <c r="AA295" s="141" t="s">
        <v>1360</v>
      </c>
      <c r="AB295" s="146">
        <v>45432</v>
      </c>
      <c r="AC295" s="162" t="s">
        <v>1361</v>
      </c>
      <c r="AD295" s="146">
        <v>45432</v>
      </c>
      <c r="AE295" s="163">
        <v>12025300</v>
      </c>
      <c r="AF295" s="152">
        <f t="shared" si="25"/>
        <v>0</v>
      </c>
      <c r="AG295" s="167">
        <v>812</v>
      </c>
      <c r="AH295" s="146">
        <v>45434</v>
      </c>
      <c r="AI295" s="163">
        <v>12025300</v>
      </c>
      <c r="AJ295" s="152">
        <f t="shared" si="26"/>
        <v>0</v>
      </c>
      <c r="AK295" s="164">
        <v>2983</v>
      </c>
      <c r="AL295" s="146">
        <v>45441</v>
      </c>
      <c r="AM295" s="163">
        <v>12025300</v>
      </c>
      <c r="AN295" s="158">
        <f t="shared" si="27"/>
        <v>0</v>
      </c>
      <c r="AO295" s="157"/>
      <c r="AP295" s="157"/>
      <c r="AQ295" s="158">
        <f t="shared" si="29"/>
        <v>12025300</v>
      </c>
      <c r="AR295" s="158">
        <f t="shared" si="28"/>
        <v>0</v>
      </c>
      <c r="AS295" s="159" t="s">
        <v>170</v>
      </c>
      <c r="AT295" s="164">
        <v>38</v>
      </c>
      <c r="AU295" s="165" t="s">
        <v>1362</v>
      </c>
      <c r="AV295" s="148"/>
    </row>
    <row r="296" spans="1:48" s="118" customFormat="1" ht="18.75" customHeight="1">
      <c r="A296" s="140">
        <v>191</v>
      </c>
      <c r="B296" s="141" t="s">
        <v>1363</v>
      </c>
      <c r="C296" s="142" t="s">
        <v>151</v>
      </c>
      <c r="D296" s="168" t="s">
        <v>112</v>
      </c>
      <c r="E296" s="168" t="s">
        <v>117</v>
      </c>
      <c r="F296" s="142" t="s">
        <v>123</v>
      </c>
      <c r="G296" s="141" t="s">
        <v>216</v>
      </c>
      <c r="H296" s="142" t="s">
        <v>5</v>
      </c>
      <c r="I296" s="142" t="s">
        <v>40</v>
      </c>
      <c r="J296" s="168" t="s">
        <v>1364</v>
      </c>
      <c r="K296" s="141" t="s">
        <v>225</v>
      </c>
      <c r="L296" s="141">
        <v>80111600</v>
      </c>
      <c r="M296" s="143">
        <v>4000000</v>
      </c>
      <c r="N296" s="144" t="s">
        <v>1365</v>
      </c>
      <c r="O296" s="143">
        <v>3439880</v>
      </c>
      <c r="P296" s="144" t="s">
        <v>622</v>
      </c>
      <c r="Q296" s="144" t="s">
        <v>622</v>
      </c>
      <c r="R296" s="144" t="s">
        <v>622</v>
      </c>
      <c r="S296" s="141" t="s">
        <v>157</v>
      </c>
      <c r="T296" s="141" t="s">
        <v>701</v>
      </c>
      <c r="U296" s="141" t="s">
        <v>702</v>
      </c>
      <c r="V296" s="145" t="s">
        <v>711</v>
      </c>
      <c r="W296" s="141" t="s">
        <v>4009</v>
      </c>
      <c r="X296" s="146">
        <v>45429</v>
      </c>
      <c r="Y296" s="147">
        <v>202414000048073</v>
      </c>
      <c r="Z296" s="147" t="s">
        <v>178</v>
      </c>
      <c r="AA296" s="141" t="s">
        <v>1366</v>
      </c>
      <c r="AB296" s="146">
        <v>45432</v>
      </c>
      <c r="AC296" s="162" t="s">
        <v>1367</v>
      </c>
      <c r="AD296" s="146">
        <v>45432</v>
      </c>
      <c r="AE296" s="163">
        <v>3439880</v>
      </c>
      <c r="AF296" s="152">
        <f t="shared" si="25"/>
        <v>0</v>
      </c>
      <c r="AG296" s="167">
        <v>813</v>
      </c>
      <c r="AH296" s="146">
        <v>45434</v>
      </c>
      <c r="AI296" s="163">
        <v>2800000</v>
      </c>
      <c r="AJ296" s="152">
        <f t="shared" si="26"/>
        <v>639880</v>
      </c>
      <c r="AK296" s="164">
        <v>2981</v>
      </c>
      <c r="AL296" s="146">
        <v>45441</v>
      </c>
      <c r="AM296" s="163">
        <v>2800000</v>
      </c>
      <c r="AN296" s="158">
        <f t="shared" si="27"/>
        <v>0</v>
      </c>
      <c r="AO296" s="157"/>
      <c r="AP296" s="157"/>
      <c r="AQ296" s="158">
        <f t="shared" si="29"/>
        <v>2800000</v>
      </c>
      <c r="AR296" s="158">
        <f t="shared" si="28"/>
        <v>639880</v>
      </c>
      <c r="AS296" s="159" t="s">
        <v>170</v>
      </c>
      <c r="AT296" s="164">
        <v>11</v>
      </c>
      <c r="AU296" s="165" t="s">
        <v>923</v>
      </c>
      <c r="AV296" s="148"/>
    </row>
    <row r="297" spans="1:48" s="118" customFormat="1" ht="18.75" customHeight="1">
      <c r="A297" s="140">
        <v>192</v>
      </c>
      <c r="B297" s="141" t="s">
        <v>1368</v>
      </c>
      <c r="C297" s="142" t="s">
        <v>151</v>
      </c>
      <c r="D297" s="168" t="s">
        <v>112</v>
      </c>
      <c r="E297" s="168" t="s">
        <v>117</v>
      </c>
      <c r="F297" s="142" t="s">
        <v>123</v>
      </c>
      <c r="G297" s="141" t="s">
        <v>216</v>
      </c>
      <c r="H297" s="142" t="s">
        <v>2</v>
      </c>
      <c r="I297" s="142" t="s">
        <v>40</v>
      </c>
      <c r="J297" s="168" t="s">
        <v>1369</v>
      </c>
      <c r="K297" s="141" t="s">
        <v>225</v>
      </c>
      <c r="L297" s="141">
        <v>80111607</v>
      </c>
      <c r="M297" s="143">
        <v>14400000</v>
      </c>
      <c r="N297" s="144" t="s">
        <v>1370</v>
      </c>
      <c r="O297" s="143">
        <v>13920000</v>
      </c>
      <c r="P297" s="144" t="s">
        <v>622</v>
      </c>
      <c r="Q297" s="144" t="s">
        <v>622</v>
      </c>
      <c r="R297" s="144" t="s">
        <v>622</v>
      </c>
      <c r="S297" s="141" t="s">
        <v>157</v>
      </c>
      <c r="T297" s="141" t="s">
        <v>701</v>
      </c>
      <c r="U297" s="141" t="s">
        <v>702</v>
      </c>
      <c r="V297" s="145" t="s">
        <v>711</v>
      </c>
      <c r="W297" s="141" t="s">
        <v>4009</v>
      </c>
      <c r="X297" s="146">
        <v>45429</v>
      </c>
      <c r="Y297" s="147">
        <v>202414000048073</v>
      </c>
      <c r="Z297" s="147" t="s">
        <v>178</v>
      </c>
      <c r="AA297" s="141" t="s">
        <v>1371</v>
      </c>
      <c r="AB297" s="146">
        <v>45432</v>
      </c>
      <c r="AC297" s="162" t="s">
        <v>1372</v>
      </c>
      <c r="AD297" s="146">
        <v>45432</v>
      </c>
      <c r="AE297" s="163">
        <v>13920000</v>
      </c>
      <c r="AF297" s="152">
        <f t="shared" si="25"/>
        <v>0</v>
      </c>
      <c r="AG297" s="167">
        <v>814</v>
      </c>
      <c r="AH297" s="146">
        <v>45434</v>
      </c>
      <c r="AI297" s="163">
        <v>13920000</v>
      </c>
      <c r="AJ297" s="152">
        <f t="shared" si="26"/>
        <v>0</v>
      </c>
      <c r="AK297" s="164">
        <v>2757</v>
      </c>
      <c r="AL297" s="146">
        <v>45440</v>
      </c>
      <c r="AM297" s="163">
        <v>13920000</v>
      </c>
      <c r="AN297" s="158">
        <f t="shared" si="27"/>
        <v>0</v>
      </c>
      <c r="AO297" s="157"/>
      <c r="AP297" s="157"/>
      <c r="AQ297" s="158">
        <f t="shared" si="29"/>
        <v>13920000</v>
      </c>
      <c r="AR297" s="158">
        <f t="shared" si="28"/>
        <v>0</v>
      </c>
      <c r="AS297" s="159" t="s">
        <v>170</v>
      </c>
      <c r="AT297" s="164">
        <v>29</v>
      </c>
      <c r="AU297" s="165" t="s">
        <v>881</v>
      </c>
      <c r="AV297" s="148"/>
    </row>
    <row r="298" spans="1:48" s="118" customFormat="1" ht="18.75" customHeight="1">
      <c r="A298" s="140">
        <v>193</v>
      </c>
      <c r="B298" s="141" t="s">
        <v>1373</v>
      </c>
      <c r="C298" s="142" t="s">
        <v>151</v>
      </c>
      <c r="D298" s="168" t="s">
        <v>112</v>
      </c>
      <c r="E298" s="168" t="s">
        <v>117</v>
      </c>
      <c r="F298" s="142" t="s">
        <v>213</v>
      </c>
      <c r="G298" s="141" t="s">
        <v>216</v>
      </c>
      <c r="H298" s="142" t="s">
        <v>6</v>
      </c>
      <c r="I298" s="142" t="s">
        <v>40</v>
      </c>
      <c r="J298" s="168" t="s">
        <v>1374</v>
      </c>
      <c r="K298" s="141" t="s">
        <v>225</v>
      </c>
      <c r="L298" s="141">
        <v>93141500</v>
      </c>
      <c r="M298" s="143">
        <v>9000000</v>
      </c>
      <c r="N298" s="144">
        <v>1</v>
      </c>
      <c r="O298" s="143">
        <v>9000000</v>
      </c>
      <c r="P298" s="144" t="s">
        <v>622</v>
      </c>
      <c r="Q298" s="144" t="s">
        <v>622</v>
      </c>
      <c r="R298" s="144" t="s">
        <v>622</v>
      </c>
      <c r="S298" s="141" t="s">
        <v>157</v>
      </c>
      <c r="T298" s="141" t="s">
        <v>701</v>
      </c>
      <c r="U298" s="141" t="s">
        <v>702</v>
      </c>
      <c r="V298" s="145" t="s">
        <v>711</v>
      </c>
      <c r="W298" s="141" t="s">
        <v>4009</v>
      </c>
      <c r="X298" s="146">
        <v>45429</v>
      </c>
      <c r="Y298" s="147">
        <v>202414000048073</v>
      </c>
      <c r="Z298" s="147" t="s">
        <v>178</v>
      </c>
      <c r="AA298" s="141" t="s">
        <v>1375</v>
      </c>
      <c r="AB298" s="146">
        <v>45432</v>
      </c>
      <c r="AC298" s="162" t="s">
        <v>1376</v>
      </c>
      <c r="AD298" s="146">
        <v>45432</v>
      </c>
      <c r="AE298" s="163">
        <v>9000000</v>
      </c>
      <c r="AF298" s="152">
        <f t="shared" si="25"/>
        <v>0</v>
      </c>
      <c r="AG298" s="167">
        <v>815</v>
      </c>
      <c r="AH298" s="146">
        <v>45434</v>
      </c>
      <c r="AI298" s="163">
        <v>6000000</v>
      </c>
      <c r="AJ298" s="152">
        <f t="shared" si="26"/>
        <v>3000000</v>
      </c>
      <c r="AK298" s="164">
        <v>2984</v>
      </c>
      <c r="AL298" s="146">
        <v>45441</v>
      </c>
      <c r="AM298" s="163">
        <v>6000000</v>
      </c>
      <c r="AN298" s="158">
        <f t="shared" si="27"/>
        <v>0</v>
      </c>
      <c r="AO298" s="157"/>
      <c r="AP298" s="157"/>
      <c r="AQ298" s="158">
        <f t="shared" si="29"/>
        <v>6000000</v>
      </c>
      <c r="AR298" s="158">
        <f t="shared" si="28"/>
        <v>3000000</v>
      </c>
      <c r="AS298" s="159" t="s">
        <v>170</v>
      </c>
      <c r="AT298" s="164">
        <v>131</v>
      </c>
      <c r="AU298" s="165" t="s">
        <v>952</v>
      </c>
      <c r="AV298" s="148"/>
    </row>
    <row r="299" spans="1:48" s="118" customFormat="1" ht="18.75" customHeight="1">
      <c r="A299" s="140">
        <v>194</v>
      </c>
      <c r="B299" s="141" t="s">
        <v>1377</v>
      </c>
      <c r="C299" s="142" t="s">
        <v>151</v>
      </c>
      <c r="D299" s="168" t="s">
        <v>112</v>
      </c>
      <c r="E299" s="168" t="s">
        <v>116</v>
      </c>
      <c r="F299" s="142" t="s">
        <v>121</v>
      </c>
      <c r="G299" s="141" t="s">
        <v>215</v>
      </c>
      <c r="H299" s="142" t="s">
        <v>2</v>
      </c>
      <c r="I299" s="142" t="s">
        <v>40</v>
      </c>
      <c r="J299" s="168" t="s">
        <v>1378</v>
      </c>
      <c r="K299" s="141" t="s">
        <v>218</v>
      </c>
      <c r="L299" s="141">
        <v>80111607</v>
      </c>
      <c r="M299" s="143">
        <v>12025000</v>
      </c>
      <c r="N299" s="144">
        <v>2</v>
      </c>
      <c r="O299" s="143">
        <v>24050000</v>
      </c>
      <c r="P299" s="144" t="s">
        <v>622</v>
      </c>
      <c r="Q299" s="144" t="s">
        <v>622</v>
      </c>
      <c r="R299" s="144" t="s">
        <v>622</v>
      </c>
      <c r="S299" s="141" t="s">
        <v>157</v>
      </c>
      <c r="T299" s="141" t="s">
        <v>701</v>
      </c>
      <c r="U299" s="141" t="s">
        <v>702</v>
      </c>
      <c r="V299" s="145" t="s">
        <v>711</v>
      </c>
      <c r="W299" s="141" t="s">
        <v>4009</v>
      </c>
      <c r="X299" s="146">
        <v>45432</v>
      </c>
      <c r="Y299" s="147">
        <v>202414000048493</v>
      </c>
      <c r="Z299" s="147" t="s">
        <v>178</v>
      </c>
      <c r="AA299" s="141" t="s">
        <v>1379</v>
      </c>
      <c r="AB299" s="146">
        <v>45434</v>
      </c>
      <c r="AC299" s="162" t="s">
        <v>1380</v>
      </c>
      <c r="AD299" s="146">
        <v>45434</v>
      </c>
      <c r="AE299" s="163">
        <v>24050000</v>
      </c>
      <c r="AF299" s="152">
        <f t="shared" si="25"/>
        <v>0</v>
      </c>
      <c r="AG299" s="167">
        <v>831</v>
      </c>
      <c r="AH299" s="146">
        <v>45435</v>
      </c>
      <c r="AI299" s="163">
        <v>20000000</v>
      </c>
      <c r="AJ299" s="152">
        <f t="shared" si="26"/>
        <v>4050000</v>
      </c>
      <c r="AK299" s="164">
        <v>2839</v>
      </c>
      <c r="AL299" s="146">
        <v>45440</v>
      </c>
      <c r="AM299" s="163">
        <v>20000000</v>
      </c>
      <c r="AN299" s="158">
        <f t="shared" si="27"/>
        <v>0</v>
      </c>
      <c r="AO299" s="157"/>
      <c r="AP299" s="157"/>
      <c r="AQ299" s="158">
        <f t="shared" si="29"/>
        <v>20000000</v>
      </c>
      <c r="AR299" s="158">
        <f t="shared" si="28"/>
        <v>4050000</v>
      </c>
      <c r="AS299" s="159" t="s">
        <v>170</v>
      </c>
      <c r="AT299" s="164">
        <v>450</v>
      </c>
      <c r="AU299" s="165" t="s">
        <v>1381</v>
      </c>
      <c r="AV299" s="148"/>
    </row>
    <row r="300" spans="1:48" s="118" customFormat="1" ht="18.75" customHeight="1">
      <c r="A300" s="140">
        <v>195</v>
      </c>
      <c r="B300" s="141" t="s">
        <v>1382</v>
      </c>
      <c r="C300" s="142" t="s">
        <v>151</v>
      </c>
      <c r="D300" s="168" t="s">
        <v>112</v>
      </c>
      <c r="E300" s="168" t="s">
        <v>117</v>
      </c>
      <c r="F300" s="142" t="s">
        <v>123</v>
      </c>
      <c r="G300" s="141" t="s">
        <v>216</v>
      </c>
      <c r="H300" s="142" t="s">
        <v>5</v>
      </c>
      <c r="I300" s="142" t="s">
        <v>40</v>
      </c>
      <c r="J300" s="168" t="s">
        <v>1383</v>
      </c>
      <c r="K300" s="141" t="s">
        <v>225</v>
      </c>
      <c r="L300" s="141">
        <v>80111600</v>
      </c>
      <c r="M300" s="143">
        <v>5506800</v>
      </c>
      <c r="N300" s="144">
        <v>1</v>
      </c>
      <c r="O300" s="143">
        <v>5506800</v>
      </c>
      <c r="P300" s="144" t="s">
        <v>622</v>
      </c>
      <c r="Q300" s="144" t="s">
        <v>622</v>
      </c>
      <c r="R300" s="144" t="s">
        <v>622</v>
      </c>
      <c r="S300" s="141" t="s">
        <v>157</v>
      </c>
      <c r="T300" s="141" t="s">
        <v>701</v>
      </c>
      <c r="U300" s="141" t="s">
        <v>702</v>
      </c>
      <c r="V300" s="145" t="s">
        <v>703</v>
      </c>
      <c r="W300" s="141" t="s">
        <v>4009</v>
      </c>
      <c r="X300" s="146">
        <v>45433</v>
      </c>
      <c r="Y300" s="147">
        <v>202414000048623</v>
      </c>
      <c r="Z300" s="147" t="s">
        <v>178</v>
      </c>
      <c r="AA300" s="141" t="s">
        <v>1379</v>
      </c>
      <c r="AB300" s="146">
        <v>45434</v>
      </c>
      <c r="AC300" s="162" t="s">
        <v>1384</v>
      </c>
      <c r="AD300" s="146">
        <v>45434</v>
      </c>
      <c r="AE300" s="163">
        <v>5506800</v>
      </c>
      <c r="AF300" s="152">
        <f t="shared" si="25"/>
        <v>0</v>
      </c>
      <c r="AG300" s="167">
        <v>832</v>
      </c>
      <c r="AH300" s="146">
        <v>45435</v>
      </c>
      <c r="AI300" s="163">
        <v>5506800</v>
      </c>
      <c r="AJ300" s="152">
        <f t="shared" si="26"/>
        <v>0</v>
      </c>
      <c r="AK300" s="164">
        <v>2770</v>
      </c>
      <c r="AL300" s="146">
        <v>45440</v>
      </c>
      <c r="AM300" s="163">
        <v>5506800</v>
      </c>
      <c r="AN300" s="158">
        <f t="shared" si="27"/>
        <v>0</v>
      </c>
      <c r="AO300" s="157"/>
      <c r="AP300" s="157"/>
      <c r="AQ300" s="158">
        <f t="shared" si="29"/>
        <v>5506800</v>
      </c>
      <c r="AR300" s="158">
        <f t="shared" si="28"/>
        <v>0</v>
      </c>
      <c r="AS300" s="159" t="s">
        <v>170</v>
      </c>
      <c r="AT300" s="164">
        <v>238</v>
      </c>
      <c r="AU300" s="165" t="s">
        <v>1208</v>
      </c>
      <c r="AV300" s="148"/>
    </row>
    <row r="301" spans="1:48" s="118" customFormat="1" ht="18.75" customHeight="1">
      <c r="A301" s="140">
        <v>196</v>
      </c>
      <c r="B301" s="141" t="s">
        <v>1385</v>
      </c>
      <c r="C301" s="142" t="s">
        <v>151</v>
      </c>
      <c r="D301" s="168" t="s">
        <v>112</v>
      </c>
      <c r="E301" s="168" t="s">
        <v>117</v>
      </c>
      <c r="F301" s="142" t="s">
        <v>123</v>
      </c>
      <c r="G301" s="141" t="s">
        <v>216</v>
      </c>
      <c r="H301" s="142" t="s">
        <v>5</v>
      </c>
      <c r="I301" s="142" t="s">
        <v>40</v>
      </c>
      <c r="J301" s="168" t="s">
        <v>1085</v>
      </c>
      <c r="K301" s="141" t="s">
        <v>218</v>
      </c>
      <c r="L301" s="141">
        <v>80111600</v>
      </c>
      <c r="M301" s="143">
        <v>8711100</v>
      </c>
      <c r="N301" s="144">
        <v>2</v>
      </c>
      <c r="O301" s="143">
        <v>17422200</v>
      </c>
      <c r="P301" s="144" t="s">
        <v>622</v>
      </c>
      <c r="Q301" s="144" t="s">
        <v>622</v>
      </c>
      <c r="R301" s="144" t="s">
        <v>622</v>
      </c>
      <c r="S301" s="141" t="s">
        <v>157</v>
      </c>
      <c r="T301" s="141" t="s">
        <v>701</v>
      </c>
      <c r="U301" s="141" t="s">
        <v>702</v>
      </c>
      <c r="V301" s="145" t="s">
        <v>711</v>
      </c>
      <c r="W301" s="141" t="s">
        <v>4009</v>
      </c>
      <c r="X301" s="146">
        <v>45439</v>
      </c>
      <c r="Y301" s="147" t="s">
        <v>1386</v>
      </c>
      <c r="Z301" s="147" t="s">
        <v>178</v>
      </c>
      <c r="AA301" s="141" t="s">
        <v>1387</v>
      </c>
      <c r="AB301" s="146">
        <v>45439</v>
      </c>
      <c r="AC301" s="162" t="s">
        <v>1388</v>
      </c>
      <c r="AD301" s="146">
        <v>45439</v>
      </c>
      <c r="AE301" s="163">
        <v>17422200</v>
      </c>
      <c r="AF301" s="152">
        <f t="shared" si="25"/>
        <v>0</v>
      </c>
      <c r="AG301" s="167">
        <v>852</v>
      </c>
      <c r="AH301" s="146">
        <v>45440</v>
      </c>
      <c r="AI301" s="163">
        <v>17422200</v>
      </c>
      <c r="AJ301" s="152">
        <f t="shared" si="26"/>
        <v>0</v>
      </c>
      <c r="AK301" s="164">
        <v>3020</v>
      </c>
      <c r="AL301" s="146">
        <v>45442</v>
      </c>
      <c r="AM301" s="163">
        <v>17422200</v>
      </c>
      <c r="AN301" s="158">
        <f t="shared" si="27"/>
        <v>0</v>
      </c>
      <c r="AO301" s="157">
        <v>0</v>
      </c>
      <c r="AP301" s="157"/>
      <c r="AQ301" s="158">
        <f t="shared" si="29"/>
        <v>17422200</v>
      </c>
      <c r="AR301" s="158">
        <f t="shared" si="28"/>
        <v>0</v>
      </c>
      <c r="AS301" s="165" t="s">
        <v>170</v>
      </c>
      <c r="AT301" s="164">
        <v>454</v>
      </c>
      <c r="AU301" s="165" t="s">
        <v>4006</v>
      </c>
      <c r="AV301" s="148"/>
    </row>
    <row r="302" spans="1:48" s="118" customFormat="1" ht="18.75" customHeight="1">
      <c r="A302" s="140">
        <v>1</v>
      </c>
      <c r="B302" s="141" t="s">
        <v>18</v>
      </c>
      <c r="C302" s="142" t="s">
        <v>64</v>
      </c>
      <c r="D302" s="168" t="s">
        <v>31</v>
      </c>
      <c r="E302" s="168" t="s">
        <v>13</v>
      </c>
      <c r="F302" s="142" t="s">
        <v>32</v>
      </c>
      <c r="G302" s="141" t="s">
        <v>200</v>
      </c>
      <c r="H302" s="142" t="s">
        <v>15</v>
      </c>
      <c r="I302" s="142" t="s">
        <v>41</v>
      </c>
      <c r="J302" s="168" t="s">
        <v>1389</v>
      </c>
      <c r="K302" s="141" t="s">
        <v>226</v>
      </c>
      <c r="L302" s="141" t="s">
        <v>237</v>
      </c>
      <c r="M302" s="143">
        <v>218214250</v>
      </c>
      <c r="N302" s="144">
        <v>12</v>
      </c>
      <c r="O302" s="143">
        <v>900000000</v>
      </c>
      <c r="P302" s="144" t="s">
        <v>237</v>
      </c>
      <c r="Q302" s="144" t="s">
        <v>237</v>
      </c>
      <c r="R302" s="144" t="s">
        <v>452</v>
      </c>
      <c r="S302" s="141" t="s">
        <v>158</v>
      </c>
      <c r="T302" s="141" t="s">
        <v>201</v>
      </c>
      <c r="U302" s="141" t="s">
        <v>1390</v>
      </c>
      <c r="V302" s="145" t="s">
        <v>1391</v>
      </c>
      <c r="W302" s="141" t="s">
        <v>4010</v>
      </c>
      <c r="X302" s="146">
        <v>45397</v>
      </c>
      <c r="Y302" s="147">
        <v>202412000038573</v>
      </c>
      <c r="Z302" s="147" t="s">
        <v>38</v>
      </c>
      <c r="AA302" s="141" t="s">
        <v>361</v>
      </c>
      <c r="AB302" s="146">
        <v>45397</v>
      </c>
      <c r="AC302" s="162" t="s">
        <v>1392</v>
      </c>
      <c r="AD302" s="146">
        <v>45397</v>
      </c>
      <c r="AE302" s="163">
        <v>900000000</v>
      </c>
      <c r="AF302" s="152">
        <f t="shared" si="25"/>
        <v>0</v>
      </c>
      <c r="AG302" s="167">
        <v>657</v>
      </c>
      <c r="AH302" s="146">
        <v>45398</v>
      </c>
      <c r="AI302" s="163">
        <v>891944580</v>
      </c>
      <c r="AJ302" s="152">
        <f t="shared" si="26"/>
        <v>8055420</v>
      </c>
      <c r="AK302" s="164" t="s">
        <v>1393</v>
      </c>
      <c r="AL302" s="146" t="s">
        <v>1394</v>
      </c>
      <c r="AM302" s="163">
        <v>891944580</v>
      </c>
      <c r="AN302" s="158">
        <f t="shared" si="27"/>
        <v>0</v>
      </c>
      <c r="AO302" s="157">
        <v>379367750</v>
      </c>
      <c r="AP302" s="157"/>
      <c r="AQ302" s="158">
        <f t="shared" si="29"/>
        <v>512576830</v>
      </c>
      <c r="AR302" s="158">
        <f t="shared" si="28"/>
        <v>8055420</v>
      </c>
      <c r="AS302" s="159" t="s">
        <v>177</v>
      </c>
      <c r="AT302" s="164" t="s">
        <v>1395</v>
      </c>
      <c r="AU302" s="165" t="s">
        <v>1396</v>
      </c>
      <c r="AV302" s="148"/>
    </row>
    <row r="303" spans="1:48" s="118" customFormat="1" ht="18.75" customHeight="1">
      <c r="A303" s="140">
        <v>2</v>
      </c>
      <c r="B303" s="141" t="s">
        <v>1397</v>
      </c>
      <c r="C303" s="142" t="s">
        <v>64</v>
      </c>
      <c r="D303" s="168" t="s">
        <v>31</v>
      </c>
      <c r="E303" s="168" t="s">
        <v>13</v>
      </c>
      <c r="F303" s="142" t="s">
        <v>32</v>
      </c>
      <c r="G303" s="141" t="s">
        <v>200</v>
      </c>
      <c r="H303" s="142" t="s">
        <v>15</v>
      </c>
      <c r="I303" s="142" t="s">
        <v>40</v>
      </c>
      <c r="J303" s="168" t="s">
        <v>1389</v>
      </c>
      <c r="K303" s="141" t="s">
        <v>226</v>
      </c>
      <c r="L303" s="141" t="s">
        <v>237</v>
      </c>
      <c r="M303" s="143">
        <v>0</v>
      </c>
      <c r="N303" s="144">
        <v>0</v>
      </c>
      <c r="O303" s="143">
        <f>85500000-85500000</f>
        <v>0</v>
      </c>
      <c r="P303" s="144" t="s">
        <v>361</v>
      </c>
      <c r="Q303" s="144" t="s">
        <v>361</v>
      </c>
      <c r="R303" s="144" t="s">
        <v>361</v>
      </c>
      <c r="S303" s="141" t="s">
        <v>158</v>
      </c>
      <c r="T303" s="141" t="s">
        <v>201</v>
      </c>
      <c r="U303" s="141" t="s">
        <v>1390</v>
      </c>
      <c r="V303" s="145" t="s">
        <v>1391</v>
      </c>
      <c r="W303" s="141" t="s">
        <v>4010</v>
      </c>
      <c r="X303" s="146"/>
      <c r="Y303" s="147"/>
      <c r="Z303" s="147"/>
      <c r="AA303" s="141"/>
      <c r="AB303" s="146"/>
      <c r="AC303" s="162"/>
      <c r="AD303" s="146"/>
      <c r="AE303" s="163"/>
      <c r="AF303" s="152">
        <f t="shared" si="25"/>
        <v>0</v>
      </c>
      <c r="AG303" s="167"/>
      <c r="AH303" s="146"/>
      <c r="AI303" s="163"/>
      <c r="AJ303" s="152">
        <f t="shared" si="26"/>
        <v>0</v>
      </c>
      <c r="AK303" s="164"/>
      <c r="AL303" s="146"/>
      <c r="AM303" s="163"/>
      <c r="AN303" s="158">
        <f t="shared" si="27"/>
        <v>0</v>
      </c>
      <c r="AO303" s="157"/>
      <c r="AP303" s="157"/>
      <c r="AQ303" s="158">
        <f t="shared" si="29"/>
        <v>0</v>
      </c>
      <c r="AR303" s="158">
        <f t="shared" si="28"/>
        <v>0</v>
      </c>
      <c r="AS303" s="159"/>
      <c r="AT303" s="164"/>
      <c r="AU303" s="165"/>
      <c r="AV303" s="148"/>
    </row>
    <row r="304" spans="1:48" s="118" customFormat="1" ht="18.75" customHeight="1">
      <c r="A304" s="140">
        <v>3</v>
      </c>
      <c r="B304" s="141" t="s">
        <v>1398</v>
      </c>
      <c r="C304" s="142" t="s">
        <v>64</v>
      </c>
      <c r="D304" s="168" t="s">
        <v>31</v>
      </c>
      <c r="E304" s="168" t="s">
        <v>13</v>
      </c>
      <c r="F304" s="142" t="s">
        <v>33</v>
      </c>
      <c r="G304" s="141" t="s">
        <v>200</v>
      </c>
      <c r="H304" s="142" t="s">
        <v>15</v>
      </c>
      <c r="I304" s="142" t="s">
        <v>40</v>
      </c>
      <c r="J304" s="168" t="s">
        <v>1399</v>
      </c>
      <c r="K304" s="141" t="s">
        <v>226</v>
      </c>
      <c r="L304" s="141" t="s">
        <v>237</v>
      </c>
      <c r="M304" s="143">
        <v>45625000</v>
      </c>
      <c r="N304" s="144">
        <v>12</v>
      </c>
      <c r="O304" s="143">
        <v>394746000</v>
      </c>
      <c r="P304" s="144" t="s">
        <v>237</v>
      </c>
      <c r="Q304" s="144" t="s">
        <v>237</v>
      </c>
      <c r="R304" s="144" t="s">
        <v>344</v>
      </c>
      <c r="S304" s="141" t="s">
        <v>158</v>
      </c>
      <c r="T304" s="141" t="s">
        <v>1400</v>
      </c>
      <c r="U304" s="141" t="s">
        <v>1390</v>
      </c>
      <c r="V304" s="145" t="s">
        <v>1391</v>
      </c>
      <c r="W304" s="141" t="s">
        <v>4010</v>
      </c>
      <c r="X304" s="146">
        <v>45419</v>
      </c>
      <c r="Y304" s="147">
        <v>202412000043443</v>
      </c>
      <c r="Z304" s="147" t="s">
        <v>38</v>
      </c>
      <c r="AA304" s="141" t="s">
        <v>361</v>
      </c>
      <c r="AB304" s="146">
        <v>45420</v>
      </c>
      <c r="AC304" s="162" t="s">
        <v>1401</v>
      </c>
      <c r="AD304" s="146">
        <v>45420</v>
      </c>
      <c r="AE304" s="163">
        <v>189569450</v>
      </c>
      <c r="AF304" s="152">
        <f t="shared" si="25"/>
        <v>205176550</v>
      </c>
      <c r="AG304" s="167">
        <v>693</v>
      </c>
      <c r="AH304" s="146">
        <v>45420</v>
      </c>
      <c r="AI304" s="163">
        <v>189569450</v>
      </c>
      <c r="AJ304" s="152">
        <f t="shared" si="26"/>
        <v>0</v>
      </c>
      <c r="AK304" s="164" t="s">
        <v>1393</v>
      </c>
      <c r="AL304" s="146" t="s">
        <v>1394</v>
      </c>
      <c r="AM304" s="163">
        <v>189569450</v>
      </c>
      <c r="AN304" s="158">
        <f t="shared" si="27"/>
        <v>0</v>
      </c>
      <c r="AO304" s="157">
        <v>0</v>
      </c>
      <c r="AP304" s="157"/>
      <c r="AQ304" s="158">
        <f t="shared" si="29"/>
        <v>189569450</v>
      </c>
      <c r="AR304" s="158">
        <f t="shared" si="28"/>
        <v>205176550</v>
      </c>
      <c r="AS304" s="159" t="s">
        <v>177</v>
      </c>
      <c r="AT304" s="164" t="s">
        <v>1395</v>
      </c>
      <c r="AU304" s="165" t="s">
        <v>1396</v>
      </c>
      <c r="AV304" s="148"/>
    </row>
    <row r="305" spans="1:48" s="118" customFormat="1" ht="18.75" customHeight="1">
      <c r="A305" s="140">
        <v>4</v>
      </c>
      <c r="B305" s="141" t="s">
        <v>1402</v>
      </c>
      <c r="C305" s="142" t="s">
        <v>64</v>
      </c>
      <c r="D305" s="168" t="s">
        <v>31</v>
      </c>
      <c r="E305" s="168" t="s">
        <v>13</v>
      </c>
      <c r="F305" s="142" t="s">
        <v>36</v>
      </c>
      <c r="G305" s="141" t="s">
        <v>200</v>
      </c>
      <c r="H305" s="142" t="s">
        <v>15</v>
      </c>
      <c r="I305" s="142" t="s">
        <v>40</v>
      </c>
      <c r="J305" s="168" t="s">
        <v>1403</v>
      </c>
      <c r="K305" s="141" t="s">
        <v>226</v>
      </c>
      <c r="L305" s="141" t="s">
        <v>237</v>
      </c>
      <c r="M305" s="143">
        <v>0</v>
      </c>
      <c r="N305" s="144">
        <v>0</v>
      </c>
      <c r="O305" s="143">
        <f>85500000-85500000</f>
        <v>0</v>
      </c>
      <c r="P305" s="144" t="s">
        <v>361</v>
      </c>
      <c r="Q305" s="144" t="s">
        <v>361</v>
      </c>
      <c r="R305" s="144" t="s">
        <v>361</v>
      </c>
      <c r="S305" s="141" t="s">
        <v>158</v>
      </c>
      <c r="T305" s="141" t="s">
        <v>201</v>
      </c>
      <c r="U305" s="141" t="s">
        <v>1390</v>
      </c>
      <c r="V305" s="145" t="s">
        <v>1391</v>
      </c>
      <c r="W305" s="141" t="s">
        <v>4010</v>
      </c>
      <c r="X305" s="146"/>
      <c r="Y305" s="147"/>
      <c r="Z305" s="147"/>
      <c r="AA305" s="141"/>
      <c r="AB305" s="146"/>
      <c r="AC305" s="162"/>
      <c r="AD305" s="146"/>
      <c r="AE305" s="163"/>
      <c r="AF305" s="152">
        <f t="shared" si="25"/>
        <v>0</v>
      </c>
      <c r="AG305" s="167"/>
      <c r="AH305" s="146"/>
      <c r="AI305" s="163"/>
      <c r="AJ305" s="152">
        <f t="shared" si="26"/>
        <v>0</v>
      </c>
      <c r="AK305" s="164"/>
      <c r="AL305" s="146"/>
      <c r="AM305" s="163"/>
      <c r="AN305" s="158">
        <f t="shared" si="27"/>
        <v>0</v>
      </c>
      <c r="AO305" s="157"/>
      <c r="AP305" s="157"/>
      <c r="AQ305" s="158">
        <f t="shared" si="29"/>
        <v>0</v>
      </c>
      <c r="AR305" s="158">
        <f t="shared" si="28"/>
        <v>0</v>
      </c>
      <c r="AS305" s="159"/>
      <c r="AT305" s="164"/>
      <c r="AU305" s="165"/>
      <c r="AV305" s="148"/>
    </row>
    <row r="306" spans="1:48" s="118" customFormat="1" ht="18.75" customHeight="1">
      <c r="A306" s="140">
        <v>5</v>
      </c>
      <c r="B306" s="141" t="s">
        <v>1404</v>
      </c>
      <c r="C306" s="142" t="s">
        <v>64</v>
      </c>
      <c r="D306" s="168" t="s">
        <v>31</v>
      </c>
      <c r="E306" s="168" t="s">
        <v>13</v>
      </c>
      <c r="F306" s="142" t="s">
        <v>36</v>
      </c>
      <c r="G306" s="141" t="s">
        <v>200</v>
      </c>
      <c r="H306" s="142" t="s">
        <v>80</v>
      </c>
      <c r="I306" s="142" t="s">
        <v>40</v>
      </c>
      <c r="J306" s="168" t="s">
        <v>1405</v>
      </c>
      <c r="K306" s="141" t="s">
        <v>226</v>
      </c>
      <c r="L306" s="141" t="s">
        <v>237</v>
      </c>
      <c r="M306" s="143">
        <v>19700000</v>
      </c>
      <c r="N306" s="144">
        <v>12</v>
      </c>
      <c r="O306" s="143">
        <v>36400000</v>
      </c>
      <c r="P306" s="144" t="s">
        <v>237</v>
      </c>
      <c r="Q306" s="144" t="s">
        <v>237</v>
      </c>
      <c r="R306" s="144" t="s">
        <v>237</v>
      </c>
      <c r="S306" s="141" t="s">
        <v>158</v>
      </c>
      <c r="T306" s="141" t="s">
        <v>201</v>
      </c>
      <c r="U306" s="141" t="s">
        <v>1390</v>
      </c>
      <c r="V306" s="145" t="s">
        <v>1391</v>
      </c>
      <c r="W306" s="141" t="s">
        <v>4010</v>
      </c>
      <c r="X306" s="146"/>
      <c r="Y306" s="147"/>
      <c r="Z306" s="147"/>
      <c r="AA306" s="141"/>
      <c r="AB306" s="146"/>
      <c r="AC306" s="162"/>
      <c r="AD306" s="146"/>
      <c r="AE306" s="163"/>
      <c r="AF306" s="152">
        <f t="shared" si="25"/>
        <v>36400000</v>
      </c>
      <c r="AG306" s="167"/>
      <c r="AH306" s="146"/>
      <c r="AI306" s="163"/>
      <c r="AJ306" s="152">
        <f t="shared" si="26"/>
        <v>0</v>
      </c>
      <c r="AK306" s="164"/>
      <c r="AL306" s="146"/>
      <c r="AM306" s="163"/>
      <c r="AN306" s="158">
        <f t="shared" si="27"/>
        <v>0</v>
      </c>
      <c r="AO306" s="157"/>
      <c r="AP306" s="157"/>
      <c r="AQ306" s="158">
        <f t="shared" si="29"/>
        <v>0</v>
      </c>
      <c r="AR306" s="158">
        <f t="shared" si="28"/>
        <v>36400000</v>
      </c>
      <c r="AS306" s="159"/>
      <c r="AT306" s="164"/>
      <c r="AU306" s="165"/>
      <c r="AV306" s="148"/>
    </row>
    <row r="307" spans="1:48" s="118" customFormat="1" ht="18.75" customHeight="1">
      <c r="A307" s="140">
        <v>6</v>
      </c>
      <c r="B307" s="141" t="s">
        <v>1406</v>
      </c>
      <c r="C307" s="142" t="s">
        <v>64</v>
      </c>
      <c r="D307" s="168" t="s">
        <v>31</v>
      </c>
      <c r="E307" s="168" t="s">
        <v>13</v>
      </c>
      <c r="F307" s="142" t="s">
        <v>36</v>
      </c>
      <c r="G307" s="141" t="s">
        <v>200</v>
      </c>
      <c r="H307" s="142" t="s">
        <v>17</v>
      </c>
      <c r="I307" s="142" t="s">
        <v>40</v>
      </c>
      <c r="J307" s="168" t="s">
        <v>790</v>
      </c>
      <c r="K307" s="141" t="s">
        <v>224</v>
      </c>
      <c r="L307" s="141">
        <v>78111800</v>
      </c>
      <c r="M307" s="143">
        <v>8760000</v>
      </c>
      <c r="N307" s="144">
        <v>12</v>
      </c>
      <c r="O307" s="143">
        <v>105120000</v>
      </c>
      <c r="P307" s="144" t="s">
        <v>238</v>
      </c>
      <c r="Q307" s="144" t="s">
        <v>238</v>
      </c>
      <c r="R307" s="144" t="s">
        <v>239</v>
      </c>
      <c r="S307" s="141" t="s">
        <v>158</v>
      </c>
      <c r="T307" s="141" t="s">
        <v>201</v>
      </c>
      <c r="U307" s="141" t="s">
        <v>1390</v>
      </c>
      <c r="V307" s="145" t="s">
        <v>1391</v>
      </c>
      <c r="W307" s="141" t="s">
        <v>4012</v>
      </c>
      <c r="X307" s="146"/>
      <c r="Y307" s="147"/>
      <c r="Z307" s="147"/>
      <c r="AA307" s="141"/>
      <c r="AB307" s="146"/>
      <c r="AC307" s="162"/>
      <c r="AD307" s="146"/>
      <c r="AE307" s="163"/>
      <c r="AF307" s="152">
        <f t="shared" si="25"/>
        <v>105120000</v>
      </c>
      <c r="AG307" s="167"/>
      <c r="AH307" s="146"/>
      <c r="AI307" s="163"/>
      <c r="AJ307" s="152">
        <f t="shared" si="26"/>
        <v>0</v>
      </c>
      <c r="AK307" s="164"/>
      <c r="AL307" s="146"/>
      <c r="AM307" s="163"/>
      <c r="AN307" s="158">
        <f t="shared" si="27"/>
        <v>0</v>
      </c>
      <c r="AO307" s="157"/>
      <c r="AP307" s="157"/>
      <c r="AQ307" s="158">
        <f t="shared" si="29"/>
        <v>0</v>
      </c>
      <c r="AR307" s="158">
        <f t="shared" si="28"/>
        <v>105120000</v>
      </c>
      <c r="AS307" s="159"/>
      <c r="AT307" s="164"/>
      <c r="AU307" s="165"/>
      <c r="AV307" s="148"/>
    </row>
    <row r="308" spans="1:48" s="118" customFormat="1" ht="18.75" customHeight="1">
      <c r="A308" s="140">
        <v>7</v>
      </c>
      <c r="B308" s="141" t="s">
        <v>1407</v>
      </c>
      <c r="C308" s="142" t="s">
        <v>64</v>
      </c>
      <c r="D308" s="168" t="s">
        <v>31</v>
      </c>
      <c r="E308" s="168" t="s">
        <v>13</v>
      </c>
      <c r="F308" s="142" t="s">
        <v>1408</v>
      </c>
      <c r="G308" s="141" t="s">
        <v>202</v>
      </c>
      <c r="H308" s="142" t="s">
        <v>15</v>
      </c>
      <c r="I308" s="142" t="s">
        <v>40</v>
      </c>
      <c r="J308" s="168" t="s">
        <v>1403</v>
      </c>
      <c r="K308" s="141" t="s">
        <v>226</v>
      </c>
      <c r="L308" s="141" t="s">
        <v>237</v>
      </c>
      <c r="M308" s="143">
        <v>69642000</v>
      </c>
      <c r="N308" s="144">
        <v>12</v>
      </c>
      <c r="O308" s="143">
        <v>76245000</v>
      </c>
      <c r="P308" s="144" t="s">
        <v>237</v>
      </c>
      <c r="Q308" s="144" t="s">
        <v>237</v>
      </c>
      <c r="R308" s="144" t="s">
        <v>238</v>
      </c>
      <c r="S308" s="141" t="s">
        <v>158</v>
      </c>
      <c r="T308" s="141" t="s">
        <v>201</v>
      </c>
      <c r="U308" s="141" t="s">
        <v>1390</v>
      </c>
      <c r="V308" s="145" t="s">
        <v>1391</v>
      </c>
      <c r="W308" s="141" t="s">
        <v>4010</v>
      </c>
      <c r="X308" s="146"/>
      <c r="Y308" s="147"/>
      <c r="Z308" s="147"/>
      <c r="AA308" s="141"/>
      <c r="AB308" s="146"/>
      <c r="AC308" s="162"/>
      <c r="AD308" s="146"/>
      <c r="AE308" s="163"/>
      <c r="AF308" s="152">
        <f t="shared" si="25"/>
        <v>76245000</v>
      </c>
      <c r="AG308" s="167"/>
      <c r="AH308" s="146"/>
      <c r="AI308" s="163"/>
      <c r="AJ308" s="152">
        <f t="shared" si="26"/>
        <v>0</v>
      </c>
      <c r="AK308" s="164"/>
      <c r="AL308" s="146"/>
      <c r="AM308" s="163"/>
      <c r="AN308" s="158">
        <f t="shared" si="27"/>
        <v>0</v>
      </c>
      <c r="AO308" s="157"/>
      <c r="AP308" s="157"/>
      <c r="AQ308" s="158">
        <f t="shared" si="29"/>
        <v>0</v>
      </c>
      <c r="AR308" s="158">
        <f t="shared" si="28"/>
        <v>76245000</v>
      </c>
      <c r="AS308" s="159"/>
      <c r="AT308" s="164"/>
      <c r="AU308" s="165"/>
      <c r="AV308" s="148"/>
    </row>
    <row r="309" spans="1:48" s="118" customFormat="1" ht="18.75" customHeight="1">
      <c r="A309" s="140">
        <v>8</v>
      </c>
      <c r="B309" s="141" t="s">
        <v>1409</v>
      </c>
      <c r="C309" s="142" t="s">
        <v>64</v>
      </c>
      <c r="D309" s="168" t="s">
        <v>31</v>
      </c>
      <c r="E309" s="168" t="s">
        <v>13</v>
      </c>
      <c r="F309" s="142" t="s">
        <v>204</v>
      </c>
      <c r="G309" s="141" t="s">
        <v>202</v>
      </c>
      <c r="H309" s="142" t="s">
        <v>15</v>
      </c>
      <c r="I309" s="142" t="s">
        <v>110</v>
      </c>
      <c r="J309" s="168" t="s">
        <v>1403</v>
      </c>
      <c r="K309" s="141" t="s">
        <v>226</v>
      </c>
      <c r="L309" s="141" t="s">
        <v>237</v>
      </c>
      <c r="M309" s="143">
        <v>506230917</v>
      </c>
      <c r="N309" s="144">
        <v>12</v>
      </c>
      <c r="O309" s="143">
        <v>4074771000</v>
      </c>
      <c r="P309" s="144" t="s">
        <v>237</v>
      </c>
      <c r="Q309" s="144" t="s">
        <v>237</v>
      </c>
      <c r="R309" s="144" t="s">
        <v>452</v>
      </c>
      <c r="S309" s="141" t="s">
        <v>158</v>
      </c>
      <c r="T309" s="141" t="s">
        <v>201</v>
      </c>
      <c r="U309" s="141" t="s">
        <v>1390</v>
      </c>
      <c r="V309" s="145" t="s">
        <v>1391</v>
      </c>
      <c r="W309" s="141" t="s">
        <v>4010</v>
      </c>
      <c r="X309" s="146"/>
      <c r="Y309" s="147"/>
      <c r="Z309" s="147"/>
      <c r="AA309" s="141"/>
      <c r="AB309" s="146"/>
      <c r="AC309" s="162"/>
      <c r="AD309" s="146"/>
      <c r="AE309" s="163"/>
      <c r="AF309" s="152">
        <f t="shared" si="25"/>
        <v>4074771000</v>
      </c>
      <c r="AG309" s="167"/>
      <c r="AH309" s="146"/>
      <c r="AI309" s="163"/>
      <c r="AJ309" s="152">
        <f t="shared" si="26"/>
        <v>0</v>
      </c>
      <c r="AK309" s="164"/>
      <c r="AL309" s="146"/>
      <c r="AM309" s="163"/>
      <c r="AN309" s="158">
        <f t="shared" si="27"/>
        <v>0</v>
      </c>
      <c r="AO309" s="157"/>
      <c r="AP309" s="157"/>
      <c r="AQ309" s="158">
        <f t="shared" si="29"/>
        <v>0</v>
      </c>
      <c r="AR309" s="158">
        <f t="shared" si="28"/>
        <v>4074771000</v>
      </c>
      <c r="AS309" s="159"/>
      <c r="AT309" s="164"/>
      <c r="AU309" s="165"/>
      <c r="AV309" s="148"/>
    </row>
    <row r="310" spans="1:48" s="118" customFormat="1" ht="18.75" customHeight="1">
      <c r="A310" s="140">
        <v>9</v>
      </c>
      <c r="B310" s="141" t="s">
        <v>1410</v>
      </c>
      <c r="C310" s="142" t="s">
        <v>64</v>
      </c>
      <c r="D310" s="168" t="s">
        <v>31</v>
      </c>
      <c r="E310" s="168" t="s">
        <v>13</v>
      </c>
      <c r="F310" s="142" t="s">
        <v>204</v>
      </c>
      <c r="G310" s="141" t="s">
        <v>202</v>
      </c>
      <c r="H310" s="142" t="s">
        <v>15</v>
      </c>
      <c r="I310" s="142" t="s">
        <v>40</v>
      </c>
      <c r="J310" s="168" t="s">
        <v>1403</v>
      </c>
      <c r="K310" s="141" t="s">
        <v>226</v>
      </c>
      <c r="L310" s="141" t="s">
        <v>237</v>
      </c>
      <c r="M310" s="143">
        <v>0</v>
      </c>
      <c r="N310" s="144">
        <v>0</v>
      </c>
      <c r="O310" s="143">
        <f>85500000-85500000</f>
        <v>0</v>
      </c>
      <c r="P310" s="144" t="s">
        <v>361</v>
      </c>
      <c r="Q310" s="144" t="s">
        <v>361</v>
      </c>
      <c r="R310" s="144" t="s">
        <v>361</v>
      </c>
      <c r="S310" s="141" t="s">
        <v>158</v>
      </c>
      <c r="T310" s="141" t="s">
        <v>201</v>
      </c>
      <c r="U310" s="141" t="s">
        <v>1390</v>
      </c>
      <c r="V310" s="145" t="s">
        <v>1391</v>
      </c>
      <c r="W310" s="141" t="s">
        <v>4010</v>
      </c>
      <c r="X310" s="146"/>
      <c r="Y310" s="147"/>
      <c r="Z310" s="147"/>
      <c r="AA310" s="141"/>
      <c r="AB310" s="146"/>
      <c r="AC310" s="162"/>
      <c r="AD310" s="146"/>
      <c r="AE310" s="163"/>
      <c r="AF310" s="152">
        <f t="shared" si="25"/>
        <v>0</v>
      </c>
      <c r="AG310" s="167"/>
      <c r="AH310" s="146"/>
      <c r="AI310" s="163"/>
      <c r="AJ310" s="152">
        <f t="shared" si="26"/>
        <v>0</v>
      </c>
      <c r="AK310" s="164"/>
      <c r="AL310" s="146"/>
      <c r="AM310" s="163"/>
      <c r="AN310" s="158">
        <f t="shared" si="27"/>
        <v>0</v>
      </c>
      <c r="AO310" s="157"/>
      <c r="AP310" s="157"/>
      <c r="AQ310" s="158">
        <f t="shared" si="29"/>
        <v>0</v>
      </c>
      <c r="AR310" s="158">
        <f t="shared" si="28"/>
        <v>0</v>
      </c>
      <c r="AS310" s="159"/>
      <c r="AT310" s="164"/>
      <c r="AU310" s="165"/>
      <c r="AV310" s="148"/>
    </row>
    <row r="311" spans="1:48" s="118" customFormat="1" ht="18.75" customHeight="1">
      <c r="A311" s="140">
        <v>10</v>
      </c>
      <c r="B311" s="141" t="s">
        <v>1411</v>
      </c>
      <c r="C311" s="142" t="s">
        <v>64</v>
      </c>
      <c r="D311" s="168" t="s">
        <v>31</v>
      </c>
      <c r="E311" s="168" t="s">
        <v>13</v>
      </c>
      <c r="F311" s="142" t="s">
        <v>205</v>
      </c>
      <c r="G311" s="141" t="s">
        <v>200</v>
      </c>
      <c r="H311" s="142" t="s">
        <v>5</v>
      </c>
      <c r="I311" s="142" t="s">
        <v>40</v>
      </c>
      <c r="J311" s="168" t="s">
        <v>1412</v>
      </c>
      <c r="K311" s="141" t="s">
        <v>218</v>
      </c>
      <c r="L311" s="141">
        <v>80161504</v>
      </c>
      <c r="M311" s="143">
        <v>2000000</v>
      </c>
      <c r="N311" s="144">
        <v>6</v>
      </c>
      <c r="O311" s="143">
        <v>9272700</v>
      </c>
      <c r="P311" s="144" t="s">
        <v>452</v>
      </c>
      <c r="Q311" s="144" t="s">
        <v>452</v>
      </c>
      <c r="R311" s="144" t="s">
        <v>452</v>
      </c>
      <c r="S311" s="141" t="s">
        <v>158</v>
      </c>
      <c r="T311" s="141" t="s">
        <v>201</v>
      </c>
      <c r="U311" s="141" t="s">
        <v>1390</v>
      </c>
      <c r="V311" s="145" t="s">
        <v>1391</v>
      </c>
      <c r="W311" s="141" t="s">
        <v>4012</v>
      </c>
      <c r="X311" s="146"/>
      <c r="Y311" s="147"/>
      <c r="Z311" s="147"/>
      <c r="AA311" s="141"/>
      <c r="AB311" s="146"/>
      <c r="AC311" s="162"/>
      <c r="AD311" s="146"/>
      <c r="AE311" s="163"/>
      <c r="AF311" s="152">
        <f t="shared" si="25"/>
        <v>9272700</v>
      </c>
      <c r="AG311" s="167"/>
      <c r="AH311" s="146"/>
      <c r="AI311" s="163"/>
      <c r="AJ311" s="152">
        <f t="shared" si="26"/>
        <v>0</v>
      </c>
      <c r="AK311" s="164"/>
      <c r="AL311" s="146"/>
      <c r="AM311" s="163"/>
      <c r="AN311" s="158">
        <f t="shared" si="27"/>
        <v>0</v>
      </c>
      <c r="AO311" s="157"/>
      <c r="AP311" s="157"/>
      <c r="AQ311" s="158">
        <f t="shared" si="29"/>
        <v>0</v>
      </c>
      <c r="AR311" s="158">
        <f t="shared" si="28"/>
        <v>9272700</v>
      </c>
      <c r="AS311" s="159"/>
      <c r="AT311" s="164"/>
      <c r="AU311" s="165"/>
      <c r="AV311" s="148"/>
    </row>
    <row r="312" spans="1:48" s="118" customFormat="1" ht="18.75" customHeight="1">
      <c r="A312" s="140">
        <v>11</v>
      </c>
      <c r="B312" s="141" t="s">
        <v>1413</v>
      </c>
      <c r="C312" s="142" t="s">
        <v>64</v>
      </c>
      <c r="D312" s="168" t="s">
        <v>31</v>
      </c>
      <c r="E312" s="168" t="s">
        <v>13</v>
      </c>
      <c r="F312" s="142" t="s">
        <v>205</v>
      </c>
      <c r="G312" s="141" t="s">
        <v>200</v>
      </c>
      <c r="H312" s="142" t="s">
        <v>14</v>
      </c>
      <c r="I312" s="142" t="s">
        <v>40</v>
      </c>
      <c r="J312" s="168" t="s">
        <v>1414</v>
      </c>
      <c r="K312" s="141" t="s">
        <v>218</v>
      </c>
      <c r="L312" s="141">
        <v>81101508</v>
      </c>
      <c r="M312" s="143">
        <v>8554000</v>
      </c>
      <c r="N312" s="144">
        <v>10</v>
      </c>
      <c r="O312" s="143">
        <v>4307716</v>
      </c>
      <c r="P312" s="144" t="s">
        <v>452</v>
      </c>
      <c r="Q312" s="144" t="s">
        <v>452</v>
      </c>
      <c r="R312" s="144" t="s">
        <v>452</v>
      </c>
      <c r="S312" s="141" t="s">
        <v>158</v>
      </c>
      <c r="T312" s="141" t="s">
        <v>201</v>
      </c>
      <c r="U312" s="141" t="s">
        <v>1390</v>
      </c>
      <c r="V312" s="145" t="s">
        <v>1391</v>
      </c>
      <c r="W312" s="141" t="s">
        <v>4012</v>
      </c>
      <c r="X312" s="146"/>
      <c r="Y312" s="147"/>
      <c r="Z312" s="147"/>
      <c r="AA312" s="141"/>
      <c r="AB312" s="146"/>
      <c r="AC312" s="162"/>
      <c r="AD312" s="146"/>
      <c r="AE312" s="163"/>
      <c r="AF312" s="152">
        <f t="shared" si="25"/>
        <v>4307716</v>
      </c>
      <c r="AG312" s="167"/>
      <c r="AH312" s="146"/>
      <c r="AI312" s="163"/>
      <c r="AJ312" s="152">
        <f t="shared" si="26"/>
        <v>0</v>
      </c>
      <c r="AK312" s="164"/>
      <c r="AL312" s="146"/>
      <c r="AM312" s="163"/>
      <c r="AN312" s="158">
        <f t="shared" si="27"/>
        <v>0</v>
      </c>
      <c r="AO312" s="157"/>
      <c r="AP312" s="157"/>
      <c r="AQ312" s="158">
        <f t="shared" si="29"/>
        <v>0</v>
      </c>
      <c r="AR312" s="158">
        <f t="shared" si="28"/>
        <v>4307716</v>
      </c>
      <c r="AS312" s="159"/>
      <c r="AT312" s="164"/>
      <c r="AU312" s="165"/>
      <c r="AV312" s="148"/>
    </row>
    <row r="313" spans="1:48" s="118" customFormat="1" ht="18.75" customHeight="1">
      <c r="A313" s="140">
        <v>12</v>
      </c>
      <c r="B313" s="141" t="s">
        <v>1415</v>
      </c>
      <c r="C313" s="142" t="s">
        <v>64</v>
      </c>
      <c r="D313" s="168" t="s">
        <v>31</v>
      </c>
      <c r="E313" s="168" t="s">
        <v>13</v>
      </c>
      <c r="F313" s="142" t="s">
        <v>205</v>
      </c>
      <c r="G313" s="141" t="s">
        <v>200</v>
      </c>
      <c r="H313" s="142" t="s">
        <v>1</v>
      </c>
      <c r="I313" s="142" t="s">
        <v>40</v>
      </c>
      <c r="J313" s="168" t="s">
        <v>1414</v>
      </c>
      <c r="K313" s="141" t="s">
        <v>218</v>
      </c>
      <c r="L313" s="141">
        <v>80131803</v>
      </c>
      <c r="M313" s="143">
        <v>7484000</v>
      </c>
      <c r="N313" s="144">
        <v>10</v>
      </c>
      <c r="O313" s="143">
        <v>44040000</v>
      </c>
      <c r="P313" s="144" t="s">
        <v>452</v>
      </c>
      <c r="Q313" s="144" t="s">
        <v>452</v>
      </c>
      <c r="R313" s="144" t="s">
        <v>452</v>
      </c>
      <c r="S313" s="141" t="s">
        <v>158</v>
      </c>
      <c r="T313" s="141" t="s">
        <v>201</v>
      </c>
      <c r="U313" s="141" t="s">
        <v>1390</v>
      </c>
      <c r="V313" s="145" t="s">
        <v>1391</v>
      </c>
      <c r="W313" s="141" t="s">
        <v>4012</v>
      </c>
      <c r="X313" s="146"/>
      <c r="Y313" s="147"/>
      <c r="Z313" s="147"/>
      <c r="AA313" s="141"/>
      <c r="AB313" s="146"/>
      <c r="AC313" s="162"/>
      <c r="AD313" s="146"/>
      <c r="AE313" s="163"/>
      <c r="AF313" s="152">
        <f t="shared" si="25"/>
        <v>44040000</v>
      </c>
      <c r="AG313" s="167"/>
      <c r="AH313" s="146"/>
      <c r="AI313" s="163"/>
      <c r="AJ313" s="152">
        <f t="shared" si="26"/>
        <v>0</v>
      </c>
      <c r="AK313" s="164"/>
      <c r="AL313" s="146"/>
      <c r="AM313" s="163"/>
      <c r="AN313" s="158">
        <f t="shared" si="27"/>
        <v>0</v>
      </c>
      <c r="AO313" s="157"/>
      <c r="AP313" s="157"/>
      <c r="AQ313" s="158">
        <f t="shared" si="29"/>
        <v>0</v>
      </c>
      <c r="AR313" s="158">
        <f t="shared" si="28"/>
        <v>44040000</v>
      </c>
      <c r="AS313" s="159"/>
      <c r="AT313" s="164"/>
      <c r="AU313" s="165"/>
      <c r="AV313" s="148"/>
    </row>
    <row r="314" spans="1:48" s="118" customFormat="1" ht="18.75" customHeight="1">
      <c r="A314" s="140">
        <v>13</v>
      </c>
      <c r="B314" s="141" t="s">
        <v>1416</v>
      </c>
      <c r="C314" s="142" t="s">
        <v>64</v>
      </c>
      <c r="D314" s="168" t="s">
        <v>31</v>
      </c>
      <c r="E314" s="168" t="s">
        <v>13</v>
      </c>
      <c r="F314" s="142" t="s">
        <v>205</v>
      </c>
      <c r="G314" s="141" t="s">
        <v>200</v>
      </c>
      <c r="H314" s="142" t="s">
        <v>2</v>
      </c>
      <c r="I314" s="142" t="s">
        <v>40</v>
      </c>
      <c r="J314" s="168" t="s">
        <v>1417</v>
      </c>
      <c r="K314" s="141" t="s">
        <v>226</v>
      </c>
      <c r="L314" s="141" t="s">
        <v>237</v>
      </c>
      <c r="M314" s="143">
        <v>0</v>
      </c>
      <c r="N314" s="144">
        <v>0</v>
      </c>
      <c r="O314" s="143">
        <f>85500000-85500000</f>
        <v>0</v>
      </c>
      <c r="P314" s="144" t="s">
        <v>361</v>
      </c>
      <c r="Q314" s="144" t="s">
        <v>361</v>
      </c>
      <c r="R314" s="144" t="s">
        <v>361</v>
      </c>
      <c r="S314" s="141" t="s">
        <v>158</v>
      </c>
      <c r="T314" s="141" t="s">
        <v>201</v>
      </c>
      <c r="U314" s="141" t="s">
        <v>1390</v>
      </c>
      <c r="V314" s="145" t="s">
        <v>1391</v>
      </c>
      <c r="W314" s="141" t="s">
        <v>4010</v>
      </c>
      <c r="X314" s="146"/>
      <c r="Y314" s="147"/>
      <c r="Z314" s="147"/>
      <c r="AA314" s="141"/>
      <c r="AB314" s="146"/>
      <c r="AC314" s="162"/>
      <c r="AD314" s="146"/>
      <c r="AE314" s="163"/>
      <c r="AF314" s="152">
        <f t="shared" si="25"/>
        <v>0</v>
      </c>
      <c r="AG314" s="167"/>
      <c r="AH314" s="146"/>
      <c r="AI314" s="163"/>
      <c r="AJ314" s="152">
        <f t="shared" si="26"/>
        <v>0</v>
      </c>
      <c r="AK314" s="164"/>
      <c r="AL314" s="146"/>
      <c r="AM314" s="163"/>
      <c r="AN314" s="158">
        <f t="shared" si="27"/>
        <v>0</v>
      </c>
      <c r="AO314" s="157"/>
      <c r="AP314" s="157"/>
      <c r="AQ314" s="158">
        <f t="shared" si="29"/>
        <v>0</v>
      </c>
      <c r="AR314" s="158">
        <f t="shared" si="28"/>
        <v>0</v>
      </c>
      <c r="AS314" s="159"/>
      <c r="AT314" s="164"/>
      <c r="AU314" s="165"/>
      <c r="AV314" s="148"/>
    </row>
    <row r="315" spans="1:48" s="118" customFormat="1" ht="18.75" customHeight="1">
      <c r="A315" s="140">
        <v>14</v>
      </c>
      <c r="B315" s="141" t="s">
        <v>1418</v>
      </c>
      <c r="C315" s="142" t="s">
        <v>64</v>
      </c>
      <c r="D315" s="168" t="s">
        <v>31</v>
      </c>
      <c r="E315" s="168" t="s">
        <v>13</v>
      </c>
      <c r="F315" s="142" t="s">
        <v>205</v>
      </c>
      <c r="G315" s="141" t="s">
        <v>200</v>
      </c>
      <c r="H315" s="142" t="s">
        <v>86</v>
      </c>
      <c r="I315" s="142" t="s">
        <v>40</v>
      </c>
      <c r="J315" s="168" t="s">
        <v>1419</v>
      </c>
      <c r="K315" s="141" t="s">
        <v>219</v>
      </c>
      <c r="L315" s="141" t="s">
        <v>1420</v>
      </c>
      <c r="M315" s="143">
        <v>250684667</v>
      </c>
      <c r="N315" s="144">
        <v>3</v>
      </c>
      <c r="O315" s="143">
        <v>752054000</v>
      </c>
      <c r="P315" s="144" t="s">
        <v>344</v>
      </c>
      <c r="Q315" s="144" t="s">
        <v>622</v>
      </c>
      <c r="R315" s="144" t="s">
        <v>674</v>
      </c>
      <c r="S315" s="141" t="s">
        <v>158</v>
      </c>
      <c r="T315" s="141" t="s">
        <v>201</v>
      </c>
      <c r="U315" s="141" t="s">
        <v>1390</v>
      </c>
      <c r="V315" s="145" t="s">
        <v>1391</v>
      </c>
      <c r="W315" s="141" t="s">
        <v>4012</v>
      </c>
      <c r="X315" s="146"/>
      <c r="Y315" s="147"/>
      <c r="Z315" s="147"/>
      <c r="AA315" s="141"/>
      <c r="AB315" s="146"/>
      <c r="AC315" s="162"/>
      <c r="AD315" s="146"/>
      <c r="AE315" s="163"/>
      <c r="AF315" s="152">
        <f t="shared" si="25"/>
        <v>752054000</v>
      </c>
      <c r="AG315" s="167"/>
      <c r="AH315" s="146"/>
      <c r="AI315" s="163"/>
      <c r="AJ315" s="152">
        <f t="shared" si="26"/>
        <v>0</v>
      </c>
      <c r="AK315" s="164"/>
      <c r="AL315" s="146"/>
      <c r="AM315" s="163"/>
      <c r="AN315" s="158">
        <f t="shared" si="27"/>
        <v>0</v>
      </c>
      <c r="AO315" s="157"/>
      <c r="AP315" s="157"/>
      <c r="AQ315" s="158">
        <f t="shared" si="29"/>
        <v>0</v>
      </c>
      <c r="AR315" s="158">
        <f t="shared" si="28"/>
        <v>752054000</v>
      </c>
      <c r="AS315" s="159"/>
      <c r="AT315" s="164"/>
      <c r="AU315" s="165"/>
      <c r="AV315" s="148"/>
    </row>
    <row r="316" spans="1:48" s="118" customFormat="1" ht="18.75" customHeight="1">
      <c r="A316" s="140">
        <v>15</v>
      </c>
      <c r="B316" s="141" t="s">
        <v>1421</v>
      </c>
      <c r="C316" s="142" t="s">
        <v>64</v>
      </c>
      <c r="D316" s="168" t="s">
        <v>31</v>
      </c>
      <c r="E316" s="168" t="s">
        <v>13</v>
      </c>
      <c r="F316" s="142" t="s">
        <v>35</v>
      </c>
      <c r="G316" s="141" t="s">
        <v>200</v>
      </c>
      <c r="H316" s="142" t="s">
        <v>5</v>
      </c>
      <c r="I316" s="142" t="s">
        <v>40</v>
      </c>
      <c r="J316" s="168" t="s">
        <v>1422</v>
      </c>
      <c r="K316" s="141" t="s">
        <v>218</v>
      </c>
      <c r="L316" s="141">
        <v>80161504</v>
      </c>
      <c r="M316" s="143">
        <v>8232400</v>
      </c>
      <c r="N316" s="144">
        <v>9</v>
      </c>
      <c r="O316" s="143">
        <v>62590000</v>
      </c>
      <c r="P316" s="144" t="s">
        <v>452</v>
      </c>
      <c r="Q316" s="144" t="s">
        <v>452</v>
      </c>
      <c r="R316" s="144" t="s">
        <v>452</v>
      </c>
      <c r="S316" s="141" t="s">
        <v>158</v>
      </c>
      <c r="T316" s="141" t="s">
        <v>201</v>
      </c>
      <c r="U316" s="141" t="s">
        <v>1390</v>
      </c>
      <c r="V316" s="145" t="s">
        <v>1391</v>
      </c>
      <c r="W316" s="141" t="s">
        <v>4012</v>
      </c>
      <c r="X316" s="146"/>
      <c r="Y316" s="147"/>
      <c r="Z316" s="147"/>
      <c r="AA316" s="141"/>
      <c r="AB316" s="146"/>
      <c r="AC316" s="162"/>
      <c r="AD316" s="146"/>
      <c r="AE316" s="163"/>
      <c r="AF316" s="152">
        <f t="shared" si="25"/>
        <v>62590000</v>
      </c>
      <c r="AG316" s="167"/>
      <c r="AH316" s="146"/>
      <c r="AI316" s="163"/>
      <c r="AJ316" s="152">
        <f t="shared" si="26"/>
        <v>0</v>
      </c>
      <c r="AK316" s="164"/>
      <c r="AL316" s="146"/>
      <c r="AM316" s="163"/>
      <c r="AN316" s="158">
        <f t="shared" si="27"/>
        <v>0</v>
      </c>
      <c r="AO316" s="157"/>
      <c r="AP316" s="157"/>
      <c r="AQ316" s="158">
        <f t="shared" si="29"/>
        <v>0</v>
      </c>
      <c r="AR316" s="158">
        <f t="shared" si="28"/>
        <v>62590000</v>
      </c>
      <c r="AS316" s="159"/>
      <c r="AT316" s="164"/>
      <c r="AU316" s="165"/>
      <c r="AV316" s="148"/>
    </row>
    <row r="317" spans="1:48" s="118" customFormat="1" ht="18.75" customHeight="1">
      <c r="A317" s="140">
        <v>16</v>
      </c>
      <c r="B317" s="141" t="s">
        <v>1423</v>
      </c>
      <c r="C317" s="142" t="s">
        <v>64</v>
      </c>
      <c r="D317" s="168" t="s">
        <v>31</v>
      </c>
      <c r="E317" s="168" t="s">
        <v>13</v>
      </c>
      <c r="F317" s="142" t="s">
        <v>35</v>
      </c>
      <c r="G317" s="141" t="s">
        <v>200</v>
      </c>
      <c r="H317" s="142" t="s">
        <v>6</v>
      </c>
      <c r="I317" s="142" t="s">
        <v>40</v>
      </c>
      <c r="J317" s="168" t="s">
        <v>1424</v>
      </c>
      <c r="K317" s="141" t="s">
        <v>226</v>
      </c>
      <c r="L317" s="141" t="s">
        <v>237</v>
      </c>
      <c r="M317" s="143">
        <v>0</v>
      </c>
      <c r="N317" s="144">
        <v>0</v>
      </c>
      <c r="O317" s="143">
        <f t="shared" ref="O317:O319" si="30">85500000-85500000</f>
        <v>0</v>
      </c>
      <c r="P317" s="144" t="s">
        <v>361</v>
      </c>
      <c r="Q317" s="144" t="s">
        <v>361</v>
      </c>
      <c r="R317" s="144" t="s">
        <v>361</v>
      </c>
      <c r="S317" s="141" t="s">
        <v>158</v>
      </c>
      <c r="T317" s="141" t="s">
        <v>201</v>
      </c>
      <c r="U317" s="141" t="s">
        <v>1390</v>
      </c>
      <c r="V317" s="145" t="s">
        <v>1391</v>
      </c>
      <c r="W317" s="141" t="s">
        <v>4010</v>
      </c>
      <c r="X317" s="146"/>
      <c r="Y317" s="147"/>
      <c r="Z317" s="147"/>
      <c r="AA317" s="141"/>
      <c r="AB317" s="146"/>
      <c r="AC317" s="162"/>
      <c r="AD317" s="146"/>
      <c r="AE317" s="163"/>
      <c r="AF317" s="152">
        <f t="shared" si="25"/>
        <v>0</v>
      </c>
      <c r="AG317" s="167"/>
      <c r="AH317" s="146"/>
      <c r="AI317" s="163"/>
      <c r="AJ317" s="152">
        <f t="shared" si="26"/>
        <v>0</v>
      </c>
      <c r="AK317" s="164"/>
      <c r="AL317" s="146"/>
      <c r="AM317" s="163"/>
      <c r="AN317" s="158">
        <f t="shared" si="27"/>
        <v>0</v>
      </c>
      <c r="AO317" s="157"/>
      <c r="AP317" s="157"/>
      <c r="AQ317" s="158">
        <f t="shared" si="29"/>
        <v>0</v>
      </c>
      <c r="AR317" s="158">
        <f t="shared" si="28"/>
        <v>0</v>
      </c>
      <c r="AS317" s="159"/>
      <c r="AT317" s="164"/>
      <c r="AU317" s="165"/>
      <c r="AV317" s="148"/>
    </row>
    <row r="318" spans="1:48" s="118" customFormat="1" ht="18.75" customHeight="1">
      <c r="A318" s="140">
        <v>17</v>
      </c>
      <c r="B318" s="141" t="s">
        <v>1425</v>
      </c>
      <c r="C318" s="142" t="s">
        <v>64</v>
      </c>
      <c r="D318" s="168" t="s">
        <v>31</v>
      </c>
      <c r="E318" s="168" t="s">
        <v>13</v>
      </c>
      <c r="F318" s="142" t="s">
        <v>35</v>
      </c>
      <c r="G318" s="141" t="s">
        <v>200</v>
      </c>
      <c r="H318" s="142" t="s">
        <v>6</v>
      </c>
      <c r="I318" s="142" t="s">
        <v>40</v>
      </c>
      <c r="J318" s="168" t="s">
        <v>1426</v>
      </c>
      <c r="K318" s="141" t="s">
        <v>226</v>
      </c>
      <c r="L318" s="141" t="s">
        <v>237</v>
      </c>
      <c r="M318" s="143">
        <v>0</v>
      </c>
      <c r="N318" s="144">
        <v>0</v>
      </c>
      <c r="O318" s="143">
        <f t="shared" si="30"/>
        <v>0</v>
      </c>
      <c r="P318" s="144" t="s">
        <v>361</v>
      </c>
      <c r="Q318" s="144" t="s">
        <v>361</v>
      </c>
      <c r="R318" s="144" t="s">
        <v>361</v>
      </c>
      <c r="S318" s="141" t="s">
        <v>158</v>
      </c>
      <c r="T318" s="141" t="s">
        <v>201</v>
      </c>
      <c r="U318" s="141" t="s">
        <v>1390</v>
      </c>
      <c r="V318" s="145" t="s">
        <v>1391</v>
      </c>
      <c r="W318" s="141" t="s">
        <v>4010</v>
      </c>
      <c r="X318" s="146"/>
      <c r="Y318" s="147"/>
      <c r="Z318" s="147"/>
      <c r="AA318" s="141"/>
      <c r="AB318" s="146"/>
      <c r="AC318" s="162"/>
      <c r="AD318" s="146"/>
      <c r="AE318" s="163"/>
      <c r="AF318" s="152">
        <f t="shared" si="25"/>
        <v>0</v>
      </c>
      <c r="AG318" s="167"/>
      <c r="AH318" s="146"/>
      <c r="AI318" s="163"/>
      <c r="AJ318" s="152">
        <f t="shared" si="26"/>
        <v>0</v>
      </c>
      <c r="AK318" s="164"/>
      <c r="AL318" s="146"/>
      <c r="AM318" s="163"/>
      <c r="AN318" s="158">
        <f t="shared" si="27"/>
        <v>0</v>
      </c>
      <c r="AO318" s="157"/>
      <c r="AP318" s="157"/>
      <c r="AQ318" s="158">
        <f t="shared" si="29"/>
        <v>0</v>
      </c>
      <c r="AR318" s="158">
        <f t="shared" si="28"/>
        <v>0</v>
      </c>
      <c r="AS318" s="159"/>
      <c r="AT318" s="164"/>
      <c r="AU318" s="165"/>
      <c r="AV318" s="148"/>
    </row>
    <row r="319" spans="1:48" s="118" customFormat="1" ht="18.75" customHeight="1">
      <c r="A319" s="140">
        <v>18</v>
      </c>
      <c r="B319" s="141" t="s">
        <v>1427</v>
      </c>
      <c r="C319" s="142" t="s">
        <v>64</v>
      </c>
      <c r="D319" s="168" t="s">
        <v>31</v>
      </c>
      <c r="E319" s="168" t="s">
        <v>13</v>
      </c>
      <c r="F319" s="142" t="s">
        <v>35</v>
      </c>
      <c r="G319" s="141" t="s">
        <v>200</v>
      </c>
      <c r="H319" s="142" t="s">
        <v>6</v>
      </c>
      <c r="I319" s="142" t="s">
        <v>40</v>
      </c>
      <c r="J319" s="168" t="s">
        <v>1428</v>
      </c>
      <c r="K319" s="141" t="s">
        <v>226</v>
      </c>
      <c r="L319" s="141" t="s">
        <v>237</v>
      </c>
      <c r="M319" s="143">
        <v>0</v>
      </c>
      <c r="N319" s="144">
        <v>0</v>
      </c>
      <c r="O319" s="143">
        <f t="shared" si="30"/>
        <v>0</v>
      </c>
      <c r="P319" s="144" t="s">
        <v>361</v>
      </c>
      <c r="Q319" s="144" t="s">
        <v>361</v>
      </c>
      <c r="R319" s="144" t="s">
        <v>361</v>
      </c>
      <c r="S319" s="141" t="s">
        <v>158</v>
      </c>
      <c r="T319" s="141" t="s">
        <v>201</v>
      </c>
      <c r="U319" s="141" t="s">
        <v>1390</v>
      </c>
      <c r="V319" s="145" t="s">
        <v>1391</v>
      </c>
      <c r="W319" s="141" t="s">
        <v>4010</v>
      </c>
      <c r="X319" s="146"/>
      <c r="Y319" s="147"/>
      <c r="Z319" s="147"/>
      <c r="AA319" s="141"/>
      <c r="AB319" s="146"/>
      <c r="AC319" s="162"/>
      <c r="AD319" s="146"/>
      <c r="AE319" s="163"/>
      <c r="AF319" s="152">
        <f t="shared" si="25"/>
        <v>0</v>
      </c>
      <c r="AG319" s="167"/>
      <c r="AH319" s="146"/>
      <c r="AI319" s="163"/>
      <c r="AJ319" s="152">
        <f t="shared" si="26"/>
        <v>0</v>
      </c>
      <c r="AK319" s="164"/>
      <c r="AL319" s="146"/>
      <c r="AM319" s="163"/>
      <c r="AN319" s="158">
        <f t="shared" si="27"/>
        <v>0</v>
      </c>
      <c r="AO319" s="157"/>
      <c r="AP319" s="157"/>
      <c r="AQ319" s="158">
        <f t="shared" si="29"/>
        <v>0</v>
      </c>
      <c r="AR319" s="158">
        <f t="shared" si="28"/>
        <v>0</v>
      </c>
      <c r="AS319" s="159"/>
      <c r="AT319" s="164"/>
      <c r="AU319" s="165"/>
      <c r="AV319" s="148"/>
    </row>
    <row r="320" spans="1:48" s="118" customFormat="1" ht="18.75" customHeight="1">
      <c r="A320" s="140">
        <v>19</v>
      </c>
      <c r="B320" s="141" t="s">
        <v>1429</v>
      </c>
      <c r="C320" s="142" t="s">
        <v>64</v>
      </c>
      <c r="D320" s="168" t="s">
        <v>31</v>
      </c>
      <c r="E320" s="168" t="s">
        <v>13</v>
      </c>
      <c r="F320" s="142" t="s">
        <v>35</v>
      </c>
      <c r="G320" s="141" t="s">
        <v>200</v>
      </c>
      <c r="H320" s="142" t="s">
        <v>8</v>
      </c>
      <c r="I320" s="142" t="s">
        <v>40</v>
      </c>
      <c r="J320" s="168" t="s">
        <v>1430</v>
      </c>
      <c r="K320" s="141" t="s">
        <v>218</v>
      </c>
      <c r="L320" s="141">
        <v>84111700</v>
      </c>
      <c r="M320" s="143">
        <v>10500000</v>
      </c>
      <c r="N320" s="144">
        <v>10</v>
      </c>
      <c r="O320" s="143">
        <v>2643151</v>
      </c>
      <c r="P320" s="144" t="s">
        <v>452</v>
      </c>
      <c r="Q320" s="144" t="s">
        <v>452</v>
      </c>
      <c r="R320" s="144" t="s">
        <v>452</v>
      </c>
      <c r="S320" s="141" t="s">
        <v>158</v>
      </c>
      <c r="T320" s="141" t="s">
        <v>201</v>
      </c>
      <c r="U320" s="141" t="s">
        <v>1390</v>
      </c>
      <c r="V320" s="145" t="s">
        <v>1391</v>
      </c>
      <c r="W320" s="141" t="s">
        <v>4012</v>
      </c>
      <c r="X320" s="146"/>
      <c r="Y320" s="147"/>
      <c r="Z320" s="147"/>
      <c r="AA320" s="141"/>
      <c r="AB320" s="146"/>
      <c r="AC320" s="162"/>
      <c r="AD320" s="146"/>
      <c r="AE320" s="163"/>
      <c r="AF320" s="152">
        <f t="shared" si="25"/>
        <v>2643151</v>
      </c>
      <c r="AG320" s="167"/>
      <c r="AH320" s="146"/>
      <c r="AI320" s="163"/>
      <c r="AJ320" s="152">
        <f t="shared" si="26"/>
        <v>0</v>
      </c>
      <c r="AK320" s="164"/>
      <c r="AL320" s="146"/>
      <c r="AM320" s="163"/>
      <c r="AN320" s="158">
        <f t="shared" si="27"/>
        <v>0</v>
      </c>
      <c r="AO320" s="157"/>
      <c r="AP320" s="157"/>
      <c r="AQ320" s="158">
        <f t="shared" si="29"/>
        <v>0</v>
      </c>
      <c r="AR320" s="158">
        <f t="shared" si="28"/>
        <v>2643151</v>
      </c>
      <c r="AS320" s="159"/>
      <c r="AT320" s="164"/>
      <c r="AU320" s="165"/>
      <c r="AV320" s="148"/>
    </row>
    <row r="321" spans="1:48" s="118" customFormat="1" ht="18.75" customHeight="1">
      <c r="A321" s="140">
        <v>20</v>
      </c>
      <c r="B321" s="141" t="s">
        <v>1431</v>
      </c>
      <c r="C321" s="142" t="s">
        <v>64</v>
      </c>
      <c r="D321" s="168" t="s">
        <v>31</v>
      </c>
      <c r="E321" s="168" t="s">
        <v>13</v>
      </c>
      <c r="F321" s="142" t="s">
        <v>35</v>
      </c>
      <c r="G321" s="141" t="s">
        <v>200</v>
      </c>
      <c r="H321" s="142" t="s">
        <v>14</v>
      </c>
      <c r="I321" s="142" t="s">
        <v>40</v>
      </c>
      <c r="J321" s="168" t="s">
        <v>1432</v>
      </c>
      <c r="K321" s="141" t="s">
        <v>218</v>
      </c>
      <c r="L321" s="141">
        <v>81101508</v>
      </c>
      <c r="M321" s="143">
        <v>9409400</v>
      </c>
      <c r="N321" s="144">
        <v>9</v>
      </c>
      <c r="O321" s="143">
        <v>85540000</v>
      </c>
      <c r="P321" s="144" t="s">
        <v>452</v>
      </c>
      <c r="Q321" s="144" t="s">
        <v>452</v>
      </c>
      <c r="R321" s="144" t="s">
        <v>452</v>
      </c>
      <c r="S321" s="141" t="s">
        <v>158</v>
      </c>
      <c r="T321" s="141" t="s">
        <v>201</v>
      </c>
      <c r="U321" s="141" t="s">
        <v>1390</v>
      </c>
      <c r="V321" s="145" t="s">
        <v>1391</v>
      </c>
      <c r="W321" s="141" t="s">
        <v>4012</v>
      </c>
      <c r="X321" s="146"/>
      <c r="Y321" s="147"/>
      <c r="Z321" s="147"/>
      <c r="AA321" s="141"/>
      <c r="AB321" s="146"/>
      <c r="AC321" s="162"/>
      <c r="AD321" s="146"/>
      <c r="AE321" s="163"/>
      <c r="AF321" s="152">
        <f t="shared" si="25"/>
        <v>85540000</v>
      </c>
      <c r="AG321" s="167"/>
      <c r="AH321" s="146"/>
      <c r="AI321" s="163"/>
      <c r="AJ321" s="152">
        <f t="shared" si="26"/>
        <v>0</v>
      </c>
      <c r="AK321" s="164"/>
      <c r="AL321" s="146"/>
      <c r="AM321" s="163"/>
      <c r="AN321" s="158">
        <f t="shared" si="27"/>
        <v>0</v>
      </c>
      <c r="AO321" s="157"/>
      <c r="AP321" s="157"/>
      <c r="AQ321" s="158">
        <f t="shared" si="29"/>
        <v>0</v>
      </c>
      <c r="AR321" s="158">
        <f t="shared" si="28"/>
        <v>85540000</v>
      </c>
      <c r="AS321" s="159"/>
      <c r="AT321" s="164"/>
      <c r="AU321" s="165"/>
      <c r="AV321" s="148"/>
    </row>
    <row r="322" spans="1:48" s="118" customFormat="1" ht="18.75" customHeight="1">
      <c r="A322" s="140">
        <v>21</v>
      </c>
      <c r="B322" s="141" t="s">
        <v>1433</v>
      </c>
      <c r="C322" s="142" t="s">
        <v>64</v>
      </c>
      <c r="D322" s="168" t="s">
        <v>31</v>
      </c>
      <c r="E322" s="168" t="s">
        <v>13</v>
      </c>
      <c r="F322" s="142" t="s">
        <v>35</v>
      </c>
      <c r="G322" s="141" t="s">
        <v>200</v>
      </c>
      <c r="H322" s="142" t="s">
        <v>2</v>
      </c>
      <c r="I322" s="142" t="s">
        <v>40</v>
      </c>
      <c r="J322" s="168" t="s">
        <v>1434</v>
      </c>
      <c r="K322" s="141" t="s">
        <v>226</v>
      </c>
      <c r="L322" s="141" t="s">
        <v>237</v>
      </c>
      <c r="M322" s="143">
        <v>0</v>
      </c>
      <c r="N322" s="144">
        <v>0</v>
      </c>
      <c r="O322" s="143">
        <f t="shared" ref="O322:O323" si="31">85500000-85500000</f>
        <v>0</v>
      </c>
      <c r="P322" s="144" t="s">
        <v>361</v>
      </c>
      <c r="Q322" s="144" t="s">
        <v>361</v>
      </c>
      <c r="R322" s="144" t="s">
        <v>361</v>
      </c>
      <c r="S322" s="141" t="s">
        <v>158</v>
      </c>
      <c r="T322" s="141" t="s">
        <v>201</v>
      </c>
      <c r="U322" s="141" t="s">
        <v>1390</v>
      </c>
      <c r="V322" s="145" t="s">
        <v>1391</v>
      </c>
      <c r="W322" s="141" t="s">
        <v>4010</v>
      </c>
      <c r="X322" s="146"/>
      <c r="Y322" s="147"/>
      <c r="Z322" s="147"/>
      <c r="AA322" s="141"/>
      <c r="AB322" s="146"/>
      <c r="AC322" s="162"/>
      <c r="AD322" s="146"/>
      <c r="AE322" s="163"/>
      <c r="AF322" s="152">
        <f t="shared" si="25"/>
        <v>0</v>
      </c>
      <c r="AG322" s="167"/>
      <c r="AH322" s="146"/>
      <c r="AI322" s="163"/>
      <c r="AJ322" s="152">
        <f t="shared" si="26"/>
        <v>0</v>
      </c>
      <c r="AK322" s="164"/>
      <c r="AL322" s="146"/>
      <c r="AM322" s="163"/>
      <c r="AN322" s="158">
        <f t="shared" si="27"/>
        <v>0</v>
      </c>
      <c r="AO322" s="157"/>
      <c r="AP322" s="157"/>
      <c r="AQ322" s="158">
        <f t="shared" si="29"/>
        <v>0</v>
      </c>
      <c r="AR322" s="158">
        <f t="shared" si="28"/>
        <v>0</v>
      </c>
      <c r="AS322" s="159"/>
      <c r="AT322" s="164"/>
      <c r="AU322" s="165"/>
      <c r="AV322" s="148"/>
    </row>
    <row r="323" spans="1:48" s="118" customFormat="1" ht="18.75" customHeight="1">
      <c r="A323" s="140">
        <v>22</v>
      </c>
      <c r="B323" s="141" t="s">
        <v>1435</v>
      </c>
      <c r="C323" s="142" t="s">
        <v>64</v>
      </c>
      <c r="D323" s="168" t="s">
        <v>31</v>
      </c>
      <c r="E323" s="168" t="s">
        <v>13</v>
      </c>
      <c r="F323" s="142" t="s">
        <v>35</v>
      </c>
      <c r="G323" s="141" t="s">
        <v>200</v>
      </c>
      <c r="H323" s="142" t="s">
        <v>2</v>
      </c>
      <c r="I323" s="142" t="s">
        <v>40</v>
      </c>
      <c r="J323" s="168" t="s">
        <v>1434</v>
      </c>
      <c r="K323" s="141" t="s">
        <v>226</v>
      </c>
      <c r="L323" s="141" t="s">
        <v>237</v>
      </c>
      <c r="M323" s="143">
        <v>0</v>
      </c>
      <c r="N323" s="144">
        <v>0</v>
      </c>
      <c r="O323" s="143">
        <f t="shared" si="31"/>
        <v>0</v>
      </c>
      <c r="P323" s="144" t="s">
        <v>361</v>
      </c>
      <c r="Q323" s="144" t="s">
        <v>361</v>
      </c>
      <c r="R323" s="144" t="s">
        <v>361</v>
      </c>
      <c r="S323" s="141" t="s">
        <v>158</v>
      </c>
      <c r="T323" s="141" t="s">
        <v>201</v>
      </c>
      <c r="U323" s="141" t="s">
        <v>1390</v>
      </c>
      <c r="V323" s="145" t="s">
        <v>1391</v>
      </c>
      <c r="W323" s="141" t="s">
        <v>4010</v>
      </c>
      <c r="X323" s="146"/>
      <c r="Y323" s="147"/>
      <c r="Z323" s="147"/>
      <c r="AA323" s="141"/>
      <c r="AB323" s="146"/>
      <c r="AC323" s="162"/>
      <c r="AD323" s="146"/>
      <c r="AE323" s="163"/>
      <c r="AF323" s="152">
        <f t="shared" si="25"/>
        <v>0</v>
      </c>
      <c r="AG323" s="167"/>
      <c r="AH323" s="146"/>
      <c r="AI323" s="163"/>
      <c r="AJ323" s="152">
        <f t="shared" si="26"/>
        <v>0</v>
      </c>
      <c r="AK323" s="164"/>
      <c r="AL323" s="146"/>
      <c r="AM323" s="163"/>
      <c r="AN323" s="158">
        <f t="shared" si="27"/>
        <v>0</v>
      </c>
      <c r="AO323" s="157"/>
      <c r="AP323" s="157"/>
      <c r="AQ323" s="158">
        <f t="shared" si="29"/>
        <v>0</v>
      </c>
      <c r="AR323" s="158">
        <f t="shared" si="28"/>
        <v>0</v>
      </c>
      <c r="AS323" s="159"/>
      <c r="AT323" s="164"/>
      <c r="AU323" s="165"/>
      <c r="AV323" s="148"/>
    </row>
    <row r="324" spans="1:48" s="118" customFormat="1" ht="18.75" customHeight="1">
      <c r="A324" s="140">
        <v>23</v>
      </c>
      <c r="B324" s="141" t="s">
        <v>1436</v>
      </c>
      <c r="C324" s="142" t="s">
        <v>64</v>
      </c>
      <c r="D324" s="168" t="s">
        <v>31</v>
      </c>
      <c r="E324" s="168" t="s">
        <v>13</v>
      </c>
      <c r="F324" s="142" t="s">
        <v>36</v>
      </c>
      <c r="G324" s="141" t="s">
        <v>200</v>
      </c>
      <c r="H324" s="142" t="s">
        <v>5</v>
      </c>
      <c r="I324" s="142" t="s">
        <v>40</v>
      </c>
      <c r="J324" s="168" t="s">
        <v>1437</v>
      </c>
      <c r="K324" s="141" t="s">
        <v>218</v>
      </c>
      <c r="L324" s="141">
        <v>80161504</v>
      </c>
      <c r="M324" s="143">
        <v>2000000</v>
      </c>
      <c r="N324" s="144">
        <v>9</v>
      </c>
      <c r="O324" s="143">
        <v>3203000</v>
      </c>
      <c r="P324" s="144" t="s">
        <v>452</v>
      </c>
      <c r="Q324" s="144" t="s">
        <v>452</v>
      </c>
      <c r="R324" s="144" t="s">
        <v>452</v>
      </c>
      <c r="S324" s="141" t="s">
        <v>158</v>
      </c>
      <c r="T324" s="141" t="s">
        <v>201</v>
      </c>
      <c r="U324" s="141" t="s">
        <v>1390</v>
      </c>
      <c r="V324" s="145" t="s">
        <v>1391</v>
      </c>
      <c r="W324" s="141" t="s">
        <v>4012</v>
      </c>
      <c r="X324" s="146"/>
      <c r="Y324" s="147"/>
      <c r="Z324" s="147"/>
      <c r="AA324" s="141"/>
      <c r="AB324" s="146"/>
      <c r="AC324" s="162"/>
      <c r="AD324" s="146"/>
      <c r="AE324" s="163"/>
      <c r="AF324" s="152">
        <f t="shared" si="25"/>
        <v>3203000</v>
      </c>
      <c r="AG324" s="167"/>
      <c r="AH324" s="146"/>
      <c r="AI324" s="163"/>
      <c r="AJ324" s="152">
        <f t="shared" si="26"/>
        <v>0</v>
      </c>
      <c r="AK324" s="164"/>
      <c r="AL324" s="146"/>
      <c r="AM324" s="163"/>
      <c r="AN324" s="158">
        <f t="shared" si="27"/>
        <v>0</v>
      </c>
      <c r="AO324" s="157"/>
      <c r="AP324" s="157"/>
      <c r="AQ324" s="158">
        <f t="shared" si="29"/>
        <v>0</v>
      </c>
      <c r="AR324" s="158">
        <f t="shared" si="28"/>
        <v>3203000</v>
      </c>
      <c r="AS324" s="159"/>
      <c r="AT324" s="164"/>
      <c r="AU324" s="165"/>
      <c r="AV324" s="148"/>
    </row>
    <row r="325" spans="1:48" s="118" customFormat="1" ht="18.75" customHeight="1">
      <c r="A325" s="140">
        <v>24</v>
      </c>
      <c r="B325" s="141" t="s">
        <v>1438</v>
      </c>
      <c r="C325" s="142" t="s">
        <v>64</v>
      </c>
      <c r="D325" s="168" t="s">
        <v>31</v>
      </c>
      <c r="E325" s="168" t="s">
        <v>13</v>
      </c>
      <c r="F325" s="142" t="s">
        <v>36</v>
      </c>
      <c r="G325" s="141" t="s">
        <v>200</v>
      </c>
      <c r="H325" s="142" t="s">
        <v>5</v>
      </c>
      <c r="I325" s="142" t="s">
        <v>40</v>
      </c>
      <c r="J325" s="168" t="s">
        <v>1439</v>
      </c>
      <c r="K325" s="141" t="s">
        <v>218</v>
      </c>
      <c r="L325" s="141">
        <v>80161504</v>
      </c>
      <c r="M325" s="143">
        <v>2822600</v>
      </c>
      <c r="N325" s="144">
        <v>9</v>
      </c>
      <c r="O325" s="143">
        <v>6139752</v>
      </c>
      <c r="P325" s="144" t="s">
        <v>452</v>
      </c>
      <c r="Q325" s="144" t="s">
        <v>452</v>
      </c>
      <c r="R325" s="144" t="s">
        <v>452</v>
      </c>
      <c r="S325" s="141" t="s">
        <v>158</v>
      </c>
      <c r="T325" s="141" t="s">
        <v>201</v>
      </c>
      <c r="U325" s="141" t="s">
        <v>1390</v>
      </c>
      <c r="V325" s="145" t="s">
        <v>1391</v>
      </c>
      <c r="W325" s="141" t="s">
        <v>4012</v>
      </c>
      <c r="X325" s="146"/>
      <c r="Y325" s="147"/>
      <c r="Z325" s="147"/>
      <c r="AA325" s="141"/>
      <c r="AB325" s="146"/>
      <c r="AC325" s="162"/>
      <c r="AD325" s="146"/>
      <c r="AE325" s="163"/>
      <c r="AF325" s="152">
        <f t="shared" si="25"/>
        <v>6139752</v>
      </c>
      <c r="AG325" s="167"/>
      <c r="AH325" s="146"/>
      <c r="AI325" s="163"/>
      <c r="AJ325" s="152">
        <f t="shared" si="26"/>
        <v>0</v>
      </c>
      <c r="AK325" s="164"/>
      <c r="AL325" s="146"/>
      <c r="AM325" s="163"/>
      <c r="AN325" s="158">
        <f t="shared" si="27"/>
        <v>0</v>
      </c>
      <c r="AO325" s="157"/>
      <c r="AP325" s="157"/>
      <c r="AQ325" s="158">
        <f t="shared" si="29"/>
        <v>0</v>
      </c>
      <c r="AR325" s="158">
        <f t="shared" si="28"/>
        <v>6139752</v>
      </c>
      <c r="AS325" s="159"/>
      <c r="AT325" s="164"/>
      <c r="AU325" s="165"/>
      <c r="AV325" s="148"/>
    </row>
    <row r="326" spans="1:48" s="118" customFormat="1" ht="18.75" customHeight="1">
      <c r="A326" s="140">
        <v>25</v>
      </c>
      <c r="B326" s="141" t="s">
        <v>1440</v>
      </c>
      <c r="C326" s="142" t="s">
        <v>64</v>
      </c>
      <c r="D326" s="168" t="s">
        <v>31</v>
      </c>
      <c r="E326" s="168" t="s">
        <v>13</v>
      </c>
      <c r="F326" s="142" t="s">
        <v>36</v>
      </c>
      <c r="G326" s="141" t="s">
        <v>200</v>
      </c>
      <c r="H326" s="142" t="s">
        <v>5</v>
      </c>
      <c r="I326" s="142" t="s">
        <v>40</v>
      </c>
      <c r="J326" s="168" t="s">
        <v>1439</v>
      </c>
      <c r="K326" s="141" t="s">
        <v>218</v>
      </c>
      <c r="L326" s="141">
        <v>80161504</v>
      </c>
      <c r="M326" s="143">
        <v>2822600</v>
      </c>
      <c r="N326" s="144">
        <v>9</v>
      </c>
      <c r="O326" s="143">
        <v>743620</v>
      </c>
      <c r="P326" s="144" t="s">
        <v>452</v>
      </c>
      <c r="Q326" s="144" t="s">
        <v>452</v>
      </c>
      <c r="R326" s="144" t="s">
        <v>452</v>
      </c>
      <c r="S326" s="141" t="s">
        <v>158</v>
      </c>
      <c r="T326" s="141" t="s">
        <v>201</v>
      </c>
      <c r="U326" s="141" t="s">
        <v>1390</v>
      </c>
      <c r="V326" s="145" t="s">
        <v>1391</v>
      </c>
      <c r="W326" s="141" t="s">
        <v>4012</v>
      </c>
      <c r="X326" s="146"/>
      <c r="Y326" s="147"/>
      <c r="Z326" s="147"/>
      <c r="AA326" s="141"/>
      <c r="AB326" s="146"/>
      <c r="AC326" s="162"/>
      <c r="AD326" s="146"/>
      <c r="AE326" s="163"/>
      <c r="AF326" s="152">
        <f t="shared" si="25"/>
        <v>743620</v>
      </c>
      <c r="AG326" s="167"/>
      <c r="AH326" s="146"/>
      <c r="AI326" s="163"/>
      <c r="AJ326" s="152">
        <f t="shared" si="26"/>
        <v>0</v>
      </c>
      <c r="AK326" s="164"/>
      <c r="AL326" s="146"/>
      <c r="AM326" s="163"/>
      <c r="AN326" s="158">
        <f t="shared" si="27"/>
        <v>0</v>
      </c>
      <c r="AO326" s="157"/>
      <c r="AP326" s="157"/>
      <c r="AQ326" s="158">
        <f t="shared" si="29"/>
        <v>0</v>
      </c>
      <c r="AR326" s="158">
        <f t="shared" si="28"/>
        <v>743620</v>
      </c>
      <c r="AS326" s="159"/>
      <c r="AT326" s="164"/>
      <c r="AU326" s="165"/>
      <c r="AV326" s="148"/>
    </row>
    <row r="327" spans="1:48" s="118" customFormat="1" ht="18.75" customHeight="1">
      <c r="A327" s="140">
        <v>26</v>
      </c>
      <c r="B327" s="141" t="s">
        <v>1441</v>
      </c>
      <c r="C327" s="142" t="s">
        <v>64</v>
      </c>
      <c r="D327" s="168" t="s">
        <v>31</v>
      </c>
      <c r="E327" s="168" t="s">
        <v>13</v>
      </c>
      <c r="F327" s="142" t="s">
        <v>36</v>
      </c>
      <c r="G327" s="141" t="s">
        <v>200</v>
      </c>
      <c r="H327" s="142" t="s">
        <v>6</v>
      </c>
      <c r="I327" s="142" t="s">
        <v>40</v>
      </c>
      <c r="J327" s="168" t="s">
        <v>1442</v>
      </c>
      <c r="K327" s="141" t="s">
        <v>226</v>
      </c>
      <c r="L327" s="141" t="s">
        <v>237</v>
      </c>
      <c r="M327" s="143">
        <v>0</v>
      </c>
      <c r="N327" s="144">
        <v>0</v>
      </c>
      <c r="O327" s="143">
        <f t="shared" ref="O327:O333" si="32">85500000-85500000</f>
        <v>0</v>
      </c>
      <c r="P327" s="144" t="s">
        <v>361</v>
      </c>
      <c r="Q327" s="144" t="s">
        <v>361</v>
      </c>
      <c r="R327" s="144" t="s">
        <v>361</v>
      </c>
      <c r="S327" s="141" t="s">
        <v>158</v>
      </c>
      <c r="T327" s="141" t="s">
        <v>201</v>
      </c>
      <c r="U327" s="141" t="s">
        <v>1390</v>
      </c>
      <c r="V327" s="145" t="s">
        <v>1391</v>
      </c>
      <c r="W327" s="141" t="s">
        <v>4010</v>
      </c>
      <c r="X327" s="146"/>
      <c r="Y327" s="147"/>
      <c r="Z327" s="147"/>
      <c r="AA327" s="141"/>
      <c r="AB327" s="146"/>
      <c r="AC327" s="162"/>
      <c r="AD327" s="146"/>
      <c r="AE327" s="163"/>
      <c r="AF327" s="152">
        <f t="shared" si="25"/>
        <v>0</v>
      </c>
      <c r="AG327" s="167"/>
      <c r="AH327" s="146"/>
      <c r="AI327" s="163"/>
      <c r="AJ327" s="152">
        <f t="shared" si="26"/>
        <v>0</v>
      </c>
      <c r="AK327" s="164"/>
      <c r="AL327" s="146"/>
      <c r="AM327" s="163"/>
      <c r="AN327" s="158">
        <f t="shared" si="27"/>
        <v>0</v>
      </c>
      <c r="AO327" s="157"/>
      <c r="AP327" s="157"/>
      <c r="AQ327" s="158">
        <f t="shared" si="29"/>
        <v>0</v>
      </c>
      <c r="AR327" s="158">
        <f t="shared" si="28"/>
        <v>0</v>
      </c>
      <c r="AS327" s="159"/>
      <c r="AT327" s="164"/>
      <c r="AU327" s="165"/>
      <c r="AV327" s="148"/>
    </row>
    <row r="328" spans="1:48" s="118" customFormat="1" ht="18.75" customHeight="1">
      <c r="A328" s="140">
        <v>27</v>
      </c>
      <c r="B328" s="141" t="s">
        <v>1443</v>
      </c>
      <c r="C328" s="142" t="s">
        <v>64</v>
      </c>
      <c r="D328" s="168" t="s">
        <v>31</v>
      </c>
      <c r="E328" s="168" t="s">
        <v>13</v>
      </c>
      <c r="F328" s="142" t="s">
        <v>36</v>
      </c>
      <c r="G328" s="141" t="s">
        <v>200</v>
      </c>
      <c r="H328" s="142" t="s">
        <v>6</v>
      </c>
      <c r="I328" s="142" t="s">
        <v>40</v>
      </c>
      <c r="J328" s="168" t="s">
        <v>1444</v>
      </c>
      <c r="K328" s="141" t="s">
        <v>226</v>
      </c>
      <c r="L328" s="141" t="s">
        <v>237</v>
      </c>
      <c r="M328" s="143">
        <v>0</v>
      </c>
      <c r="N328" s="144">
        <v>0</v>
      </c>
      <c r="O328" s="143">
        <f t="shared" si="32"/>
        <v>0</v>
      </c>
      <c r="P328" s="144" t="s">
        <v>361</v>
      </c>
      <c r="Q328" s="144" t="s">
        <v>361</v>
      </c>
      <c r="R328" s="144" t="s">
        <v>361</v>
      </c>
      <c r="S328" s="141" t="s">
        <v>158</v>
      </c>
      <c r="T328" s="141" t="s">
        <v>201</v>
      </c>
      <c r="U328" s="141" t="s">
        <v>1390</v>
      </c>
      <c r="V328" s="145" t="s">
        <v>1391</v>
      </c>
      <c r="W328" s="141" t="s">
        <v>4010</v>
      </c>
      <c r="X328" s="146"/>
      <c r="Y328" s="147"/>
      <c r="Z328" s="147"/>
      <c r="AA328" s="141"/>
      <c r="AB328" s="146"/>
      <c r="AC328" s="162"/>
      <c r="AD328" s="146"/>
      <c r="AE328" s="163"/>
      <c r="AF328" s="152">
        <f t="shared" ref="AF328:AF391" si="33">O328-AE328</f>
        <v>0</v>
      </c>
      <c r="AG328" s="167"/>
      <c r="AH328" s="146"/>
      <c r="AI328" s="163"/>
      <c r="AJ328" s="152">
        <f t="shared" ref="AJ328:AJ391" si="34">AE328-AI328</f>
        <v>0</v>
      </c>
      <c r="AK328" s="164"/>
      <c r="AL328" s="146"/>
      <c r="AM328" s="163"/>
      <c r="AN328" s="158">
        <f t="shared" ref="AN328:AN391" si="35">AI328-AM328</f>
        <v>0</v>
      </c>
      <c r="AO328" s="157"/>
      <c r="AP328" s="157"/>
      <c r="AQ328" s="158">
        <f t="shared" si="29"/>
        <v>0</v>
      </c>
      <c r="AR328" s="158">
        <f t="shared" ref="AR328:AR391" si="36">O328-AM328</f>
        <v>0</v>
      </c>
      <c r="AS328" s="159"/>
      <c r="AT328" s="164"/>
      <c r="AU328" s="165"/>
      <c r="AV328" s="148"/>
    </row>
    <row r="329" spans="1:48" s="118" customFormat="1" ht="18.75" customHeight="1">
      <c r="A329" s="140">
        <v>28</v>
      </c>
      <c r="B329" s="141" t="s">
        <v>1445</v>
      </c>
      <c r="C329" s="142" t="s">
        <v>64</v>
      </c>
      <c r="D329" s="168" t="s">
        <v>31</v>
      </c>
      <c r="E329" s="168" t="s">
        <v>13</v>
      </c>
      <c r="F329" s="142" t="s">
        <v>36</v>
      </c>
      <c r="G329" s="141" t="s">
        <v>200</v>
      </c>
      <c r="H329" s="142" t="s">
        <v>6</v>
      </c>
      <c r="I329" s="142" t="s">
        <v>40</v>
      </c>
      <c r="J329" s="168" t="s">
        <v>1442</v>
      </c>
      <c r="K329" s="141" t="s">
        <v>226</v>
      </c>
      <c r="L329" s="141" t="s">
        <v>237</v>
      </c>
      <c r="M329" s="143">
        <v>0</v>
      </c>
      <c r="N329" s="144">
        <v>0</v>
      </c>
      <c r="O329" s="143">
        <f t="shared" si="32"/>
        <v>0</v>
      </c>
      <c r="P329" s="144" t="s">
        <v>361</v>
      </c>
      <c r="Q329" s="144" t="s">
        <v>361</v>
      </c>
      <c r="R329" s="144" t="s">
        <v>361</v>
      </c>
      <c r="S329" s="141" t="s">
        <v>158</v>
      </c>
      <c r="T329" s="141" t="s">
        <v>201</v>
      </c>
      <c r="U329" s="141" t="s">
        <v>1390</v>
      </c>
      <c r="V329" s="145" t="s">
        <v>1391</v>
      </c>
      <c r="W329" s="141" t="s">
        <v>4010</v>
      </c>
      <c r="X329" s="146"/>
      <c r="Y329" s="147"/>
      <c r="Z329" s="147"/>
      <c r="AA329" s="141"/>
      <c r="AB329" s="146"/>
      <c r="AC329" s="162"/>
      <c r="AD329" s="146"/>
      <c r="AE329" s="163"/>
      <c r="AF329" s="152">
        <f t="shared" si="33"/>
        <v>0</v>
      </c>
      <c r="AG329" s="167"/>
      <c r="AH329" s="146"/>
      <c r="AI329" s="163"/>
      <c r="AJ329" s="152">
        <f t="shared" si="34"/>
        <v>0</v>
      </c>
      <c r="AK329" s="164"/>
      <c r="AL329" s="146"/>
      <c r="AM329" s="163"/>
      <c r="AN329" s="158">
        <f t="shared" si="35"/>
        <v>0</v>
      </c>
      <c r="AO329" s="157"/>
      <c r="AP329" s="157"/>
      <c r="AQ329" s="158">
        <f t="shared" ref="AQ329:AQ392" si="37">AM329-AO329</f>
        <v>0</v>
      </c>
      <c r="AR329" s="158">
        <f t="shared" si="36"/>
        <v>0</v>
      </c>
      <c r="AS329" s="159"/>
      <c r="AT329" s="164"/>
      <c r="AU329" s="165"/>
      <c r="AV329" s="148"/>
    </row>
    <row r="330" spans="1:48" s="118" customFormat="1" ht="18.75" customHeight="1">
      <c r="A330" s="140">
        <v>29</v>
      </c>
      <c r="B330" s="141" t="s">
        <v>1446</v>
      </c>
      <c r="C330" s="142" t="s">
        <v>64</v>
      </c>
      <c r="D330" s="168" t="s">
        <v>31</v>
      </c>
      <c r="E330" s="168" t="s">
        <v>13</v>
      </c>
      <c r="F330" s="142" t="s">
        <v>36</v>
      </c>
      <c r="G330" s="141" t="s">
        <v>200</v>
      </c>
      <c r="H330" s="142" t="s">
        <v>6</v>
      </c>
      <c r="I330" s="142" t="s">
        <v>40</v>
      </c>
      <c r="J330" s="168" t="s">
        <v>1447</v>
      </c>
      <c r="K330" s="141" t="s">
        <v>226</v>
      </c>
      <c r="L330" s="141" t="s">
        <v>237</v>
      </c>
      <c r="M330" s="143">
        <v>0</v>
      </c>
      <c r="N330" s="144">
        <v>0</v>
      </c>
      <c r="O330" s="143">
        <f t="shared" si="32"/>
        <v>0</v>
      </c>
      <c r="P330" s="144" t="s">
        <v>361</v>
      </c>
      <c r="Q330" s="144" t="s">
        <v>361</v>
      </c>
      <c r="R330" s="144" t="s">
        <v>361</v>
      </c>
      <c r="S330" s="141" t="s">
        <v>158</v>
      </c>
      <c r="T330" s="141" t="s">
        <v>201</v>
      </c>
      <c r="U330" s="141" t="s">
        <v>1390</v>
      </c>
      <c r="V330" s="145" t="s">
        <v>1391</v>
      </c>
      <c r="W330" s="141" t="s">
        <v>4010</v>
      </c>
      <c r="X330" s="146"/>
      <c r="Y330" s="147"/>
      <c r="Z330" s="147"/>
      <c r="AA330" s="141"/>
      <c r="AB330" s="146"/>
      <c r="AC330" s="162"/>
      <c r="AD330" s="146"/>
      <c r="AE330" s="163"/>
      <c r="AF330" s="152">
        <f t="shared" si="33"/>
        <v>0</v>
      </c>
      <c r="AG330" s="167"/>
      <c r="AH330" s="146"/>
      <c r="AI330" s="163"/>
      <c r="AJ330" s="152">
        <f t="shared" si="34"/>
        <v>0</v>
      </c>
      <c r="AK330" s="164"/>
      <c r="AL330" s="146"/>
      <c r="AM330" s="163"/>
      <c r="AN330" s="158">
        <f t="shared" si="35"/>
        <v>0</v>
      </c>
      <c r="AO330" s="157"/>
      <c r="AP330" s="157"/>
      <c r="AQ330" s="158">
        <f t="shared" si="37"/>
        <v>0</v>
      </c>
      <c r="AR330" s="158">
        <f t="shared" si="36"/>
        <v>0</v>
      </c>
      <c r="AS330" s="159"/>
      <c r="AT330" s="164"/>
      <c r="AU330" s="165"/>
      <c r="AV330" s="148"/>
    </row>
    <row r="331" spans="1:48" s="118" customFormat="1" ht="18.75" customHeight="1">
      <c r="A331" s="140">
        <v>30</v>
      </c>
      <c r="B331" s="141" t="s">
        <v>1448</v>
      </c>
      <c r="C331" s="142" t="s">
        <v>64</v>
      </c>
      <c r="D331" s="168" t="s">
        <v>31</v>
      </c>
      <c r="E331" s="168" t="s">
        <v>13</v>
      </c>
      <c r="F331" s="142" t="s">
        <v>36</v>
      </c>
      <c r="G331" s="141" t="s">
        <v>200</v>
      </c>
      <c r="H331" s="142" t="s">
        <v>6</v>
      </c>
      <c r="I331" s="142" t="s">
        <v>40</v>
      </c>
      <c r="J331" s="168" t="s">
        <v>1447</v>
      </c>
      <c r="K331" s="141" t="s">
        <v>226</v>
      </c>
      <c r="L331" s="141" t="s">
        <v>237</v>
      </c>
      <c r="M331" s="143">
        <v>0</v>
      </c>
      <c r="N331" s="144">
        <v>0</v>
      </c>
      <c r="O331" s="143">
        <f t="shared" si="32"/>
        <v>0</v>
      </c>
      <c r="P331" s="144" t="s">
        <v>361</v>
      </c>
      <c r="Q331" s="144" t="s">
        <v>361</v>
      </c>
      <c r="R331" s="144" t="s">
        <v>361</v>
      </c>
      <c r="S331" s="141" t="s">
        <v>158</v>
      </c>
      <c r="T331" s="141" t="s">
        <v>201</v>
      </c>
      <c r="U331" s="141" t="s">
        <v>1390</v>
      </c>
      <c r="V331" s="145" t="s">
        <v>1391</v>
      </c>
      <c r="W331" s="141" t="s">
        <v>4010</v>
      </c>
      <c r="X331" s="146"/>
      <c r="Y331" s="147"/>
      <c r="Z331" s="147"/>
      <c r="AA331" s="141"/>
      <c r="AB331" s="146"/>
      <c r="AC331" s="162"/>
      <c r="AD331" s="146"/>
      <c r="AE331" s="163"/>
      <c r="AF331" s="152">
        <f t="shared" si="33"/>
        <v>0</v>
      </c>
      <c r="AG331" s="167"/>
      <c r="AH331" s="146"/>
      <c r="AI331" s="163"/>
      <c r="AJ331" s="152">
        <f t="shared" si="34"/>
        <v>0</v>
      </c>
      <c r="AK331" s="164"/>
      <c r="AL331" s="146"/>
      <c r="AM331" s="163"/>
      <c r="AN331" s="158">
        <f t="shared" si="35"/>
        <v>0</v>
      </c>
      <c r="AO331" s="157"/>
      <c r="AP331" s="157"/>
      <c r="AQ331" s="158">
        <f t="shared" si="37"/>
        <v>0</v>
      </c>
      <c r="AR331" s="158">
        <f t="shared" si="36"/>
        <v>0</v>
      </c>
      <c r="AS331" s="159"/>
      <c r="AT331" s="164"/>
      <c r="AU331" s="165"/>
      <c r="AV331" s="148"/>
    </row>
    <row r="332" spans="1:48" s="118" customFormat="1" ht="18.75" customHeight="1">
      <c r="A332" s="140">
        <v>31</v>
      </c>
      <c r="B332" s="141" t="s">
        <v>1449</v>
      </c>
      <c r="C332" s="142" t="s">
        <v>64</v>
      </c>
      <c r="D332" s="168" t="s">
        <v>31</v>
      </c>
      <c r="E332" s="168" t="s">
        <v>13</v>
      </c>
      <c r="F332" s="142" t="s">
        <v>36</v>
      </c>
      <c r="G332" s="141" t="s">
        <v>200</v>
      </c>
      <c r="H332" s="142" t="s">
        <v>6</v>
      </c>
      <c r="I332" s="142" t="s">
        <v>40</v>
      </c>
      <c r="J332" s="168" t="s">
        <v>1447</v>
      </c>
      <c r="K332" s="141" t="s">
        <v>226</v>
      </c>
      <c r="L332" s="141" t="s">
        <v>237</v>
      </c>
      <c r="M332" s="143">
        <v>0</v>
      </c>
      <c r="N332" s="144">
        <v>0</v>
      </c>
      <c r="O332" s="143">
        <f t="shared" si="32"/>
        <v>0</v>
      </c>
      <c r="P332" s="144" t="s">
        <v>361</v>
      </c>
      <c r="Q332" s="144" t="s">
        <v>361</v>
      </c>
      <c r="R332" s="144" t="s">
        <v>361</v>
      </c>
      <c r="S332" s="141" t="s">
        <v>158</v>
      </c>
      <c r="T332" s="141" t="s">
        <v>201</v>
      </c>
      <c r="U332" s="141" t="s">
        <v>1390</v>
      </c>
      <c r="V332" s="145" t="s">
        <v>1391</v>
      </c>
      <c r="W332" s="141" t="s">
        <v>4010</v>
      </c>
      <c r="X332" s="146"/>
      <c r="Y332" s="147"/>
      <c r="Z332" s="147"/>
      <c r="AA332" s="141"/>
      <c r="AB332" s="146"/>
      <c r="AC332" s="162"/>
      <c r="AD332" s="146"/>
      <c r="AE332" s="163"/>
      <c r="AF332" s="152">
        <f t="shared" si="33"/>
        <v>0</v>
      </c>
      <c r="AG332" s="167"/>
      <c r="AH332" s="146"/>
      <c r="AI332" s="163"/>
      <c r="AJ332" s="152">
        <f t="shared" si="34"/>
        <v>0</v>
      </c>
      <c r="AK332" s="164"/>
      <c r="AL332" s="146"/>
      <c r="AM332" s="163"/>
      <c r="AN332" s="158">
        <f t="shared" si="35"/>
        <v>0</v>
      </c>
      <c r="AO332" s="157"/>
      <c r="AP332" s="157"/>
      <c r="AQ332" s="158">
        <f t="shared" si="37"/>
        <v>0</v>
      </c>
      <c r="AR332" s="158">
        <f t="shared" si="36"/>
        <v>0</v>
      </c>
      <c r="AS332" s="159"/>
      <c r="AT332" s="164"/>
      <c r="AU332" s="165"/>
      <c r="AV332" s="148"/>
    </row>
    <row r="333" spans="1:48" s="118" customFormat="1" ht="18.75" customHeight="1">
      <c r="A333" s="140">
        <v>32</v>
      </c>
      <c r="B333" s="141" t="s">
        <v>1450</v>
      </c>
      <c r="C333" s="142" t="s">
        <v>64</v>
      </c>
      <c r="D333" s="168" t="s">
        <v>31</v>
      </c>
      <c r="E333" s="168" t="s">
        <v>13</v>
      </c>
      <c r="F333" s="142" t="s">
        <v>36</v>
      </c>
      <c r="G333" s="141" t="s">
        <v>200</v>
      </c>
      <c r="H333" s="142" t="s">
        <v>6</v>
      </c>
      <c r="I333" s="142" t="s">
        <v>40</v>
      </c>
      <c r="J333" s="168" t="s">
        <v>1447</v>
      </c>
      <c r="K333" s="141" t="s">
        <v>226</v>
      </c>
      <c r="L333" s="141" t="s">
        <v>237</v>
      </c>
      <c r="M333" s="143">
        <v>0</v>
      </c>
      <c r="N333" s="144">
        <v>0</v>
      </c>
      <c r="O333" s="143">
        <f t="shared" si="32"/>
        <v>0</v>
      </c>
      <c r="P333" s="144" t="s">
        <v>361</v>
      </c>
      <c r="Q333" s="144" t="s">
        <v>361</v>
      </c>
      <c r="R333" s="144" t="s">
        <v>361</v>
      </c>
      <c r="S333" s="141" t="s">
        <v>158</v>
      </c>
      <c r="T333" s="141" t="s">
        <v>201</v>
      </c>
      <c r="U333" s="141" t="s">
        <v>1390</v>
      </c>
      <c r="V333" s="145" t="s">
        <v>1391</v>
      </c>
      <c r="W333" s="141" t="s">
        <v>4010</v>
      </c>
      <c r="X333" s="146"/>
      <c r="Y333" s="147"/>
      <c r="Z333" s="147"/>
      <c r="AA333" s="141"/>
      <c r="AB333" s="146"/>
      <c r="AC333" s="162"/>
      <c r="AD333" s="146"/>
      <c r="AE333" s="163"/>
      <c r="AF333" s="152">
        <f t="shared" si="33"/>
        <v>0</v>
      </c>
      <c r="AG333" s="167"/>
      <c r="AH333" s="146"/>
      <c r="AI333" s="163"/>
      <c r="AJ333" s="152">
        <f t="shared" si="34"/>
        <v>0</v>
      </c>
      <c r="AK333" s="164"/>
      <c r="AL333" s="146"/>
      <c r="AM333" s="163"/>
      <c r="AN333" s="158">
        <f t="shared" si="35"/>
        <v>0</v>
      </c>
      <c r="AO333" s="157"/>
      <c r="AP333" s="157"/>
      <c r="AQ333" s="158">
        <f t="shared" si="37"/>
        <v>0</v>
      </c>
      <c r="AR333" s="158">
        <f t="shared" si="36"/>
        <v>0</v>
      </c>
      <c r="AS333" s="159"/>
      <c r="AT333" s="164"/>
      <c r="AU333" s="165"/>
      <c r="AV333" s="148"/>
    </row>
    <row r="334" spans="1:48" s="118" customFormat="1" ht="18.75" customHeight="1">
      <c r="A334" s="140">
        <v>33</v>
      </c>
      <c r="B334" s="141" t="s">
        <v>1451</v>
      </c>
      <c r="C334" s="142" t="s">
        <v>64</v>
      </c>
      <c r="D334" s="168" t="s">
        <v>31</v>
      </c>
      <c r="E334" s="168" t="s">
        <v>13</v>
      </c>
      <c r="F334" s="142" t="s">
        <v>36</v>
      </c>
      <c r="G334" s="141" t="s">
        <v>200</v>
      </c>
      <c r="H334" s="142" t="s">
        <v>6</v>
      </c>
      <c r="I334" s="142" t="s">
        <v>40</v>
      </c>
      <c r="J334" s="168" t="s">
        <v>1447</v>
      </c>
      <c r="K334" s="141" t="s">
        <v>218</v>
      </c>
      <c r="L334" s="141">
        <v>93141506</v>
      </c>
      <c r="M334" s="143">
        <v>5751900</v>
      </c>
      <c r="N334" s="144">
        <v>9</v>
      </c>
      <c r="O334" s="143">
        <v>2656289</v>
      </c>
      <c r="P334" s="144" t="s">
        <v>452</v>
      </c>
      <c r="Q334" s="144" t="s">
        <v>452</v>
      </c>
      <c r="R334" s="144" t="s">
        <v>452</v>
      </c>
      <c r="S334" s="141" t="s">
        <v>158</v>
      </c>
      <c r="T334" s="141" t="s">
        <v>201</v>
      </c>
      <c r="U334" s="141" t="s">
        <v>1390</v>
      </c>
      <c r="V334" s="145" t="s">
        <v>1391</v>
      </c>
      <c r="W334" s="141" t="s">
        <v>4012</v>
      </c>
      <c r="X334" s="146"/>
      <c r="Y334" s="147"/>
      <c r="Z334" s="147"/>
      <c r="AA334" s="141"/>
      <c r="AB334" s="146"/>
      <c r="AC334" s="162"/>
      <c r="AD334" s="146"/>
      <c r="AE334" s="163"/>
      <c r="AF334" s="152">
        <f t="shared" si="33"/>
        <v>2656289</v>
      </c>
      <c r="AG334" s="167"/>
      <c r="AH334" s="146"/>
      <c r="AI334" s="163"/>
      <c r="AJ334" s="152">
        <f t="shared" si="34"/>
        <v>0</v>
      </c>
      <c r="AK334" s="164"/>
      <c r="AL334" s="146"/>
      <c r="AM334" s="163"/>
      <c r="AN334" s="158">
        <f t="shared" si="35"/>
        <v>0</v>
      </c>
      <c r="AO334" s="157"/>
      <c r="AP334" s="157"/>
      <c r="AQ334" s="158">
        <f t="shared" si="37"/>
        <v>0</v>
      </c>
      <c r="AR334" s="158">
        <f t="shared" si="36"/>
        <v>2656289</v>
      </c>
      <c r="AS334" s="159"/>
      <c r="AT334" s="164"/>
      <c r="AU334" s="165"/>
      <c r="AV334" s="148"/>
    </row>
    <row r="335" spans="1:48" s="118" customFormat="1" ht="18.75" customHeight="1">
      <c r="A335" s="140">
        <v>34</v>
      </c>
      <c r="B335" s="141" t="s">
        <v>1452</v>
      </c>
      <c r="C335" s="142" t="s">
        <v>64</v>
      </c>
      <c r="D335" s="168" t="s">
        <v>31</v>
      </c>
      <c r="E335" s="168" t="s">
        <v>13</v>
      </c>
      <c r="F335" s="142" t="s">
        <v>36</v>
      </c>
      <c r="G335" s="141" t="s">
        <v>200</v>
      </c>
      <c r="H335" s="142" t="s">
        <v>6</v>
      </c>
      <c r="I335" s="142" t="s">
        <v>40</v>
      </c>
      <c r="J335" s="168" t="s">
        <v>1447</v>
      </c>
      <c r="K335" s="141" t="s">
        <v>218</v>
      </c>
      <c r="L335" s="141">
        <v>93141506</v>
      </c>
      <c r="M335" s="143">
        <v>5751900</v>
      </c>
      <c r="N335" s="144">
        <v>9</v>
      </c>
      <c r="O335" s="143">
        <v>101686</v>
      </c>
      <c r="P335" s="144" t="s">
        <v>452</v>
      </c>
      <c r="Q335" s="144" t="s">
        <v>452</v>
      </c>
      <c r="R335" s="144" t="s">
        <v>452</v>
      </c>
      <c r="S335" s="141" t="s">
        <v>158</v>
      </c>
      <c r="T335" s="141" t="s">
        <v>201</v>
      </c>
      <c r="U335" s="141" t="s">
        <v>1390</v>
      </c>
      <c r="V335" s="145" t="s">
        <v>1391</v>
      </c>
      <c r="W335" s="141" t="s">
        <v>4012</v>
      </c>
      <c r="X335" s="146"/>
      <c r="Y335" s="147"/>
      <c r="Z335" s="147"/>
      <c r="AA335" s="141"/>
      <c r="AB335" s="146"/>
      <c r="AC335" s="162"/>
      <c r="AD335" s="146"/>
      <c r="AE335" s="163"/>
      <c r="AF335" s="152">
        <f t="shared" si="33"/>
        <v>101686</v>
      </c>
      <c r="AG335" s="167"/>
      <c r="AH335" s="146"/>
      <c r="AI335" s="163"/>
      <c r="AJ335" s="152">
        <f t="shared" si="34"/>
        <v>0</v>
      </c>
      <c r="AK335" s="164"/>
      <c r="AL335" s="146"/>
      <c r="AM335" s="163"/>
      <c r="AN335" s="158">
        <f t="shared" si="35"/>
        <v>0</v>
      </c>
      <c r="AO335" s="157"/>
      <c r="AP335" s="157"/>
      <c r="AQ335" s="158">
        <f t="shared" si="37"/>
        <v>0</v>
      </c>
      <c r="AR335" s="158">
        <f t="shared" si="36"/>
        <v>101686</v>
      </c>
      <c r="AS335" s="159"/>
      <c r="AT335" s="164"/>
      <c r="AU335" s="165"/>
      <c r="AV335" s="148"/>
    </row>
    <row r="336" spans="1:48" s="118" customFormat="1" ht="18.75" customHeight="1">
      <c r="A336" s="140">
        <v>35</v>
      </c>
      <c r="B336" s="141" t="s">
        <v>1453</v>
      </c>
      <c r="C336" s="142" t="s">
        <v>64</v>
      </c>
      <c r="D336" s="168" t="s">
        <v>31</v>
      </c>
      <c r="E336" s="168" t="s">
        <v>13</v>
      </c>
      <c r="F336" s="142" t="s">
        <v>36</v>
      </c>
      <c r="G336" s="141" t="s">
        <v>200</v>
      </c>
      <c r="H336" s="142" t="s">
        <v>6</v>
      </c>
      <c r="I336" s="142" t="s">
        <v>40</v>
      </c>
      <c r="J336" s="168" t="s">
        <v>1447</v>
      </c>
      <c r="K336" s="141" t="s">
        <v>218</v>
      </c>
      <c r="L336" s="141">
        <v>93141506</v>
      </c>
      <c r="M336" s="143">
        <v>5751900</v>
      </c>
      <c r="N336" s="144">
        <v>9</v>
      </c>
      <c r="O336" s="143">
        <v>11446500</v>
      </c>
      <c r="P336" s="144" t="s">
        <v>452</v>
      </c>
      <c r="Q336" s="144" t="s">
        <v>452</v>
      </c>
      <c r="R336" s="144" t="s">
        <v>452</v>
      </c>
      <c r="S336" s="141" t="s">
        <v>158</v>
      </c>
      <c r="T336" s="141" t="s">
        <v>201</v>
      </c>
      <c r="U336" s="141" t="s">
        <v>1390</v>
      </c>
      <c r="V336" s="145" t="s">
        <v>1391</v>
      </c>
      <c r="W336" s="141" t="s">
        <v>4012</v>
      </c>
      <c r="X336" s="146"/>
      <c r="Y336" s="147"/>
      <c r="Z336" s="147"/>
      <c r="AA336" s="141"/>
      <c r="AB336" s="146"/>
      <c r="AC336" s="162"/>
      <c r="AD336" s="146"/>
      <c r="AE336" s="163"/>
      <c r="AF336" s="152">
        <f t="shared" si="33"/>
        <v>11446500</v>
      </c>
      <c r="AG336" s="167"/>
      <c r="AH336" s="146"/>
      <c r="AI336" s="163"/>
      <c r="AJ336" s="152">
        <f t="shared" si="34"/>
        <v>0</v>
      </c>
      <c r="AK336" s="164"/>
      <c r="AL336" s="146"/>
      <c r="AM336" s="163"/>
      <c r="AN336" s="158">
        <f t="shared" si="35"/>
        <v>0</v>
      </c>
      <c r="AO336" s="157"/>
      <c r="AP336" s="157"/>
      <c r="AQ336" s="158">
        <f t="shared" si="37"/>
        <v>0</v>
      </c>
      <c r="AR336" s="158">
        <f t="shared" si="36"/>
        <v>11446500</v>
      </c>
      <c r="AS336" s="159"/>
      <c r="AT336" s="164"/>
      <c r="AU336" s="165"/>
      <c r="AV336" s="148"/>
    </row>
    <row r="337" spans="1:48" s="118" customFormat="1" ht="18.75" customHeight="1">
      <c r="A337" s="140">
        <v>36</v>
      </c>
      <c r="B337" s="141" t="s">
        <v>1454</v>
      </c>
      <c r="C337" s="142" t="s">
        <v>64</v>
      </c>
      <c r="D337" s="168" t="s">
        <v>31</v>
      </c>
      <c r="E337" s="168" t="s">
        <v>13</v>
      </c>
      <c r="F337" s="142" t="s">
        <v>36</v>
      </c>
      <c r="G337" s="141" t="s">
        <v>200</v>
      </c>
      <c r="H337" s="142" t="s">
        <v>6</v>
      </c>
      <c r="I337" s="142" t="s">
        <v>40</v>
      </c>
      <c r="J337" s="168" t="s">
        <v>1455</v>
      </c>
      <c r="K337" s="141" t="s">
        <v>218</v>
      </c>
      <c r="L337" s="141">
        <v>93141506</v>
      </c>
      <c r="M337" s="143">
        <v>6469100</v>
      </c>
      <c r="N337" s="144">
        <v>9</v>
      </c>
      <c r="O337" s="143">
        <v>21488500</v>
      </c>
      <c r="P337" s="144" t="s">
        <v>452</v>
      </c>
      <c r="Q337" s="144" t="s">
        <v>452</v>
      </c>
      <c r="R337" s="144" t="s">
        <v>452</v>
      </c>
      <c r="S337" s="141" t="s">
        <v>158</v>
      </c>
      <c r="T337" s="141" t="s">
        <v>201</v>
      </c>
      <c r="U337" s="141" t="s">
        <v>1390</v>
      </c>
      <c r="V337" s="145" t="s">
        <v>1391</v>
      </c>
      <c r="W337" s="141" t="s">
        <v>4012</v>
      </c>
      <c r="X337" s="146"/>
      <c r="Y337" s="147"/>
      <c r="Z337" s="147"/>
      <c r="AA337" s="141"/>
      <c r="AB337" s="146"/>
      <c r="AC337" s="162"/>
      <c r="AD337" s="146"/>
      <c r="AE337" s="163"/>
      <c r="AF337" s="152">
        <f t="shared" si="33"/>
        <v>21488500</v>
      </c>
      <c r="AG337" s="167"/>
      <c r="AH337" s="146"/>
      <c r="AI337" s="163"/>
      <c r="AJ337" s="152">
        <f t="shared" si="34"/>
        <v>0</v>
      </c>
      <c r="AK337" s="164"/>
      <c r="AL337" s="146"/>
      <c r="AM337" s="163"/>
      <c r="AN337" s="158">
        <f t="shared" si="35"/>
        <v>0</v>
      </c>
      <c r="AO337" s="157"/>
      <c r="AP337" s="157"/>
      <c r="AQ337" s="158">
        <f t="shared" si="37"/>
        <v>0</v>
      </c>
      <c r="AR337" s="158">
        <f t="shared" si="36"/>
        <v>21488500</v>
      </c>
      <c r="AS337" s="159"/>
      <c r="AT337" s="164"/>
      <c r="AU337" s="165"/>
      <c r="AV337" s="148"/>
    </row>
    <row r="338" spans="1:48" s="118" customFormat="1" ht="18.75" customHeight="1">
      <c r="A338" s="140">
        <v>37</v>
      </c>
      <c r="B338" s="141" t="s">
        <v>1456</v>
      </c>
      <c r="C338" s="142" t="s">
        <v>64</v>
      </c>
      <c r="D338" s="168" t="s">
        <v>31</v>
      </c>
      <c r="E338" s="168" t="s">
        <v>13</v>
      </c>
      <c r="F338" s="142" t="s">
        <v>36</v>
      </c>
      <c r="G338" s="141" t="s">
        <v>200</v>
      </c>
      <c r="H338" s="142" t="s">
        <v>6</v>
      </c>
      <c r="I338" s="142" t="s">
        <v>40</v>
      </c>
      <c r="J338" s="168" t="s">
        <v>1455</v>
      </c>
      <c r="K338" s="141" t="s">
        <v>218</v>
      </c>
      <c r="L338" s="141">
        <v>93141506</v>
      </c>
      <c r="M338" s="143">
        <v>6600000</v>
      </c>
      <c r="N338" s="144">
        <v>9</v>
      </c>
      <c r="O338" s="143">
        <v>51000000</v>
      </c>
      <c r="P338" s="144" t="s">
        <v>452</v>
      </c>
      <c r="Q338" s="144" t="s">
        <v>452</v>
      </c>
      <c r="R338" s="144" t="s">
        <v>452</v>
      </c>
      <c r="S338" s="141" t="s">
        <v>158</v>
      </c>
      <c r="T338" s="141" t="s">
        <v>201</v>
      </c>
      <c r="U338" s="141" t="s">
        <v>1390</v>
      </c>
      <c r="V338" s="145" t="s">
        <v>1391</v>
      </c>
      <c r="W338" s="141" t="s">
        <v>4012</v>
      </c>
      <c r="X338" s="146"/>
      <c r="Y338" s="147"/>
      <c r="Z338" s="147"/>
      <c r="AA338" s="141"/>
      <c r="AB338" s="146"/>
      <c r="AC338" s="162"/>
      <c r="AD338" s="146"/>
      <c r="AE338" s="163"/>
      <c r="AF338" s="152">
        <f t="shared" si="33"/>
        <v>51000000</v>
      </c>
      <c r="AG338" s="167"/>
      <c r="AH338" s="146"/>
      <c r="AI338" s="163"/>
      <c r="AJ338" s="152">
        <f t="shared" si="34"/>
        <v>0</v>
      </c>
      <c r="AK338" s="164"/>
      <c r="AL338" s="146"/>
      <c r="AM338" s="163"/>
      <c r="AN338" s="158">
        <f t="shared" si="35"/>
        <v>0</v>
      </c>
      <c r="AO338" s="157"/>
      <c r="AP338" s="157"/>
      <c r="AQ338" s="158">
        <f t="shared" si="37"/>
        <v>0</v>
      </c>
      <c r="AR338" s="158">
        <f t="shared" si="36"/>
        <v>51000000</v>
      </c>
      <c r="AS338" s="159"/>
      <c r="AT338" s="164"/>
      <c r="AU338" s="165"/>
      <c r="AV338" s="148"/>
    </row>
    <row r="339" spans="1:48" s="118" customFormat="1" ht="18.75" customHeight="1">
      <c r="A339" s="140">
        <v>38</v>
      </c>
      <c r="B339" s="141" t="s">
        <v>1457</v>
      </c>
      <c r="C339" s="142" t="s">
        <v>64</v>
      </c>
      <c r="D339" s="168" t="s">
        <v>31</v>
      </c>
      <c r="E339" s="168" t="s">
        <v>13</v>
      </c>
      <c r="F339" s="142" t="s">
        <v>36</v>
      </c>
      <c r="G339" s="141" t="s">
        <v>200</v>
      </c>
      <c r="H339" s="142" t="s">
        <v>6</v>
      </c>
      <c r="I339" s="142" t="s">
        <v>40</v>
      </c>
      <c r="J339" s="168" t="s">
        <v>1458</v>
      </c>
      <c r="K339" s="141" t="s">
        <v>218</v>
      </c>
      <c r="L339" s="141">
        <v>93141506</v>
      </c>
      <c r="M339" s="143">
        <v>7056500</v>
      </c>
      <c r="N339" s="144">
        <v>9</v>
      </c>
      <c r="O339" s="143">
        <v>54527500</v>
      </c>
      <c r="P339" s="144" t="s">
        <v>238</v>
      </c>
      <c r="Q339" s="144" t="s">
        <v>238</v>
      </c>
      <c r="R339" s="144" t="s">
        <v>238</v>
      </c>
      <c r="S339" s="141" t="s">
        <v>158</v>
      </c>
      <c r="T339" s="141" t="s">
        <v>201</v>
      </c>
      <c r="U339" s="141" t="s">
        <v>1390</v>
      </c>
      <c r="V339" s="145" t="s">
        <v>1391</v>
      </c>
      <c r="W339" s="141" t="s">
        <v>4012</v>
      </c>
      <c r="X339" s="146"/>
      <c r="Y339" s="147"/>
      <c r="Z339" s="147"/>
      <c r="AA339" s="141"/>
      <c r="AB339" s="146"/>
      <c r="AC339" s="162"/>
      <c r="AD339" s="146"/>
      <c r="AE339" s="163"/>
      <c r="AF339" s="152">
        <f t="shared" si="33"/>
        <v>54527500</v>
      </c>
      <c r="AG339" s="167"/>
      <c r="AH339" s="146"/>
      <c r="AI339" s="163"/>
      <c r="AJ339" s="152">
        <f t="shared" si="34"/>
        <v>0</v>
      </c>
      <c r="AK339" s="164"/>
      <c r="AL339" s="146"/>
      <c r="AM339" s="163"/>
      <c r="AN339" s="158">
        <f t="shared" si="35"/>
        <v>0</v>
      </c>
      <c r="AO339" s="157"/>
      <c r="AP339" s="157"/>
      <c r="AQ339" s="158">
        <f t="shared" si="37"/>
        <v>0</v>
      </c>
      <c r="AR339" s="158">
        <f t="shared" si="36"/>
        <v>54527500</v>
      </c>
      <c r="AS339" s="159"/>
      <c r="AT339" s="164"/>
      <c r="AU339" s="165"/>
      <c r="AV339" s="148"/>
    </row>
    <row r="340" spans="1:48" s="118" customFormat="1" ht="18.75" customHeight="1">
      <c r="A340" s="140">
        <v>39</v>
      </c>
      <c r="B340" s="141" t="s">
        <v>1459</v>
      </c>
      <c r="C340" s="142" t="s">
        <v>64</v>
      </c>
      <c r="D340" s="168" t="s">
        <v>31</v>
      </c>
      <c r="E340" s="168" t="s">
        <v>13</v>
      </c>
      <c r="F340" s="142" t="s">
        <v>36</v>
      </c>
      <c r="G340" s="141" t="s">
        <v>200</v>
      </c>
      <c r="H340" s="142" t="s">
        <v>6</v>
      </c>
      <c r="I340" s="142" t="s">
        <v>40</v>
      </c>
      <c r="J340" s="168" t="s">
        <v>1455</v>
      </c>
      <c r="K340" s="141" t="s">
        <v>218</v>
      </c>
      <c r="L340" s="141">
        <v>93141506</v>
      </c>
      <c r="M340" s="143">
        <v>7056500</v>
      </c>
      <c r="N340" s="144">
        <v>9</v>
      </c>
      <c r="O340" s="143">
        <v>54527500</v>
      </c>
      <c r="P340" s="144" t="s">
        <v>238</v>
      </c>
      <c r="Q340" s="144" t="s">
        <v>238</v>
      </c>
      <c r="R340" s="144" t="s">
        <v>238</v>
      </c>
      <c r="S340" s="141" t="s">
        <v>158</v>
      </c>
      <c r="T340" s="141" t="s">
        <v>201</v>
      </c>
      <c r="U340" s="141" t="s">
        <v>1390</v>
      </c>
      <c r="V340" s="145" t="s">
        <v>1391</v>
      </c>
      <c r="W340" s="141" t="s">
        <v>4012</v>
      </c>
      <c r="X340" s="146"/>
      <c r="Y340" s="147"/>
      <c r="Z340" s="147"/>
      <c r="AA340" s="141"/>
      <c r="AB340" s="146"/>
      <c r="AC340" s="162"/>
      <c r="AD340" s="146"/>
      <c r="AE340" s="163"/>
      <c r="AF340" s="152">
        <f t="shared" si="33"/>
        <v>54527500</v>
      </c>
      <c r="AG340" s="167"/>
      <c r="AH340" s="146"/>
      <c r="AI340" s="163"/>
      <c r="AJ340" s="152">
        <f t="shared" si="34"/>
        <v>0</v>
      </c>
      <c r="AK340" s="164"/>
      <c r="AL340" s="146"/>
      <c r="AM340" s="163"/>
      <c r="AN340" s="158">
        <f t="shared" si="35"/>
        <v>0</v>
      </c>
      <c r="AO340" s="157"/>
      <c r="AP340" s="157"/>
      <c r="AQ340" s="158">
        <f t="shared" si="37"/>
        <v>0</v>
      </c>
      <c r="AR340" s="158">
        <f t="shared" si="36"/>
        <v>54527500</v>
      </c>
      <c r="AS340" s="159"/>
      <c r="AT340" s="164"/>
      <c r="AU340" s="165"/>
      <c r="AV340" s="148"/>
    </row>
    <row r="341" spans="1:48" s="118" customFormat="1" ht="18.75" customHeight="1">
      <c r="A341" s="140">
        <v>40</v>
      </c>
      <c r="B341" s="141" t="s">
        <v>1460</v>
      </c>
      <c r="C341" s="142" t="s">
        <v>64</v>
      </c>
      <c r="D341" s="168" t="s">
        <v>31</v>
      </c>
      <c r="E341" s="168" t="s">
        <v>13</v>
      </c>
      <c r="F341" s="142" t="s">
        <v>36</v>
      </c>
      <c r="G341" s="141" t="s">
        <v>200</v>
      </c>
      <c r="H341" s="142" t="s">
        <v>2</v>
      </c>
      <c r="I341" s="142" t="s">
        <v>40</v>
      </c>
      <c r="J341" s="168" t="s">
        <v>1461</v>
      </c>
      <c r="K341" s="141" t="s">
        <v>226</v>
      </c>
      <c r="L341" s="141" t="s">
        <v>237</v>
      </c>
      <c r="M341" s="143">
        <v>0</v>
      </c>
      <c r="N341" s="144">
        <v>0</v>
      </c>
      <c r="O341" s="143">
        <f t="shared" ref="O341:O349" si="38">85500000-85500000</f>
        <v>0</v>
      </c>
      <c r="P341" s="144" t="s">
        <v>361</v>
      </c>
      <c r="Q341" s="144" t="s">
        <v>361</v>
      </c>
      <c r="R341" s="144" t="s">
        <v>361</v>
      </c>
      <c r="S341" s="141" t="s">
        <v>158</v>
      </c>
      <c r="T341" s="141" t="s">
        <v>201</v>
      </c>
      <c r="U341" s="141" t="s">
        <v>1390</v>
      </c>
      <c r="V341" s="145" t="s">
        <v>1391</v>
      </c>
      <c r="W341" s="141" t="s">
        <v>4010</v>
      </c>
      <c r="X341" s="146"/>
      <c r="Y341" s="147"/>
      <c r="Z341" s="147"/>
      <c r="AA341" s="141"/>
      <c r="AB341" s="146"/>
      <c r="AC341" s="162"/>
      <c r="AD341" s="146"/>
      <c r="AE341" s="163"/>
      <c r="AF341" s="152">
        <f t="shared" si="33"/>
        <v>0</v>
      </c>
      <c r="AG341" s="167"/>
      <c r="AH341" s="146"/>
      <c r="AI341" s="163"/>
      <c r="AJ341" s="152">
        <f t="shared" si="34"/>
        <v>0</v>
      </c>
      <c r="AK341" s="164"/>
      <c r="AL341" s="146"/>
      <c r="AM341" s="163"/>
      <c r="AN341" s="158">
        <f t="shared" si="35"/>
        <v>0</v>
      </c>
      <c r="AO341" s="157"/>
      <c r="AP341" s="157"/>
      <c r="AQ341" s="158">
        <f t="shared" si="37"/>
        <v>0</v>
      </c>
      <c r="AR341" s="158">
        <f t="shared" si="36"/>
        <v>0</v>
      </c>
      <c r="AS341" s="159"/>
      <c r="AT341" s="164"/>
      <c r="AU341" s="165"/>
      <c r="AV341" s="148"/>
    </row>
    <row r="342" spans="1:48" s="118" customFormat="1" ht="18.75" customHeight="1">
      <c r="A342" s="140">
        <v>41</v>
      </c>
      <c r="B342" s="141" t="s">
        <v>1462</v>
      </c>
      <c r="C342" s="142" t="s">
        <v>64</v>
      </c>
      <c r="D342" s="168" t="s">
        <v>31</v>
      </c>
      <c r="E342" s="168" t="s">
        <v>13</v>
      </c>
      <c r="F342" s="142" t="s">
        <v>36</v>
      </c>
      <c r="G342" s="141" t="s">
        <v>200</v>
      </c>
      <c r="H342" s="142" t="s">
        <v>2</v>
      </c>
      <c r="I342" s="142" t="s">
        <v>40</v>
      </c>
      <c r="J342" s="168" t="s">
        <v>1463</v>
      </c>
      <c r="K342" s="141" t="s">
        <v>226</v>
      </c>
      <c r="L342" s="141" t="s">
        <v>237</v>
      </c>
      <c r="M342" s="143">
        <v>0</v>
      </c>
      <c r="N342" s="144">
        <v>0</v>
      </c>
      <c r="O342" s="143">
        <f t="shared" si="38"/>
        <v>0</v>
      </c>
      <c r="P342" s="144" t="s">
        <v>361</v>
      </c>
      <c r="Q342" s="144" t="s">
        <v>361</v>
      </c>
      <c r="R342" s="144" t="s">
        <v>361</v>
      </c>
      <c r="S342" s="141" t="s">
        <v>158</v>
      </c>
      <c r="T342" s="141" t="s">
        <v>201</v>
      </c>
      <c r="U342" s="141" t="s">
        <v>1390</v>
      </c>
      <c r="V342" s="145" t="s">
        <v>1391</v>
      </c>
      <c r="W342" s="141" t="s">
        <v>4010</v>
      </c>
      <c r="X342" s="146"/>
      <c r="Y342" s="147"/>
      <c r="Z342" s="147"/>
      <c r="AA342" s="141"/>
      <c r="AB342" s="146"/>
      <c r="AC342" s="162"/>
      <c r="AD342" s="146"/>
      <c r="AE342" s="163"/>
      <c r="AF342" s="152">
        <f t="shared" si="33"/>
        <v>0</v>
      </c>
      <c r="AG342" s="167"/>
      <c r="AH342" s="146"/>
      <c r="AI342" s="163"/>
      <c r="AJ342" s="152">
        <f t="shared" si="34"/>
        <v>0</v>
      </c>
      <c r="AK342" s="164"/>
      <c r="AL342" s="146"/>
      <c r="AM342" s="163"/>
      <c r="AN342" s="158">
        <f t="shared" si="35"/>
        <v>0</v>
      </c>
      <c r="AO342" s="157"/>
      <c r="AP342" s="157"/>
      <c r="AQ342" s="158">
        <f t="shared" si="37"/>
        <v>0</v>
      </c>
      <c r="AR342" s="158">
        <f t="shared" si="36"/>
        <v>0</v>
      </c>
      <c r="AS342" s="159"/>
      <c r="AT342" s="164"/>
      <c r="AU342" s="165"/>
      <c r="AV342" s="148"/>
    </row>
    <row r="343" spans="1:48" s="118" customFormat="1" ht="18.75" customHeight="1">
      <c r="A343" s="140">
        <v>42</v>
      </c>
      <c r="B343" s="141" t="s">
        <v>1464</v>
      </c>
      <c r="C343" s="142" t="s">
        <v>64</v>
      </c>
      <c r="D343" s="168" t="s">
        <v>31</v>
      </c>
      <c r="E343" s="168" t="s">
        <v>13</v>
      </c>
      <c r="F343" s="142" t="s">
        <v>36</v>
      </c>
      <c r="G343" s="141" t="s">
        <v>200</v>
      </c>
      <c r="H343" s="142" t="s">
        <v>2</v>
      </c>
      <c r="I343" s="142" t="s">
        <v>40</v>
      </c>
      <c r="J343" s="168" t="s">
        <v>1465</v>
      </c>
      <c r="K343" s="141" t="s">
        <v>226</v>
      </c>
      <c r="L343" s="141" t="s">
        <v>237</v>
      </c>
      <c r="M343" s="143">
        <v>0</v>
      </c>
      <c r="N343" s="144">
        <v>0</v>
      </c>
      <c r="O343" s="143">
        <f t="shared" si="38"/>
        <v>0</v>
      </c>
      <c r="P343" s="144" t="s">
        <v>361</v>
      </c>
      <c r="Q343" s="144" t="s">
        <v>361</v>
      </c>
      <c r="R343" s="144" t="s">
        <v>361</v>
      </c>
      <c r="S343" s="141" t="s">
        <v>158</v>
      </c>
      <c r="T343" s="141" t="s">
        <v>201</v>
      </c>
      <c r="U343" s="141" t="s">
        <v>1390</v>
      </c>
      <c r="V343" s="145" t="s">
        <v>1391</v>
      </c>
      <c r="W343" s="141" t="s">
        <v>4010</v>
      </c>
      <c r="X343" s="146"/>
      <c r="Y343" s="147"/>
      <c r="Z343" s="147"/>
      <c r="AA343" s="141"/>
      <c r="AB343" s="146"/>
      <c r="AC343" s="162"/>
      <c r="AD343" s="146"/>
      <c r="AE343" s="163"/>
      <c r="AF343" s="152">
        <f t="shared" si="33"/>
        <v>0</v>
      </c>
      <c r="AG343" s="167"/>
      <c r="AH343" s="146"/>
      <c r="AI343" s="163"/>
      <c r="AJ343" s="152">
        <f t="shared" si="34"/>
        <v>0</v>
      </c>
      <c r="AK343" s="164"/>
      <c r="AL343" s="146"/>
      <c r="AM343" s="163"/>
      <c r="AN343" s="158">
        <f t="shared" si="35"/>
        <v>0</v>
      </c>
      <c r="AO343" s="157"/>
      <c r="AP343" s="157"/>
      <c r="AQ343" s="158">
        <f t="shared" si="37"/>
        <v>0</v>
      </c>
      <c r="AR343" s="158">
        <f t="shared" si="36"/>
        <v>0</v>
      </c>
      <c r="AS343" s="159"/>
      <c r="AT343" s="164"/>
      <c r="AU343" s="165"/>
      <c r="AV343" s="148"/>
    </row>
    <row r="344" spans="1:48" s="118" customFormat="1" ht="18.75" customHeight="1">
      <c r="A344" s="140">
        <v>43</v>
      </c>
      <c r="B344" s="141" t="s">
        <v>1466</v>
      </c>
      <c r="C344" s="142" t="s">
        <v>64</v>
      </c>
      <c r="D344" s="168" t="s">
        <v>31</v>
      </c>
      <c r="E344" s="168" t="s">
        <v>13</v>
      </c>
      <c r="F344" s="142" t="s">
        <v>36</v>
      </c>
      <c r="G344" s="141" t="s">
        <v>200</v>
      </c>
      <c r="H344" s="142" t="s">
        <v>2</v>
      </c>
      <c r="I344" s="142" t="s">
        <v>40</v>
      </c>
      <c r="J344" s="168" t="s">
        <v>1465</v>
      </c>
      <c r="K344" s="141" t="s">
        <v>226</v>
      </c>
      <c r="L344" s="141" t="s">
        <v>237</v>
      </c>
      <c r="M344" s="143">
        <v>0</v>
      </c>
      <c r="N344" s="144">
        <v>0</v>
      </c>
      <c r="O344" s="143">
        <f t="shared" si="38"/>
        <v>0</v>
      </c>
      <c r="P344" s="144" t="s">
        <v>361</v>
      </c>
      <c r="Q344" s="144" t="s">
        <v>361</v>
      </c>
      <c r="R344" s="144" t="s">
        <v>361</v>
      </c>
      <c r="S344" s="141" t="s">
        <v>158</v>
      </c>
      <c r="T344" s="141" t="s">
        <v>201</v>
      </c>
      <c r="U344" s="141" t="s">
        <v>1390</v>
      </c>
      <c r="V344" s="145" t="s">
        <v>1391</v>
      </c>
      <c r="W344" s="141" t="s">
        <v>4010</v>
      </c>
      <c r="X344" s="146"/>
      <c r="Y344" s="147"/>
      <c r="Z344" s="147"/>
      <c r="AA344" s="141"/>
      <c r="AB344" s="146"/>
      <c r="AC344" s="162"/>
      <c r="AD344" s="146"/>
      <c r="AE344" s="163"/>
      <c r="AF344" s="152">
        <f t="shared" si="33"/>
        <v>0</v>
      </c>
      <c r="AG344" s="167"/>
      <c r="AH344" s="146"/>
      <c r="AI344" s="163"/>
      <c r="AJ344" s="152">
        <f t="shared" si="34"/>
        <v>0</v>
      </c>
      <c r="AK344" s="164"/>
      <c r="AL344" s="146"/>
      <c r="AM344" s="163"/>
      <c r="AN344" s="158">
        <f t="shared" si="35"/>
        <v>0</v>
      </c>
      <c r="AO344" s="157"/>
      <c r="AP344" s="157"/>
      <c r="AQ344" s="158">
        <f t="shared" si="37"/>
        <v>0</v>
      </c>
      <c r="AR344" s="158">
        <f t="shared" si="36"/>
        <v>0</v>
      </c>
      <c r="AS344" s="159"/>
      <c r="AT344" s="164"/>
      <c r="AU344" s="165"/>
      <c r="AV344" s="148"/>
    </row>
    <row r="345" spans="1:48" s="118" customFormat="1" ht="18.75" customHeight="1">
      <c r="A345" s="140">
        <v>44</v>
      </c>
      <c r="B345" s="141" t="s">
        <v>1467</v>
      </c>
      <c r="C345" s="142" t="s">
        <v>64</v>
      </c>
      <c r="D345" s="168" t="s">
        <v>31</v>
      </c>
      <c r="E345" s="168" t="s">
        <v>13</v>
      </c>
      <c r="F345" s="142" t="s">
        <v>36</v>
      </c>
      <c r="G345" s="141" t="s">
        <v>200</v>
      </c>
      <c r="H345" s="142" t="s">
        <v>2</v>
      </c>
      <c r="I345" s="142" t="s">
        <v>40</v>
      </c>
      <c r="J345" s="168" t="s">
        <v>1468</v>
      </c>
      <c r="K345" s="141" t="s">
        <v>226</v>
      </c>
      <c r="L345" s="141" t="s">
        <v>237</v>
      </c>
      <c r="M345" s="143">
        <v>0</v>
      </c>
      <c r="N345" s="144">
        <v>0</v>
      </c>
      <c r="O345" s="143">
        <f t="shared" si="38"/>
        <v>0</v>
      </c>
      <c r="P345" s="144" t="s">
        <v>361</v>
      </c>
      <c r="Q345" s="144" t="s">
        <v>361</v>
      </c>
      <c r="R345" s="144" t="s">
        <v>361</v>
      </c>
      <c r="S345" s="141" t="s">
        <v>158</v>
      </c>
      <c r="T345" s="141" t="s">
        <v>201</v>
      </c>
      <c r="U345" s="141" t="s">
        <v>1390</v>
      </c>
      <c r="V345" s="145" t="s">
        <v>1391</v>
      </c>
      <c r="W345" s="141" t="s">
        <v>4010</v>
      </c>
      <c r="X345" s="146"/>
      <c r="Y345" s="147"/>
      <c r="Z345" s="147"/>
      <c r="AA345" s="141"/>
      <c r="AB345" s="146"/>
      <c r="AC345" s="162"/>
      <c r="AD345" s="146"/>
      <c r="AE345" s="163"/>
      <c r="AF345" s="152">
        <f t="shared" si="33"/>
        <v>0</v>
      </c>
      <c r="AG345" s="167"/>
      <c r="AH345" s="146"/>
      <c r="AI345" s="163"/>
      <c r="AJ345" s="152">
        <f t="shared" si="34"/>
        <v>0</v>
      </c>
      <c r="AK345" s="164"/>
      <c r="AL345" s="146"/>
      <c r="AM345" s="163"/>
      <c r="AN345" s="158">
        <f t="shared" si="35"/>
        <v>0</v>
      </c>
      <c r="AO345" s="157"/>
      <c r="AP345" s="157"/>
      <c r="AQ345" s="158">
        <f t="shared" si="37"/>
        <v>0</v>
      </c>
      <c r="AR345" s="158">
        <f t="shared" si="36"/>
        <v>0</v>
      </c>
      <c r="AS345" s="159"/>
      <c r="AT345" s="164"/>
      <c r="AU345" s="165"/>
      <c r="AV345" s="148"/>
    </row>
    <row r="346" spans="1:48" s="118" customFormat="1" ht="18.75" customHeight="1">
      <c r="A346" s="140">
        <v>45</v>
      </c>
      <c r="B346" s="141" t="s">
        <v>1469</v>
      </c>
      <c r="C346" s="142" t="s">
        <v>64</v>
      </c>
      <c r="D346" s="168" t="s">
        <v>31</v>
      </c>
      <c r="E346" s="168" t="s">
        <v>13</v>
      </c>
      <c r="F346" s="142" t="s">
        <v>36</v>
      </c>
      <c r="G346" s="141" t="s">
        <v>200</v>
      </c>
      <c r="H346" s="142" t="s">
        <v>2</v>
      </c>
      <c r="I346" s="142" t="s">
        <v>40</v>
      </c>
      <c r="J346" s="168" t="s">
        <v>1463</v>
      </c>
      <c r="K346" s="141" t="s">
        <v>226</v>
      </c>
      <c r="L346" s="141" t="s">
        <v>237</v>
      </c>
      <c r="M346" s="143">
        <v>0</v>
      </c>
      <c r="N346" s="144">
        <v>0</v>
      </c>
      <c r="O346" s="143">
        <f t="shared" si="38"/>
        <v>0</v>
      </c>
      <c r="P346" s="144" t="s">
        <v>361</v>
      </c>
      <c r="Q346" s="144" t="s">
        <v>361</v>
      </c>
      <c r="R346" s="144" t="s">
        <v>361</v>
      </c>
      <c r="S346" s="141" t="s">
        <v>158</v>
      </c>
      <c r="T346" s="141" t="s">
        <v>201</v>
      </c>
      <c r="U346" s="141" t="s">
        <v>1390</v>
      </c>
      <c r="V346" s="145" t="s">
        <v>1391</v>
      </c>
      <c r="W346" s="141" t="s">
        <v>4010</v>
      </c>
      <c r="X346" s="146"/>
      <c r="Y346" s="147"/>
      <c r="Z346" s="147"/>
      <c r="AA346" s="141"/>
      <c r="AB346" s="146"/>
      <c r="AC346" s="162"/>
      <c r="AD346" s="146"/>
      <c r="AE346" s="163"/>
      <c r="AF346" s="152">
        <f t="shared" si="33"/>
        <v>0</v>
      </c>
      <c r="AG346" s="167"/>
      <c r="AH346" s="146"/>
      <c r="AI346" s="163"/>
      <c r="AJ346" s="152">
        <f t="shared" si="34"/>
        <v>0</v>
      </c>
      <c r="AK346" s="164"/>
      <c r="AL346" s="146"/>
      <c r="AM346" s="163"/>
      <c r="AN346" s="158">
        <f t="shared" si="35"/>
        <v>0</v>
      </c>
      <c r="AO346" s="157"/>
      <c r="AP346" s="157"/>
      <c r="AQ346" s="158">
        <f t="shared" si="37"/>
        <v>0</v>
      </c>
      <c r="AR346" s="158">
        <f t="shared" si="36"/>
        <v>0</v>
      </c>
      <c r="AS346" s="159"/>
      <c r="AT346" s="164"/>
      <c r="AU346" s="165"/>
      <c r="AV346" s="148"/>
    </row>
    <row r="347" spans="1:48" s="118" customFormat="1" ht="18.75" customHeight="1">
      <c r="A347" s="140">
        <v>46</v>
      </c>
      <c r="B347" s="141" t="s">
        <v>1470</v>
      </c>
      <c r="C347" s="142" t="s">
        <v>64</v>
      </c>
      <c r="D347" s="168" t="s">
        <v>31</v>
      </c>
      <c r="E347" s="168" t="s">
        <v>13</v>
      </c>
      <c r="F347" s="142" t="s">
        <v>36</v>
      </c>
      <c r="G347" s="141" t="s">
        <v>200</v>
      </c>
      <c r="H347" s="142" t="s">
        <v>2</v>
      </c>
      <c r="I347" s="142" t="s">
        <v>40</v>
      </c>
      <c r="J347" s="168" t="s">
        <v>1471</v>
      </c>
      <c r="K347" s="141" t="s">
        <v>226</v>
      </c>
      <c r="L347" s="141" t="s">
        <v>237</v>
      </c>
      <c r="M347" s="143">
        <v>0</v>
      </c>
      <c r="N347" s="144">
        <v>0</v>
      </c>
      <c r="O347" s="143">
        <f t="shared" si="38"/>
        <v>0</v>
      </c>
      <c r="P347" s="144" t="s">
        <v>361</v>
      </c>
      <c r="Q347" s="144" t="s">
        <v>361</v>
      </c>
      <c r="R347" s="144" t="s">
        <v>361</v>
      </c>
      <c r="S347" s="141" t="s">
        <v>158</v>
      </c>
      <c r="T347" s="141" t="s">
        <v>201</v>
      </c>
      <c r="U347" s="141" t="s">
        <v>1390</v>
      </c>
      <c r="V347" s="145" t="s">
        <v>1391</v>
      </c>
      <c r="W347" s="141" t="s">
        <v>4010</v>
      </c>
      <c r="X347" s="146"/>
      <c r="Y347" s="147"/>
      <c r="Z347" s="147"/>
      <c r="AA347" s="141"/>
      <c r="AB347" s="146"/>
      <c r="AC347" s="162"/>
      <c r="AD347" s="146"/>
      <c r="AE347" s="163"/>
      <c r="AF347" s="152">
        <f t="shared" si="33"/>
        <v>0</v>
      </c>
      <c r="AG347" s="167"/>
      <c r="AH347" s="146"/>
      <c r="AI347" s="163"/>
      <c r="AJ347" s="152">
        <f t="shared" si="34"/>
        <v>0</v>
      </c>
      <c r="AK347" s="164"/>
      <c r="AL347" s="146"/>
      <c r="AM347" s="163"/>
      <c r="AN347" s="158">
        <f t="shared" si="35"/>
        <v>0</v>
      </c>
      <c r="AO347" s="157"/>
      <c r="AP347" s="157"/>
      <c r="AQ347" s="158">
        <f t="shared" si="37"/>
        <v>0</v>
      </c>
      <c r="AR347" s="158">
        <f t="shared" si="36"/>
        <v>0</v>
      </c>
      <c r="AS347" s="159"/>
      <c r="AT347" s="164"/>
      <c r="AU347" s="165"/>
      <c r="AV347" s="148"/>
    </row>
    <row r="348" spans="1:48" s="118" customFormat="1" ht="18.75" customHeight="1">
      <c r="A348" s="140">
        <v>47</v>
      </c>
      <c r="B348" s="141" t="s">
        <v>1472</v>
      </c>
      <c r="C348" s="142" t="s">
        <v>64</v>
      </c>
      <c r="D348" s="168" t="s">
        <v>31</v>
      </c>
      <c r="E348" s="168" t="s">
        <v>13</v>
      </c>
      <c r="F348" s="142" t="s">
        <v>36</v>
      </c>
      <c r="G348" s="141" t="s">
        <v>200</v>
      </c>
      <c r="H348" s="142" t="s">
        <v>2</v>
      </c>
      <c r="I348" s="142" t="s">
        <v>40</v>
      </c>
      <c r="J348" s="168" t="s">
        <v>1434</v>
      </c>
      <c r="K348" s="141" t="s">
        <v>226</v>
      </c>
      <c r="L348" s="141" t="s">
        <v>237</v>
      </c>
      <c r="M348" s="143">
        <v>0</v>
      </c>
      <c r="N348" s="144">
        <v>0</v>
      </c>
      <c r="O348" s="143">
        <f t="shared" si="38"/>
        <v>0</v>
      </c>
      <c r="P348" s="144" t="s">
        <v>361</v>
      </c>
      <c r="Q348" s="144" t="s">
        <v>361</v>
      </c>
      <c r="R348" s="144" t="s">
        <v>361</v>
      </c>
      <c r="S348" s="141" t="s">
        <v>158</v>
      </c>
      <c r="T348" s="141" t="s">
        <v>201</v>
      </c>
      <c r="U348" s="141" t="s">
        <v>1390</v>
      </c>
      <c r="V348" s="145" t="s">
        <v>1391</v>
      </c>
      <c r="W348" s="141" t="s">
        <v>4010</v>
      </c>
      <c r="X348" s="146"/>
      <c r="Y348" s="147"/>
      <c r="Z348" s="147"/>
      <c r="AA348" s="141"/>
      <c r="AB348" s="146"/>
      <c r="AC348" s="162"/>
      <c r="AD348" s="146"/>
      <c r="AE348" s="163"/>
      <c r="AF348" s="152">
        <f t="shared" si="33"/>
        <v>0</v>
      </c>
      <c r="AG348" s="167"/>
      <c r="AH348" s="146"/>
      <c r="AI348" s="163"/>
      <c r="AJ348" s="152">
        <f t="shared" si="34"/>
        <v>0</v>
      </c>
      <c r="AK348" s="164"/>
      <c r="AL348" s="146"/>
      <c r="AM348" s="163"/>
      <c r="AN348" s="158">
        <f t="shared" si="35"/>
        <v>0</v>
      </c>
      <c r="AO348" s="157"/>
      <c r="AP348" s="157"/>
      <c r="AQ348" s="158">
        <f t="shared" si="37"/>
        <v>0</v>
      </c>
      <c r="AR348" s="158">
        <f t="shared" si="36"/>
        <v>0</v>
      </c>
      <c r="AS348" s="159"/>
      <c r="AT348" s="164"/>
      <c r="AU348" s="165"/>
      <c r="AV348" s="148"/>
    </row>
    <row r="349" spans="1:48" s="118" customFormat="1" ht="18.75" customHeight="1">
      <c r="A349" s="140">
        <v>48</v>
      </c>
      <c r="B349" s="141" t="s">
        <v>1473</v>
      </c>
      <c r="C349" s="142" t="s">
        <v>64</v>
      </c>
      <c r="D349" s="168" t="s">
        <v>31</v>
      </c>
      <c r="E349" s="168" t="s">
        <v>13</v>
      </c>
      <c r="F349" s="142" t="s">
        <v>36</v>
      </c>
      <c r="G349" s="141" t="s">
        <v>200</v>
      </c>
      <c r="H349" s="142" t="s">
        <v>2</v>
      </c>
      <c r="I349" s="142" t="s">
        <v>40</v>
      </c>
      <c r="J349" s="168" t="s">
        <v>1434</v>
      </c>
      <c r="K349" s="141" t="s">
        <v>226</v>
      </c>
      <c r="L349" s="141" t="s">
        <v>237</v>
      </c>
      <c r="M349" s="143">
        <v>0</v>
      </c>
      <c r="N349" s="144">
        <v>0</v>
      </c>
      <c r="O349" s="143">
        <f t="shared" si="38"/>
        <v>0</v>
      </c>
      <c r="P349" s="144" t="s">
        <v>361</v>
      </c>
      <c r="Q349" s="144" t="s">
        <v>361</v>
      </c>
      <c r="R349" s="144" t="s">
        <v>361</v>
      </c>
      <c r="S349" s="141" t="s">
        <v>158</v>
      </c>
      <c r="T349" s="141" t="s">
        <v>201</v>
      </c>
      <c r="U349" s="141" t="s">
        <v>1390</v>
      </c>
      <c r="V349" s="145" t="s">
        <v>1391</v>
      </c>
      <c r="W349" s="141" t="s">
        <v>4010</v>
      </c>
      <c r="X349" s="146"/>
      <c r="Y349" s="147"/>
      <c r="Z349" s="147"/>
      <c r="AA349" s="141"/>
      <c r="AB349" s="146"/>
      <c r="AC349" s="162"/>
      <c r="AD349" s="146"/>
      <c r="AE349" s="163"/>
      <c r="AF349" s="152">
        <f t="shared" si="33"/>
        <v>0</v>
      </c>
      <c r="AG349" s="167"/>
      <c r="AH349" s="146"/>
      <c r="AI349" s="163"/>
      <c r="AJ349" s="152">
        <f t="shared" si="34"/>
        <v>0</v>
      </c>
      <c r="AK349" s="164"/>
      <c r="AL349" s="146"/>
      <c r="AM349" s="163"/>
      <c r="AN349" s="158">
        <f t="shared" si="35"/>
        <v>0</v>
      </c>
      <c r="AO349" s="157"/>
      <c r="AP349" s="157"/>
      <c r="AQ349" s="158">
        <f t="shared" si="37"/>
        <v>0</v>
      </c>
      <c r="AR349" s="158">
        <f t="shared" si="36"/>
        <v>0</v>
      </c>
      <c r="AS349" s="159"/>
      <c r="AT349" s="164"/>
      <c r="AU349" s="165"/>
      <c r="AV349" s="148"/>
    </row>
    <row r="350" spans="1:48" s="118" customFormat="1" ht="18.75" customHeight="1">
      <c r="A350" s="140">
        <v>49</v>
      </c>
      <c r="B350" s="141" t="s">
        <v>1474</v>
      </c>
      <c r="C350" s="142" t="s">
        <v>64</v>
      </c>
      <c r="D350" s="168" t="s">
        <v>31</v>
      </c>
      <c r="E350" s="168" t="s">
        <v>13</v>
      </c>
      <c r="F350" s="142" t="s">
        <v>36</v>
      </c>
      <c r="G350" s="141" t="s">
        <v>200</v>
      </c>
      <c r="H350" s="142" t="s">
        <v>2</v>
      </c>
      <c r="I350" s="142" t="s">
        <v>40</v>
      </c>
      <c r="J350" s="168" t="s">
        <v>1434</v>
      </c>
      <c r="K350" s="141" t="s">
        <v>218</v>
      </c>
      <c r="L350" s="141">
        <v>80121703</v>
      </c>
      <c r="M350" s="143">
        <v>8232400</v>
      </c>
      <c r="N350" s="144">
        <v>9</v>
      </c>
      <c r="O350" s="143">
        <v>8988586</v>
      </c>
      <c r="P350" s="144" t="s">
        <v>238</v>
      </c>
      <c r="Q350" s="144" t="s">
        <v>238</v>
      </c>
      <c r="R350" s="144" t="s">
        <v>238</v>
      </c>
      <c r="S350" s="141" t="s">
        <v>158</v>
      </c>
      <c r="T350" s="141" t="s">
        <v>201</v>
      </c>
      <c r="U350" s="141" t="s">
        <v>1390</v>
      </c>
      <c r="V350" s="145" t="s">
        <v>1391</v>
      </c>
      <c r="W350" s="141" t="s">
        <v>4012</v>
      </c>
      <c r="X350" s="146"/>
      <c r="Y350" s="147"/>
      <c r="Z350" s="147"/>
      <c r="AA350" s="141"/>
      <c r="AB350" s="146"/>
      <c r="AC350" s="162"/>
      <c r="AD350" s="146"/>
      <c r="AE350" s="163"/>
      <c r="AF350" s="152">
        <f t="shared" si="33"/>
        <v>8988586</v>
      </c>
      <c r="AG350" s="167"/>
      <c r="AH350" s="146"/>
      <c r="AI350" s="163"/>
      <c r="AJ350" s="152">
        <f t="shared" si="34"/>
        <v>0</v>
      </c>
      <c r="AK350" s="164"/>
      <c r="AL350" s="146"/>
      <c r="AM350" s="163"/>
      <c r="AN350" s="158">
        <f t="shared" si="35"/>
        <v>0</v>
      </c>
      <c r="AO350" s="157"/>
      <c r="AP350" s="157"/>
      <c r="AQ350" s="158">
        <f t="shared" si="37"/>
        <v>0</v>
      </c>
      <c r="AR350" s="158">
        <f t="shared" si="36"/>
        <v>8988586</v>
      </c>
      <c r="AS350" s="159"/>
      <c r="AT350" s="164"/>
      <c r="AU350" s="165"/>
      <c r="AV350" s="148"/>
    </row>
    <row r="351" spans="1:48" s="118" customFormat="1" ht="18.75" customHeight="1">
      <c r="A351" s="140">
        <v>50</v>
      </c>
      <c r="B351" s="141" t="s">
        <v>1475</v>
      </c>
      <c r="C351" s="142" t="s">
        <v>64</v>
      </c>
      <c r="D351" s="168" t="s">
        <v>31</v>
      </c>
      <c r="E351" s="168" t="s">
        <v>13</v>
      </c>
      <c r="F351" s="142" t="s">
        <v>36</v>
      </c>
      <c r="G351" s="141" t="s">
        <v>200</v>
      </c>
      <c r="H351" s="142" t="s">
        <v>2</v>
      </c>
      <c r="I351" s="142" t="s">
        <v>40</v>
      </c>
      <c r="J351" s="168" t="s">
        <v>1476</v>
      </c>
      <c r="K351" s="141" t="s">
        <v>218</v>
      </c>
      <c r="L351" s="141">
        <v>80121703</v>
      </c>
      <c r="M351" s="143">
        <v>8232400</v>
      </c>
      <c r="N351" s="144">
        <v>9</v>
      </c>
      <c r="O351" s="143">
        <v>17660306</v>
      </c>
      <c r="P351" s="144" t="s">
        <v>238</v>
      </c>
      <c r="Q351" s="144" t="s">
        <v>238</v>
      </c>
      <c r="R351" s="144" t="s">
        <v>238</v>
      </c>
      <c r="S351" s="141" t="s">
        <v>158</v>
      </c>
      <c r="T351" s="141" t="s">
        <v>201</v>
      </c>
      <c r="U351" s="141" t="s">
        <v>1390</v>
      </c>
      <c r="V351" s="145" t="s">
        <v>1391</v>
      </c>
      <c r="W351" s="141" t="s">
        <v>4012</v>
      </c>
      <c r="X351" s="146"/>
      <c r="Y351" s="147"/>
      <c r="Z351" s="147"/>
      <c r="AA351" s="141"/>
      <c r="AB351" s="146"/>
      <c r="AC351" s="162"/>
      <c r="AD351" s="146"/>
      <c r="AE351" s="163"/>
      <c r="AF351" s="152">
        <f t="shared" si="33"/>
        <v>17660306</v>
      </c>
      <c r="AG351" s="167"/>
      <c r="AH351" s="146"/>
      <c r="AI351" s="163"/>
      <c r="AJ351" s="152">
        <f t="shared" si="34"/>
        <v>0</v>
      </c>
      <c r="AK351" s="164"/>
      <c r="AL351" s="146"/>
      <c r="AM351" s="163"/>
      <c r="AN351" s="158">
        <f t="shared" si="35"/>
        <v>0</v>
      </c>
      <c r="AO351" s="157"/>
      <c r="AP351" s="157"/>
      <c r="AQ351" s="158">
        <f t="shared" si="37"/>
        <v>0</v>
      </c>
      <c r="AR351" s="158">
        <f t="shared" si="36"/>
        <v>17660306</v>
      </c>
      <c r="AS351" s="159"/>
      <c r="AT351" s="164"/>
      <c r="AU351" s="165"/>
      <c r="AV351" s="148"/>
    </row>
    <row r="352" spans="1:48" s="118" customFormat="1" ht="18.75" customHeight="1">
      <c r="A352" s="140">
        <v>51</v>
      </c>
      <c r="B352" s="141" t="s">
        <v>1477</v>
      </c>
      <c r="C352" s="142" t="s">
        <v>64</v>
      </c>
      <c r="D352" s="168" t="s">
        <v>31</v>
      </c>
      <c r="E352" s="168" t="s">
        <v>13</v>
      </c>
      <c r="F352" s="142" t="s">
        <v>36</v>
      </c>
      <c r="G352" s="141" t="s">
        <v>200</v>
      </c>
      <c r="H352" s="142" t="s">
        <v>2</v>
      </c>
      <c r="I352" s="142" t="s">
        <v>40</v>
      </c>
      <c r="J352" s="168" t="s">
        <v>1478</v>
      </c>
      <c r="K352" s="141" t="s">
        <v>218</v>
      </c>
      <c r="L352" s="141">
        <v>80121703</v>
      </c>
      <c r="M352" s="143">
        <v>8250000</v>
      </c>
      <c r="N352" s="144">
        <v>9</v>
      </c>
      <c r="O352" s="143">
        <v>64500000</v>
      </c>
      <c r="P352" s="144" t="s">
        <v>238</v>
      </c>
      <c r="Q352" s="144" t="s">
        <v>238</v>
      </c>
      <c r="R352" s="144" t="s">
        <v>238</v>
      </c>
      <c r="S352" s="141" t="s">
        <v>158</v>
      </c>
      <c r="T352" s="141" t="s">
        <v>201</v>
      </c>
      <c r="U352" s="141" t="s">
        <v>1390</v>
      </c>
      <c r="V352" s="145" t="s">
        <v>1391</v>
      </c>
      <c r="W352" s="141" t="s">
        <v>4012</v>
      </c>
      <c r="X352" s="146"/>
      <c r="Y352" s="147"/>
      <c r="Z352" s="147"/>
      <c r="AA352" s="141"/>
      <c r="AB352" s="146"/>
      <c r="AC352" s="162"/>
      <c r="AD352" s="146"/>
      <c r="AE352" s="163"/>
      <c r="AF352" s="152">
        <f t="shared" si="33"/>
        <v>64500000</v>
      </c>
      <c r="AG352" s="167"/>
      <c r="AH352" s="146"/>
      <c r="AI352" s="163"/>
      <c r="AJ352" s="152">
        <f t="shared" si="34"/>
        <v>0</v>
      </c>
      <c r="AK352" s="164"/>
      <c r="AL352" s="146"/>
      <c r="AM352" s="163"/>
      <c r="AN352" s="158">
        <f t="shared" si="35"/>
        <v>0</v>
      </c>
      <c r="AO352" s="157"/>
      <c r="AP352" s="157"/>
      <c r="AQ352" s="158">
        <f t="shared" si="37"/>
        <v>0</v>
      </c>
      <c r="AR352" s="158">
        <f t="shared" si="36"/>
        <v>64500000</v>
      </c>
      <c r="AS352" s="159"/>
      <c r="AT352" s="164"/>
      <c r="AU352" s="165"/>
      <c r="AV352" s="148"/>
    </row>
    <row r="353" spans="1:48" s="118" customFormat="1" ht="18.75" customHeight="1">
      <c r="A353" s="140">
        <v>52</v>
      </c>
      <c r="B353" s="141" t="s">
        <v>1479</v>
      </c>
      <c r="C353" s="142" t="s">
        <v>64</v>
      </c>
      <c r="D353" s="168" t="s">
        <v>31</v>
      </c>
      <c r="E353" s="168" t="s">
        <v>13</v>
      </c>
      <c r="F353" s="142" t="s">
        <v>36</v>
      </c>
      <c r="G353" s="141" t="s">
        <v>200</v>
      </c>
      <c r="H353" s="142" t="s">
        <v>2</v>
      </c>
      <c r="I353" s="142" t="s">
        <v>40</v>
      </c>
      <c r="J353" s="168" t="s">
        <v>1480</v>
      </c>
      <c r="K353" s="141" t="s">
        <v>218</v>
      </c>
      <c r="L353" s="141">
        <v>80121703</v>
      </c>
      <c r="M353" s="143">
        <v>9409400</v>
      </c>
      <c r="N353" s="144">
        <v>9</v>
      </c>
      <c r="O353" s="143">
        <v>66208717</v>
      </c>
      <c r="P353" s="144" t="s">
        <v>238</v>
      </c>
      <c r="Q353" s="144" t="s">
        <v>238</v>
      </c>
      <c r="R353" s="144" t="s">
        <v>238</v>
      </c>
      <c r="S353" s="141" t="s">
        <v>158</v>
      </c>
      <c r="T353" s="141" t="s">
        <v>201</v>
      </c>
      <c r="U353" s="141" t="s">
        <v>1390</v>
      </c>
      <c r="V353" s="145" t="s">
        <v>1391</v>
      </c>
      <c r="W353" s="141" t="s">
        <v>4012</v>
      </c>
      <c r="X353" s="146"/>
      <c r="Y353" s="147"/>
      <c r="Z353" s="147"/>
      <c r="AA353" s="141" t="s">
        <v>1481</v>
      </c>
      <c r="AB353" s="146"/>
      <c r="AC353" s="162"/>
      <c r="AD353" s="146"/>
      <c r="AE353" s="163"/>
      <c r="AF353" s="152">
        <f t="shared" si="33"/>
        <v>66208717</v>
      </c>
      <c r="AG353" s="167"/>
      <c r="AH353" s="146"/>
      <c r="AI353" s="163"/>
      <c r="AJ353" s="152">
        <f t="shared" si="34"/>
        <v>0</v>
      </c>
      <c r="AK353" s="164"/>
      <c r="AL353" s="146"/>
      <c r="AM353" s="163"/>
      <c r="AN353" s="158">
        <f t="shared" si="35"/>
        <v>0</v>
      </c>
      <c r="AO353" s="157"/>
      <c r="AP353" s="157"/>
      <c r="AQ353" s="158">
        <f t="shared" si="37"/>
        <v>0</v>
      </c>
      <c r="AR353" s="158">
        <f t="shared" si="36"/>
        <v>66208717</v>
      </c>
      <c r="AS353" s="159"/>
      <c r="AT353" s="164"/>
      <c r="AU353" s="165"/>
      <c r="AV353" s="148"/>
    </row>
    <row r="354" spans="1:48" s="118" customFormat="1" ht="18.75" customHeight="1">
      <c r="A354" s="140">
        <v>53</v>
      </c>
      <c r="B354" s="141" t="s">
        <v>1482</v>
      </c>
      <c r="C354" s="142" t="s">
        <v>64</v>
      </c>
      <c r="D354" s="168" t="s">
        <v>31</v>
      </c>
      <c r="E354" s="168" t="s">
        <v>13</v>
      </c>
      <c r="F354" s="142" t="s">
        <v>36</v>
      </c>
      <c r="G354" s="141" t="s">
        <v>200</v>
      </c>
      <c r="H354" s="142" t="s">
        <v>2</v>
      </c>
      <c r="I354" s="142" t="s">
        <v>40</v>
      </c>
      <c r="J354" s="168" t="s">
        <v>1463</v>
      </c>
      <c r="K354" s="141" t="s">
        <v>218</v>
      </c>
      <c r="L354" s="141">
        <v>80121703</v>
      </c>
      <c r="M354" s="143">
        <v>10600000</v>
      </c>
      <c r="N354" s="144">
        <v>10</v>
      </c>
      <c r="O354" s="143">
        <v>63896930</v>
      </c>
      <c r="P354" s="144" t="s">
        <v>238</v>
      </c>
      <c r="Q354" s="144" t="s">
        <v>238</v>
      </c>
      <c r="R354" s="144" t="s">
        <v>238</v>
      </c>
      <c r="S354" s="141" t="s">
        <v>158</v>
      </c>
      <c r="T354" s="141" t="s">
        <v>201</v>
      </c>
      <c r="U354" s="141" t="s">
        <v>1390</v>
      </c>
      <c r="V354" s="145" t="s">
        <v>1391</v>
      </c>
      <c r="W354" s="141" t="s">
        <v>4012</v>
      </c>
      <c r="X354" s="146"/>
      <c r="Y354" s="147"/>
      <c r="Z354" s="147"/>
      <c r="AA354" s="141"/>
      <c r="AB354" s="146"/>
      <c r="AC354" s="162"/>
      <c r="AD354" s="146"/>
      <c r="AE354" s="163"/>
      <c r="AF354" s="152">
        <f t="shared" si="33"/>
        <v>63896930</v>
      </c>
      <c r="AG354" s="167"/>
      <c r="AH354" s="146"/>
      <c r="AI354" s="163"/>
      <c r="AJ354" s="152">
        <f t="shared" si="34"/>
        <v>0</v>
      </c>
      <c r="AK354" s="164"/>
      <c r="AL354" s="146"/>
      <c r="AM354" s="163"/>
      <c r="AN354" s="158">
        <f t="shared" si="35"/>
        <v>0</v>
      </c>
      <c r="AO354" s="157"/>
      <c r="AP354" s="157"/>
      <c r="AQ354" s="158">
        <f t="shared" si="37"/>
        <v>0</v>
      </c>
      <c r="AR354" s="158">
        <f t="shared" si="36"/>
        <v>63896930</v>
      </c>
      <c r="AS354" s="159"/>
      <c r="AT354" s="164"/>
      <c r="AU354" s="165"/>
      <c r="AV354" s="148"/>
    </row>
    <row r="355" spans="1:48" s="118" customFormat="1" ht="18.75" customHeight="1">
      <c r="A355" s="140">
        <v>54</v>
      </c>
      <c r="B355" s="141" t="s">
        <v>1483</v>
      </c>
      <c r="C355" s="142" t="s">
        <v>64</v>
      </c>
      <c r="D355" s="168" t="s">
        <v>31</v>
      </c>
      <c r="E355" s="168" t="s">
        <v>13</v>
      </c>
      <c r="F355" s="142" t="s">
        <v>36</v>
      </c>
      <c r="G355" s="141" t="s">
        <v>200</v>
      </c>
      <c r="H355" s="142" t="s">
        <v>8</v>
      </c>
      <c r="I355" s="142" t="s">
        <v>40</v>
      </c>
      <c r="J355" s="168" t="s">
        <v>1484</v>
      </c>
      <c r="K355" s="141" t="s">
        <v>218</v>
      </c>
      <c r="L355" s="141">
        <v>84111700</v>
      </c>
      <c r="M355" s="143">
        <v>3881900</v>
      </c>
      <c r="N355" s="144">
        <v>9</v>
      </c>
      <c r="O355" s="143">
        <v>1099400</v>
      </c>
      <c r="P355" s="144" t="s">
        <v>452</v>
      </c>
      <c r="Q355" s="144" t="s">
        <v>452</v>
      </c>
      <c r="R355" s="144" t="s">
        <v>452</v>
      </c>
      <c r="S355" s="141" t="s">
        <v>158</v>
      </c>
      <c r="T355" s="141" t="s">
        <v>201</v>
      </c>
      <c r="U355" s="141" t="s">
        <v>1390</v>
      </c>
      <c r="V355" s="145" t="s">
        <v>1391</v>
      </c>
      <c r="W355" s="141" t="s">
        <v>4012</v>
      </c>
      <c r="X355" s="146"/>
      <c r="Y355" s="147"/>
      <c r="Z355" s="147"/>
      <c r="AA355" s="141"/>
      <c r="AB355" s="146"/>
      <c r="AC355" s="162"/>
      <c r="AD355" s="146"/>
      <c r="AE355" s="163"/>
      <c r="AF355" s="152">
        <f t="shared" si="33"/>
        <v>1099400</v>
      </c>
      <c r="AG355" s="167"/>
      <c r="AH355" s="146"/>
      <c r="AI355" s="163"/>
      <c r="AJ355" s="152">
        <f t="shared" si="34"/>
        <v>0</v>
      </c>
      <c r="AK355" s="164"/>
      <c r="AL355" s="146"/>
      <c r="AM355" s="163"/>
      <c r="AN355" s="158">
        <f t="shared" si="35"/>
        <v>0</v>
      </c>
      <c r="AO355" s="157"/>
      <c r="AP355" s="157"/>
      <c r="AQ355" s="158">
        <f t="shared" si="37"/>
        <v>0</v>
      </c>
      <c r="AR355" s="158">
        <f t="shared" si="36"/>
        <v>1099400</v>
      </c>
      <c r="AS355" s="159"/>
      <c r="AT355" s="164"/>
      <c r="AU355" s="165"/>
      <c r="AV355" s="148"/>
    </row>
    <row r="356" spans="1:48" s="118" customFormat="1" ht="18.75" customHeight="1">
      <c r="A356" s="140">
        <v>55</v>
      </c>
      <c r="B356" s="141" t="s">
        <v>1485</v>
      </c>
      <c r="C356" s="142" t="s">
        <v>64</v>
      </c>
      <c r="D356" s="168" t="s">
        <v>31</v>
      </c>
      <c r="E356" s="168" t="s">
        <v>13</v>
      </c>
      <c r="F356" s="142" t="s">
        <v>36</v>
      </c>
      <c r="G356" s="141" t="s">
        <v>200</v>
      </c>
      <c r="H356" s="142" t="s">
        <v>8</v>
      </c>
      <c r="I356" s="142" t="s">
        <v>40</v>
      </c>
      <c r="J356" s="168" t="s">
        <v>1486</v>
      </c>
      <c r="K356" s="141" t="s">
        <v>218</v>
      </c>
      <c r="L356" s="141">
        <v>84111700</v>
      </c>
      <c r="M356" s="143">
        <v>4704700</v>
      </c>
      <c r="N356" s="144">
        <v>9</v>
      </c>
      <c r="O356" s="143">
        <v>609630</v>
      </c>
      <c r="P356" s="144" t="s">
        <v>452</v>
      </c>
      <c r="Q356" s="144" t="s">
        <v>452</v>
      </c>
      <c r="R356" s="144" t="s">
        <v>452</v>
      </c>
      <c r="S356" s="141" t="s">
        <v>158</v>
      </c>
      <c r="T356" s="141" t="s">
        <v>201</v>
      </c>
      <c r="U356" s="141" t="s">
        <v>1390</v>
      </c>
      <c r="V356" s="145" t="s">
        <v>1391</v>
      </c>
      <c r="W356" s="141" t="s">
        <v>4012</v>
      </c>
      <c r="X356" s="146"/>
      <c r="Y356" s="147"/>
      <c r="Z356" s="147"/>
      <c r="AA356" s="141"/>
      <c r="AB356" s="146"/>
      <c r="AC356" s="162"/>
      <c r="AD356" s="146"/>
      <c r="AE356" s="163"/>
      <c r="AF356" s="152">
        <f t="shared" si="33"/>
        <v>609630</v>
      </c>
      <c r="AG356" s="167"/>
      <c r="AH356" s="146"/>
      <c r="AI356" s="163"/>
      <c r="AJ356" s="152">
        <f t="shared" si="34"/>
        <v>0</v>
      </c>
      <c r="AK356" s="164"/>
      <c r="AL356" s="146"/>
      <c r="AM356" s="163"/>
      <c r="AN356" s="158">
        <f t="shared" si="35"/>
        <v>0</v>
      </c>
      <c r="AO356" s="157"/>
      <c r="AP356" s="157"/>
      <c r="AQ356" s="158">
        <f t="shared" si="37"/>
        <v>0</v>
      </c>
      <c r="AR356" s="158">
        <f t="shared" si="36"/>
        <v>609630</v>
      </c>
      <c r="AS356" s="159"/>
      <c r="AT356" s="164"/>
      <c r="AU356" s="165"/>
      <c r="AV356" s="148"/>
    </row>
    <row r="357" spans="1:48" s="118" customFormat="1" ht="18.75" customHeight="1">
      <c r="A357" s="140">
        <v>56</v>
      </c>
      <c r="B357" s="141" t="s">
        <v>1487</v>
      </c>
      <c r="C357" s="142" t="s">
        <v>64</v>
      </c>
      <c r="D357" s="168" t="s">
        <v>31</v>
      </c>
      <c r="E357" s="168" t="s">
        <v>13</v>
      </c>
      <c r="F357" s="142" t="s">
        <v>36</v>
      </c>
      <c r="G357" s="141" t="s">
        <v>200</v>
      </c>
      <c r="H357" s="142" t="s">
        <v>8</v>
      </c>
      <c r="I357" s="142" t="s">
        <v>40</v>
      </c>
      <c r="J357" s="168" t="s">
        <v>1488</v>
      </c>
      <c r="K357" s="141" t="s">
        <v>218</v>
      </c>
      <c r="L357" s="141">
        <v>84111700</v>
      </c>
      <c r="M357" s="143">
        <v>4704700</v>
      </c>
      <c r="N357" s="144">
        <v>9</v>
      </c>
      <c r="O357" s="143">
        <v>26090800</v>
      </c>
      <c r="P357" s="144" t="s">
        <v>452</v>
      </c>
      <c r="Q357" s="144" t="s">
        <v>452</v>
      </c>
      <c r="R357" s="144" t="s">
        <v>452</v>
      </c>
      <c r="S357" s="141" t="s">
        <v>158</v>
      </c>
      <c r="T357" s="141" t="s">
        <v>201</v>
      </c>
      <c r="U357" s="141" t="s">
        <v>1390</v>
      </c>
      <c r="V357" s="145" t="s">
        <v>1391</v>
      </c>
      <c r="W357" s="141" t="s">
        <v>4012</v>
      </c>
      <c r="X357" s="146"/>
      <c r="Y357" s="147"/>
      <c r="Z357" s="147"/>
      <c r="AA357" s="141"/>
      <c r="AB357" s="146"/>
      <c r="AC357" s="162"/>
      <c r="AD357" s="146"/>
      <c r="AE357" s="163"/>
      <c r="AF357" s="152">
        <f t="shared" si="33"/>
        <v>26090800</v>
      </c>
      <c r="AG357" s="167"/>
      <c r="AH357" s="146"/>
      <c r="AI357" s="163"/>
      <c r="AJ357" s="152">
        <f t="shared" si="34"/>
        <v>0</v>
      </c>
      <c r="AK357" s="164"/>
      <c r="AL357" s="146"/>
      <c r="AM357" s="163"/>
      <c r="AN357" s="158">
        <f t="shared" si="35"/>
        <v>0</v>
      </c>
      <c r="AO357" s="157"/>
      <c r="AP357" s="157"/>
      <c r="AQ357" s="158">
        <f t="shared" si="37"/>
        <v>0</v>
      </c>
      <c r="AR357" s="158">
        <f t="shared" si="36"/>
        <v>26090800</v>
      </c>
      <c r="AS357" s="159"/>
      <c r="AT357" s="164"/>
      <c r="AU357" s="165"/>
      <c r="AV357" s="148"/>
    </row>
    <row r="358" spans="1:48" s="118" customFormat="1" ht="18.75" customHeight="1">
      <c r="A358" s="140">
        <v>57</v>
      </c>
      <c r="B358" s="141" t="s">
        <v>1489</v>
      </c>
      <c r="C358" s="142" t="s">
        <v>64</v>
      </c>
      <c r="D358" s="168" t="s">
        <v>31</v>
      </c>
      <c r="E358" s="168" t="s">
        <v>13</v>
      </c>
      <c r="F358" s="142" t="s">
        <v>36</v>
      </c>
      <c r="G358" s="141" t="s">
        <v>200</v>
      </c>
      <c r="H358" s="142" t="s">
        <v>8</v>
      </c>
      <c r="I358" s="142" t="s">
        <v>40</v>
      </c>
      <c r="J358" s="168" t="s">
        <v>1488</v>
      </c>
      <c r="K358" s="141" t="s">
        <v>218</v>
      </c>
      <c r="L358" s="141">
        <v>84111700</v>
      </c>
      <c r="M358" s="143">
        <v>5751900</v>
      </c>
      <c r="N358" s="144">
        <v>9</v>
      </c>
      <c r="O358" s="143">
        <v>519400</v>
      </c>
      <c r="P358" s="144" t="s">
        <v>452</v>
      </c>
      <c r="Q358" s="144" t="s">
        <v>452</v>
      </c>
      <c r="R358" s="144" t="s">
        <v>452</v>
      </c>
      <c r="S358" s="141" t="s">
        <v>158</v>
      </c>
      <c r="T358" s="141" t="s">
        <v>201</v>
      </c>
      <c r="U358" s="141" t="s">
        <v>1390</v>
      </c>
      <c r="V358" s="145" t="s">
        <v>1391</v>
      </c>
      <c r="W358" s="141" t="s">
        <v>4012</v>
      </c>
      <c r="X358" s="146"/>
      <c r="Y358" s="147"/>
      <c r="Z358" s="147"/>
      <c r="AA358" s="141"/>
      <c r="AB358" s="146"/>
      <c r="AC358" s="162"/>
      <c r="AD358" s="146"/>
      <c r="AE358" s="163"/>
      <c r="AF358" s="152">
        <f t="shared" si="33"/>
        <v>519400</v>
      </c>
      <c r="AG358" s="167"/>
      <c r="AH358" s="146"/>
      <c r="AI358" s="163"/>
      <c r="AJ358" s="152">
        <f t="shared" si="34"/>
        <v>0</v>
      </c>
      <c r="AK358" s="164"/>
      <c r="AL358" s="146"/>
      <c r="AM358" s="163"/>
      <c r="AN358" s="158">
        <f t="shared" si="35"/>
        <v>0</v>
      </c>
      <c r="AO358" s="157"/>
      <c r="AP358" s="157"/>
      <c r="AQ358" s="158">
        <f t="shared" si="37"/>
        <v>0</v>
      </c>
      <c r="AR358" s="158">
        <f t="shared" si="36"/>
        <v>519400</v>
      </c>
      <c r="AS358" s="159"/>
      <c r="AT358" s="164"/>
      <c r="AU358" s="165"/>
      <c r="AV358" s="148"/>
    </row>
    <row r="359" spans="1:48" s="118" customFormat="1" ht="18.75" customHeight="1">
      <c r="A359" s="140">
        <v>58</v>
      </c>
      <c r="B359" s="141" t="s">
        <v>1490</v>
      </c>
      <c r="C359" s="142" t="s">
        <v>64</v>
      </c>
      <c r="D359" s="168" t="s">
        <v>31</v>
      </c>
      <c r="E359" s="168" t="s">
        <v>13</v>
      </c>
      <c r="F359" s="142" t="s">
        <v>36</v>
      </c>
      <c r="G359" s="141" t="s">
        <v>200</v>
      </c>
      <c r="H359" s="142" t="s">
        <v>8</v>
      </c>
      <c r="I359" s="142" t="s">
        <v>40</v>
      </c>
      <c r="J359" s="168" t="s">
        <v>1488</v>
      </c>
      <c r="K359" s="141" t="s">
        <v>218</v>
      </c>
      <c r="L359" s="141">
        <v>84111700</v>
      </c>
      <c r="M359" s="143">
        <v>7056500</v>
      </c>
      <c r="N359" s="144">
        <v>9</v>
      </c>
      <c r="O359" s="143">
        <v>12419000</v>
      </c>
      <c r="P359" s="144" t="s">
        <v>238</v>
      </c>
      <c r="Q359" s="144" t="s">
        <v>238</v>
      </c>
      <c r="R359" s="144" t="s">
        <v>238</v>
      </c>
      <c r="S359" s="141" t="s">
        <v>158</v>
      </c>
      <c r="T359" s="141" t="s">
        <v>201</v>
      </c>
      <c r="U359" s="141" t="s">
        <v>1390</v>
      </c>
      <c r="V359" s="145" t="s">
        <v>1391</v>
      </c>
      <c r="W359" s="141" t="s">
        <v>4012</v>
      </c>
      <c r="X359" s="146"/>
      <c r="Y359" s="147"/>
      <c r="Z359" s="147"/>
      <c r="AA359" s="141"/>
      <c r="AB359" s="146"/>
      <c r="AC359" s="162"/>
      <c r="AD359" s="146"/>
      <c r="AE359" s="163"/>
      <c r="AF359" s="152">
        <f t="shared" si="33"/>
        <v>12419000</v>
      </c>
      <c r="AG359" s="167"/>
      <c r="AH359" s="146"/>
      <c r="AI359" s="163"/>
      <c r="AJ359" s="152">
        <f t="shared" si="34"/>
        <v>0</v>
      </c>
      <c r="AK359" s="164"/>
      <c r="AL359" s="146"/>
      <c r="AM359" s="163"/>
      <c r="AN359" s="158">
        <f t="shared" si="35"/>
        <v>0</v>
      </c>
      <c r="AO359" s="157"/>
      <c r="AP359" s="157"/>
      <c r="AQ359" s="158">
        <f t="shared" si="37"/>
        <v>0</v>
      </c>
      <c r="AR359" s="158">
        <f t="shared" si="36"/>
        <v>12419000</v>
      </c>
      <c r="AS359" s="159"/>
      <c r="AT359" s="164"/>
      <c r="AU359" s="165"/>
      <c r="AV359" s="148"/>
    </row>
    <row r="360" spans="1:48" s="118" customFormat="1" ht="18.75" customHeight="1">
      <c r="A360" s="140">
        <v>59</v>
      </c>
      <c r="B360" s="141" t="s">
        <v>1491</v>
      </c>
      <c r="C360" s="142" t="s">
        <v>64</v>
      </c>
      <c r="D360" s="168" t="s">
        <v>31</v>
      </c>
      <c r="E360" s="168" t="s">
        <v>13</v>
      </c>
      <c r="F360" s="142" t="s">
        <v>36</v>
      </c>
      <c r="G360" s="141" t="s">
        <v>200</v>
      </c>
      <c r="H360" s="142" t="s">
        <v>8</v>
      </c>
      <c r="I360" s="142" t="s">
        <v>40</v>
      </c>
      <c r="J360" s="168" t="s">
        <v>1492</v>
      </c>
      <c r="K360" s="141" t="s">
        <v>218</v>
      </c>
      <c r="L360" s="141">
        <v>84111700</v>
      </c>
      <c r="M360" s="143">
        <v>8232400</v>
      </c>
      <c r="N360" s="144">
        <v>9</v>
      </c>
      <c r="O360" s="143">
        <v>37177749</v>
      </c>
      <c r="P360" s="144" t="s">
        <v>238</v>
      </c>
      <c r="Q360" s="144" t="s">
        <v>238</v>
      </c>
      <c r="R360" s="144" t="s">
        <v>238</v>
      </c>
      <c r="S360" s="141" t="s">
        <v>158</v>
      </c>
      <c r="T360" s="141" t="s">
        <v>201</v>
      </c>
      <c r="U360" s="141" t="s">
        <v>1390</v>
      </c>
      <c r="V360" s="145" t="s">
        <v>1391</v>
      </c>
      <c r="W360" s="141" t="s">
        <v>4012</v>
      </c>
      <c r="X360" s="146"/>
      <c r="Y360" s="147"/>
      <c r="Z360" s="147"/>
      <c r="AA360" s="141"/>
      <c r="AB360" s="146"/>
      <c r="AC360" s="162"/>
      <c r="AD360" s="146"/>
      <c r="AE360" s="163"/>
      <c r="AF360" s="152">
        <f t="shared" si="33"/>
        <v>37177749</v>
      </c>
      <c r="AG360" s="167"/>
      <c r="AH360" s="146"/>
      <c r="AI360" s="163"/>
      <c r="AJ360" s="152">
        <f t="shared" si="34"/>
        <v>0</v>
      </c>
      <c r="AK360" s="164"/>
      <c r="AL360" s="146"/>
      <c r="AM360" s="163"/>
      <c r="AN360" s="158">
        <f t="shared" si="35"/>
        <v>0</v>
      </c>
      <c r="AO360" s="157"/>
      <c r="AP360" s="157"/>
      <c r="AQ360" s="158">
        <f t="shared" si="37"/>
        <v>0</v>
      </c>
      <c r="AR360" s="158">
        <f t="shared" si="36"/>
        <v>37177749</v>
      </c>
      <c r="AS360" s="159"/>
      <c r="AT360" s="164"/>
      <c r="AU360" s="165"/>
      <c r="AV360" s="148"/>
    </row>
    <row r="361" spans="1:48" s="118" customFormat="1" ht="18.75" customHeight="1">
      <c r="A361" s="140">
        <v>60</v>
      </c>
      <c r="B361" s="141" t="s">
        <v>1493</v>
      </c>
      <c r="C361" s="142" t="s">
        <v>64</v>
      </c>
      <c r="D361" s="168" t="s">
        <v>31</v>
      </c>
      <c r="E361" s="168" t="s">
        <v>13</v>
      </c>
      <c r="F361" s="142" t="s">
        <v>36</v>
      </c>
      <c r="G361" s="141" t="s">
        <v>200</v>
      </c>
      <c r="H361" s="142" t="s">
        <v>8</v>
      </c>
      <c r="I361" s="142" t="s">
        <v>40</v>
      </c>
      <c r="J361" s="168" t="s">
        <v>1492</v>
      </c>
      <c r="K361" s="141" t="s">
        <v>218</v>
      </c>
      <c r="L361" s="141">
        <v>84111700</v>
      </c>
      <c r="M361" s="143">
        <v>8232400</v>
      </c>
      <c r="N361" s="144">
        <v>9</v>
      </c>
      <c r="O361" s="143">
        <v>30380116</v>
      </c>
      <c r="P361" s="144" t="s">
        <v>238</v>
      </c>
      <c r="Q361" s="144" t="s">
        <v>238</v>
      </c>
      <c r="R361" s="144" t="s">
        <v>238</v>
      </c>
      <c r="S361" s="141" t="s">
        <v>158</v>
      </c>
      <c r="T361" s="141" t="s">
        <v>201</v>
      </c>
      <c r="U361" s="141" t="s">
        <v>1390</v>
      </c>
      <c r="V361" s="145" t="s">
        <v>1391</v>
      </c>
      <c r="W361" s="141" t="s">
        <v>4012</v>
      </c>
      <c r="X361" s="146"/>
      <c r="Y361" s="147"/>
      <c r="Z361" s="147"/>
      <c r="AA361" s="141"/>
      <c r="AB361" s="146"/>
      <c r="AC361" s="162"/>
      <c r="AD361" s="146"/>
      <c r="AE361" s="163"/>
      <c r="AF361" s="152">
        <f t="shared" si="33"/>
        <v>30380116</v>
      </c>
      <c r="AG361" s="167"/>
      <c r="AH361" s="146"/>
      <c r="AI361" s="163"/>
      <c r="AJ361" s="152">
        <f t="shared" si="34"/>
        <v>0</v>
      </c>
      <c r="AK361" s="164"/>
      <c r="AL361" s="146"/>
      <c r="AM361" s="163"/>
      <c r="AN361" s="158">
        <f t="shared" si="35"/>
        <v>0</v>
      </c>
      <c r="AO361" s="157"/>
      <c r="AP361" s="157"/>
      <c r="AQ361" s="158">
        <f t="shared" si="37"/>
        <v>0</v>
      </c>
      <c r="AR361" s="158">
        <f t="shared" si="36"/>
        <v>30380116</v>
      </c>
      <c r="AS361" s="159"/>
      <c r="AT361" s="164"/>
      <c r="AU361" s="165"/>
      <c r="AV361" s="148"/>
    </row>
    <row r="362" spans="1:48" s="118" customFormat="1" ht="18.75" customHeight="1">
      <c r="A362" s="140">
        <v>61</v>
      </c>
      <c r="B362" s="141" t="s">
        <v>1494</v>
      </c>
      <c r="C362" s="142" t="s">
        <v>64</v>
      </c>
      <c r="D362" s="168" t="s">
        <v>31</v>
      </c>
      <c r="E362" s="168" t="s">
        <v>13</v>
      </c>
      <c r="F362" s="142" t="s">
        <v>36</v>
      </c>
      <c r="G362" s="141" t="s">
        <v>200</v>
      </c>
      <c r="H362" s="142" t="s">
        <v>8</v>
      </c>
      <c r="I362" s="142" t="s">
        <v>40</v>
      </c>
      <c r="J362" s="168" t="s">
        <v>1495</v>
      </c>
      <c r="K362" s="141" t="s">
        <v>218</v>
      </c>
      <c r="L362" s="141">
        <v>84111700</v>
      </c>
      <c r="M362" s="143">
        <v>10500000</v>
      </c>
      <c r="N362" s="144">
        <v>10</v>
      </c>
      <c r="O362" s="143">
        <v>75250000</v>
      </c>
      <c r="P362" s="144" t="s">
        <v>238</v>
      </c>
      <c r="Q362" s="144" t="s">
        <v>238</v>
      </c>
      <c r="R362" s="144" t="s">
        <v>238</v>
      </c>
      <c r="S362" s="141" t="s">
        <v>158</v>
      </c>
      <c r="T362" s="141" t="s">
        <v>201</v>
      </c>
      <c r="U362" s="141" t="s">
        <v>1390</v>
      </c>
      <c r="V362" s="145" t="s">
        <v>1391</v>
      </c>
      <c r="W362" s="141" t="s">
        <v>4012</v>
      </c>
      <c r="X362" s="146">
        <v>45320</v>
      </c>
      <c r="Y362" s="147">
        <v>202412000005533</v>
      </c>
      <c r="Z362" s="147" t="s">
        <v>38</v>
      </c>
      <c r="AA362" s="141" t="s">
        <v>1496</v>
      </c>
      <c r="AB362" s="146">
        <v>45320</v>
      </c>
      <c r="AC362" s="162"/>
      <c r="AD362" s="146"/>
      <c r="AE362" s="163"/>
      <c r="AF362" s="152">
        <f t="shared" si="33"/>
        <v>75250000</v>
      </c>
      <c r="AG362" s="167"/>
      <c r="AH362" s="146"/>
      <c r="AI362" s="163"/>
      <c r="AJ362" s="152">
        <f t="shared" si="34"/>
        <v>0</v>
      </c>
      <c r="AK362" s="164"/>
      <c r="AL362" s="146"/>
      <c r="AM362" s="163"/>
      <c r="AN362" s="158">
        <f t="shared" si="35"/>
        <v>0</v>
      </c>
      <c r="AO362" s="157"/>
      <c r="AP362" s="157"/>
      <c r="AQ362" s="158">
        <f t="shared" si="37"/>
        <v>0</v>
      </c>
      <c r="AR362" s="158">
        <f t="shared" si="36"/>
        <v>75250000</v>
      </c>
      <c r="AS362" s="159"/>
      <c r="AT362" s="164"/>
      <c r="AU362" s="165"/>
      <c r="AV362" s="148"/>
    </row>
    <row r="363" spans="1:48" s="118" customFormat="1" ht="18.75" customHeight="1">
      <c r="A363" s="140">
        <v>62</v>
      </c>
      <c r="B363" s="141" t="s">
        <v>1497</v>
      </c>
      <c r="C363" s="142" t="s">
        <v>64</v>
      </c>
      <c r="D363" s="168" t="s">
        <v>31</v>
      </c>
      <c r="E363" s="168" t="s">
        <v>13</v>
      </c>
      <c r="F363" s="142" t="s">
        <v>36</v>
      </c>
      <c r="G363" s="141" t="s">
        <v>200</v>
      </c>
      <c r="H363" s="142" t="s">
        <v>7</v>
      </c>
      <c r="I363" s="142" t="s">
        <v>40</v>
      </c>
      <c r="J363" s="168" t="s">
        <v>1498</v>
      </c>
      <c r="K363" s="141" t="s">
        <v>226</v>
      </c>
      <c r="L363" s="141" t="s">
        <v>237</v>
      </c>
      <c r="M363" s="143">
        <v>0</v>
      </c>
      <c r="N363" s="144">
        <v>0</v>
      </c>
      <c r="O363" s="143">
        <f t="shared" ref="O363:O366" si="39">85500000-85500000</f>
        <v>0</v>
      </c>
      <c r="P363" s="144" t="s">
        <v>361</v>
      </c>
      <c r="Q363" s="144" t="s">
        <v>361</v>
      </c>
      <c r="R363" s="144" t="s">
        <v>361</v>
      </c>
      <c r="S363" s="141" t="s">
        <v>158</v>
      </c>
      <c r="T363" s="141" t="s">
        <v>201</v>
      </c>
      <c r="U363" s="141" t="s">
        <v>1390</v>
      </c>
      <c r="V363" s="145" t="s">
        <v>1391</v>
      </c>
      <c r="W363" s="141" t="s">
        <v>4010</v>
      </c>
      <c r="X363" s="146"/>
      <c r="Y363" s="147"/>
      <c r="Z363" s="147"/>
      <c r="AA363" s="141"/>
      <c r="AB363" s="146"/>
      <c r="AC363" s="162"/>
      <c r="AD363" s="146"/>
      <c r="AE363" s="163"/>
      <c r="AF363" s="152">
        <f t="shared" si="33"/>
        <v>0</v>
      </c>
      <c r="AG363" s="167"/>
      <c r="AH363" s="146"/>
      <c r="AI363" s="163"/>
      <c r="AJ363" s="152">
        <f t="shared" si="34"/>
        <v>0</v>
      </c>
      <c r="AK363" s="164"/>
      <c r="AL363" s="146"/>
      <c r="AM363" s="163"/>
      <c r="AN363" s="158">
        <f t="shared" si="35"/>
        <v>0</v>
      </c>
      <c r="AO363" s="157"/>
      <c r="AP363" s="157"/>
      <c r="AQ363" s="158">
        <f t="shared" si="37"/>
        <v>0</v>
      </c>
      <c r="AR363" s="158">
        <f t="shared" si="36"/>
        <v>0</v>
      </c>
      <c r="AS363" s="159"/>
      <c r="AT363" s="164"/>
      <c r="AU363" s="165"/>
      <c r="AV363" s="148"/>
    </row>
    <row r="364" spans="1:48" s="118" customFormat="1" ht="18.75" customHeight="1">
      <c r="A364" s="140">
        <v>63</v>
      </c>
      <c r="B364" s="141" t="s">
        <v>1499</v>
      </c>
      <c r="C364" s="142" t="s">
        <v>64</v>
      </c>
      <c r="D364" s="168" t="s">
        <v>31</v>
      </c>
      <c r="E364" s="168" t="s">
        <v>13</v>
      </c>
      <c r="F364" s="142" t="s">
        <v>36</v>
      </c>
      <c r="G364" s="141" t="s">
        <v>200</v>
      </c>
      <c r="H364" s="142" t="s">
        <v>7</v>
      </c>
      <c r="I364" s="142" t="s">
        <v>40</v>
      </c>
      <c r="J364" s="168" t="s">
        <v>1498</v>
      </c>
      <c r="K364" s="141" t="s">
        <v>226</v>
      </c>
      <c r="L364" s="141" t="s">
        <v>237</v>
      </c>
      <c r="M364" s="143">
        <v>0</v>
      </c>
      <c r="N364" s="144">
        <v>0</v>
      </c>
      <c r="O364" s="143">
        <f t="shared" si="39"/>
        <v>0</v>
      </c>
      <c r="P364" s="144" t="s">
        <v>361</v>
      </c>
      <c r="Q364" s="144" t="s">
        <v>361</v>
      </c>
      <c r="R364" s="144" t="s">
        <v>361</v>
      </c>
      <c r="S364" s="141" t="s">
        <v>158</v>
      </c>
      <c r="T364" s="141" t="s">
        <v>201</v>
      </c>
      <c r="U364" s="141" t="s">
        <v>1390</v>
      </c>
      <c r="V364" s="145" t="s">
        <v>1391</v>
      </c>
      <c r="W364" s="141" t="s">
        <v>4012</v>
      </c>
      <c r="X364" s="146"/>
      <c r="Y364" s="147"/>
      <c r="Z364" s="147"/>
      <c r="AA364" s="141"/>
      <c r="AB364" s="146"/>
      <c r="AC364" s="162"/>
      <c r="AD364" s="146"/>
      <c r="AE364" s="163"/>
      <c r="AF364" s="152">
        <f t="shared" si="33"/>
        <v>0</v>
      </c>
      <c r="AG364" s="167"/>
      <c r="AH364" s="146"/>
      <c r="AI364" s="163"/>
      <c r="AJ364" s="152">
        <f t="shared" si="34"/>
        <v>0</v>
      </c>
      <c r="AK364" s="164"/>
      <c r="AL364" s="146"/>
      <c r="AM364" s="163"/>
      <c r="AN364" s="158">
        <f t="shared" si="35"/>
        <v>0</v>
      </c>
      <c r="AO364" s="157"/>
      <c r="AP364" s="157"/>
      <c r="AQ364" s="158">
        <f t="shared" si="37"/>
        <v>0</v>
      </c>
      <c r="AR364" s="158">
        <f t="shared" si="36"/>
        <v>0</v>
      </c>
      <c r="AS364" s="159"/>
      <c r="AT364" s="164"/>
      <c r="AU364" s="165"/>
      <c r="AV364" s="148"/>
    </row>
    <row r="365" spans="1:48" s="118" customFormat="1" ht="18.75" customHeight="1">
      <c r="A365" s="140">
        <v>64</v>
      </c>
      <c r="B365" s="141" t="s">
        <v>1500</v>
      </c>
      <c r="C365" s="142" t="s">
        <v>64</v>
      </c>
      <c r="D365" s="168" t="s">
        <v>31</v>
      </c>
      <c r="E365" s="168" t="s">
        <v>13</v>
      </c>
      <c r="F365" s="142" t="s">
        <v>36</v>
      </c>
      <c r="G365" s="141" t="s">
        <v>200</v>
      </c>
      <c r="H365" s="142" t="s">
        <v>7</v>
      </c>
      <c r="I365" s="142" t="s">
        <v>40</v>
      </c>
      <c r="J365" s="168" t="s">
        <v>1501</v>
      </c>
      <c r="K365" s="141" t="s">
        <v>226</v>
      </c>
      <c r="L365" s="141" t="s">
        <v>237</v>
      </c>
      <c r="M365" s="143">
        <v>0</v>
      </c>
      <c r="N365" s="144">
        <v>0</v>
      </c>
      <c r="O365" s="143">
        <f t="shared" si="39"/>
        <v>0</v>
      </c>
      <c r="P365" s="144" t="s">
        <v>361</v>
      </c>
      <c r="Q365" s="144" t="s">
        <v>361</v>
      </c>
      <c r="R365" s="144" t="s">
        <v>361</v>
      </c>
      <c r="S365" s="141" t="s">
        <v>158</v>
      </c>
      <c r="T365" s="141" t="s">
        <v>201</v>
      </c>
      <c r="U365" s="141" t="s">
        <v>1390</v>
      </c>
      <c r="V365" s="145" t="s">
        <v>1391</v>
      </c>
      <c r="W365" s="141" t="s">
        <v>4012</v>
      </c>
      <c r="X365" s="146"/>
      <c r="Y365" s="147"/>
      <c r="Z365" s="147"/>
      <c r="AA365" s="141"/>
      <c r="AB365" s="146"/>
      <c r="AC365" s="162"/>
      <c r="AD365" s="146"/>
      <c r="AE365" s="163"/>
      <c r="AF365" s="152">
        <f t="shared" si="33"/>
        <v>0</v>
      </c>
      <c r="AG365" s="167"/>
      <c r="AH365" s="146"/>
      <c r="AI365" s="163"/>
      <c r="AJ365" s="152">
        <f t="shared" si="34"/>
        <v>0</v>
      </c>
      <c r="AK365" s="164"/>
      <c r="AL365" s="146"/>
      <c r="AM365" s="163"/>
      <c r="AN365" s="158">
        <f t="shared" si="35"/>
        <v>0</v>
      </c>
      <c r="AO365" s="157"/>
      <c r="AP365" s="157"/>
      <c r="AQ365" s="158">
        <f t="shared" si="37"/>
        <v>0</v>
      </c>
      <c r="AR365" s="158">
        <f t="shared" si="36"/>
        <v>0</v>
      </c>
      <c r="AS365" s="159"/>
      <c r="AT365" s="164"/>
      <c r="AU365" s="165"/>
      <c r="AV365" s="148"/>
    </row>
    <row r="366" spans="1:48" s="118" customFormat="1" ht="18.75" customHeight="1">
      <c r="A366" s="140">
        <v>65</v>
      </c>
      <c r="B366" s="141" t="s">
        <v>1502</v>
      </c>
      <c r="C366" s="142" t="s">
        <v>64</v>
      </c>
      <c r="D366" s="168" t="s">
        <v>31</v>
      </c>
      <c r="E366" s="168" t="s">
        <v>13</v>
      </c>
      <c r="F366" s="142" t="s">
        <v>36</v>
      </c>
      <c r="G366" s="141" t="s">
        <v>200</v>
      </c>
      <c r="H366" s="142" t="s">
        <v>7</v>
      </c>
      <c r="I366" s="142" t="s">
        <v>40</v>
      </c>
      <c r="J366" s="168" t="s">
        <v>1503</v>
      </c>
      <c r="K366" s="141" t="s">
        <v>226</v>
      </c>
      <c r="L366" s="141" t="s">
        <v>237</v>
      </c>
      <c r="M366" s="143">
        <v>0</v>
      </c>
      <c r="N366" s="144">
        <v>0</v>
      </c>
      <c r="O366" s="143">
        <f t="shared" si="39"/>
        <v>0</v>
      </c>
      <c r="P366" s="144" t="s">
        <v>361</v>
      </c>
      <c r="Q366" s="144" t="s">
        <v>361</v>
      </c>
      <c r="R366" s="144" t="s">
        <v>361</v>
      </c>
      <c r="S366" s="141" t="s">
        <v>158</v>
      </c>
      <c r="T366" s="141" t="s">
        <v>201</v>
      </c>
      <c r="U366" s="141" t="s">
        <v>1390</v>
      </c>
      <c r="V366" s="145" t="s">
        <v>1391</v>
      </c>
      <c r="W366" s="141" t="s">
        <v>4012</v>
      </c>
      <c r="X366" s="146"/>
      <c r="Y366" s="147"/>
      <c r="Z366" s="147"/>
      <c r="AA366" s="141"/>
      <c r="AB366" s="146"/>
      <c r="AC366" s="162"/>
      <c r="AD366" s="146"/>
      <c r="AE366" s="163"/>
      <c r="AF366" s="152">
        <f t="shared" si="33"/>
        <v>0</v>
      </c>
      <c r="AG366" s="167"/>
      <c r="AH366" s="146"/>
      <c r="AI366" s="163"/>
      <c r="AJ366" s="152">
        <f t="shared" si="34"/>
        <v>0</v>
      </c>
      <c r="AK366" s="164"/>
      <c r="AL366" s="146"/>
      <c r="AM366" s="163"/>
      <c r="AN366" s="158">
        <f t="shared" si="35"/>
        <v>0</v>
      </c>
      <c r="AO366" s="157"/>
      <c r="AP366" s="157"/>
      <c r="AQ366" s="158">
        <f t="shared" si="37"/>
        <v>0</v>
      </c>
      <c r="AR366" s="158">
        <f t="shared" si="36"/>
        <v>0</v>
      </c>
      <c r="AS366" s="159"/>
      <c r="AT366" s="164"/>
      <c r="AU366" s="165"/>
      <c r="AV366" s="148"/>
    </row>
    <row r="367" spans="1:48" s="118" customFormat="1" ht="18.75" customHeight="1">
      <c r="A367" s="140">
        <v>66</v>
      </c>
      <c r="B367" s="141" t="s">
        <v>1504</v>
      </c>
      <c r="C367" s="142" t="s">
        <v>64</v>
      </c>
      <c r="D367" s="168" t="s">
        <v>31</v>
      </c>
      <c r="E367" s="168" t="s">
        <v>13</v>
      </c>
      <c r="F367" s="142" t="s">
        <v>36</v>
      </c>
      <c r="G367" s="141" t="s">
        <v>200</v>
      </c>
      <c r="H367" s="142" t="s">
        <v>14</v>
      </c>
      <c r="I367" s="142" t="s">
        <v>40</v>
      </c>
      <c r="J367" s="168" t="s">
        <v>1505</v>
      </c>
      <c r="K367" s="141" t="s">
        <v>218</v>
      </c>
      <c r="L367" s="141">
        <v>81101508</v>
      </c>
      <c r="M367" s="143">
        <v>9350000</v>
      </c>
      <c r="N367" s="144">
        <v>9</v>
      </c>
      <c r="O367" s="143">
        <v>18523744</v>
      </c>
      <c r="P367" s="144" t="s">
        <v>238</v>
      </c>
      <c r="Q367" s="144" t="s">
        <v>238</v>
      </c>
      <c r="R367" s="144" t="s">
        <v>238</v>
      </c>
      <c r="S367" s="141" t="s">
        <v>158</v>
      </c>
      <c r="T367" s="141" t="s">
        <v>201</v>
      </c>
      <c r="U367" s="141" t="s">
        <v>1390</v>
      </c>
      <c r="V367" s="145" t="s">
        <v>1391</v>
      </c>
      <c r="W367" s="141" t="s">
        <v>4012</v>
      </c>
      <c r="X367" s="146"/>
      <c r="Y367" s="147"/>
      <c r="Z367" s="147"/>
      <c r="AA367" s="141"/>
      <c r="AB367" s="146"/>
      <c r="AC367" s="162"/>
      <c r="AD367" s="146"/>
      <c r="AE367" s="163"/>
      <c r="AF367" s="152">
        <f t="shared" si="33"/>
        <v>18523744</v>
      </c>
      <c r="AG367" s="167"/>
      <c r="AH367" s="146"/>
      <c r="AI367" s="163"/>
      <c r="AJ367" s="152">
        <f t="shared" si="34"/>
        <v>0</v>
      </c>
      <c r="AK367" s="164"/>
      <c r="AL367" s="146"/>
      <c r="AM367" s="163"/>
      <c r="AN367" s="158">
        <f t="shared" si="35"/>
        <v>0</v>
      </c>
      <c r="AO367" s="157"/>
      <c r="AP367" s="157"/>
      <c r="AQ367" s="158">
        <f t="shared" si="37"/>
        <v>0</v>
      </c>
      <c r="AR367" s="158">
        <f t="shared" si="36"/>
        <v>18523744</v>
      </c>
      <c r="AS367" s="159"/>
      <c r="AT367" s="164"/>
      <c r="AU367" s="165"/>
      <c r="AV367" s="148"/>
    </row>
    <row r="368" spans="1:48" s="118" customFormat="1" ht="18.75" customHeight="1">
      <c r="A368" s="140">
        <v>67</v>
      </c>
      <c r="B368" s="141" t="s">
        <v>1506</v>
      </c>
      <c r="C368" s="142" t="s">
        <v>64</v>
      </c>
      <c r="D368" s="168" t="s">
        <v>31</v>
      </c>
      <c r="E368" s="168" t="s">
        <v>13</v>
      </c>
      <c r="F368" s="142" t="s">
        <v>36</v>
      </c>
      <c r="G368" s="141" t="s">
        <v>200</v>
      </c>
      <c r="H368" s="142" t="s">
        <v>1</v>
      </c>
      <c r="I368" s="142" t="s">
        <v>40</v>
      </c>
      <c r="J368" s="168" t="s">
        <v>1507</v>
      </c>
      <c r="K368" s="141" t="s">
        <v>226</v>
      </c>
      <c r="L368" s="141" t="s">
        <v>237</v>
      </c>
      <c r="M368" s="143">
        <v>0</v>
      </c>
      <c r="N368" s="144">
        <v>0</v>
      </c>
      <c r="O368" s="143">
        <f t="shared" ref="O368:O370" si="40">85500000-85500000</f>
        <v>0</v>
      </c>
      <c r="P368" s="144" t="s">
        <v>361</v>
      </c>
      <c r="Q368" s="144" t="s">
        <v>361</v>
      </c>
      <c r="R368" s="144" t="s">
        <v>361</v>
      </c>
      <c r="S368" s="141" t="s">
        <v>158</v>
      </c>
      <c r="T368" s="141" t="s">
        <v>201</v>
      </c>
      <c r="U368" s="141" t="s">
        <v>1390</v>
      </c>
      <c r="V368" s="145" t="s">
        <v>1391</v>
      </c>
      <c r="W368" s="141" t="s">
        <v>4010</v>
      </c>
      <c r="X368" s="146"/>
      <c r="Y368" s="147"/>
      <c r="Z368" s="147"/>
      <c r="AA368" s="141"/>
      <c r="AB368" s="146"/>
      <c r="AC368" s="162"/>
      <c r="AD368" s="146"/>
      <c r="AE368" s="163"/>
      <c r="AF368" s="152">
        <f t="shared" si="33"/>
        <v>0</v>
      </c>
      <c r="AG368" s="167"/>
      <c r="AH368" s="146"/>
      <c r="AI368" s="163"/>
      <c r="AJ368" s="152">
        <f t="shared" si="34"/>
        <v>0</v>
      </c>
      <c r="AK368" s="164"/>
      <c r="AL368" s="146"/>
      <c r="AM368" s="163"/>
      <c r="AN368" s="158">
        <f t="shared" si="35"/>
        <v>0</v>
      </c>
      <c r="AO368" s="157"/>
      <c r="AP368" s="157"/>
      <c r="AQ368" s="158">
        <f t="shared" si="37"/>
        <v>0</v>
      </c>
      <c r="AR368" s="158">
        <f t="shared" si="36"/>
        <v>0</v>
      </c>
      <c r="AS368" s="159"/>
      <c r="AT368" s="164"/>
      <c r="AU368" s="165"/>
      <c r="AV368" s="148"/>
    </row>
    <row r="369" spans="1:48" s="118" customFormat="1" ht="18.75" customHeight="1">
      <c r="A369" s="140">
        <v>68</v>
      </c>
      <c r="B369" s="141" t="s">
        <v>1508</v>
      </c>
      <c r="C369" s="142" t="s">
        <v>64</v>
      </c>
      <c r="D369" s="168" t="s">
        <v>31</v>
      </c>
      <c r="E369" s="168" t="s">
        <v>13</v>
      </c>
      <c r="F369" s="142" t="s">
        <v>36</v>
      </c>
      <c r="G369" s="141" t="s">
        <v>200</v>
      </c>
      <c r="H369" s="142" t="s">
        <v>1</v>
      </c>
      <c r="I369" s="142" t="s">
        <v>40</v>
      </c>
      <c r="J369" s="168" t="s">
        <v>1507</v>
      </c>
      <c r="K369" s="141" t="s">
        <v>226</v>
      </c>
      <c r="L369" s="141" t="s">
        <v>237</v>
      </c>
      <c r="M369" s="143">
        <v>0</v>
      </c>
      <c r="N369" s="144">
        <v>0</v>
      </c>
      <c r="O369" s="143">
        <f t="shared" si="40"/>
        <v>0</v>
      </c>
      <c r="P369" s="144" t="s">
        <v>361</v>
      </c>
      <c r="Q369" s="144" t="s">
        <v>361</v>
      </c>
      <c r="R369" s="144" t="s">
        <v>361</v>
      </c>
      <c r="S369" s="141" t="s">
        <v>158</v>
      </c>
      <c r="T369" s="141" t="s">
        <v>201</v>
      </c>
      <c r="U369" s="141" t="s">
        <v>1390</v>
      </c>
      <c r="V369" s="145" t="s">
        <v>1391</v>
      </c>
      <c r="W369" s="141" t="s">
        <v>4010</v>
      </c>
      <c r="X369" s="146"/>
      <c r="Y369" s="147"/>
      <c r="Z369" s="147"/>
      <c r="AA369" s="141"/>
      <c r="AB369" s="146"/>
      <c r="AC369" s="162"/>
      <c r="AD369" s="146"/>
      <c r="AE369" s="163"/>
      <c r="AF369" s="152">
        <f t="shared" si="33"/>
        <v>0</v>
      </c>
      <c r="AG369" s="167"/>
      <c r="AH369" s="146"/>
      <c r="AI369" s="163"/>
      <c r="AJ369" s="152">
        <f t="shared" si="34"/>
        <v>0</v>
      </c>
      <c r="AK369" s="164"/>
      <c r="AL369" s="146"/>
      <c r="AM369" s="163"/>
      <c r="AN369" s="158">
        <f t="shared" si="35"/>
        <v>0</v>
      </c>
      <c r="AO369" s="157"/>
      <c r="AP369" s="157"/>
      <c r="AQ369" s="158">
        <f t="shared" si="37"/>
        <v>0</v>
      </c>
      <c r="AR369" s="158">
        <f t="shared" si="36"/>
        <v>0</v>
      </c>
      <c r="AS369" s="159"/>
      <c r="AT369" s="164"/>
      <c r="AU369" s="165"/>
      <c r="AV369" s="148"/>
    </row>
    <row r="370" spans="1:48" s="118" customFormat="1" ht="18.75" customHeight="1">
      <c r="A370" s="140">
        <v>69</v>
      </c>
      <c r="B370" s="141" t="s">
        <v>1509</v>
      </c>
      <c r="C370" s="142" t="s">
        <v>64</v>
      </c>
      <c r="D370" s="168" t="s">
        <v>31</v>
      </c>
      <c r="E370" s="168" t="s">
        <v>13</v>
      </c>
      <c r="F370" s="142" t="s">
        <v>36</v>
      </c>
      <c r="G370" s="141" t="s">
        <v>200</v>
      </c>
      <c r="H370" s="142" t="s">
        <v>1</v>
      </c>
      <c r="I370" s="142" t="s">
        <v>40</v>
      </c>
      <c r="J370" s="168" t="s">
        <v>1510</v>
      </c>
      <c r="K370" s="141" t="s">
        <v>226</v>
      </c>
      <c r="L370" s="141" t="s">
        <v>237</v>
      </c>
      <c r="M370" s="143">
        <v>0</v>
      </c>
      <c r="N370" s="144">
        <v>0</v>
      </c>
      <c r="O370" s="143">
        <f t="shared" si="40"/>
        <v>0</v>
      </c>
      <c r="P370" s="144" t="s">
        <v>361</v>
      </c>
      <c r="Q370" s="144" t="s">
        <v>361</v>
      </c>
      <c r="R370" s="144" t="s">
        <v>361</v>
      </c>
      <c r="S370" s="141" t="s">
        <v>158</v>
      </c>
      <c r="T370" s="141" t="s">
        <v>201</v>
      </c>
      <c r="U370" s="141" t="s">
        <v>1390</v>
      </c>
      <c r="V370" s="145" t="s">
        <v>1391</v>
      </c>
      <c r="W370" s="141" t="s">
        <v>4010</v>
      </c>
      <c r="X370" s="146"/>
      <c r="Y370" s="147"/>
      <c r="Z370" s="147"/>
      <c r="AA370" s="141"/>
      <c r="AB370" s="146"/>
      <c r="AC370" s="162"/>
      <c r="AD370" s="146"/>
      <c r="AE370" s="163"/>
      <c r="AF370" s="152">
        <f t="shared" si="33"/>
        <v>0</v>
      </c>
      <c r="AG370" s="167"/>
      <c r="AH370" s="146"/>
      <c r="AI370" s="163"/>
      <c r="AJ370" s="152">
        <f t="shared" si="34"/>
        <v>0</v>
      </c>
      <c r="AK370" s="164"/>
      <c r="AL370" s="146"/>
      <c r="AM370" s="163"/>
      <c r="AN370" s="158">
        <f t="shared" si="35"/>
        <v>0</v>
      </c>
      <c r="AO370" s="157"/>
      <c r="AP370" s="157"/>
      <c r="AQ370" s="158">
        <f t="shared" si="37"/>
        <v>0</v>
      </c>
      <c r="AR370" s="158">
        <f t="shared" si="36"/>
        <v>0</v>
      </c>
      <c r="AS370" s="159"/>
      <c r="AT370" s="164"/>
      <c r="AU370" s="165"/>
      <c r="AV370" s="148"/>
    </row>
    <row r="371" spans="1:48" s="118" customFormat="1" ht="18.75" customHeight="1">
      <c r="A371" s="140">
        <v>70</v>
      </c>
      <c r="B371" s="141" t="s">
        <v>1511</v>
      </c>
      <c r="C371" s="142" t="s">
        <v>64</v>
      </c>
      <c r="D371" s="168" t="s">
        <v>31</v>
      </c>
      <c r="E371" s="168" t="s">
        <v>13</v>
      </c>
      <c r="F371" s="142" t="s">
        <v>36</v>
      </c>
      <c r="G371" s="141" t="s">
        <v>200</v>
      </c>
      <c r="H371" s="142" t="s">
        <v>1</v>
      </c>
      <c r="I371" s="142" t="s">
        <v>40</v>
      </c>
      <c r="J371" s="168" t="s">
        <v>1512</v>
      </c>
      <c r="K371" s="141" t="s">
        <v>218</v>
      </c>
      <c r="L371" s="141">
        <v>80131803</v>
      </c>
      <c r="M371" s="143">
        <v>3799400.0000000005</v>
      </c>
      <c r="N371" s="144">
        <v>9</v>
      </c>
      <c r="O371" s="143">
        <v>2807208</v>
      </c>
      <c r="P371" s="144" t="s">
        <v>452</v>
      </c>
      <c r="Q371" s="144" t="s">
        <v>452</v>
      </c>
      <c r="R371" s="144" t="s">
        <v>452</v>
      </c>
      <c r="S371" s="141" t="s">
        <v>158</v>
      </c>
      <c r="T371" s="141" t="s">
        <v>201</v>
      </c>
      <c r="U371" s="141" t="s">
        <v>1390</v>
      </c>
      <c r="V371" s="145" t="s">
        <v>1391</v>
      </c>
      <c r="W371" s="141" t="s">
        <v>4012</v>
      </c>
      <c r="X371" s="146"/>
      <c r="Y371" s="147"/>
      <c r="Z371" s="147"/>
      <c r="AA371" s="141"/>
      <c r="AB371" s="146"/>
      <c r="AC371" s="162"/>
      <c r="AD371" s="146"/>
      <c r="AE371" s="163"/>
      <c r="AF371" s="152">
        <f t="shared" si="33"/>
        <v>2807208</v>
      </c>
      <c r="AG371" s="167"/>
      <c r="AH371" s="146"/>
      <c r="AI371" s="163"/>
      <c r="AJ371" s="152">
        <f t="shared" si="34"/>
        <v>0</v>
      </c>
      <c r="AK371" s="164"/>
      <c r="AL371" s="146"/>
      <c r="AM371" s="163"/>
      <c r="AN371" s="158">
        <f t="shared" si="35"/>
        <v>0</v>
      </c>
      <c r="AO371" s="157"/>
      <c r="AP371" s="157"/>
      <c r="AQ371" s="158">
        <f t="shared" si="37"/>
        <v>0</v>
      </c>
      <c r="AR371" s="158">
        <f t="shared" si="36"/>
        <v>2807208</v>
      </c>
      <c r="AS371" s="159"/>
      <c r="AT371" s="164"/>
      <c r="AU371" s="165"/>
      <c r="AV371" s="148"/>
    </row>
    <row r="372" spans="1:48" s="118" customFormat="1" ht="18.75" customHeight="1">
      <c r="A372" s="140">
        <v>71</v>
      </c>
      <c r="B372" s="141" t="s">
        <v>1513</v>
      </c>
      <c r="C372" s="142" t="s">
        <v>64</v>
      </c>
      <c r="D372" s="168" t="s">
        <v>31</v>
      </c>
      <c r="E372" s="168" t="s">
        <v>13</v>
      </c>
      <c r="F372" s="142" t="s">
        <v>36</v>
      </c>
      <c r="G372" s="141" t="s">
        <v>200</v>
      </c>
      <c r="H372" s="142" t="s">
        <v>1</v>
      </c>
      <c r="I372" s="142" t="s">
        <v>40</v>
      </c>
      <c r="J372" s="168" t="s">
        <v>1514</v>
      </c>
      <c r="K372" s="141" t="s">
        <v>218</v>
      </c>
      <c r="L372" s="141">
        <v>80131803</v>
      </c>
      <c r="M372" s="143">
        <v>3799400.0000000005</v>
      </c>
      <c r="N372" s="144">
        <v>9</v>
      </c>
      <c r="O372" s="143">
        <v>2959000</v>
      </c>
      <c r="P372" s="144" t="s">
        <v>452</v>
      </c>
      <c r="Q372" s="144" t="s">
        <v>452</v>
      </c>
      <c r="R372" s="144" t="s">
        <v>452</v>
      </c>
      <c r="S372" s="141" t="s">
        <v>158</v>
      </c>
      <c r="T372" s="141" t="s">
        <v>201</v>
      </c>
      <c r="U372" s="141" t="s">
        <v>1390</v>
      </c>
      <c r="V372" s="145" t="s">
        <v>1391</v>
      </c>
      <c r="W372" s="141" t="s">
        <v>4012</v>
      </c>
      <c r="X372" s="146"/>
      <c r="Y372" s="147"/>
      <c r="Z372" s="147"/>
      <c r="AA372" s="141"/>
      <c r="AB372" s="146"/>
      <c r="AC372" s="162"/>
      <c r="AD372" s="146"/>
      <c r="AE372" s="163"/>
      <c r="AF372" s="152">
        <f t="shared" si="33"/>
        <v>2959000</v>
      </c>
      <c r="AG372" s="167"/>
      <c r="AH372" s="146"/>
      <c r="AI372" s="163"/>
      <c r="AJ372" s="152">
        <f t="shared" si="34"/>
        <v>0</v>
      </c>
      <c r="AK372" s="164"/>
      <c r="AL372" s="146"/>
      <c r="AM372" s="163"/>
      <c r="AN372" s="158">
        <f t="shared" si="35"/>
        <v>0</v>
      </c>
      <c r="AO372" s="157"/>
      <c r="AP372" s="157"/>
      <c r="AQ372" s="158">
        <f t="shared" si="37"/>
        <v>0</v>
      </c>
      <c r="AR372" s="158">
        <f t="shared" si="36"/>
        <v>2959000</v>
      </c>
      <c r="AS372" s="159"/>
      <c r="AT372" s="164"/>
      <c r="AU372" s="165"/>
      <c r="AV372" s="148"/>
    </row>
    <row r="373" spans="1:48" s="118" customFormat="1" ht="18.75" customHeight="1">
      <c r="A373" s="140">
        <v>72</v>
      </c>
      <c r="B373" s="141" t="s">
        <v>1515</v>
      </c>
      <c r="C373" s="142" t="s">
        <v>64</v>
      </c>
      <c r="D373" s="168" t="s">
        <v>31</v>
      </c>
      <c r="E373" s="168" t="s">
        <v>13</v>
      </c>
      <c r="F373" s="142" t="s">
        <v>36</v>
      </c>
      <c r="G373" s="141" t="s">
        <v>200</v>
      </c>
      <c r="H373" s="142" t="s">
        <v>1</v>
      </c>
      <c r="I373" s="142" t="s">
        <v>40</v>
      </c>
      <c r="J373" s="168" t="s">
        <v>1514</v>
      </c>
      <c r="K373" s="141" t="s">
        <v>218</v>
      </c>
      <c r="L373" s="141">
        <v>80131803</v>
      </c>
      <c r="M373" s="143">
        <v>3881900.0000000005</v>
      </c>
      <c r="N373" s="144">
        <v>9</v>
      </c>
      <c r="O373" s="143">
        <v>1496500</v>
      </c>
      <c r="P373" s="144" t="s">
        <v>452</v>
      </c>
      <c r="Q373" s="144" t="s">
        <v>452</v>
      </c>
      <c r="R373" s="144" t="s">
        <v>452</v>
      </c>
      <c r="S373" s="141" t="s">
        <v>158</v>
      </c>
      <c r="T373" s="141" t="s">
        <v>201</v>
      </c>
      <c r="U373" s="141" t="s">
        <v>1390</v>
      </c>
      <c r="V373" s="145" t="s">
        <v>1391</v>
      </c>
      <c r="W373" s="141" t="s">
        <v>4012</v>
      </c>
      <c r="X373" s="146"/>
      <c r="Y373" s="147"/>
      <c r="Z373" s="147"/>
      <c r="AA373" s="141"/>
      <c r="AB373" s="146"/>
      <c r="AC373" s="162"/>
      <c r="AD373" s="146"/>
      <c r="AE373" s="163"/>
      <c r="AF373" s="152">
        <f t="shared" si="33"/>
        <v>1496500</v>
      </c>
      <c r="AG373" s="167"/>
      <c r="AH373" s="146"/>
      <c r="AI373" s="163"/>
      <c r="AJ373" s="152">
        <f t="shared" si="34"/>
        <v>0</v>
      </c>
      <c r="AK373" s="164"/>
      <c r="AL373" s="146"/>
      <c r="AM373" s="163"/>
      <c r="AN373" s="158">
        <f t="shared" si="35"/>
        <v>0</v>
      </c>
      <c r="AO373" s="157"/>
      <c r="AP373" s="157"/>
      <c r="AQ373" s="158">
        <f t="shared" si="37"/>
        <v>0</v>
      </c>
      <c r="AR373" s="158">
        <f t="shared" si="36"/>
        <v>1496500</v>
      </c>
      <c r="AS373" s="159"/>
      <c r="AT373" s="164"/>
      <c r="AU373" s="165"/>
      <c r="AV373" s="148"/>
    </row>
    <row r="374" spans="1:48" s="118" customFormat="1" ht="18.75" customHeight="1">
      <c r="A374" s="140">
        <v>73</v>
      </c>
      <c r="B374" s="141" t="s">
        <v>1516</v>
      </c>
      <c r="C374" s="142" t="s">
        <v>64</v>
      </c>
      <c r="D374" s="168" t="s">
        <v>31</v>
      </c>
      <c r="E374" s="168" t="s">
        <v>13</v>
      </c>
      <c r="F374" s="142" t="s">
        <v>36</v>
      </c>
      <c r="G374" s="141" t="s">
        <v>200</v>
      </c>
      <c r="H374" s="142" t="s">
        <v>1</v>
      </c>
      <c r="I374" s="142" t="s">
        <v>40</v>
      </c>
      <c r="J374" s="168" t="s">
        <v>1514</v>
      </c>
      <c r="K374" s="141" t="s">
        <v>226</v>
      </c>
      <c r="L374" s="141" t="s">
        <v>237</v>
      </c>
      <c r="M374" s="143">
        <v>0</v>
      </c>
      <c r="N374" s="144">
        <v>0</v>
      </c>
      <c r="O374" s="143">
        <f>85500000-85500000</f>
        <v>0</v>
      </c>
      <c r="P374" s="144" t="s">
        <v>361</v>
      </c>
      <c r="Q374" s="144" t="s">
        <v>361</v>
      </c>
      <c r="R374" s="144" t="s">
        <v>361</v>
      </c>
      <c r="S374" s="141" t="s">
        <v>158</v>
      </c>
      <c r="T374" s="141" t="s">
        <v>201</v>
      </c>
      <c r="U374" s="141" t="s">
        <v>1390</v>
      </c>
      <c r="V374" s="145" t="s">
        <v>1391</v>
      </c>
      <c r="W374" s="141" t="s">
        <v>4012</v>
      </c>
      <c r="X374" s="146"/>
      <c r="Y374" s="147"/>
      <c r="Z374" s="147"/>
      <c r="AA374" s="141"/>
      <c r="AB374" s="146"/>
      <c r="AC374" s="162"/>
      <c r="AD374" s="146"/>
      <c r="AE374" s="163"/>
      <c r="AF374" s="152">
        <f t="shared" si="33"/>
        <v>0</v>
      </c>
      <c r="AG374" s="167"/>
      <c r="AH374" s="146"/>
      <c r="AI374" s="163"/>
      <c r="AJ374" s="152">
        <f t="shared" si="34"/>
        <v>0</v>
      </c>
      <c r="AK374" s="164"/>
      <c r="AL374" s="146"/>
      <c r="AM374" s="163"/>
      <c r="AN374" s="158">
        <f t="shared" si="35"/>
        <v>0</v>
      </c>
      <c r="AO374" s="157"/>
      <c r="AP374" s="157"/>
      <c r="AQ374" s="158">
        <f t="shared" si="37"/>
        <v>0</v>
      </c>
      <c r="AR374" s="158">
        <f t="shared" si="36"/>
        <v>0</v>
      </c>
      <c r="AS374" s="159"/>
      <c r="AT374" s="164"/>
      <c r="AU374" s="165"/>
      <c r="AV374" s="148"/>
    </row>
    <row r="375" spans="1:48" s="118" customFormat="1" ht="18.75" customHeight="1">
      <c r="A375" s="140">
        <v>74</v>
      </c>
      <c r="B375" s="141" t="s">
        <v>1517</v>
      </c>
      <c r="C375" s="142" t="s">
        <v>64</v>
      </c>
      <c r="D375" s="168" t="s">
        <v>31</v>
      </c>
      <c r="E375" s="168" t="s">
        <v>13</v>
      </c>
      <c r="F375" s="142" t="s">
        <v>36</v>
      </c>
      <c r="G375" s="141" t="s">
        <v>200</v>
      </c>
      <c r="H375" s="142" t="s">
        <v>1</v>
      </c>
      <c r="I375" s="142" t="s">
        <v>40</v>
      </c>
      <c r="J375" s="168" t="s">
        <v>1518</v>
      </c>
      <c r="K375" s="141" t="s">
        <v>218</v>
      </c>
      <c r="L375" s="141">
        <v>80131803</v>
      </c>
      <c r="M375" s="143">
        <v>4057900.0000000005</v>
      </c>
      <c r="N375" s="144">
        <v>9</v>
      </c>
      <c r="O375" s="143">
        <v>5856500</v>
      </c>
      <c r="P375" s="144" t="s">
        <v>452</v>
      </c>
      <c r="Q375" s="144" t="s">
        <v>452</v>
      </c>
      <c r="R375" s="144" t="s">
        <v>452</v>
      </c>
      <c r="S375" s="141" t="s">
        <v>158</v>
      </c>
      <c r="T375" s="141" t="s">
        <v>201</v>
      </c>
      <c r="U375" s="141" t="s">
        <v>1390</v>
      </c>
      <c r="V375" s="145" t="s">
        <v>1391</v>
      </c>
      <c r="W375" s="141" t="s">
        <v>4012</v>
      </c>
      <c r="X375" s="146"/>
      <c r="Y375" s="147"/>
      <c r="Z375" s="147"/>
      <c r="AA375" s="141"/>
      <c r="AB375" s="146"/>
      <c r="AC375" s="162"/>
      <c r="AD375" s="146"/>
      <c r="AE375" s="163"/>
      <c r="AF375" s="152">
        <f t="shared" si="33"/>
        <v>5856500</v>
      </c>
      <c r="AG375" s="167"/>
      <c r="AH375" s="146"/>
      <c r="AI375" s="163"/>
      <c r="AJ375" s="152">
        <f t="shared" si="34"/>
        <v>0</v>
      </c>
      <c r="AK375" s="164"/>
      <c r="AL375" s="146"/>
      <c r="AM375" s="163"/>
      <c r="AN375" s="158">
        <f t="shared" si="35"/>
        <v>0</v>
      </c>
      <c r="AO375" s="157"/>
      <c r="AP375" s="157"/>
      <c r="AQ375" s="158">
        <f t="shared" si="37"/>
        <v>0</v>
      </c>
      <c r="AR375" s="158">
        <f t="shared" si="36"/>
        <v>5856500</v>
      </c>
      <c r="AS375" s="159"/>
      <c r="AT375" s="164"/>
      <c r="AU375" s="165"/>
      <c r="AV375" s="148"/>
    </row>
    <row r="376" spans="1:48" s="118" customFormat="1" ht="18.75" customHeight="1">
      <c r="A376" s="140">
        <v>75</v>
      </c>
      <c r="B376" s="141" t="s">
        <v>1519</v>
      </c>
      <c r="C376" s="142" t="s">
        <v>64</v>
      </c>
      <c r="D376" s="168" t="s">
        <v>31</v>
      </c>
      <c r="E376" s="168" t="s">
        <v>13</v>
      </c>
      <c r="F376" s="142" t="s">
        <v>36</v>
      </c>
      <c r="G376" s="141" t="s">
        <v>200</v>
      </c>
      <c r="H376" s="142" t="s">
        <v>1</v>
      </c>
      <c r="I376" s="142" t="s">
        <v>40</v>
      </c>
      <c r="J376" s="168" t="s">
        <v>1518</v>
      </c>
      <c r="K376" s="141" t="s">
        <v>218</v>
      </c>
      <c r="L376" s="141">
        <v>80131803</v>
      </c>
      <c r="M376" s="143">
        <v>4233790</v>
      </c>
      <c r="N376" s="144">
        <v>9</v>
      </c>
      <c r="O376" s="143">
        <v>2939090</v>
      </c>
      <c r="P376" s="144" t="s">
        <v>452</v>
      </c>
      <c r="Q376" s="144" t="s">
        <v>452</v>
      </c>
      <c r="R376" s="144" t="s">
        <v>452</v>
      </c>
      <c r="S376" s="141" t="s">
        <v>158</v>
      </c>
      <c r="T376" s="141" t="s">
        <v>201</v>
      </c>
      <c r="U376" s="141" t="s">
        <v>1390</v>
      </c>
      <c r="V376" s="145" t="s">
        <v>1391</v>
      </c>
      <c r="W376" s="141" t="s">
        <v>4012</v>
      </c>
      <c r="X376" s="146"/>
      <c r="Y376" s="147"/>
      <c r="Z376" s="147"/>
      <c r="AA376" s="141"/>
      <c r="AB376" s="146"/>
      <c r="AC376" s="162"/>
      <c r="AD376" s="146"/>
      <c r="AE376" s="163"/>
      <c r="AF376" s="152">
        <f t="shared" si="33"/>
        <v>2939090</v>
      </c>
      <c r="AG376" s="167"/>
      <c r="AH376" s="146"/>
      <c r="AI376" s="163"/>
      <c r="AJ376" s="152">
        <f t="shared" si="34"/>
        <v>0</v>
      </c>
      <c r="AK376" s="164"/>
      <c r="AL376" s="146"/>
      <c r="AM376" s="163"/>
      <c r="AN376" s="158">
        <f t="shared" si="35"/>
        <v>0</v>
      </c>
      <c r="AO376" s="157"/>
      <c r="AP376" s="157"/>
      <c r="AQ376" s="158">
        <f t="shared" si="37"/>
        <v>0</v>
      </c>
      <c r="AR376" s="158">
        <f t="shared" si="36"/>
        <v>2939090</v>
      </c>
      <c r="AS376" s="159"/>
      <c r="AT376" s="164"/>
      <c r="AU376" s="165"/>
      <c r="AV376" s="148"/>
    </row>
    <row r="377" spans="1:48" s="118" customFormat="1" ht="18.75" customHeight="1">
      <c r="A377" s="140">
        <v>76</v>
      </c>
      <c r="B377" s="141" t="s">
        <v>1520</v>
      </c>
      <c r="C377" s="142" t="s">
        <v>64</v>
      </c>
      <c r="D377" s="168" t="s">
        <v>31</v>
      </c>
      <c r="E377" s="168" t="s">
        <v>13</v>
      </c>
      <c r="F377" s="142" t="s">
        <v>36</v>
      </c>
      <c r="G377" s="141" t="s">
        <v>200</v>
      </c>
      <c r="H377" s="142" t="s">
        <v>1</v>
      </c>
      <c r="I377" s="142" t="s">
        <v>40</v>
      </c>
      <c r="J377" s="168" t="s">
        <v>1518</v>
      </c>
      <c r="K377" s="141" t="s">
        <v>226</v>
      </c>
      <c r="L377" s="141" t="s">
        <v>237</v>
      </c>
      <c r="M377" s="143">
        <v>0</v>
      </c>
      <c r="N377" s="144">
        <v>0</v>
      </c>
      <c r="O377" s="143">
        <f>85500000-85500000</f>
        <v>0</v>
      </c>
      <c r="P377" s="144" t="s">
        <v>361</v>
      </c>
      <c r="Q377" s="144" t="s">
        <v>361</v>
      </c>
      <c r="R377" s="144" t="s">
        <v>361</v>
      </c>
      <c r="S377" s="141" t="s">
        <v>158</v>
      </c>
      <c r="T377" s="141" t="s">
        <v>201</v>
      </c>
      <c r="U377" s="141" t="s">
        <v>1390</v>
      </c>
      <c r="V377" s="145" t="s">
        <v>1391</v>
      </c>
      <c r="W377" s="141" t="s">
        <v>4012</v>
      </c>
      <c r="X377" s="146"/>
      <c r="Y377" s="147"/>
      <c r="Z377" s="147"/>
      <c r="AA377" s="141"/>
      <c r="AB377" s="146"/>
      <c r="AC377" s="162"/>
      <c r="AD377" s="146"/>
      <c r="AE377" s="163"/>
      <c r="AF377" s="152">
        <f t="shared" si="33"/>
        <v>0</v>
      </c>
      <c r="AG377" s="167"/>
      <c r="AH377" s="146"/>
      <c r="AI377" s="163"/>
      <c r="AJ377" s="152">
        <f t="shared" si="34"/>
        <v>0</v>
      </c>
      <c r="AK377" s="164"/>
      <c r="AL377" s="146"/>
      <c r="AM377" s="163"/>
      <c r="AN377" s="158">
        <f t="shared" si="35"/>
        <v>0</v>
      </c>
      <c r="AO377" s="157"/>
      <c r="AP377" s="157"/>
      <c r="AQ377" s="158">
        <f t="shared" si="37"/>
        <v>0</v>
      </c>
      <c r="AR377" s="158">
        <f t="shared" si="36"/>
        <v>0</v>
      </c>
      <c r="AS377" s="159"/>
      <c r="AT377" s="164"/>
      <c r="AU377" s="165"/>
      <c r="AV377" s="148"/>
    </row>
    <row r="378" spans="1:48" s="118" customFormat="1" ht="18.75" customHeight="1">
      <c r="A378" s="140">
        <v>77</v>
      </c>
      <c r="B378" s="141" t="s">
        <v>1521</v>
      </c>
      <c r="C378" s="142" t="s">
        <v>64</v>
      </c>
      <c r="D378" s="168" t="s">
        <v>31</v>
      </c>
      <c r="E378" s="168" t="s">
        <v>13</v>
      </c>
      <c r="F378" s="142" t="s">
        <v>36</v>
      </c>
      <c r="G378" s="141" t="s">
        <v>200</v>
      </c>
      <c r="H378" s="142" t="s">
        <v>1</v>
      </c>
      <c r="I378" s="142" t="s">
        <v>40</v>
      </c>
      <c r="J378" s="168" t="s">
        <v>1518</v>
      </c>
      <c r="K378" s="141" t="s">
        <v>218</v>
      </c>
      <c r="L378" s="141">
        <v>80131803</v>
      </c>
      <c r="M378" s="143">
        <v>5175500</v>
      </c>
      <c r="N378" s="144">
        <v>9</v>
      </c>
      <c r="O378" s="143">
        <v>739400</v>
      </c>
      <c r="P378" s="144" t="s">
        <v>452</v>
      </c>
      <c r="Q378" s="144" t="s">
        <v>452</v>
      </c>
      <c r="R378" s="144" t="s">
        <v>452</v>
      </c>
      <c r="S378" s="141" t="s">
        <v>158</v>
      </c>
      <c r="T378" s="141" t="s">
        <v>201</v>
      </c>
      <c r="U378" s="141" t="s">
        <v>1390</v>
      </c>
      <c r="V378" s="145" t="s">
        <v>1391</v>
      </c>
      <c r="W378" s="141" t="s">
        <v>4012</v>
      </c>
      <c r="X378" s="146"/>
      <c r="Y378" s="147"/>
      <c r="Z378" s="147"/>
      <c r="AA378" s="141"/>
      <c r="AB378" s="146"/>
      <c r="AC378" s="162"/>
      <c r="AD378" s="146"/>
      <c r="AE378" s="163"/>
      <c r="AF378" s="152">
        <f t="shared" si="33"/>
        <v>739400</v>
      </c>
      <c r="AG378" s="167"/>
      <c r="AH378" s="146"/>
      <c r="AI378" s="163"/>
      <c r="AJ378" s="152">
        <f t="shared" si="34"/>
        <v>0</v>
      </c>
      <c r="AK378" s="164"/>
      <c r="AL378" s="146"/>
      <c r="AM378" s="163"/>
      <c r="AN378" s="158">
        <f t="shared" si="35"/>
        <v>0</v>
      </c>
      <c r="AO378" s="157"/>
      <c r="AP378" s="157"/>
      <c r="AQ378" s="158">
        <f t="shared" si="37"/>
        <v>0</v>
      </c>
      <c r="AR378" s="158">
        <f t="shared" si="36"/>
        <v>739400</v>
      </c>
      <c r="AS378" s="159"/>
      <c r="AT378" s="164"/>
      <c r="AU378" s="165"/>
      <c r="AV378" s="148"/>
    </row>
    <row r="379" spans="1:48" s="118" customFormat="1" ht="18.75" customHeight="1">
      <c r="A379" s="140">
        <v>78</v>
      </c>
      <c r="B379" s="141" t="s">
        <v>1522</v>
      </c>
      <c r="C379" s="142" t="s">
        <v>64</v>
      </c>
      <c r="D379" s="168" t="s">
        <v>31</v>
      </c>
      <c r="E379" s="168" t="s">
        <v>13</v>
      </c>
      <c r="F379" s="142" t="s">
        <v>36</v>
      </c>
      <c r="G379" s="141" t="s">
        <v>200</v>
      </c>
      <c r="H379" s="142" t="s">
        <v>1</v>
      </c>
      <c r="I379" s="142" t="s">
        <v>40</v>
      </c>
      <c r="J379" s="168" t="s">
        <v>1523</v>
      </c>
      <c r="K379" s="141" t="s">
        <v>218</v>
      </c>
      <c r="L379" s="141">
        <v>80131803</v>
      </c>
      <c r="M379" s="143">
        <v>5175500</v>
      </c>
      <c r="N379" s="144">
        <v>9</v>
      </c>
      <c r="O379" s="143">
        <v>39992500</v>
      </c>
      <c r="P379" s="144" t="s">
        <v>452</v>
      </c>
      <c r="Q379" s="144" t="s">
        <v>452</v>
      </c>
      <c r="R379" s="144" t="s">
        <v>452</v>
      </c>
      <c r="S379" s="141" t="s">
        <v>158</v>
      </c>
      <c r="T379" s="141" t="s">
        <v>201</v>
      </c>
      <c r="U379" s="141" t="s">
        <v>1390</v>
      </c>
      <c r="V379" s="145" t="s">
        <v>1391</v>
      </c>
      <c r="W379" s="141" t="s">
        <v>4012</v>
      </c>
      <c r="X379" s="146"/>
      <c r="Y379" s="147"/>
      <c r="Z379" s="147"/>
      <c r="AA379" s="141"/>
      <c r="AB379" s="146"/>
      <c r="AC379" s="162"/>
      <c r="AD379" s="146"/>
      <c r="AE379" s="163"/>
      <c r="AF379" s="152">
        <f t="shared" si="33"/>
        <v>39992500</v>
      </c>
      <c r="AG379" s="167"/>
      <c r="AH379" s="146"/>
      <c r="AI379" s="163"/>
      <c r="AJ379" s="152">
        <f t="shared" si="34"/>
        <v>0</v>
      </c>
      <c r="AK379" s="164"/>
      <c r="AL379" s="146"/>
      <c r="AM379" s="163"/>
      <c r="AN379" s="158">
        <f t="shared" si="35"/>
        <v>0</v>
      </c>
      <c r="AO379" s="157"/>
      <c r="AP379" s="157"/>
      <c r="AQ379" s="158">
        <f t="shared" si="37"/>
        <v>0</v>
      </c>
      <c r="AR379" s="158">
        <f t="shared" si="36"/>
        <v>39992500</v>
      </c>
      <c r="AS379" s="159"/>
      <c r="AT379" s="164"/>
      <c r="AU379" s="165"/>
      <c r="AV379" s="148"/>
    </row>
    <row r="380" spans="1:48" s="118" customFormat="1" ht="18.75" customHeight="1">
      <c r="A380" s="140">
        <v>79</v>
      </c>
      <c r="B380" s="141" t="s">
        <v>1524</v>
      </c>
      <c r="C380" s="142" t="s">
        <v>64</v>
      </c>
      <c r="D380" s="168" t="s">
        <v>31</v>
      </c>
      <c r="E380" s="168" t="s">
        <v>13</v>
      </c>
      <c r="F380" s="142" t="s">
        <v>36</v>
      </c>
      <c r="G380" s="141" t="s">
        <v>200</v>
      </c>
      <c r="H380" s="142" t="s">
        <v>1</v>
      </c>
      <c r="I380" s="142" t="s">
        <v>40</v>
      </c>
      <c r="J380" s="168" t="s">
        <v>1525</v>
      </c>
      <c r="K380" s="141" t="s">
        <v>218</v>
      </c>
      <c r="L380" s="141">
        <v>80131803</v>
      </c>
      <c r="M380" s="143">
        <v>5998300.0000000009</v>
      </c>
      <c r="N380" s="144">
        <v>9</v>
      </c>
      <c r="O380" s="143">
        <v>27100500</v>
      </c>
      <c r="P380" s="144" t="s">
        <v>452</v>
      </c>
      <c r="Q380" s="144" t="s">
        <v>452</v>
      </c>
      <c r="R380" s="144" t="s">
        <v>452</v>
      </c>
      <c r="S380" s="141" t="s">
        <v>158</v>
      </c>
      <c r="T380" s="141" t="s">
        <v>201</v>
      </c>
      <c r="U380" s="141" t="s">
        <v>1390</v>
      </c>
      <c r="V380" s="145" t="s">
        <v>1391</v>
      </c>
      <c r="W380" s="141" t="s">
        <v>4012</v>
      </c>
      <c r="X380" s="146"/>
      <c r="Y380" s="147"/>
      <c r="Z380" s="147"/>
      <c r="AA380" s="141"/>
      <c r="AB380" s="146"/>
      <c r="AC380" s="162"/>
      <c r="AD380" s="146"/>
      <c r="AE380" s="163"/>
      <c r="AF380" s="152">
        <f t="shared" si="33"/>
        <v>27100500</v>
      </c>
      <c r="AG380" s="167"/>
      <c r="AH380" s="146"/>
      <c r="AI380" s="163"/>
      <c r="AJ380" s="152">
        <f t="shared" si="34"/>
        <v>0</v>
      </c>
      <c r="AK380" s="164"/>
      <c r="AL380" s="146"/>
      <c r="AM380" s="163"/>
      <c r="AN380" s="158">
        <f t="shared" si="35"/>
        <v>0</v>
      </c>
      <c r="AO380" s="157"/>
      <c r="AP380" s="157"/>
      <c r="AQ380" s="158">
        <f t="shared" si="37"/>
        <v>0</v>
      </c>
      <c r="AR380" s="158">
        <f t="shared" si="36"/>
        <v>27100500</v>
      </c>
      <c r="AS380" s="159"/>
      <c r="AT380" s="164"/>
      <c r="AU380" s="165"/>
      <c r="AV380" s="148"/>
    </row>
    <row r="381" spans="1:48" s="118" customFormat="1" ht="18.75" customHeight="1">
      <c r="A381" s="140">
        <v>80</v>
      </c>
      <c r="B381" s="141" t="s">
        <v>1526</v>
      </c>
      <c r="C381" s="142" t="s">
        <v>64</v>
      </c>
      <c r="D381" s="168" t="s">
        <v>31</v>
      </c>
      <c r="E381" s="168" t="s">
        <v>13</v>
      </c>
      <c r="F381" s="142" t="s">
        <v>36</v>
      </c>
      <c r="G381" s="141" t="s">
        <v>200</v>
      </c>
      <c r="H381" s="142" t="s">
        <v>1</v>
      </c>
      <c r="I381" s="142" t="s">
        <v>40</v>
      </c>
      <c r="J381" s="168" t="s">
        <v>1527</v>
      </c>
      <c r="K381" s="141" t="s">
        <v>218</v>
      </c>
      <c r="L381" s="141">
        <v>80131803</v>
      </c>
      <c r="M381" s="143">
        <v>5998300.0000000009</v>
      </c>
      <c r="N381" s="144">
        <v>9</v>
      </c>
      <c r="O381" s="143">
        <v>19165849</v>
      </c>
      <c r="P381" s="144" t="s">
        <v>452</v>
      </c>
      <c r="Q381" s="144" t="s">
        <v>452</v>
      </c>
      <c r="R381" s="144" t="s">
        <v>452</v>
      </c>
      <c r="S381" s="141" t="s">
        <v>158</v>
      </c>
      <c r="T381" s="141" t="s">
        <v>201</v>
      </c>
      <c r="U381" s="141" t="s">
        <v>1390</v>
      </c>
      <c r="V381" s="145" t="s">
        <v>1391</v>
      </c>
      <c r="W381" s="141" t="s">
        <v>4012</v>
      </c>
      <c r="X381" s="146"/>
      <c r="Y381" s="147"/>
      <c r="Z381" s="147"/>
      <c r="AA381" s="141"/>
      <c r="AB381" s="146"/>
      <c r="AC381" s="162"/>
      <c r="AD381" s="146"/>
      <c r="AE381" s="163"/>
      <c r="AF381" s="152">
        <f t="shared" si="33"/>
        <v>19165849</v>
      </c>
      <c r="AG381" s="167"/>
      <c r="AH381" s="146"/>
      <c r="AI381" s="163"/>
      <c r="AJ381" s="152">
        <f t="shared" si="34"/>
        <v>0</v>
      </c>
      <c r="AK381" s="164"/>
      <c r="AL381" s="146"/>
      <c r="AM381" s="163"/>
      <c r="AN381" s="158">
        <f t="shared" si="35"/>
        <v>0</v>
      </c>
      <c r="AO381" s="157"/>
      <c r="AP381" s="157"/>
      <c r="AQ381" s="158">
        <f t="shared" si="37"/>
        <v>0</v>
      </c>
      <c r="AR381" s="158">
        <f t="shared" si="36"/>
        <v>19165849</v>
      </c>
      <c r="AS381" s="159"/>
      <c r="AT381" s="164"/>
      <c r="AU381" s="165"/>
      <c r="AV381" s="148"/>
    </row>
    <row r="382" spans="1:48" s="118" customFormat="1" ht="18.75" customHeight="1">
      <c r="A382" s="140">
        <v>81</v>
      </c>
      <c r="B382" s="141" t="s">
        <v>1528</v>
      </c>
      <c r="C382" s="142" t="s">
        <v>64</v>
      </c>
      <c r="D382" s="168" t="s">
        <v>31</v>
      </c>
      <c r="E382" s="168" t="s">
        <v>13</v>
      </c>
      <c r="F382" s="142" t="s">
        <v>36</v>
      </c>
      <c r="G382" s="141" t="s">
        <v>200</v>
      </c>
      <c r="H382" s="142" t="s">
        <v>1</v>
      </c>
      <c r="I382" s="142" t="s">
        <v>40</v>
      </c>
      <c r="J382" s="168" t="s">
        <v>1518</v>
      </c>
      <c r="K382" s="141" t="s">
        <v>218</v>
      </c>
      <c r="L382" s="141">
        <v>80131803</v>
      </c>
      <c r="M382" s="143">
        <v>5998300.0000000009</v>
      </c>
      <c r="N382" s="144">
        <v>9</v>
      </c>
      <c r="O382" s="143">
        <v>27100500</v>
      </c>
      <c r="P382" s="144" t="s">
        <v>452</v>
      </c>
      <c r="Q382" s="144" t="s">
        <v>452</v>
      </c>
      <c r="R382" s="144" t="s">
        <v>452</v>
      </c>
      <c r="S382" s="141" t="s">
        <v>158</v>
      </c>
      <c r="T382" s="141" t="s">
        <v>201</v>
      </c>
      <c r="U382" s="141" t="s">
        <v>1390</v>
      </c>
      <c r="V382" s="145" t="s">
        <v>1391</v>
      </c>
      <c r="W382" s="141" t="s">
        <v>4012</v>
      </c>
      <c r="X382" s="146"/>
      <c r="Y382" s="147"/>
      <c r="Z382" s="147"/>
      <c r="AA382" s="141"/>
      <c r="AB382" s="146"/>
      <c r="AC382" s="162"/>
      <c r="AD382" s="146"/>
      <c r="AE382" s="163"/>
      <c r="AF382" s="152">
        <f t="shared" si="33"/>
        <v>27100500</v>
      </c>
      <c r="AG382" s="167"/>
      <c r="AH382" s="146"/>
      <c r="AI382" s="163"/>
      <c r="AJ382" s="152">
        <f t="shared" si="34"/>
        <v>0</v>
      </c>
      <c r="AK382" s="164"/>
      <c r="AL382" s="146"/>
      <c r="AM382" s="163"/>
      <c r="AN382" s="158">
        <f t="shared" si="35"/>
        <v>0</v>
      </c>
      <c r="AO382" s="157"/>
      <c r="AP382" s="157"/>
      <c r="AQ382" s="158">
        <f t="shared" si="37"/>
        <v>0</v>
      </c>
      <c r="AR382" s="158">
        <f t="shared" si="36"/>
        <v>27100500</v>
      </c>
      <c r="AS382" s="159"/>
      <c r="AT382" s="164"/>
      <c r="AU382" s="165"/>
      <c r="AV382" s="148"/>
    </row>
    <row r="383" spans="1:48" s="118" customFormat="1" ht="18.75" customHeight="1">
      <c r="A383" s="140">
        <v>82</v>
      </c>
      <c r="B383" s="141" t="s">
        <v>1529</v>
      </c>
      <c r="C383" s="142" t="s">
        <v>64</v>
      </c>
      <c r="D383" s="168" t="s">
        <v>31</v>
      </c>
      <c r="E383" s="168" t="s">
        <v>13</v>
      </c>
      <c r="F383" s="142" t="s">
        <v>36</v>
      </c>
      <c r="G383" s="141" t="s">
        <v>200</v>
      </c>
      <c r="H383" s="142" t="s">
        <v>1</v>
      </c>
      <c r="I383" s="142" t="s">
        <v>40</v>
      </c>
      <c r="J383" s="168" t="s">
        <v>1530</v>
      </c>
      <c r="K383" s="141" t="s">
        <v>218</v>
      </c>
      <c r="L383" s="141">
        <v>80131803</v>
      </c>
      <c r="M383" s="143">
        <v>6469100.0000000009</v>
      </c>
      <c r="N383" s="144">
        <v>9</v>
      </c>
      <c r="O383" s="143">
        <v>39297100</v>
      </c>
      <c r="P383" s="144" t="s">
        <v>452</v>
      </c>
      <c r="Q383" s="144" t="s">
        <v>452</v>
      </c>
      <c r="R383" s="144" t="s">
        <v>452</v>
      </c>
      <c r="S383" s="141" t="s">
        <v>158</v>
      </c>
      <c r="T383" s="141" t="s">
        <v>201</v>
      </c>
      <c r="U383" s="141" t="s">
        <v>1390</v>
      </c>
      <c r="V383" s="145" t="s">
        <v>1391</v>
      </c>
      <c r="W383" s="141" t="s">
        <v>4012</v>
      </c>
      <c r="X383" s="146"/>
      <c r="Y383" s="147"/>
      <c r="Z383" s="147"/>
      <c r="AA383" s="141"/>
      <c r="AB383" s="146"/>
      <c r="AC383" s="162"/>
      <c r="AD383" s="146"/>
      <c r="AE383" s="163"/>
      <c r="AF383" s="152">
        <f t="shared" si="33"/>
        <v>39297100</v>
      </c>
      <c r="AG383" s="167"/>
      <c r="AH383" s="146"/>
      <c r="AI383" s="163"/>
      <c r="AJ383" s="152">
        <f t="shared" si="34"/>
        <v>0</v>
      </c>
      <c r="AK383" s="164"/>
      <c r="AL383" s="146"/>
      <c r="AM383" s="163"/>
      <c r="AN383" s="158">
        <f t="shared" si="35"/>
        <v>0</v>
      </c>
      <c r="AO383" s="157"/>
      <c r="AP383" s="157"/>
      <c r="AQ383" s="158">
        <f t="shared" si="37"/>
        <v>0</v>
      </c>
      <c r="AR383" s="158">
        <f t="shared" si="36"/>
        <v>39297100</v>
      </c>
      <c r="AS383" s="159"/>
      <c r="AT383" s="164"/>
      <c r="AU383" s="165"/>
      <c r="AV383" s="148"/>
    </row>
    <row r="384" spans="1:48" s="118" customFormat="1" ht="18.75" customHeight="1">
      <c r="A384" s="140">
        <v>83</v>
      </c>
      <c r="B384" s="141" t="s">
        <v>1531</v>
      </c>
      <c r="C384" s="142" t="s">
        <v>64</v>
      </c>
      <c r="D384" s="168" t="s">
        <v>31</v>
      </c>
      <c r="E384" s="168" t="s">
        <v>13</v>
      </c>
      <c r="F384" s="142" t="s">
        <v>36</v>
      </c>
      <c r="G384" s="141" t="s">
        <v>200</v>
      </c>
      <c r="H384" s="142" t="s">
        <v>1</v>
      </c>
      <c r="I384" s="142" t="s">
        <v>40</v>
      </c>
      <c r="J384" s="168" t="s">
        <v>1532</v>
      </c>
      <c r="K384" s="141" t="s">
        <v>218</v>
      </c>
      <c r="L384" s="141">
        <v>80131803</v>
      </c>
      <c r="M384" s="143">
        <v>6469100.0000000009</v>
      </c>
      <c r="N384" s="144">
        <v>9</v>
      </c>
      <c r="O384" s="143">
        <v>49988500</v>
      </c>
      <c r="P384" s="144" t="s">
        <v>452</v>
      </c>
      <c r="Q384" s="144" t="s">
        <v>452</v>
      </c>
      <c r="R384" s="144" t="s">
        <v>452</v>
      </c>
      <c r="S384" s="141" t="s">
        <v>158</v>
      </c>
      <c r="T384" s="141" t="s">
        <v>201</v>
      </c>
      <c r="U384" s="141" t="s">
        <v>1390</v>
      </c>
      <c r="V384" s="145" t="s">
        <v>1391</v>
      </c>
      <c r="W384" s="141" t="s">
        <v>4012</v>
      </c>
      <c r="X384" s="146"/>
      <c r="Y384" s="147"/>
      <c r="Z384" s="147"/>
      <c r="AA384" s="141"/>
      <c r="AB384" s="146"/>
      <c r="AC384" s="162"/>
      <c r="AD384" s="146"/>
      <c r="AE384" s="163"/>
      <c r="AF384" s="152">
        <f t="shared" si="33"/>
        <v>49988500</v>
      </c>
      <c r="AG384" s="167"/>
      <c r="AH384" s="146"/>
      <c r="AI384" s="163"/>
      <c r="AJ384" s="152">
        <f t="shared" si="34"/>
        <v>0</v>
      </c>
      <c r="AK384" s="164"/>
      <c r="AL384" s="146"/>
      <c r="AM384" s="163"/>
      <c r="AN384" s="158">
        <f t="shared" si="35"/>
        <v>0</v>
      </c>
      <c r="AO384" s="157"/>
      <c r="AP384" s="157"/>
      <c r="AQ384" s="158">
        <f t="shared" si="37"/>
        <v>0</v>
      </c>
      <c r="AR384" s="158">
        <f t="shared" si="36"/>
        <v>49988500</v>
      </c>
      <c r="AS384" s="159"/>
      <c r="AT384" s="164"/>
      <c r="AU384" s="165"/>
      <c r="AV384" s="148"/>
    </row>
    <row r="385" spans="1:48" s="118" customFormat="1" ht="18.75" customHeight="1">
      <c r="A385" s="140">
        <v>84</v>
      </c>
      <c r="B385" s="141" t="s">
        <v>1533</v>
      </c>
      <c r="C385" s="142" t="s">
        <v>64</v>
      </c>
      <c r="D385" s="168" t="s">
        <v>31</v>
      </c>
      <c r="E385" s="168" t="s">
        <v>13</v>
      </c>
      <c r="F385" s="142" t="s">
        <v>36</v>
      </c>
      <c r="G385" s="141" t="s">
        <v>200</v>
      </c>
      <c r="H385" s="142" t="s">
        <v>1</v>
      </c>
      <c r="I385" s="142" t="s">
        <v>40</v>
      </c>
      <c r="J385" s="168" t="s">
        <v>1534</v>
      </c>
      <c r="K385" s="141" t="s">
        <v>218</v>
      </c>
      <c r="L385" s="141">
        <v>80131803</v>
      </c>
      <c r="M385" s="143">
        <v>6600000.0000000009</v>
      </c>
      <c r="N385" s="144">
        <v>9</v>
      </c>
      <c r="O385" s="143">
        <v>51000000</v>
      </c>
      <c r="P385" s="144" t="s">
        <v>452</v>
      </c>
      <c r="Q385" s="144" t="s">
        <v>452</v>
      </c>
      <c r="R385" s="144" t="s">
        <v>452</v>
      </c>
      <c r="S385" s="141" t="s">
        <v>158</v>
      </c>
      <c r="T385" s="141" t="s">
        <v>201</v>
      </c>
      <c r="U385" s="141" t="s">
        <v>1390</v>
      </c>
      <c r="V385" s="145" t="s">
        <v>1391</v>
      </c>
      <c r="W385" s="141" t="s">
        <v>4012</v>
      </c>
      <c r="X385" s="146"/>
      <c r="Y385" s="147"/>
      <c r="Z385" s="147"/>
      <c r="AA385" s="141"/>
      <c r="AB385" s="146"/>
      <c r="AC385" s="162"/>
      <c r="AD385" s="146"/>
      <c r="AE385" s="163"/>
      <c r="AF385" s="152">
        <f t="shared" si="33"/>
        <v>51000000</v>
      </c>
      <c r="AG385" s="167"/>
      <c r="AH385" s="146"/>
      <c r="AI385" s="163"/>
      <c r="AJ385" s="152">
        <f t="shared" si="34"/>
        <v>0</v>
      </c>
      <c r="AK385" s="164"/>
      <c r="AL385" s="146"/>
      <c r="AM385" s="163"/>
      <c r="AN385" s="158">
        <f t="shared" si="35"/>
        <v>0</v>
      </c>
      <c r="AO385" s="157"/>
      <c r="AP385" s="157"/>
      <c r="AQ385" s="158">
        <f t="shared" si="37"/>
        <v>0</v>
      </c>
      <c r="AR385" s="158">
        <f t="shared" si="36"/>
        <v>51000000</v>
      </c>
      <c r="AS385" s="159"/>
      <c r="AT385" s="164"/>
      <c r="AU385" s="165"/>
      <c r="AV385" s="148"/>
    </row>
    <row r="386" spans="1:48" s="118" customFormat="1" ht="18.75" customHeight="1">
      <c r="A386" s="140">
        <v>85</v>
      </c>
      <c r="B386" s="141" t="s">
        <v>1535</v>
      </c>
      <c r="C386" s="142" t="s">
        <v>64</v>
      </c>
      <c r="D386" s="168" t="s">
        <v>31</v>
      </c>
      <c r="E386" s="168" t="s">
        <v>13</v>
      </c>
      <c r="F386" s="142" t="s">
        <v>36</v>
      </c>
      <c r="G386" s="141" t="s">
        <v>200</v>
      </c>
      <c r="H386" s="142" t="s">
        <v>1</v>
      </c>
      <c r="I386" s="142" t="s">
        <v>40</v>
      </c>
      <c r="J386" s="168" t="s">
        <v>1518</v>
      </c>
      <c r="K386" s="141" t="s">
        <v>218</v>
      </c>
      <c r="L386" s="141">
        <v>80131803</v>
      </c>
      <c r="M386" s="143">
        <v>7056500.0000000009</v>
      </c>
      <c r="N386" s="144">
        <v>9</v>
      </c>
      <c r="O386" s="143">
        <v>54527500</v>
      </c>
      <c r="P386" s="144" t="s">
        <v>238</v>
      </c>
      <c r="Q386" s="144" t="s">
        <v>238</v>
      </c>
      <c r="R386" s="144" t="s">
        <v>238</v>
      </c>
      <c r="S386" s="141" t="s">
        <v>158</v>
      </c>
      <c r="T386" s="141" t="s">
        <v>201</v>
      </c>
      <c r="U386" s="141" t="s">
        <v>1390</v>
      </c>
      <c r="V386" s="145" t="s">
        <v>1391</v>
      </c>
      <c r="W386" s="141" t="s">
        <v>4012</v>
      </c>
      <c r="X386" s="146"/>
      <c r="Y386" s="147"/>
      <c r="Z386" s="147"/>
      <c r="AA386" s="141"/>
      <c r="AB386" s="146"/>
      <c r="AC386" s="162"/>
      <c r="AD386" s="146"/>
      <c r="AE386" s="163"/>
      <c r="AF386" s="152">
        <f t="shared" si="33"/>
        <v>54527500</v>
      </c>
      <c r="AG386" s="167"/>
      <c r="AH386" s="146"/>
      <c r="AI386" s="163"/>
      <c r="AJ386" s="152">
        <f t="shared" si="34"/>
        <v>0</v>
      </c>
      <c r="AK386" s="164"/>
      <c r="AL386" s="146"/>
      <c r="AM386" s="163"/>
      <c r="AN386" s="158">
        <f t="shared" si="35"/>
        <v>0</v>
      </c>
      <c r="AO386" s="157"/>
      <c r="AP386" s="157"/>
      <c r="AQ386" s="158">
        <f t="shared" si="37"/>
        <v>0</v>
      </c>
      <c r="AR386" s="158">
        <f t="shared" si="36"/>
        <v>54527500</v>
      </c>
      <c r="AS386" s="159"/>
      <c r="AT386" s="164"/>
      <c r="AU386" s="165"/>
      <c r="AV386" s="148"/>
    </row>
    <row r="387" spans="1:48" s="118" customFormat="1" ht="18.75" customHeight="1">
      <c r="A387" s="140">
        <v>86</v>
      </c>
      <c r="B387" s="141" t="s">
        <v>1536</v>
      </c>
      <c r="C387" s="142" t="s">
        <v>64</v>
      </c>
      <c r="D387" s="168" t="s">
        <v>31</v>
      </c>
      <c r="E387" s="168" t="s">
        <v>13</v>
      </c>
      <c r="F387" s="142" t="s">
        <v>36</v>
      </c>
      <c r="G387" s="141" t="s">
        <v>200</v>
      </c>
      <c r="H387" s="142" t="s">
        <v>1</v>
      </c>
      <c r="I387" s="142" t="s">
        <v>40</v>
      </c>
      <c r="J387" s="168" t="s">
        <v>1518</v>
      </c>
      <c r="K387" s="141" t="s">
        <v>218</v>
      </c>
      <c r="L387" s="141">
        <v>80131803</v>
      </c>
      <c r="M387" s="143">
        <v>7150000.0000000009</v>
      </c>
      <c r="N387" s="144">
        <v>9</v>
      </c>
      <c r="O387" s="143">
        <v>55250000</v>
      </c>
      <c r="P387" s="144" t="s">
        <v>238</v>
      </c>
      <c r="Q387" s="144" t="s">
        <v>238</v>
      </c>
      <c r="R387" s="144" t="s">
        <v>238</v>
      </c>
      <c r="S387" s="141" t="s">
        <v>158</v>
      </c>
      <c r="T387" s="141" t="s">
        <v>201</v>
      </c>
      <c r="U387" s="141" t="s">
        <v>1390</v>
      </c>
      <c r="V387" s="145" t="s">
        <v>1391</v>
      </c>
      <c r="W387" s="141" t="s">
        <v>4012</v>
      </c>
      <c r="X387" s="146"/>
      <c r="Y387" s="147"/>
      <c r="Z387" s="147"/>
      <c r="AA387" s="141"/>
      <c r="AB387" s="146"/>
      <c r="AC387" s="162"/>
      <c r="AD387" s="146"/>
      <c r="AE387" s="163"/>
      <c r="AF387" s="152">
        <f t="shared" si="33"/>
        <v>55250000</v>
      </c>
      <c r="AG387" s="167"/>
      <c r="AH387" s="146"/>
      <c r="AI387" s="163"/>
      <c r="AJ387" s="152">
        <f t="shared" si="34"/>
        <v>0</v>
      </c>
      <c r="AK387" s="164"/>
      <c r="AL387" s="146"/>
      <c r="AM387" s="163"/>
      <c r="AN387" s="158">
        <f t="shared" si="35"/>
        <v>0</v>
      </c>
      <c r="AO387" s="157"/>
      <c r="AP387" s="157"/>
      <c r="AQ387" s="158">
        <f t="shared" si="37"/>
        <v>0</v>
      </c>
      <c r="AR387" s="158">
        <f t="shared" si="36"/>
        <v>55250000</v>
      </c>
      <c r="AS387" s="159"/>
      <c r="AT387" s="164"/>
      <c r="AU387" s="165"/>
      <c r="AV387" s="148"/>
    </row>
    <row r="388" spans="1:48" s="118" customFormat="1" ht="18.75" customHeight="1">
      <c r="A388" s="140">
        <v>87</v>
      </c>
      <c r="B388" s="141" t="s">
        <v>1537</v>
      </c>
      <c r="C388" s="142" t="s">
        <v>64</v>
      </c>
      <c r="D388" s="168" t="s">
        <v>31</v>
      </c>
      <c r="E388" s="168" t="s">
        <v>13</v>
      </c>
      <c r="F388" s="142" t="s">
        <v>36</v>
      </c>
      <c r="G388" s="141" t="s">
        <v>200</v>
      </c>
      <c r="H388" s="142" t="s">
        <v>1</v>
      </c>
      <c r="I388" s="142" t="s">
        <v>40</v>
      </c>
      <c r="J388" s="168" t="s">
        <v>1538</v>
      </c>
      <c r="K388" s="141" t="s">
        <v>218</v>
      </c>
      <c r="L388" s="141">
        <v>80131803</v>
      </c>
      <c r="M388" s="143">
        <v>8232400.0000000009</v>
      </c>
      <c r="N388" s="144">
        <v>9</v>
      </c>
      <c r="O388" s="143">
        <v>63614000</v>
      </c>
      <c r="P388" s="144" t="s">
        <v>238</v>
      </c>
      <c r="Q388" s="144" t="s">
        <v>238</v>
      </c>
      <c r="R388" s="144" t="s">
        <v>238</v>
      </c>
      <c r="S388" s="141" t="s">
        <v>158</v>
      </c>
      <c r="T388" s="141" t="s">
        <v>201</v>
      </c>
      <c r="U388" s="141" t="s">
        <v>1390</v>
      </c>
      <c r="V388" s="145" t="s">
        <v>1391</v>
      </c>
      <c r="W388" s="141" t="s">
        <v>4012</v>
      </c>
      <c r="X388" s="146"/>
      <c r="Y388" s="147"/>
      <c r="Z388" s="147"/>
      <c r="AA388" s="141"/>
      <c r="AB388" s="146"/>
      <c r="AC388" s="162"/>
      <c r="AD388" s="146"/>
      <c r="AE388" s="163"/>
      <c r="AF388" s="152">
        <f t="shared" si="33"/>
        <v>63614000</v>
      </c>
      <c r="AG388" s="167"/>
      <c r="AH388" s="146"/>
      <c r="AI388" s="163"/>
      <c r="AJ388" s="152">
        <f t="shared" si="34"/>
        <v>0</v>
      </c>
      <c r="AK388" s="164"/>
      <c r="AL388" s="146"/>
      <c r="AM388" s="163"/>
      <c r="AN388" s="158">
        <f t="shared" si="35"/>
        <v>0</v>
      </c>
      <c r="AO388" s="157"/>
      <c r="AP388" s="157"/>
      <c r="AQ388" s="158">
        <f t="shared" si="37"/>
        <v>0</v>
      </c>
      <c r="AR388" s="158">
        <f t="shared" si="36"/>
        <v>63614000</v>
      </c>
      <c r="AS388" s="159"/>
      <c r="AT388" s="164"/>
      <c r="AU388" s="165"/>
      <c r="AV388" s="148"/>
    </row>
    <row r="389" spans="1:48" s="118" customFormat="1" ht="18.75" customHeight="1">
      <c r="A389" s="140">
        <v>88</v>
      </c>
      <c r="B389" s="141" t="s">
        <v>1539</v>
      </c>
      <c r="C389" s="142" t="s">
        <v>64</v>
      </c>
      <c r="D389" s="168" t="s">
        <v>31</v>
      </c>
      <c r="E389" s="168" t="s">
        <v>13</v>
      </c>
      <c r="F389" s="142" t="s">
        <v>36</v>
      </c>
      <c r="G389" s="141" t="s">
        <v>200</v>
      </c>
      <c r="H389" s="142" t="s">
        <v>1</v>
      </c>
      <c r="I389" s="142" t="s">
        <v>40</v>
      </c>
      <c r="J389" s="168" t="s">
        <v>1518</v>
      </c>
      <c r="K389" s="141" t="s">
        <v>218</v>
      </c>
      <c r="L389" s="141">
        <v>80131803</v>
      </c>
      <c r="M389" s="143">
        <v>8232400.0000000009</v>
      </c>
      <c r="N389" s="144">
        <v>9</v>
      </c>
      <c r="O389" s="143">
        <v>63614000</v>
      </c>
      <c r="P389" s="144" t="s">
        <v>238</v>
      </c>
      <c r="Q389" s="144" t="s">
        <v>238</v>
      </c>
      <c r="R389" s="144" t="s">
        <v>238</v>
      </c>
      <c r="S389" s="141" t="s">
        <v>158</v>
      </c>
      <c r="T389" s="141" t="s">
        <v>201</v>
      </c>
      <c r="U389" s="141" t="s">
        <v>1390</v>
      </c>
      <c r="V389" s="145" t="s">
        <v>1391</v>
      </c>
      <c r="W389" s="141" t="s">
        <v>4012</v>
      </c>
      <c r="X389" s="146"/>
      <c r="Y389" s="147"/>
      <c r="Z389" s="147"/>
      <c r="AA389" s="141"/>
      <c r="AB389" s="146"/>
      <c r="AC389" s="162"/>
      <c r="AD389" s="146"/>
      <c r="AE389" s="163"/>
      <c r="AF389" s="152">
        <f t="shared" si="33"/>
        <v>63614000</v>
      </c>
      <c r="AG389" s="167"/>
      <c r="AH389" s="146"/>
      <c r="AI389" s="163"/>
      <c r="AJ389" s="152">
        <f t="shared" si="34"/>
        <v>0</v>
      </c>
      <c r="AK389" s="164"/>
      <c r="AL389" s="146"/>
      <c r="AM389" s="163"/>
      <c r="AN389" s="158">
        <f t="shared" si="35"/>
        <v>0</v>
      </c>
      <c r="AO389" s="157"/>
      <c r="AP389" s="157"/>
      <c r="AQ389" s="158">
        <f t="shared" si="37"/>
        <v>0</v>
      </c>
      <c r="AR389" s="158">
        <f t="shared" si="36"/>
        <v>63614000</v>
      </c>
      <c r="AS389" s="159"/>
      <c r="AT389" s="164"/>
      <c r="AU389" s="165"/>
      <c r="AV389" s="148"/>
    </row>
    <row r="390" spans="1:48" s="118" customFormat="1" ht="18.75" customHeight="1">
      <c r="A390" s="140">
        <v>89</v>
      </c>
      <c r="B390" s="141" t="s">
        <v>1540</v>
      </c>
      <c r="C390" s="142" t="s">
        <v>64</v>
      </c>
      <c r="D390" s="168" t="s">
        <v>31</v>
      </c>
      <c r="E390" s="168" t="s">
        <v>13</v>
      </c>
      <c r="F390" s="142" t="s">
        <v>36</v>
      </c>
      <c r="G390" s="141" t="s">
        <v>200</v>
      </c>
      <c r="H390" s="142" t="s">
        <v>1</v>
      </c>
      <c r="I390" s="142" t="s">
        <v>40</v>
      </c>
      <c r="J390" s="168" t="s">
        <v>1518</v>
      </c>
      <c r="K390" s="141" t="s">
        <v>218</v>
      </c>
      <c r="L390" s="141">
        <v>80131803</v>
      </c>
      <c r="M390" s="143">
        <v>9188960</v>
      </c>
      <c r="N390" s="144">
        <v>9</v>
      </c>
      <c r="O390" s="143">
        <v>71005600</v>
      </c>
      <c r="P390" s="144" t="s">
        <v>238</v>
      </c>
      <c r="Q390" s="144" t="s">
        <v>238</v>
      </c>
      <c r="R390" s="144" t="s">
        <v>238</v>
      </c>
      <c r="S390" s="141" t="s">
        <v>158</v>
      </c>
      <c r="T390" s="141" t="s">
        <v>201</v>
      </c>
      <c r="U390" s="141" t="s">
        <v>1390</v>
      </c>
      <c r="V390" s="145" t="s">
        <v>1391</v>
      </c>
      <c r="W390" s="141" t="s">
        <v>4012</v>
      </c>
      <c r="X390" s="146"/>
      <c r="Y390" s="147"/>
      <c r="Z390" s="147"/>
      <c r="AA390" s="141"/>
      <c r="AB390" s="146"/>
      <c r="AC390" s="162"/>
      <c r="AD390" s="146"/>
      <c r="AE390" s="163"/>
      <c r="AF390" s="152">
        <f t="shared" si="33"/>
        <v>71005600</v>
      </c>
      <c r="AG390" s="167"/>
      <c r="AH390" s="146"/>
      <c r="AI390" s="163"/>
      <c r="AJ390" s="152">
        <f t="shared" si="34"/>
        <v>0</v>
      </c>
      <c r="AK390" s="164"/>
      <c r="AL390" s="146"/>
      <c r="AM390" s="163"/>
      <c r="AN390" s="158">
        <f t="shared" si="35"/>
        <v>0</v>
      </c>
      <c r="AO390" s="157"/>
      <c r="AP390" s="157"/>
      <c r="AQ390" s="158">
        <f t="shared" si="37"/>
        <v>0</v>
      </c>
      <c r="AR390" s="158">
        <f t="shared" si="36"/>
        <v>71005600</v>
      </c>
      <c r="AS390" s="159"/>
      <c r="AT390" s="164"/>
      <c r="AU390" s="165"/>
      <c r="AV390" s="148"/>
    </row>
    <row r="391" spans="1:48" s="118" customFormat="1" ht="18.75" customHeight="1">
      <c r="A391" s="140">
        <v>90</v>
      </c>
      <c r="B391" s="141" t="s">
        <v>1541</v>
      </c>
      <c r="C391" s="142" t="s">
        <v>64</v>
      </c>
      <c r="D391" s="168" t="s">
        <v>31</v>
      </c>
      <c r="E391" s="168" t="s">
        <v>13</v>
      </c>
      <c r="F391" s="142" t="s">
        <v>36</v>
      </c>
      <c r="G391" s="141" t="s">
        <v>200</v>
      </c>
      <c r="H391" s="142" t="s">
        <v>1</v>
      </c>
      <c r="I391" s="142" t="s">
        <v>109</v>
      </c>
      <c r="J391" s="168" t="s">
        <v>1542</v>
      </c>
      <c r="K391" s="141" t="s">
        <v>218</v>
      </c>
      <c r="L391" s="141">
        <v>80131803</v>
      </c>
      <c r="M391" s="143">
        <v>8800440</v>
      </c>
      <c r="N391" s="144">
        <v>9</v>
      </c>
      <c r="O391" s="143">
        <v>80004000</v>
      </c>
      <c r="P391" s="144" t="s">
        <v>238</v>
      </c>
      <c r="Q391" s="144" t="s">
        <v>238</v>
      </c>
      <c r="R391" s="144" t="s">
        <v>238</v>
      </c>
      <c r="S391" s="141" t="s">
        <v>158</v>
      </c>
      <c r="T391" s="141" t="s">
        <v>201</v>
      </c>
      <c r="U391" s="141" t="s">
        <v>1390</v>
      </c>
      <c r="V391" s="145" t="s">
        <v>1391</v>
      </c>
      <c r="W391" s="141" t="s">
        <v>4012</v>
      </c>
      <c r="X391" s="146"/>
      <c r="Y391" s="147"/>
      <c r="Z391" s="147"/>
      <c r="AA391" s="141"/>
      <c r="AB391" s="146"/>
      <c r="AC391" s="162"/>
      <c r="AD391" s="146"/>
      <c r="AE391" s="163"/>
      <c r="AF391" s="152">
        <f t="shared" si="33"/>
        <v>80004000</v>
      </c>
      <c r="AG391" s="167"/>
      <c r="AH391" s="146"/>
      <c r="AI391" s="163"/>
      <c r="AJ391" s="152">
        <f t="shared" si="34"/>
        <v>0</v>
      </c>
      <c r="AK391" s="164"/>
      <c r="AL391" s="146"/>
      <c r="AM391" s="163"/>
      <c r="AN391" s="158">
        <f t="shared" si="35"/>
        <v>0</v>
      </c>
      <c r="AO391" s="157"/>
      <c r="AP391" s="157"/>
      <c r="AQ391" s="158">
        <f t="shared" si="37"/>
        <v>0</v>
      </c>
      <c r="AR391" s="158">
        <f t="shared" si="36"/>
        <v>80004000</v>
      </c>
      <c r="AS391" s="159"/>
      <c r="AT391" s="164"/>
      <c r="AU391" s="165"/>
      <c r="AV391" s="148"/>
    </row>
    <row r="392" spans="1:48" s="118" customFormat="1" ht="18.75" customHeight="1">
      <c r="A392" s="140">
        <v>91</v>
      </c>
      <c r="B392" s="141" t="s">
        <v>1543</v>
      </c>
      <c r="C392" s="142" t="s">
        <v>64</v>
      </c>
      <c r="D392" s="168" t="s">
        <v>31</v>
      </c>
      <c r="E392" s="168" t="s">
        <v>13</v>
      </c>
      <c r="F392" s="142" t="s">
        <v>36</v>
      </c>
      <c r="G392" s="141" t="s">
        <v>200</v>
      </c>
      <c r="H392" s="142" t="s">
        <v>1</v>
      </c>
      <c r="I392" s="142" t="s">
        <v>109</v>
      </c>
      <c r="J392" s="168" t="s">
        <v>1518</v>
      </c>
      <c r="K392" s="141" t="s">
        <v>218</v>
      </c>
      <c r="L392" s="141">
        <v>80131803</v>
      </c>
      <c r="M392" s="143">
        <v>8800000</v>
      </c>
      <c r="N392" s="144">
        <v>9</v>
      </c>
      <c r="O392" s="143">
        <v>80000000</v>
      </c>
      <c r="P392" s="144" t="s">
        <v>238</v>
      </c>
      <c r="Q392" s="144" t="s">
        <v>238</v>
      </c>
      <c r="R392" s="144" t="s">
        <v>238</v>
      </c>
      <c r="S392" s="141" t="s">
        <v>158</v>
      </c>
      <c r="T392" s="141" t="s">
        <v>201</v>
      </c>
      <c r="U392" s="141" t="s">
        <v>1390</v>
      </c>
      <c r="V392" s="145" t="s">
        <v>1391</v>
      </c>
      <c r="W392" s="141" t="s">
        <v>4012</v>
      </c>
      <c r="X392" s="146"/>
      <c r="Y392" s="147"/>
      <c r="Z392" s="147"/>
      <c r="AA392" s="141"/>
      <c r="AB392" s="146"/>
      <c r="AC392" s="162"/>
      <c r="AD392" s="146"/>
      <c r="AE392" s="163"/>
      <c r="AF392" s="152">
        <f t="shared" ref="AF392:AF455" si="41">O392-AE392</f>
        <v>80000000</v>
      </c>
      <c r="AG392" s="167"/>
      <c r="AH392" s="146"/>
      <c r="AI392" s="163"/>
      <c r="AJ392" s="152">
        <f t="shared" ref="AJ392:AJ455" si="42">AE392-AI392</f>
        <v>0</v>
      </c>
      <c r="AK392" s="164"/>
      <c r="AL392" s="146"/>
      <c r="AM392" s="163"/>
      <c r="AN392" s="158">
        <f t="shared" ref="AN392:AN455" si="43">AI392-AM392</f>
        <v>0</v>
      </c>
      <c r="AO392" s="157"/>
      <c r="AP392" s="157"/>
      <c r="AQ392" s="158">
        <f t="shared" si="37"/>
        <v>0</v>
      </c>
      <c r="AR392" s="158">
        <f t="shared" ref="AR392:AR455" si="44">O392-AM392</f>
        <v>80000000</v>
      </c>
      <c r="AS392" s="159"/>
      <c r="AT392" s="164"/>
      <c r="AU392" s="165"/>
      <c r="AV392" s="148"/>
    </row>
    <row r="393" spans="1:48" s="118" customFormat="1" ht="18.75" customHeight="1">
      <c r="A393" s="140">
        <v>92</v>
      </c>
      <c r="B393" s="141" t="s">
        <v>1544</v>
      </c>
      <c r="C393" s="142" t="s">
        <v>64</v>
      </c>
      <c r="D393" s="168" t="s">
        <v>31</v>
      </c>
      <c r="E393" s="168" t="s">
        <v>13</v>
      </c>
      <c r="F393" s="142" t="s">
        <v>36</v>
      </c>
      <c r="G393" s="141" t="s">
        <v>200</v>
      </c>
      <c r="H393" s="142" t="s">
        <v>4</v>
      </c>
      <c r="I393" s="142" t="s">
        <v>40</v>
      </c>
      <c r="J393" s="168" t="s">
        <v>1545</v>
      </c>
      <c r="K393" s="141" t="s">
        <v>218</v>
      </c>
      <c r="L393" s="141">
        <v>80101700</v>
      </c>
      <c r="M393" s="143">
        <v>8232400</v>
      </c>
      <c r="N393" s="144">
        <v>9</v>
      </c>
      <c r="O393" s="143">
        <v>63614000</v>
      </c>
      <c r="P393" s="144" t="s">
        <v>238</v>
      </c>
      <c r="Q393" s="144" t="s">
        <v>238</v>
      </c>
      <c r="R393" s="144" t="s">
        <v>238</v>
      </c>
      <c r="S393" s="141" t="s">
        <v>158</v>
      </c>
      <c r="T393" s="141" t="s">
        <v>201</v>
      </c>
      <c r="U393" s="141" t="s">
        <v>1390</v>
      </c>
      <c r="V393" s="145" t="s">
        <v>1391</v>
      </c>
      <c r="W393" s="141" t="s">
        <v>4012</v>
      </c>
      <c r="X393" s="146"/>
      <c r="Y393" s="147"/>
      <c r="Z393" s="147"/>
      <c r="AA393" s="141"/>
      <c r="AB393" s="146"/>
      <c r="AC393" s="162"/>
      <c r="AD393" s="146"/>
      <c r="AE393" s="163"/>
      <c r="AF393" s="152">
        <f t="shared" si="41"/>
        <v>63614000</v>
      </c>
      <c r="AG393" s="167"/>
      <c r="AH393" s="146"/>
      <c r="AI393" s="163"/>
      <c r="AJ393" s="152">
        <f t="shared" si="42"/>
        <v>0</v>
      </c>
      <c r="AK393" s="164"/>
      <c r="AL393" s="146"/>
      <c r="AM393" s="163"/>
      <c r="AN393" s="158">
        <f t="shared" si="43"/>
        <v>0</v>
      </c>
      <c r="AO393" s="157"/>
      <c r="AP393" s="157"/>
      <c r="AQ393" s="158">
        <f t="shared" ref="AQ393:AQ456" si="45">AM393-AO393</f>
        <v>0</v>
      </c>
      <c r="AR393" s="158">
        <f t="shared" si="44"/>
        <v>63614000</v>
      </c>
      <c r="AS393" s="159"/>
      <c r="AT393" s="164"/>
      <c r="AU393" s="165"/>
      <c r="AV393" s="148"/>
    </row>
    <row r="394" spans="1:48" s="118" customFormat="1" ht="18.75" customHeight="1">
      <c r="A394" s="140">
        <v>93</v>
      </c>
      <c r="B394" s="141" t="s">
        <v>1546</v>
      </c>
      <c r="C394" s="142" t="s">
        <v>64</v>
      </c>
      <c r="D394" s="168" t="s">
        <v>31</v>
      </c>
      <c r="E394" s="168" t="s">
        <v>13</v>
      </c>
      <c r="F394" s="142" t="s">
        <v>36</v>
      </c>
      <c r="G394" s="141" t="s">
        <v>200</v>
      </c>
      <c r="H394" s="142" t="s">
        <v>4</v>
      </c>
      <c r="I394" s="142" t="s">
        <v>40</v>
      </c>
      <c r="J394" s="168" t="s">
        <v>1545</v>
      </c>
      <c r="K394" s="141" t="s">
        <v>218</v>
      </c>
      <c r="L394" s="141">
        <v>80101700</v>
      </c>
      <c r="M394" s="143">
        <v>8232400</v>
      </c>
      <c r="N394" s="144">
        <v>9</v>
      </c>
      <c r="O394" s="143">
        <v>63614000</v>
      </c>
      <c r="P394" s="144" t="s">
        <v>238</v>
      </c>
      <c r="Q394" s="144" t="s">
        <v>238</v>
      </c>
      <c r="R394" s="144" t="s">
        <v>238</v>
      </c>
      <c r="S394" s="141" t="s">
        <v>158</v>
      </c>
      <c r="T394" s="141" t="s">
        <v>201</v>
      </c>
      <c r="U394" s="141" t="s">
        <v>1390</v>
      </c>
      <c r="V394" s="145" t="s">
        <v>1391</v>
      </c>
      <c r="W394" s="141" t="s">
        <v>4012</v>
      </c>
      <c r="X394" s="146"/>
      <c r="Y394" s="147"/>
      <c r="Z394" s="147"/>
      <c r="AA394" s="141"/>
      <c r="AB394" s="146"/>
      <c r="AC394" s="162"/>
      <c r="AD394" s="146"/>
      <c r="AE394" s="163"/>
      <c r="AF394" s="152">
        <f t="shared" si="41"/>
        <v>63614000</v>
      </c>
      <c r="AG394" s="167"/>
      <c r="AH394" s="146"/>
      <c r="AI394" s="163"/>
      <c r="AJ394" s="152">
        <f t="shared" si="42"/>
        <v>0</v>
      </c>
      <c r="AK394" s="164"/>
      <c r="AL394" s="146"/>
      <c r="AM394" s="163"/>
      <c r="AN394" s="158">
        <f t="shared" si="43"/>
        <v>0</v>
      </c>
      <c r="AO394" s="157"/>
      <c r="AP394" s="157"/>
      <c r="AQ394" s="158">
        <f t="shared" si="45"/>
        <v>0</v>
      </c>
      <c r="AR394" s="158">
        <f t="shared" si="44"/>
        <v>63614000</v>
      </c>
      <c r="AS394" s="159"/>
      <c r="AT394" s="164"/>
      <c r="AU394" s="165"/>
      <c r="AV394" s="148"/>
    </row>
    <row r="395" spans="1:48" s="118" customFormat="1" ht="18.75" customHeight="1">
      <c r="A395" s="140">
        <v>94</v>
      </c>
      <c r="B395" s="141" t="s">
        <v>1547</v>
      </c>
      <c r="C395" s="142" t="s">
        <v>64</v>
      </c>
      <c r="D395" s="168" t="s">
        <v>31</v>
      </c>
      <c r="E395" s="168" t="s">
        <v>13</v>
      </c>
      <c r="F395" s="142" t="s">
        <v>1408</v>
      </c>
      <c r="G395" s="141" t="s">
        <v>202</v>
      </c>
      <c r="H395" s="142" t="s">
        <v>15</v>
      </c>
      <c r="I395" s="142" t="s">
        <v>40</v>
      </c>
      <c r="J395" s="168" t="s">
        <v>1403</v>
      </c>
      <c r="K395" s="141" t="s">
        <v>226</v>
      </c>
      <c r="L395" s="141" t="s">
        <v>237</v>
      </c>
      <c r="M395" s="143">
        <v>100000000</v>
      </c>
      <c r="N395" s="144">
        <v>3</v>
      </c>
      <c r="O395" s="143">
        <v>300000000</v>
      </c>
      <c r="P395" s="144" t="s">
        <v>237</v>
      </c>
      <c r="Q395" s="144" t="s">
        <v>237</v>
      </c>
      <c r="R395" s="144" t="s">
        <v>700</v>
      </c>
      <c r="S395" s="141" t="s">
        <v>158</v>
      </c>
      <c r="T395" s="141" t="s">
        <v>201</v>
      </c>
      <c r="U395" s="141" t="s">
        <v>1390</v>
      </c>
      <c r="V395" s="145" t="s">
        <v>1391</v>
      </c>
      <c r="W395" s="141" t="s">
        <v>4010</v>
      </c>
      <c r="X395" s="146">
        <v>45302</v>
      </c>
      <c r="Y395" s="147">
        <v>202412000000903</v>
      </c>
      <c r="Z395" s="147" t="s">
        <v>38</v>
      </c>
      <c r="AA395" s="141" t="s">
        <v>1548</v>
      </c>
      <c r="AB395" s="146">
        <v>45303</v>
      </c>
      <c r="AC395" s="162" t="s">
        <v>1549</v>
      </c>
      <c r="AD395" s="146">
        <v>45303</v>
      </c>
      <c r="AE395" s="163">
        <v>300000000</v>
      </c>
      <c r="AF395" s="152">
        <f t="shared" si="41"/>
        <v>0</v>
      </c>
      <c r="AG395" s="167">
        <v>26</v>
      </c>
      <c r="AH395" s="146">
        <v>45306</v>
      </c>
      <c r="AI395" s="163">
        <v>179627620</v>
      </c>
      <c r="AJ395" s="152">
        <f t="shared" si="42"/>
        <v>120372380</v>
      </c>
      <c r="AK395" s="164" t="s">
        <v>1393</v>
      </c>
      <c r="AL395" s="146" t="s">
        <v>1394</v>
      </c>
      <c r="AM395" s="163">
        <v>179627620</v>
      </c>
      <c r="AN395" s="158">
        <f t="shared" si="43"/>
        <v>0</v>
      </c>
      <c r="AO395" s="157">
        <v>147687617</v>
      </c>
      <c r="AP395" s="157"/>
      <c r="AQ395" s="158">
        <f t="shared" si="45"/>
        <v>31940003</v>
      </c>
      <c r="AR395" s="158">
        <f t="shared" si="44"/>
        <v>120372380</v>
      </c>
      <c r="AS395" s="159" t="s">
        <v>177</v>
      </c>
      <c r="AT395" s="164" t="s">
        <v>1395</v>
      </c>
      <c r="AU395" s="165" t="s">
        <v>1396</v>
      </c>
      <c r="AV395" s="148"/>
    </row>
    <row r="396" spans="1:48" s="118" customFormat="1" ht="18.75" customHeight="1">
      <c r="A396" s="140">
        <v>95</v>
      </c>
      <c r="B396" s="141" t="s">
        <v>1550</v>
      </c>
      <c r="C396" s="142" t="s">
        <v>64</v>
      </c>
      <c r="D396" s="168" t="s">
        <v>31</v>
      </c>
      <c r="E396" s="168" t="s">
        <v>13</v>
      </c>
      <c r="F396" s="142" t="s">
        <v>204</v>
      </c>
      <c r="G396" s="141" t="s">
        <v>202</v>
      </c>
      <c r="H396" s="142" t="s">
        <v>15</v>
      </c>
      <c r="I396" s="142" t="s">
        <v>110</v>
      </c>
      <c r="J396" s="168" t="s">
        <v>1403</v>
      </c>
      <c r="K396" s="141" t="s">
        <v>226</v>
      </c>
      <c r="L396" s="141" t="s">
        <v>237</v>
      </c>
      <c r="M396" s="143">
        <v>83333333</v>
      </c>
      <c r="N396" s="144">
        <v>12</v>
      </c>
      <c r="O396" s="143">
        <v>1000000000</v>
      </c>
      <c r="P396" s="144" t="s">
        <v>237</v>
      </c>
      <c r="Q396" s="144" t="s">
        <v>237</v>
      </c>
      <c r="R396" s="144" t="s">
        <v>700</v>
      </c>
      <c r="S396" s="141" t="s">
        <v>158</v>
      </c>
      <c r="T396" s="141" t="s">
        <v>201</v>
      </c>
      <c r="U396" s="141" t="s">
        <v>1390</v>
      </c>
      <c r="V396" s="145" t="s">
        <v>1391</v>
      </c>
      <c r="W396" s="141" t="s">
        <v>4010</v>
      </c>
      <c r="X396" s="146">
        <v>45302</v>
      </c>
      <c r="Y396" s="147">
        <v>202412000000903</v>
      </c>
      <c r="Z396" s="147" t="s">
        <v>38</v>
      </c>
      <c r="AA396" s="141" t="s">
        <v>1551</v>
      </c>
      <c r="AB396" s="146">
        <v>45303</v>
      </c>
      <c r="AC396" s="162" t="s">
        <v>1552</v>
      </c>
      <c r="AD396" s="146"/>
      <c r="AE396" s="163"/>
      <c r="AF396" s="152">
        <f t="shared" si="41"/>
        <v>1000000000</v>
      </c>
      <c r="AG396" s="167" t="s">
        <v>1553</v>
      </c>
      <c r="AH396" s="146"/>
      <c r="AI396" s="163"/>
      <c r="AJ396" s="152">
        <f t="shared" si="42"/>
        <v>0</v>
      </c>
      <c r="AK396" s="164"/>
      <c r="AL396" s="146"/>
      <c r="AM396" s="163"/>
      <c r="AN396" s="158">
        <f t="shared" si="43"/>
        <v>0</v>
      </c>
      <c r="AO396" s="157"/>
      <c r="AP396" s="157"/>
      <c r="AQ396" s="158">
        <f t="shared" si="45"/>
        <v>0</v>
      </c>
      <c r="AR396" s="158">
        <f t="shared" si="44"/>
        <v>1000000000</v>
      </c>
      <c r="AS396" s="159"/>
      <c r="AT396" s="164"/>
      <c r="AU396" s="165"/>
      <c r="AV396" s="148"/>
    </row>
    <row r="397" spans="1:48" s="118" customFormat="1" ht="18.75" customHeight="1">
      <c r="A397" s="140">
        <v>96</v>
      </c>
      <c r="B397" s="141" t="s">
        <v>1554</v>
      </c>
      <c r="C397" s="142" t="s">
        <v>64</v>
      </c>
      <c r="D397" s="168" t="s">
        <v>31</v>
      </c>
      <c r="E397" s="168" t="s">
        <v>13</v>
      </c>
      <c r="F397" s="142" t="s">
        <v>204</v>
      </c>
      <c r="G397" s="141" t="s">
        <v>202</v>
      </c>
      <c r="H397" s="142" t="s">
        <v>15</v>
      </c>
      <c r="I397" s="142" t="s">
        <v>110</v>
      </c>
      <c r="J397" s="168" t="s">
        <v>1403</v>
      </c>
      <c r="K397" s="141" t="s">
        <v>226</v>
      </c>
      <c r="L397" s="141" t="s">
        <v>237</v>
      </c>
      <c r="M397" s="143">
        <v>83333333</v>
      </c>
      <c r="N397" s="144">
        <v>12</v>
      </c>
      <c r="O397" s="143">
        <v>1000000000</v>
      </c>
      <c r="P397" s="144" t="s">
        <v>237</v>
      </c>
      <c r="Q397" s="144" t="s">
        <v>237</v>
      </c>
      <c r="R397" s="144" t="s">
        <v>700</v>
      </c>
      <c r="S397" s="141" t="s">
        <v>158</v>
      </c>
      <c r="T397" s="141" t="s">
        <v>201</v>
      </c>
      <c r="U397" s="141" t="s">
        <v>1390</v>
      </c>
      <c r="V397" s="145" t="s">
        <v>1391</v>
      </c>
      <c r="W397" s="141" t="s">
        <v>4010</v>
      </c>
      <c r="X397" s="146">
        <v>45302</v>
      </c>
      <c r="Y397" s="147">
        <v>202412000000903</v>
      </c>
      <c r="Z397" s="147" t="s">
        <v>38</v>
      </c>
      <c r="AA397" s="141" t="s">
        <v>1551</v>
      </c>
      <c r="AB397" s="146">
        <v>45303</v>
      </c>
      <c r="AC397" s="162" t="s">
        <v>1555</v>
      </c>
      <c r="AD397" s="146"/>
      <c r="AE397" s="163"/>
      <c r="AF397" s="152">
        <f t="shared" si="41"/>
        <v>1000000000</v>
      </c>
      <c r="AG397" s="167" t="s">
        <v>1556</v>
      </c>
      <c r="AH397" s="146"/>
      <c r="AI397" s="163"/>
      <c r="AJ397" s="152">
        <f t="shared" si="42"/>
        <v>0</v>
      </c>
      <c r="AK397" s="164"/>
      <c r="AL397" s="146"/>
      <c r="AM397" s="163"/>
      <c r="AN397" s="158">
        <f t="shared" si="43"/>
        <v>0</v>
      </c>
      <c r="AO397" s="157"/>
      <c r="AP397" s="157"/>
      <c r="AQ397" s="158">
        <f t="shared" si="45"/>
        <v>0</v>
      </c>
      <c r="AR397" s="158">
        <f t="shared" si="44"/>
        <v>1000000000</v>
      </c>
      <c r="AS397" s="159"/>
      <c r="AT397" s="164"/>
      <c r="AU397" s="165"/>
      <c r="AV397" s="148"/>
    </row>
    <row r="398" spans="1:48" s="118" customFormat="1" ht="18.75" customHeight="1">
      <c r="A398" s="140">
        <v>97</v>
      </c>
      <c r="B398" s="141" t="s">
        <v>1557</v>
      </c>
      <c r="C398" s="142" t="s">
        <v>64</v>
      </c>
      <c r="D398" s="168" t="s">
        <v>31</v>
      </c>
      <c r="E398" s="168" t="s">
        <v>13</v>
      </c>
      <c r="F398" s="142" t="s">
        <v>36</v>
      </c>
      <c r="G398" s="141" t="s">
        <v>200</v>
      </c>
      <c r="H398" s="142" t="s">
        <v>80</v>
      </c>
      <c r="I398" s="142" t="s">
        <v>40</v>
      </c>
      <c r="J398" s="168" t="s">
        <v>1405</v>
      </c>
      <c r="K398" s="141" t="s">
        <v>226</v>
      </c>
      <c r="L398" s="141" t="s">
        <v>237</v>
      </c>
      <c r="M398" s="143">
        <v>10000000</v>
      </c>
      <c r="N398" s="144">
        <v>10</v>
      </c>
      <c r="O398" s="143">
        <v>100000000</v>
      </c>
      <c r="P398" s="144" t="s">
        <v>237</v>
      </c>
      <c r="Q398" s="144" t="s">
        <v>237</v>
      </c>
      <c r="R398" s="144" t="s">
        <v>452</v>
      </c>
      <c r="S398" s="141" t="s">
        <v>158</v>
      </c>
      <c r="T398" s="141" t="s">
        <v>201</v>
      </c>
      <c r="U398" s="141" t="s">
        <v>1390</v>
      </c>
      <c r="V398" s="145" t="s">
        <v>1391</v>
      </c>
      <c r="W398" s="141" t="s">
        <v>4010</v>
      </c>
      <c r="X398" s="146">
        <v>45314</v>
      </c>
      <c r="Y398" s="147">
        <v>202412000004763</v>
      </c>
      <c r="Z398" s="147" t="s">
        <v>38</v>
      </c>
      <c r="AA398" s="141" t="s">
        <v>1558</v>
      </c>
      <c r="AB398" s="146">
        <v>45316</v>
      </c>
      <c r="AC398" s="162" t="s">
        <v>1559</v>
      </c>
      <c r="AD398" s="146">
        <v>45316</v>
      </c>
      <c r="AE398" s="163">
        <v>100000000</v>
      </c>
      <c r="AF398" s="152">
        <f t="shared" si="41"/>
        <v>0</v>
      </c>
      <c r="AG398" s="167">
        <v>46</v>
      </c>
      <c r="AH398" s="146">
        <v>45320</v>
      </c>
      <c r="AI398" s="163">
        <v>62166900</v>
      </c>
      <c r="AJ398" s="152">
        <f t="shared" si="42"/>
        <v>37833100</v>
      </c>
      <c r="AK398" s="164" t="s">
        <v>1393</v>
      </c>
      <c r="AL398" s="146" t="s">
        <v>1394</v>
      </c>
      <c r="AM398" s="163">
        <v>62166900</v>
      </c>
      <c r="AN398" s="158">
        <f t="shared" si="43"/>
        <v>0</v>
      </c>
      <c r="AO398" s="157">
        <v>25102645</v>
      </c>
      <c r="AP398" s="157"/>
      <c r="AQ398" s="158">
        <f t="shared" si="45"/>
        <v>37064255</v>
      </c>
      <c r="AR398" s="158">
        <f t="shared" si="44"/>
        <v>37833100</v>
      </c>
      <c r="AS398" s="159" t="s">
        <v>177</v>
      </c>
      <c r="AT398" s="164" t="s">
        <v>1395</v>
      </c>
      <c r="AU398" s="165" t="s">
        <v>1396</v>
      </c>
      <c r="AV398" s="148"/>
    </row>
    <row r="399" spans="1:48" s="118" customFormat="1" ht="18.75" customHeight="1">
      <c r="A399" s="140">
        <v>98</v>
      </c>
      <c r="B399" s="141" t="s">
        <v>1560</v>
      </c>
      <c r="C399" s="142" t="s">
        <v>64</v>
      </c>
      <c r="D399" s="168" t="s">
        <v>31</v>
      </c>
      <c r="E399" s="168" t="s">
        <v>13</v>
      </c>
      <c r="F399" s="142" t="s">
        <v>36</v>
      </c>
      <c r="G399" s="141" t="s">
        <v>200</v>
      </c>
      <c r="H399" s="142" t="s">
        <v>8</v>
      </c>
      <c r="I399" s="142" t="s">
        <v>40</v>
      </c>
      <c r="J399" s="168" t="s">
        <v>1561</v>
      </c>
      <c r="K399" s="141" t="s">
        <v>225</v>
      </c>
      <c r="L399" s="141">
        <v>84111700</v>
      </c>
      <c r="M399" s="143">
        <v>10500000</v>
      </c>
      <c r="N399" s="144" t="s">
        <v>1562</v>
      </c>
      <c r="O399" s="143">
        <v>17500000</v>
      </c>
      <c r="P399" s="144" t="s">
        <v>452</v>
      </c>
      <c r="Q399" s="144" t="s">
        <v>452</v>
      </c>
      <c r="R399" s="144" t="s">
        <v>452</v>
      </c>
      <c r="S399" s="141" t="s">
        <v>158</v>
      </c>
      <c r="T399" s="141" t="s">
        <v>201</v>
      </c>
      <c r="U399" s="141" t="s">
        <v>1390</v>
      </c>
      <c r="V399" s="145" t="s">
        <v>1391</v>
      </c>
      <c r="W399" s="141" t="s">
        <v>4012</v>
      </c>
      <c r="X399" s="146">
        <v>45320</v>
      </c>
      <c r="Y399" s="147">
        <v>202412000005533</v>
      </c>
      <c r="Z399" s="147" t="s">
        <v>178</v>
      </c>
      <c r="AA399" s="141" t="s">
        <v>1563</v>
      </c>
      <c r="AB399" s="146">
        <v>45320</v>
      </c>
      <c r="AC399" s="162" t="s">
        <v>1564</v>
      </c>
      <c r="AD399" s="146">
        <v>45320</v>
      </c>
      <c r="AE399" s="163">
        <v>17500000</v>
      </c>
      <c r="AF399" s="152">
        <f t="shared" si="41"/>
        <v>0</v>
      </c>
      <c r="AG399" s="167">
        <v>49</v>
      </c>
      <c r="AH399" s="146">
        <v>45321</v>
      </c>
      <c r="AI399" s="163">
        <v>17500000</v>
      </c>
      <c r="AJ399" s="152">
        <f t="shared" si="42"/>
        <v>0</v>
      </c>
      <c r="AK399" s="164">
        <v>115</v>
      </c>
      <c r="AL399" s="146">
        <v>45321</v>
      </c>
      <c r="AM399" s="163">
        <v>17500000</v>
      </c>
      <c r="AN399" s="158">
        <f t="shared" si="43"/>
        <v>0</v>
      </c>
      <c r="AO399" s="157">
        <v>17500000</v>
      </c>
      <c r="AP399" s="157"/>
      <c r="AQ399" s="158">
        <f t="shared" si="45"/>
        <v>0</v>
      </c>
      <c r="AR399" s="158">
        <f t="shared" si="44"/>
        <v>0</v>
      </c>
      <c r="AS399" s="159" t="s">
        <v>170</v>
      </c>
      <c r="AT399" s="164">
        <v>51</v>
      </c>
      <c r="AU399" s="165" t="s">
        <v>1565</v>
      </c>
      <c r="AV399" s="148"/>
    </row>
    <row r="400" spans="1:48" s="118" customFormat="1" ht="18.75" customHeight="1">
      <c r="A400" s="140">
        <v>99</v>
      </c>
      <c r="B400" s="141" t="s">
        <v>1566</v>
      </c>
      <c r="C400" s="142" t="s">
        <v>64</v>
      </c>
      <c r="D400" s="168" t="s">
        <v>31</v>
      </c>
      <c r="E400" s="168" t="s">
        <v>13</v>
      </c>
      <c r="F400" s="142" t="s">
        <v>36</v>
      </c>
      <c r="G400" s="141" t="s">
        <v>200</v>
      </c>
      <c r="H400" s="142" t="s">
        <v>2</v>
      </c>
      <c r="I400" s="142" t="s">
        <v>40</v>
      </c>
      <c r="J400" s="168" t="s">
        <v>1567</v>
      </c>
      <c r="K400" s="141" t="s">
        <v>225</v>
      </c>
      <c r="L400" s="141">
        <v>80121703</v>
      </c>
      <c r="M400" s="143">
        <v>8553120</v>
      </c>
      <c r="N400" s="144">
        <v>1</v>
      </c>
      <c r="O400" s="143">
        <v>8553120</v>
      </c>
      <c r="P400" s="144" t="s">
        <v>237</v>
      </c>
      <c r="Q400" s="144" t="s">
        <v>237</v>
      </c>
      <c r="R400" s="144" t="s">
        <v>452</v>
      </c>
      <c r="S400" s="141" t="s">
        <v>158</v>
      </c>
      <c r="T400" s="141" t="s">
        <v>201</v>
      </c>
      <c r="U400" s="141" t="s">
        <v>1390</v>
      </c>
      <c r="V400" s="145" t="s">
        <v>1391</v>
      </c>
      <c r="W400" s="141" t="s">
        <v>4012</v>
      </c>
      <c r="X400" s="146">
        <v>45324</v>
      </c>
      <c r="Y400" s="147">
        <v>202412000011063</v>
      </c>
      <c r="Z400" s="147" t="s">
        <v>38</v>
      </c>
      <c r="AA400" s="141" t="s">
        <v>1568</v>
      </c>
      <c r="AB400" s="146">
        <v>45324</v>
      </c>
      <c r="AC400" s="162" t="s">
        <v>1569</v>
      </c>
      <c r="AD400" s="146">
        <v>45324</v>
      </c>
      <c r="AE400" s="163">
        <v>8553120</v>
      </c>
      <c r="AF400" s="152">
        <f t="shared" si="41"/>
        <v>0</v>
      </c>
      <c r="AG400" s="167">
        <v>63</v>
      </c>
      <c r="AH400" s="146">
        <v>45329</v>
      </c>
      <c r="AI400" s="163">
        <v>8553120</v>
      </c>
      <c r="AJ400" s="152">
        <f t="shared" si="42"/>
        <v>0</v>
      </c>
      <c r="AK400" s="164">
        <v>168</v>
      </c>
      <c r="AL400" s="146">
        <v>45331</v>
      </c>
      <c r="AM400" s="163">
        <v>8553120</v>
      </c>
      <c r="AN400" s="158">
        <f t="shared" si="43"/>
        <v>0</v>
      </c>
      <c r="AO400" s="157">
        <v>8553120</v>
      </c>
      <c r="AP400" s="157"/>
      <c r="AQ400" s="158">
        <f t="shared" si="45"/>
        <v>0</v>
      </c>
      <c r="AR400" s="158">
        <f t="shared" si="44"/>
        <v>0</v>
      </c>
      <c r="AS400" s="159" t="s">
        <v>170</v>
      </c>
      <c r="AT400" s="164">
        <v>28</v>
      </c>
      <c r="AU400" s="165" t="s">
        <v>1570</v>
      </c>
      <c r="AV400" s="148"/>
    </row>
    <row r="401" spans="1:48" s="118" customFormat="1" ht="18.75" customHeight="1">
      <c r="A401" s="140">
        <v>100</v>
      </c>
      <c r="B401" s="141" t="s">
        <v>1571</v>
      </c>
      <c r="C401" s="142" t="s">
        <v>64</v>
      </c>
      <c r="D401" s="168" t="s">
        <v>31</v>
      </c>
      <c r="E401" s="168" t="s">
        <v>13</v>
      </c>
      <c r="F401" s="142" t="s">
        <v>36</v>
      </c>
      <c r="G401" s="141" t="s">
        <v>200</v>
      </c>
      <c r="H401" s="142" t="s">
        <v>2</v>
      </c>
      <c r="I401" s="142" t="s">
        <v>40</v>
      </c>
      <c r="J401" s="168" t="s">
        <v>1572</v>
      </c>
      <c r="K401" s="141" t="s">
        <v>225</v>
      </c>
      <c r="L401" s="141">
        <v>81101508</v>
      </c>
      <c r="M401" s="143">
        <v>8553120</v>
      </c>
      <c r="N401" s="144">
        <v>1</v>
      </c>
      <c r="O401" s="143">
        <v>8553120</v>
      </c>
      <c r="P401" s="144" t="s">
        <v>237</v>
      </c>
      <c r="Q401" s="144" t="s">
        <v>237</v>
      </c>
      <c r="R401" s="144" t="s">
        <v>452</v>
      </c>
      <c r="S401" s="141" t="s">
        <v>158</v>
      </c>
      <c r="T401" s="141" t="s">
        <v>201</v>
      </c>
      <c r="U401" s="141" t="s">
        <v>1390</v>
      </c>
      <c r="V401" s="145" t="s">
        <v>1391</v>
      </c>
      <c r="W401" s="141" t="s">
        <v>4012</v>
      </c>
      <c r="X401" s="146">
        <v>45324</v>
      </c>
      <c r="Y401" s="147">
        <v>202412000011063</v>
      </c>
      <c r="Z401" s="147" t="s">
        <v>38</v>
      </c>
      <c r="AA401" s="141" t="s">
        <v>1573</v>
      </c>
      <c r="AB401" s="146">
        <v>45324</v>
      </c>
      <c r="AC401" s="162" t="s">
        <v>1574</v>
      </c>
      <c r="AD401" s="146">
        <v>45324</v>
      </c>
      <c r="AE401" s="163">
        <v>8553120</v>
      </c>
      <c r="AF401" s="152">
        <f t="shared" si="41"/>
        <v>0</v>
      </c>
      <c r="AG401" s="167">
        <v>64</v>
      </c>
      <c r="AH401" s="146">
        <v>45329</v>
      </c>
      <c r="AI401" s="163">
        <v>8533120</v>
      </c>
      <c r="AJ401" s="152">
        <f t="shared" si="42"/>
        <v>20000</v>
      </c>
      <c r="AK401" s="164">
        <v>169</v>
      </c>
      <c r="AL401" s="146">
        <v>45331</v>
      </c>
      <c r="AM401" s="163">
        <v>8533120</v>
      </c>
      <c r="AN401" s="158">
        <f t="shared" si="43"/>
        <v>0</v>
      </c>
      <c r="AO401" s="157">
        <v>8533120</v>
      </c>
      <c r="AP401" s="157"/>
      <c r="AQ401" s="158">
        <f t="shared" si="45"/>
        <v>0</v>
      </c>
      <c r="AR401" s="158">
        <f t="shared" si="44"/>
        <v>20000</v>
      </c>
      <c r="AS401" s="159" t="s">
        <v>170</v>
      </c>
      <c r="AT401" s="164">
        <v>32</v>
      </c>
      <c r="AU401" s="165" t="s">
        <v>1575</v>
      </c>
      <c r="AV401" s="148"/>
    </row>
    <row r="402" spans="1:48" s="118" customFormat="1" ht="18.75" customHeight="1">
      <c r="A402" s="140">
        <v>101</v>
      </c>
      <c r="B402" s="141" t="s">
        <v>1576</v>
      </c>
      <c r="C402" s="142" t="s">
        <v>64</v>
      </c>
      <c r="D402" s="168" t="s">
        <v>31</v>
      </c>
      <c r="E402" s="168" t="s">
        <v>13</v>
      </c>
      <c r="F402" s="142" t="s">
        <v>36</v>
      </c>
      <c r="G402" s="141" t="s">
        <v>200</v>
      </c>
      <c r="H402" s="142" t="s">
        <v>6</v>
      </c>
      <c r="I402" s="142" t="s">
        <v>40</v>
      </c>
      <c r="J402" s="168" t="s">
        <v>1577</v>
      </c>
      <c r="K402" s="141" t="s">
        <v>225</v>
      </c>
      <c r="L402" s="141">
        <v>80121703</v>
      </c>
      <c r="M402" s="143">
        <v>7483980</v>
      </c>
      <c r="N402" s="144">
        <v>1</v>
      </c>
      <c r="O402" s="143">
        <v>7483980</v>
      </c>
      <c r="P402" s="144" t="s">
        <v>237</v>
      </c>
      <c r="Q402" s="144" t="s">
        <v>237</v>
      </c>
      <c r="R402" s="144" t="s">
        <v>452</v>
      </c>
      <c r="S402" s="141" t="s">
        <v>158</v>
      </c>
      <c r="T402" s="141" t="s">
        <v>201</v>
      </c>
      <c r="U402" s="141" t="s">
        <v>1390</v>
      </c>
      <c r="V402" s="145" t="s">
        <v>1391</v>
      </c>
      <c r="W402" s="141" t="s">
        <v>4012</v>
      </c>
      <c r="X402" s="146">
        <v>45328</v>
      </c>
      <c r="Y402" s="147">
        <v>202412000013113</v>
      </c>
      <c r="Z402" s="147" t="s">
        <v>178</v>
      </c>
      <c r="AA402" s="141" t="s">
        <v>1578</v>
      </c>
      <c r="AB402" s="146">
        <v>45329</v>
      </c>
      <c r="AC402" s="162" t="s">
        <v>1579</v>
      </c>
      <c r="AD402" s="146">
        <v>45329</v>
      </c>
      <c r="AE402" s="163">
        <v>7483980</v>
      </c>
      <c r="AF402" s="152">
        <f t="shared" si="41"/>
        <v>0</v>
      </c>
      <c r="AG402" s="167">
        <v>68</v>
      </c>
      <c r="AH402" s="146">
        <v>45330</v>
      </c>
      <c r="AI402" s="163">
        <v>7483980</v>
      </c>
      <c r="AJ402" s="152">
        <f t="shared" si="42"/>
        <v>0</v>
      </c>
      <c r="AK402" s="164">
        <v>167</v>
      </c>
      <c r="AL402" s="146">
        <v>45331</v>
      </c>
      <c r="AM402" s="163">
        <v>7483980</v>
      </c>
      <c r="AN402" s="158">
        <f t="shared" si="43"/>
        <v>0</v>
      </c>
      <c r="AO402" s="157">
        <v>7483980</v>
      </c>
      <c r="AP402" s="157"/>
      <c r="AQ402" s="158">
        <f t="shared" si="45"/>
        <v>0</v>
      </c>
      <c r="AR402" s="158">
        <f t="shared" si="44"/>
        <v>0</v>
      </c>
      <c r="AS402" s="159" t="s">
        <v>170</v>
      </c>
      <c r="AT402" s="164">
        <v>41</v>
      </c>
      <c r="AU402" s="165" t="s">
        <v>1580</v>
      </c>
      <c r="AV402" s="148"/>
    </row>
    <row r="403" spans="1:48" s="118" customFormat="1" ht="18.75" customHeight="1">
      <c r="A403" s="140">
        <v>102</v>
      </c>
      <c r="B403" s="141" t="s">
        <v>1581</v>
      </c>
      <c r="C403" s="142" t="s">
        <v>64</v>
      </c>
      <c r="D403" s="168" t="s">
        <v>31</v>
      </c>
      <c r="E403" s="168" t="s">
        <v>13</v>
      </c>
      <c r="F403" s="142" t="s">
        <v>36</v>
      </c>
      <c r="G403" s="141" t="s">
        <v>200</v>
      </c>
      <c r="H403" s="142" t="s">
        <v>6</v>
      </c>
      <c r="I403" s="142" t="s">
        <v>40</v>
      </c>
      <c r="J403" s="168" t="s">
        <v>415</v>
      </c>
      <c r="K403" s="141" t="s">
        <v>226</v>
      </c>
      <c r="L403" s="141" t="s">
        <v>237</v>
      </c>
      <c r="M403" s="143">
        <v>107208903</v>
      </c>
      <c r="N403" s="144">
        <v>1</v>
      </c>
      <c r="O403" s="143">
        <v>107208903</v>
      </c>
      <c r="P403" s="144" t="s">
        <v>237</v>
      </c>
      <c r="Q403" s="144" t="s">
        <v>237</v>
      </c>
      <c r="R403" s="144" t="s">
        <v>237</v>
      </c>
      <c r="S403" s="141" t="s">
        <v>158</v>
      </c>
      <c r="T403" s="141" t="s">
        <v>1400</v>
      </c>
      <c r="U403" s="141" t="s">
        <v>1390</v>
      </c>
      <c r="V403" s="145" t="s">
        <v>1391</v>
      </c>
      <c r="W403" s="141" t="s">
        <v>4010</v>
      </c>
      <c r="X403" s="146">
        <v>45341</v>
      </c>
      <c r="Y403" s="147">
        <v>202412000021803</v>
      </c>
      <c r="Z403" s="147" t="s">
        <v>38</v>
      </c>
      <c r="AA403" s="141" t="s">
        <v>1582</v>
      </c>
      <c r="AB403" s="146">
        <v>45341</v>
      </c>
      <c r="AC403" s="162" t="s">
        <v>1583</v>
      </c>
      <c r="AD403" s="146">
        <v>45341</v>
      </c>
      <c r="AE403" s="163">
        <v>107208903</v>
      </c>
      <c r="AF403" s="152">
        <f t="shared" si="41"/>
        <v>0</v>
      </c>
      <c r="AG403" s="167">
        <v>96</v>
      </c>
      <c r="AH403" s="146">
        <v>45341</v>
      </c>
      <c r="AI403" s="163">
        <v>0</v>
      </c>
      <c r="AJ403" s="152">
        <f t="shared" si="42"/>
        <v>107208903</v>
      </c>
      <c r="AK403" s="164"/>
      <c r="AL403" s="146"/>
      <c r="AM403" s="163"/>
      <c r="AN403" s="158">
        <f t="shared" si="43"/>
        <v>0</v>
      </c>
      <c r="AO403" s="157"/>
      <c r="AP403" s="157"/>
      <c r="AQ403" s="158">
        <f t="shared" si="45"/>
        <v>0</v>
      </c>
      <c r="AR403" s="158">
        <f t="shared" si="44"/>
        <v>107208903</v>
      </c>
      <c r="AS403" s="159"/>
      <c r="AT403" s="164"/>
      <c r="AU403" s="165"/>
      <c r="AV403" s="148"/>
    </row>
    <row r="404" spans="1:48" s="118" customFormat="1" ht="18.75" customHeight="1">
      <c r="A404" s="140">
        <v>103</v>
      </c>
      <c r="B404" s="141" t="s">
        <v>1584</v>
      </c>
      <c r="C404" s="142" t="s">
        <v>64</v>
      </c>
      <c r="D404" s="168" t="s">
        <v>31</v>
      </c>
      <c r="E404" s="168" t="s">
        <v>13</v>
      </c>
      <c r="F404" s="142" t="s">
        <v>36</v>
      </c>
      <c r="G404" s="141" t="s">
        <v>200</v>
      </c>
      <c r="H404" s="142" t="s">
        <v>2</v>
      </c>
      <c r="I404" s="142" t="s">
        <v>40</v>
      </c>
      <c r="J404" s="168" t="s">
        <v>415</v>
      </c>
      <c r="K404" s="141" t="s">
        <v>226</v>
      </c>
      <c r="L404" s="141" t="s">
        <v>237</v>
      </c>
      <c r="M404" s="143">
        <v>118807763</v>
      </c>
      <c r="N404" s="144">
        <v>1</v>
      </c>
      <c r="O404" s="143">
        <v>118807763</v>
      </c>
      <c r="P404" s="144" t="s">
        <v>237</v>
      </c>
      <c r="Q404" s="144" t="s">
        <v>237</v>
      </c>
      <c r="R404" s="144" t="s">
        <v>237</v>
      </c>
      <c r="S404" s="141" t="s">
        <v>158</v>
      </c>
      <c r="T404" s="141" t="s">
        <v>1400</v>
      </c>
      <c r="U404" s="141" t="s">
        <v>1390</v>
      </c>
      <c r="V404" s="145" t="s">
        <v>1391</v>
      </c>
      <c r="W404" s="141" t="s">
        <v>4010</v>
      </c>
      <c r="X404" s="146">
        <v>45341</v>
      </c>
      <c r="Y404" s="147">
        <v>202412000021803</v>
      </c>
      <c r="Z404" s="147" t="s">
        <v>38</v>
      </c>
      <c r="AA404" s="141" t="s">
        <v>1585</v>
      </c>
      <c r="AB404" s="146">
        <v>45341</v>
      </c>
      <c r="AC404" s="162" t="s">
        <v>1586</v>
      </c>
      <c r="AD404" s="146">
        <v>45341</v>
      </c>
      <c r="AE404" s="163">
        <v>118807763</v>
      </c>
      <c r="AF404" s="152">
        <f t="shared" si="41"/>
        <v>0</v>
      </c>
      <c r="AG404" s="167">
        <v>97</v>
      </c>
      <c r="AH404" s="146">
        <v>45341</v>
      </c>
      <c r="AI404" s="163">
        <v>0</v>
      </c>
      <c r="AJ404" s="152">
        <f t="shared" si="42"/>
        <v>118807763</v>
      </c>
      <c r="AK404" s="164"/>
      <c r="AL404" s="146"/>
      <c r="AM404" s="163"/>
      <c r="AN404" s="158">
        <f t="shared" si="43"/>
        <v>0</v>
      </c>
      <c r="AO404" s="157"/>
      <c r="AP404" s="157"/>
      <c r="AQ404" s="158">
        <f t="shared" si="45"/>
        <v>0</v>
      </c>
      <c r="AR404" s="158">
        <f t="shared" si="44"/>
        <v>118807763</v>
      </c>
      <c r="AS404" s="159"/>
      <c r="AT404" s="164"/>
      <c r="AU404" s="165"/>
      <c r="AV404" s="148"/>
    </row>
    <row r="405" spans="1:48" s="118" customFormat="1" ht="18.75" customHeight="1">
      <c r="A405" s="140">
        <v>104</v>
      </c>
      <c r="B405" s="141" t="s">
        <v>1587</v>
      </c>
      <c r="C405" s="142" t="s">
        <v>64</v>
      </c>
      <c r="D405" s="168" t="s">
        <v>31</v>
      </c>
      <c r="E405" s="168" t="s">
        <v>13</v>
      </c>
      <c r="F405" s="142" t="s">
        <v>36</v>
      </c>
      <c r="G405" s="141" t="s">
        <v>200</v>
      </c>
      <c r="H405" s="142" t="s">
        <v>4</v>
      </c>
      <c r="I405" s="142" t="s">
        <v>40</v>
      </c>
      <c r="J405" s="168" t="s">
        <v>415</v>
      </c>
      <c r="K405" s="141" t="s">
        <v>226</v>
      </c>
      <c r="L405" s="141" t="s">
        <v>237</v>
      </c>
      <c r="M405" s="143">
        <v>22452000</v>
      </c>
      <c r="N405" s="144">
        <v>1</v>
      </c>
      <c r="O405" s="143">
        <v>22452000</v>
      </c>
      <c r="P405" s="144" t="s">
        <v>237</v>
      </c>
      <c r="Q405" s="144" t="s">
        <v>237</v>
      </c>
      <c r="R405" s="144" t="s">
        <v>237</v>
      </c>
      <c r="S405" s="141" t="s">
        <v>158</v>
      </c>
      <c r="T405" s="141" t="s">
        <v>1400</v>
      </c>
      <c r="U405" s="141" t="s">
        <v>1390</v>
      </c>
      <c r="V405" s="145" t="s">
        <v>1391</v>
      </c>
      <c r="W405" s="141" t="s">
        <v>4010</v>
      </c>
      <c r="X405" s="146">
        <v>45341</v>
      </c>
      <c r="Y405" s="147">
        <v>202412000021803</v>
      </c>
      <c r="Z405" s="147" t="s">
        <v>38</v>
      </c>
      <c r="AA405" s="141" t="s">
        <v>1588</v>
      </c>
      <c r="AB405" s="146">
        <v>45341</v>
      </c>
      <c r="AC405" s="162" t="s">
        <v>1589</v>
      </c>
      <c r="AD405" s="146">
        <v>45341</v>
      </c>
      <c r="AE405" s="163">
        <v>22452000</v>
      </c>
      <c r="AF405" s="152">
        <f t="shared" si="41"/>
        <v>0</v>
      </c>
      <c r="AG405" s="167">
        <v>98</v>
      </c>
      <c r="AH405" s="146">
        <v>45341</v>
      </c>
      <c r="AI405" s="163">
        <v>0</v>
      </c>
      <c r="AJ405" s="152">
        <f t="shared" si="42"/>
        <v>22452000</v>
      </c>
      <c r="AK405" s="164"/>
      <c r="AL405" s="146"/>
      <c r="AM405" s="163"/>
      <c r="AN405" s="158">
        <f t="shared" si="43"/>
        <v>0</v>
      </c>
      <c r="AO405" s="157"/>
      <c r="AP405" s="157"/>
      <c r="AQ405" s="158">
        <f t="shared" si="45"/>
        <v>0</v>
      </c>
      <c r="AR405" s="158">
        <f t="shared" si="44"/>
        <v>22452000</v>
      </c>
      <c r="AS405" s="159"/>
      <c r="AT405" s="164"/>
      <c r="AU405" s="165"/>
      <c r="AV405" s="148"/>
    </row>
    <row r="406" spans="1:48" s="118" customFormat="1" ht="18.75" customHeight="1">
      <c r="A406" s="140">
        <v>105</v>
      </c>
      <c r="B406" s="141" t="s">
        <v>1590</v>
      </c>
      <c r="C406" s="142" t="s">
        <v>64</v>
      </c>
      <c r="D406" s="168" t="s">
        <v>31</v>
      </c>
      <c r="E406" s="168" t="s">
        <v>13</v>
      </c>
      <c r="F406" s="142" t="s">
        <v>36</v>
      </c>
      <c r="G406" s="141" t="s">
        <v>200</v>
      </c>
      <c r="H406" s="142" t="s">
        <v>8</v>
      </c>
      <c r="I406" s="142" t="s">
        <v>40</v>
      </c>
      <c r="J406" s="168" t="s">
        <v>415</v>
      </c>
      <c r="K406" s="141" t="s">
        <v>226</v>
      </c>
      <c r="L406" s="141" t="s">
        <v>237</v>
      </c>
      <c r="M406" s="143">
        <v>66423000</v>
      </c>
      <c r="N406" s="144">
        <v>1</v>
      </c>
      <c r="O406" s="143">
        <v>66423000</v>
      </c>
      <c r="P406" s="144" t="s">
        <v>237</v>
      </c>
      <c r="Q406" s="144" t="s">
        <v>237</v>
      </c>
      <c r="R406" s="144" t="s">
        <v>237</v>
      </c>
      <c r="S406" s="141" t="s">
        <v>158</v>
      </c>
      <c r="T406" s="141" t="s">
        <v>1400</v>
      </c>
      <c r="U406" s="141" t="s">
        <v>1390</v>
      </c>
      <c r="V406" s="145" t="s">
        <v>1391</v>
      </c>
      <c r="W406" s="141" t="s">
        <v>4010</v>
      </c>
      <c r="X406" s="146">
        <v>45341</v>
      </c>
      <c r="Y406" s="147">
        <v>202412000021803</v>
      </c>
      <c r="Z406" s="147" t="s">
        <v>38</v>
      </c>
      <c r="AA406" s="141" t="s">
        <v>1591</v>
      </c>
      <c r="AB406" s="146">
        <v>45341</v>
      </c>
      <c r="AC406" s="162" t="s">
        <v>1592</v>
      </c>
      <c r="AD406" s="146">
        <v>45341</v>
      </c>
      <c r="AE406" s="163">
        <v>66423000</v>
      </c>
      <c r="AF406" s="152">
        <f t="shared" si="41"/>
        <v>0</v>
      </c>
      <c r="AG406" s="167">
        <v>99</v>
      </c>
      <c r="AH406" s="146">
        <v>45341</v>
      </c>
      <c r="AI406" s="163">
        <v>0</v>
      </c>
      <c r="AJ406" s="152">
        <f t="shared" si="42"/>
        <v>66423000</v>
      </c>
      <c r="AK406" s="164"/>
      <c r="AL406" s="146"/>
      <c r="AM406" s="163"/>
      <c r="AN406" s="158">
        <f t="shared" si="43"/>
        <v>0</v>
      </c>
      <c r="AO406" s="157"/>
      <c r="AP406" s="157"/>
      <c r="AQ406" s="158">
        <f t="shared" si="45"/>
        <v>0</v>
      </c>
      <c r="AR406" s="158">
        <f t="shared" si="44"/>
        <v>66423000</v>
      </c>
      <c r="AS406" s="159"/>
      <c r="AT406" s="164"/>
      <c r="AU406" s="165"/>
      <c r="AV406" s="148"/>
    </row>
    <row r="407" spans="1:48" s="118" customFormat="1" ht="18.75" customHeight="1">
      <c r="A407" s="140">
        <v>106</v>
      </c>
      <c r="B407" s="141" t="s">
        <v>1593</v>
      </c>
      <c r="C407" s="142" t="s">
        <v>64</v>
      </c>
      <c r="D407" s="168" t="s">
        <v>31</v>
      </c>
      <c r="E407" s="168" t="s">
        <v>13</v>
      </c>
      <c r="F407" s="142" t="s">
        <v>36</v>
      </c>
      <c r="G407" s="141" t="s">
        <v>200</v>
      </c>
      <c r="H407" s="142" t="s">
        <v>7</v>
      </c>
      <c r="I407" s="142" t="s">
        <v>40</v>
      </c>
      <c r="J407" s="168" t="s">
        <v>415</v>
      </c>
      <c r="K407" s="141" t="s">
        <v>226</v>
      </c>
      <c r="L407" s="141" t="s">
        <v>237</v>
      </c>
      <c r="M407" s="143">
        <v>50070500</v>
      </c>
      <c r="N407" s="144">
        <v>1</v>
      </c>
      <c r="O407" s="143">
        <v>50070500</v>
      </c>
      <c r="P407" s="144" t="s">
        <v>237</v>
      </c>
      <c r="Q407" s="144" t="s">
        <v>237</v>
      </c>
      <c r="R407" s="144" t="s">
        <v>237</v>
      </c>
      <c r="S407" s="141" t="s">
        <v>158</v>
      </c>
      <c r="T407" s="141" t="s">
        <v>1400</v>
      </c>
      <c r="U407" s="141" t="s">
        <v>1390</v>
      </c>
      <c r="V407" s="145" t="s">
        <v>1391</v>
      </c>
      <c r="W407" s="141" t="s">
        <v>4010</v>
      </c>
      <c r="X407" s="146">
        <v>45341</v>
      </c>
      <c r="Y407" s="147">
        <v>202412000021833</v>
      </c>
      <c r="Z407" s="147" t="s">
        <v>38</v>
      </c>
      <c r="AA407" s="141" t="s">
        <v>1594</v>
      </c>
      <c r="AB407" s="146">
        <v>45341</v>
      </c>
      <c r="AC407" s="162" t="s">
        <v>1595</v>
      </c>
      <c r="AD407" s="146">
        <v>45341</v>
      </c>
      <c r="AE407" s="163">
        <v>50070500</v>
      </c>
      <c r="AF407" s="152">
        <f t="shared" si="41"/>
        <v>0</v>
      </c>
      <c r="AG407" s="167">
        <v>100</v>
      </c>
      <c r="AH407" s="146">
        <v>45341</v>
      </c>
      <c r="AI407" s="163">
        <v>0</v>
      </c>
      <c r="AJ407" s="152">
        <f t="shared" si="42"/>
        <v>50070500</v>
      </c>
      <c r="AK407" s="164"/>
      <c r="AL407" s="146"/>
      <c r="AM407" s="163"/>
      <c r="AN407" s="158">
        <f t="shared" si="43"/>
        <v>0</v>
      </c>
      <c r="AO407" s="157"/>
      <c r="AP407" s="157"/>
      <c r="AQ407" s="158">
        <f t="shared" si="45"/>
        <v>0</v>
      </c>
      <c r="AR407" s="158">
        <f t="shared" si="44"/>
        <v>50070500</v>
      </c>
      <c r="AS407" s="159"/>
      <c r="AT407" s="164"/>
      <c r="AU407" s="165"/>
      <c r="AV407" s="148"/>
    </row>
    <row r="408" spans="1:48" s="118" customFormat="1" ht="18.75" customHeight="1">
      <c r="A408" s="140">
        <v>107</v>
      </c>
      <c r="B408" s="141" t="s">
        <v>1596</v>
      </c>
      <c r="C408" s="142" t="s">
        <v>64</v>
      </c>
      <c r="D408" s="168" t="s">
        <v>31</v>
      </c>
      <c r="E408" s="168" t="s">
        <v>13</v>
      </c>
      <c r="F408" s="142" t="s">
        <v>36</v>
      </c>
      <c r="G408" s="141" t="s">
        <v>200</v>
      </c>
      <c r="H408" s="142" t="s">
        <v>14</v>
      </c>
      <c r="I408" s="142" t="s">
        <v>40</v>
      </c>
      <c r="J408" s="168" t="s">
        <v>415</v>
      </c>
      <c r="K408" s="141" t="s">
        <v>226</v>
      </c>
      <c r="L408" s="141" t="s">
        <v>237</v>
      </c>
      <c r="M408" s="143">
        <v>11467032</v>
      </c>
      <c r="N408" s="144">
        <v>1</v>
      </c>
      <c r="O408" s="143">
        <v>11467032</v>
      </c>
      <c r="P408" s="144" t="s">
        <v>237</v>
      </c>
      <c r="Q408" s="144" t="s">
        <v>237</v>
      </c>
      <c r="R408" s="144" t="s">
        <v>237</v>
      </c>
      <c r="S408" s="141" t="s">
        <v>158</v>
      </c>
      <c r="T408" s="141" t="s">
        <v>1400</v>
      </c>
      <c r="U408" s="141" t="s">
        <v>1390</v>
      </c>
      <c r="V408" s="145" t="s">
        <v>1391</v>
      </c>
      <c r="W408" s="141" t="s">
        <v>4010</v>
      </c>
      <c r="X408" s="146">
        <v>45341</v>
      </c>
      <c r="Y408" s="147">
        <v>202412000021833</v>
      </c>
      <c r="Z408" s="147" t="s">
        <v>38</v>
      </c>
      <c r="AA408" s="141" t="s">
        <v>1597</v>
      </c>
      <c r="AB408" s="146">
        <v>45341</v>
      </c>
      <c r="AC408" s="162" t="s">
        <v>1598</v>
      </c>
      <c r="AD408" s="146">
        <v>45341</v>
      </c>
      <c r="AE408" s="163">
        <v>11467032</v>
      </c>
      <c r="AF408" s="152">
        <f t="shared" si="41"/>
        <v>0</v>
      </c>
      <c r="AG408" s="167">
        <v>101</v>
      </c>
      <c r="AH408" s="146">
        <v>45341</v>
      </c>
      <c r="AI408" s="163">
        <v>0</v>
      </c>
      <c r="AJ408" s="152">
        <f t="shared" si="42"/>
        <v>11467032</v>
      </c>
      <c r="AK408" s="164"/>
      <c r="AL408" s="146"/>
      <c r="AM408" s="163"/>
      <c r="AN408" s="158">
        <f t="shared" si="43"/>
        <v>0</v>
      </c>
      <c r="AO408" s="157"/>
      <c r="AP408" s="157"/>
      <c r="AQ408" s="158">
        <f t="shared" si="45"/>
        <v>0</v>
      </c>
      <c r="AR408" s="158">
        <f t="shared" si="44"/>
        <v>11467032</v>
      </c>
      <c r="AS408" s="159"/>
      <c r="AT408" s="164"/>
      <c r="AU408" s="165"/>
      <c r="AV408" s="148"/>
    </row>
    <row r="409" spans="1:48" s="118" customFormat="1" ht="18.75" customHeight="1">
      <c r="A409" s="140">
        <v>108</v>
      </c>
      <c r="B409" s="141" t="s">
        <v>1599</v>
      </c>
      <c r="C409" s="142" t="s">
        <v>64</v>
      </c>
      <c r="D409" s="168" t="s">
        <v>31</v>
      </c>
      <c r="E409" s="168" t="s">
        <v>13</v>
      </c>
      <c r="F409" s="142" t="s">
        <v>36</v>
      </c>
      <c r="G409" s="141" t="s">
        <v>200</v>
      </c>
      <c r="H409" s="142" t="s">
        <v>1</v>
      </c>
      <c r="I409" s="142" t="s">
        <v>40</v>
      </c>
      <c r="J409" s="168" t="s">
        <v>415</v>
      </c>
      <c r="K409" s="141" t="s">
        <v>226</v>
      </c>
      <c r="L409" s="141" t="s">
        <v>237</v>
      </c>
      <c r="M409" s="143">
        <v>173865750</v>
      </c>
      <c r="N409" s="144">
        <v>1</v>
      </c>
      <c r="O409" s="143">
        <v>173865750</v>
      </c>
      <c r="P409" s="144" t="s">
        <v>237</v>
      </c>
      <c r="Q409" s="144" t="s">
        <v>237</v>
      </c>
      <c r="R409" s="144" t="s">
        <v>237</v>
      </c>
      <c r="S409" s="141" t="s">
        <v>158</v>
      </c>
      <c r="T409" s="141" t="s">
        <v>1400</v>
      </c>
      <c r="U409" s="141" t="s">
        <v>1390</v>
      </c>
      <c r="V409" s="145" t="s">
        <v>1391</v>
      </c>
      <c r="W409" s="141" t="s">
        <v>4010</v>
      </c>
      <c r="X409" s="146">
        <v>45341</v>
      </c>
      <c r="Y409" s="147">
        <v>202412000021833</v>
      </c>
      <c r="Z409" s="147" t="s">
        <v>38</v>
      </c>
      <c r="AA409" s="141" t="s">
        <v>1600</v>
      </c>
      <c r="AB409" s="146">
        <v>45341</v>
      </c>
      <c r="AC409" s="162" t="s">
        <v>1601</v>
      </c>
      <c r="AD409" s="146">
        <v>45341</v>
      </c>
      <c r="AE409" s="163">
        <v>173865750</v>
      </c>
      <c r="AF409" s="152">
        <f t="shared" si="41"/>
        <v>0</v>
      </c>
      <c r="AG409" s="167">
        <v>102</v>
      </c>
      <c r="AH409" s="146">
        <v>45341</v>
      </c>
      <c r="AI409" s="163">
        <v>0</v>
      </c>
      <c r="AJ409" s="152">
        <f t="shared" si="42"/>
        <v>173865750</v>
      </c>
      <c r="AK409" s="164"/>
      <c r="AL409" s="146"/>
      <c r="AM409" s="163"/>
      <c r="AN409" s="158">
        <f t="shared" si="43"/>
        <v>0</v>
      </c>
      <c r="AO409" s="157"/>
      <c r="AP409" s="157"/>
      <c r="AQ409" s="158">
        <f t="shared" si="45"/>
        <v>0</v>
      </c>
      <c r="AR409" s="158">
        <f t="shared" si="44"/>
        <v>173865750</v>
      </c>
      <c r="AS409" s="159"/>
      <c r="AT409" s="164"/>
      <c r="AU409" s="165"/>
      <c r="AV409" s="148"/>
    </row>
    <row r="410" spans="1:48" s="118" customFormat="1" ht="18.75" customHeight="1">
      <c r="A410" s="140">
        <v>109</v>
      </c>
      <c r="B410" s="141" t="s">
        <v>1602</v>
      </c>
      <c r="C410" s="142" t="s">
        <v>64</v>
      </c>
      <c r="D410" s="168" t="s">
        <v>31</v>
      </c>
      <c r="E410" s="168" t="s">
        <v>13</v>
      </c>
      <c r="F410" s="142" t="s">
        <v>36</v>
      </c>
      <c r="G410" s="141" t="s">
        <v>200</v>
      </c>
      <c r="H410" s="142" t="s">
        <v>5</v>
      </c>
      <c r="I410" s="142" t="s">
        <v>40</v>
      </c>
      <c r="J410" s="168" t="s">
        <v>415</v>
      </c>
      <c r="K410" s="141" t="s">
        <v>226</v>
      </c>
      <c r="L410" s="141" t="s">
        <v>237</v>
      </c>
      <c r="M410" s="143">
        <v>10425054</v>
      </c>
      <c r="N410" s="144">
        <v>1</v>
      </c>
      <c r="O410" s="143">
        <v>10425054</v>
      </c>
      <c r="P410" s="144" t="s">
        <v>237</v>
      </c>
      <c r="Q410" s="144" t="s">
        <v>237</v>
      </c>
      <c r="R410" s="144" t="s">
        <v>237</v>
      </c>
      <c r="S410" s="141" t="s">
        <v>158</v>
      </c>
      <c r="T410" s="141" t="s">
        <v>1400</v>
      </c>
      <c r="U410" s="141" t="s">
        <v>1390</v>
      </c>
      <c r="V410" s="145" t="s">
        <v>1391</v>
      </c>
      <c r="W410" s="141" t="s">
        <v>4010</v>
      </c>
      <c r="X410" s="146">
        <v>45341</v>
      </c>
      <c r="Y410" s="147">
        <v>202412000021833</v>
      </c>
      <c r="Z410" s="147" t="s">
        <v>38</v>
      </c>
      <c r="AA410" s="141" t="s">
        <v>1603</v>
      </c>
      <c r="AB410" s="146">
        <v>45341</v>
      </c>
      <c r="AC410" s="162" t="s">
        <v>1604</v>
      </c>
      <c r="AD410" s="146">
        <v>45341</v>
      </c>
      <c r="AE410" s="163">
        <v>10425054</v>
      </c>
      <c r="AF410" s="152">
        <f t="shared" si="41"/>
        <v>0</v>
      </c>
      <c r="AG410" s="167">
        <v>95</v>
      </c>
      <c r="AH410" s="146">
        <v>45341</v>
      </c>
      <c r="AI410" s="163">
        <v>0</v>
      </c>
      <c r="AJ410" s="152">
        <f t="shared" si="42"/>
        <v>10425054</v>
      </c>
      <c r="AK410" s="164"/>
      <c r="AL410" s="146"/>
      <c r="AM410" s="163"/>
      <c r="AN410" s="158">
        <f t="shared" si="43"/>
        <v>0</v>
      </c>
      <c r="AO410" s="157"/>
      <c r="AP410" s="157"/>
      <c r="AQ410" s="158">
        <f t="shared" si="45"/>
        <v>0</v>
      </c>
      <c r="AR410" s="158">
        <f t="shared" si="44"/>
        <v>10425054</v>
      </c>
      <c r="AS410" s="159"/>
      <c r="AT410" s="164"/>
      <c r="AU410" s="165"/>
      <c r="AV410" s="148"/>
    </row>
    <row r="411" spans="1:48" s="118" customFormat="1" ht="18.75" customHeight="1">
      <c r="A411" s="140">
        <v>110</v>
      </c>
      <c r="B411" s="141" t="s">
        <v>1605</v>
      </c>
      <c r="C411" s="142" t="s">
        <v>64</v>
      </c>
      <c r="D411" s="168" t="s">
        <v>31</v>
      </c>
      <c r="E411" s="168" t="s">
        <v>13</v>
      </c>
      <c r="F411" s="142" t="s">
        <v>204</v>
      </c>
      <c r="G411" s="141" t="s">
        <v>202</v>
      </c>
      <c r="H411" s="142" t="s">
        <v>15</v>
      </c>
      <c r="I411" s="142" t="s">
        <v>40</v>
      </c>
      <c r="J411" s="168" t="s">
        <v>1403</v>
      </c>
      <c r="K411" s="141" t="s">
        <v>226</v>
      </c>
      <c r="L411" s="141" t="s">
        <v>237</v>
      </c>
      <c r="M411" s="143">
        <v>1740000</v>
      </c>
      <c r="N411" s="144">
        <v>2</v>
      </c>
      <c r="O411" s="143">
        <v>690000000</v>
      </c>
      <c r="P411" s="144" t="s">
        <v>237</v>
      </c>
      <c r="Q411" s="144" t="s">
        <v>237</v>
      </c>
      <c r="R411" s="144" t="s">
        <v>452</v>
      </c>
      <c r="S411" s="141" t="s">
        <v>158</v>
      </c>
      <c r="T411" s="141" t="s">
        <v>1400</v>
      </c>
      <c r="U411" s="141" t="s">
        <v>1390</v>
      </c>
      <c r="V411" s="145" t="s">
        <v>1391</v>
      </c>
      <c r="W411" s="141" t="s">
        <v>4010</v>
      </c>
      <c r="X411" s="146">
        <v>45342</v>
      </c>
      <c r="Y411" s="147">
        <v>202412000022193</v>
      </c>
      <c r="Z411" s="147" t="s">
        <v>38</v>
      </c>
      <c r="AA411" s="141" t="s">
        <v>1606</v>
      </c>
      <c r="AB411" s="146">
        <v>45343</v>
      </c>
      <c r="AC411" s="162" t="s">
        <v>1607</v>
      </c>
      <c r="AD411" s="146">
        <v>45343</v>
      </c>
      <c r="AE411" s="163">
        <v>690000000</v>
      </c>
      <c r="AF411" s="152">
        <f t="shared" si="41"/>
        <v>0</v>
      </c>
      <c r="AG411" s="167">
        <v>339</v>
      </c>
      <c r="AH411" s="146">
        <v>45351</v>
      </c>
      <c r="AI411" s="163">
        <v>688632624</v>
      </c>
      <c r="AJ411" s="152">
        <f t="shared" si="42"/>
        <v>1367376</v>
      </c>
      <c r="AK411" s="164" t="s">
        <v>1393</v>
      </c>
      <c r="AL411" s="146" t="s">
        <v>1394</v>
      </c>
      <c r="AM411" s="163">
        <v>688632624</v>
      </c>
      <c r="AN411" s="158">
        <f t="shared" si="43"/>
        <v>0</v>
      </c>
      <c r="AO411" s="157">
        <v>668122008</v>
      </c>
      <c r="AP411" s="157"/>
      <c r="AQ411" s="158">
        <f t="shared" si="45"/>
        <v>20510616</v>
      </c>
      <c r="AR411" s="158">
        <f t="shared" si="44"/>
        <v>1367376</v>
      </c>
      <c r="AS411" s="159" t="s">
        <v>177</v>
      </c>
      <c r="AT411" s="164" t="s">
        <v>1395</v>
      </c>
      <c r="AU411" s="165" t="s">
        <v>1396</v>
      </c>
      <c r="AV411" s="148"/>
    </row>
    <row r="412" spans="1:48" s="118" customFormat="1" ht="18.75" customHeight="1">
      <c r="A412" s="140">
        <v>111</v>
      </c>
      <c r="B412" s="141" t="s">
        <v>1608</v>
      </c>
      <c r="C412" s="142" t="s">
        <v>64</v>
      </c>
      <c r="D412" s="168" t="s">
        <v>31</v>
      </c>
      <c r="E412" s="168" t="s">
        <v>13</v>
      </c>
      <c r="F412" s="142" t="s">
        <v>36</v>
      </c>
      <c r="G412" s="141" t="s">
        <v>200</v>
      </c>
      <c r="H412" s="142" t="s">
        <v>6</v>
      </c>
      <c r="I412" s="142" t="s">
        <v>40</v>
      </c>
      <c r="J412" s="168" t="s">
        <v>1609</v>
      </c>
      <c r="K412" s="141" t="s">
        <v>225</v>
      </c>
      <c r="L412" s="141" t="s">
        <v>237</v>
      </c>
      <c r="M412" s="143">
        <v>5228095</v>
      </c>
      <c r="N412" s="144" t="s">
        <v>1610</v>
      </c>
      <c r="O412" s="143">
        <v>5228095</v>
      </c>
      <c r="P412" s="144" t="s">
        <v>237</v>
      </c>
      <c r="Q412" s="144" t="s">
        <v>237</v>
      </c>
      <c r="R412" s="144" t="s">
        <v>452</v>
      </c>
      <c r="S412" s="141" t="s">
        <v>158</v>
      </c>
      <c r="T412" s="141" t="s">
        <v>1400</v>
      </c>
      <c r="U412" s="141" t="s">
        <v>1390</v>
      </c>
      <c r="V412" s="145" t="s">
        <v>1391</v>
      </c>
      <c r="W412" s="141" t="s">
        <v>4012</v>
      </c>
      <c r="X412" s="146">
        <v>45348</v>
      </c>
      <c r="Y412" s="147">
        <v>202412000024373</v>
      </c>
      <c r="Z412" s="147" t="s">
        <v>38</v>
      </c>
      <c r="AA412" s="141" t="s">
        <v>1611</v>
      </c>
      <c r="AB412" s="146">
        <v>45349</v>
      </c>
      <c r="AC412" s="162" t="s">
        <v>1612</v>
      </c>
      <c r="AD412" s="146">
        <v>45349</v>
      </c>
      <c r="AE412" s="163">
        <v>5228095</v>
      </c>
      <c r="AF412" s="152">
        <f t="shared" si="41"/>
        <v>0</v>
      </c>
      <c r="AG412" s="167">
        <v>292</v>
      </c>
      <c r="AH412" s="146">
        <v>45350</v>
      </c>
      <c r="AI412" s="163">
        <v>5228095</v>
      </c>
      <c r="AJ412" s="152">
        <f t="shared" si="42"/>
        <v>0</v>
      </c>
      <c r="AK412" s="164">
        <v>327</v>
      </c>
      <c r="AL412" s="146">
        <v>45350</v>
      </c>
      <c r="AM412" s="163">
        <v>5228095</v>
      </c>
      <c r="AN412" s="158">
        <f t="shared" si="43"/>
        <v>0</v>
      </c>
      <c r="AO412" s="157">
        <v>5228095</v>
      </c>
      <c r="AP412" s="157"/>
      <c r="AQ412" s="158">
        <f t="shared" si="45"/>
        <v>0</v>
      </c>
      <c r="AR412" s="158">
        <f t="shared" si="44"/>
        <v>0</v>
      </c>
      <c r="AS412" s="159" t="s">
        <v>170</v>
      </c>
      <c r="AT412" s="164">
        <v>409</v>
      </c>
      <c r="AU412" s="165" t="s">
        <v>1613</v>
      </c>
      <c r="AV412" s="148"/>
    </row>
    <row r="413" spans="1:48" s="118" customFormat="1" ht="18.75" customHeight="1">
      <c r="A413" s="140">
        <v>112</v>
      </c>
      <c r="B413" s="141" t="s">
        <v>1614</v>
      </c>
      <c r="C413" s="142" t="s">
        <v>64</v>
      </c>
      <c r="D413" s="168" t="s">
        <v>31</v>
      </c>
      <c r="E413" s="168" t="s">
        <v>13</v>
      </c>
      <c r="F413" s="142" t="s">
        <v>36</v>
      </c>
      <c r="G413" s="141" t="s">
        <v>200</v>
      </c>
      <c r="H413" s="142" t="s">
        <v>6</v>
      </c>
      <c r="I413" s="142" t="s">
        <v>40</v>
      </c>
      <c r="J413" s="168" t="s">
        <v>1615</v>
      </c>
      <c r="K413" s="141" t="s">
        <v>225</v>
      </c>
      <c r="L413" s="141" t="s">
        <v>237</v>
      </c>
      <c r="M413" s="143">
        <v>5228095</v>
      </c>
      <c r="N413" s="144" t="s">
        <v>1616</v>
      </c>
      <c r="O413" s="143">
        <v>6970793</v>
      </c>
      <c r="P413" s="144" t="s">
        <v>237</v>
      </c>
      <c r="Q413" s="144" t="s">
        <v>237</v>
      </c>
      <c r="R413" s="144" t="s">
        <v>452</v>
      </c>
      <c r="S413" s="141" t="s">
        <v>158</v>
      </c>
      <c r="T413" s="141" t="s">
        <v>1400</v>
      </c>
      <c r="U413" s="141" t="s">
        <v>1390</v>
      </c>
      <c r="V413" s="145" t="s">
        <v>1391</v>
      </c>
      <c r="W413" s="141" t="s">
        <v>4012</v>
      </c>
      <c r="X413" s="146">
        <v>45348</v>
      </c>
      <c r="Y413" s="147">
        <v>202412000024373</v>
      </c>
      <c r="Z413" s="147" t="s">
        <v>38</v>
      </c>
      <c r="AA413" s="141" t="s">
        <v>400</v>
      </c>
      <c r="AB413" s="146">
        <v>45349</v>
      </c>
      <c r="AC413" s="162" t="s">
        <v>1617</v>
      </c>
      <c r="AD413" s="146">
        <v>45349</v>
      </c>
      <c r="AE413" s="163">
        <v>6970793</v>
      </c>
      <c r="AF413" s="152">
        <f t="shared" si="41"/>
        <v>0</v>
      </c>
      <c r="AG413" s="167">
        <v>262</v>
      </c>
      <c r="AH413" s="146">
        <v>45349</v>
      </c>
      <c r="AI413" s="163">
        <v>6970793</v>
      </c>
      <c r="AJ413" s="152">
        <f t="shared" si="42"/>
        <v>0</v>
      </c>
      <c r="AK413" s="164">
        <v>307</v>
      </c>
      <c r="AL413" s="146">
        <v>45349</v>
      </c>
      <c r="AM413" s="163">
        <v>6970793</v>
      </c>
      <c r="AN413" s="158">
        <f t="shared" si="43"/>
        <v>0</v>
      </c>
      <c r="AO413" s="157">
        <v>6970793</v>
      </c>
      <c r="AP413" s="157"/>
      <c r="AQ413" s="158">
        <f t="shared" si="45"/>
        <v>0</v>
      </c>
      <c r="AR413" s="158">
        <f t="shared" si="44"/>
        <v>0</v>
      </c>
      <c r="AS413" s="159" t="s">
        <v>170</v>
      </c>
      <c r="AT413" s="164">
        <v>431</v>
      </c>
      <c r="AU413" s="165" t="s">
        <v>1618</v>
      </c>
      <c r="AV413" s="148"/>
    </row>
    <row r="414" spans="1:48" s="118" customFormat="1" ht="18.75" customHeight="1">
      <c r="A414" s="140">
        <v>113</v>
      </c>
      <c r="B414" s="141" t="s">
        <v>1619</v>
      </c>
      <c r="C414" s="142" t="s">
        <v>64</v>
      </c>
      <c r="D414" s="168" t="s">
        <v>31</v>
      </c>
      <c r="E414" s="168" t="s">
        <v>13</v>
      </c>
      <c r="F414" s="142" t="s">
        <v>36</v>
      </c>
      <c r="G414" s="141" t="s">
        <v>200</v>
      </c>
      <c r="H414" s="142" t="s">
        <v>6</v>
      </c>
      <c r="I414" s="142" t="s">
        <v>40</v>
      </c>
      <c r="J414" s="168" t="s">
        <v>1620</v>
      </c>
      <c r="K414" s="141" t="s">
        <v>225</v>
      </c>
      <c r="L414" s="141" t="s">
        <v>237</v>
      </c>
      <c r="M414" s="143">
        <v>6000000</v>
      </c>
      <c r="N414" s="144" t="s">
        <v>1621</v>
      </c>
      <c r="O414" s="143">
        <v>7000000</v>
      </c>
      <c r="P414" s="144" t="s">
        <v>237</v>
      </c>
      <c r="Q414" s="144" t="s">
        <v>237</v>
      </c>
      <c r="R414" s="144" t="s">
        <v>452</v>
      </c>
      <c r="S414" s="141" t="s">
        <v>158</v>
      </c>
      <c r="T414" s="141" t="s">
        <v>1400</v>
      </c>
      <c r="U414" s="141" t="s">
        <v>1390</v>
      </c>
      <c r="V414" s="145" t="s">
        <v>1391</v>
      </c>
      <c r="W414" s="141" t="s">
        <v>4012</v>
      </c>
      <c r="X414" s="146">
        <v>45348</v>
      </c>
      <c r="Y414" s="147">
        <v>202412000024373</v>
      </c>
      <c r="Z414" s="147" t="s">
        <v>38</v>
      </c>
      <c r="AA414" s="141" t="s">
        <v>1622</v>
      </c>
      <c r="AB414" s="146">
        <v>45349</v>
      </c>
      <c r="AC414" s="162" t="s">
        <v>1623</v>
      </c>
      <c r="AD414" s="146">
        <v>45349</v>
      </c>
      <c r="AE414" s="163">
        <v>7000000</v>
      </c>
      <c r="AF414" s="152">
        <f t="shared" si="41"/>
        <v>0</v>
      </c>
      <c r="AG414" s="167">
        <v>303</v>
      </c>
      <c r="AH414" s="146">
        <v>45350</v>
      </c>
      <c r="AI414" s="163">
        <v>7000000</v>
      </c>
      <c r="AJ414" s="152">
        <f t="shared" si="42"/>
        <v>0</v>
      </c>
      <c r="AK414" s="164">
        <v>352</v>
      </c>
      <c r="AL414" s="146">
        <v>45351</v>
      </c>
      <c r="AM414" s="163">
        <v>7000000</v>
      </c>
      <c r="AN414" s="158">
        <f t="shared" si="43"/>
        <v>0</v>
      </c>
      <c r="AO414" s="157">
        <v>7000000</v>
      </c>
      <c r="AP414" s="157"/>
      <c r="AQ414" s="158">
        <f t="shared" si="45"/>
        <v>0</v>
      </c>
      <c r="AR414" s="158">
        <f t="shared" si="44"/>
        <v>0</v>
      </c>
      <c r="AS414" s="159" t="s">
        <v>170</v>
      </c>
      <c r="AT414" s="164">
        <v>404</v>
      </c>
      <c r="AU414" s="165" t="s">
        <v>1624</v>
      </c>
      <c r="AV414" s="148"/>
    </row>
    <row r="415" spans="1:48" s="118" customFormat="1" ht="18.75" customHeight="1">
      <c r="A415" s="140">
        <v>114</v>
      </c>
      <c r="B415" s="141" t="s">
        <v>1625</v>
      </c>
      <c r="C415" s="142" t="s">
        <v>64</v>
      </c>
      <c r="D415" s="168" t="s">
        <v>31</v>
      </c>
      <c r="E415" s="168" t="s">
        <v>13</v>
      </c>
      <c r="F415" s="142" t="s">
        <v>36</v>
      </c>
      <c r="G415" s="141" t="s">
        <v>200</v>
      </c>
      <c r="H415" s="142" t="s">
        <v>2</v>
      </c>
      <c r="I415" s="142" t="s">
        <v>40</v>
      </c>
      <c r="J415" s="168" t="s">
        <v>1626</v>
      </c>
      <c r="K415" s="141" t="s">
        <v>225</v>
      </c>
      <c r="L415" s="141" t="s">
        <v>237</v>
      </c>
      <c r="M415" s="143">
        <v>4276560</v>
      </c>
      <c r="N415" s="144" t="s">
        <v>1621</v>
      </c>
      <c r="O415" s="143">
        <v>4989320</v>
      </c>
      <c r="P415" s="144" t="s">
        <v>237</v>
      </c>
      <c r="Q415" s="144" t="s">
        <v>237</v>
      </c>
      <c r="R415" s="144" t="s">
        <v>452</v>
      </c>
      <c r="S415" s="141" t="s">
        <v>158</v>
      </c>
      <c r="T415" s="141" t="s">
        <v>1400</v>
      </c>
      <c r="U415" s="141" t="s">
        <v>1390</v>
      </c>
      <c r="V415" s="145" t="s">
        <v>1391</v>
      </c>
      <c r="W415" s="141" t="s">
        <v>4012</v>
      </c>
      <c r="X415" s="146">
        <v>45348</v>
      </c>
      <c r="Y415" s="147">
        <v>202412000024373</v>
      </c>
      <c r="Z415" s="147" t="s">
        <v>38</v>
      </c>
      <c r="AA415" s="141" t="s">
        <v>1627</v>
      </c>
      <c r="AB415" s="146">
        <v>45349</v>
      </c>
      <c r="AC415" s="162" t="s">
        <v>1628</v>
      </c>
      <c r="AD415" s="146">
        <v>45349</v>
      </c>
      <c r="AE415" s="163">
        <v>4989320</v>
      </c>
      <c r="AF415" s="152">
        <f t="shared" si="41"/>
        <v>0</v>
      </c>
      <c r="AG415" s="167">
        <v>304</v>
      </c>
      <c r="AH415" s="146">
        <v>45350</v>
      </c>
      <c r="AI415" s="163">
        <v>4989320</v>
      </c>
      <c r="AJ415" s="152">
        <f t="shared" si="42"/>
        <v>0</v>
      </c>
      <c r="AK415" s="164">
        <v>358</v>
      </c>
      <c r="AL415" s="146">
        <v>45351</v>
      </c>
      <c r="AM415" s="163">
        <v>4989320</v>
      </c>
      <c r="AN415" s="158">
        <f t="shared" si="43"/>
        <v>0</v>
      </c>
      <c r="AO415" s="157">
        <v>4419112</v>
      </c>
      <c r="AP415" s="157"/>
      <c r="AQ415" s="158">
        <f t="shared" si="45"/>
        <v>570208</v>
      </c>
      <c r="AR415" s="158">
        <f t="shared" si="44"/>
        <v>0</v>
      </c>
      <c r="AS415" s="159" t="s">
        <v>170</v>
      </c>
      <c r="AT415" s="164">
        <v>430</v>
      </c>
      <c r="AU415" s="165" t="s">
        <v>1629</v>
      </c>
      <c r="AV415" s="148"/>
    </row>
    <row r="416" spans="1:48" s="118" customFormat="1" ht="18.75" customHeight="1">
      <c r="A416" s="140">
        <v>115</v>
      </c>
      <c r="B416" s="141" t="s">
        <v>1630</v>
      </c>
      <c r="C416" s="142" t="s">
        <v>64</v>
      </c>
      <c r="D416" s="168" t="s">
        <v>31</v>
      </c>
      <c r="E416" s="168" t="s">
        <v>13</v>
      </c>
      <c r="F416" s="142" t="s">
        <v>36</v>
      </c>
      <c r="G416" s="141" t="s">
        <v>200</v>
      </c>
      <c r="H416" s="142" t="s">
        <v>2</v>
      </c>
      <c r="I416" s="142" t="s">
        <v>40</v>
      </c>
      <c r="J416" s="168" t="s">
        <v>1631</v>
      </c>
      <c r="K416" s="141" t="s">
        <v>225</v>
      </c>
      <c r="L416" s="141" t="s">
        <v>237</v>
      </c>
      <c r="M416" s="143">
        <v>7483980</v>
      </c>
      <c r="N416" s="144" t="s">
        <v>1632</v>
      </c>
      <c r="O416" s="143">
        <v>18709950</v>
      </c>
      <c r="P416" s="144" t="s">
        <v>237</v>
      </c>
      <c r="Q416" s="144" t="s">
        <v>237</v>
      </c>
      <c r="R416" s="144" t="s">
        <v>452</v>
      </c>
      <c r="S416" s="141" t="s">
        <v>158</v>
      </c>
      <c r="T416" s="141" t="s">
        <v>1400</v>
      </c>
      <c r="U416" s="141" t="s">
        <v>1390</v>
      </c>
      <c r="V416" s="145" t="s">
        <v>1391</v>
      </c>
      <c r="W416" s="141" t="s">
        <v>4012</v>
      </c>
      <c r="X416" s="146">
        <v>45348</v>
      </c>
      <c r="Y416" s="147">
        <v>202412000024373</v>
      </c>
      <c r="Z416" s="147" t="s">
        <v>38</v>
      </c>
      <c r="AA416" s="141" t="s">
        <v>1633</v>
      </c>
      <c r="AB416" s="146">
        <v>45349</v>
      </c>
      <c r="AC416" s="162" t="s">
        <v>1634</v>
      </c>
      <c r="AD416" s="146">
        <v>45349</v>
      </c>
      <c r="AE416" s="163">
        <v>18709950</v>
      </c>
      <c r="AF416" s="152">
        <f t="shared" si="41"/>
        <v>0</v>
      </c>
      <c r="AG416" s="167">
        <v>264</v>
      </c>
      <c r="AH416" s="146">
        <v>45349</v>
      </c>
      <c r="AI416" s="163">
        <v>18709950</v>
      </c>
      <c r="AJ416" s="152">
        <f t="shared" si="42"/>
        <v>0</v>
      </c>
      <c r="AK416" s="164">
        <v>311</v>
      </c>
      <c r="AL416" s="146">
        <v>45349</v>
      </c>
      <c r="AM416" s="163">
        <v>18709950</v>
      </c>
      <c r="AN416" s="158">
        <f t="shared" si="43"/>
        <v>0</v>
      </c>
      <c r="AO416" s="157">
        <v>15716358</v>
      </c>
      <c r="AP416" s="157"/>
      <c r="AQ416" s="158">
        <f t="shared" si="45"/>
        <v>2993592</v>
      </c>
      <c r="AR416" s="158">
        <f t="shared" si="44"/>
        <v>0</v>
      </c>
      <c r="AS416" s="159" t="s">
        <v>170</v>
      </c>
      <c r="AT416" s="164">
        <v>300</v>
      </c>
      <c r="AU416" s="165" t="s">
        <v>1635</v>
      </c>
      <c r="AV416" s="148"/>
    </row>
    <row r="417" spans="1:48" s="118" customFormat="1" ht="18.75" customHeight="1">
      <c r="A417" s="140">
        <v>116</v>
      </c>
      <c r="B417" s="141" t="s">
        <v>1636</v>
      </c>
      <c r="C417" s="142" t="s">
        <v>64</v>
      </c>
      <c r="D417" s="168" t="s">
        <v>31</v>
      </c>
      <c r="E417" s="168" t="s">
        <v>13</v>
      </c>
      <c r="F417" s="142" t="s">
        <v>36</v>
      </c>
      <c r="G417" s="141" t="s">
        <v>200</v>
      </c>
      <c r="H417" s="142" t="s">
        <v>5</v>
      </c>
      <c r="I417" s="142" t="s">
        <v>40</v>
      </c>
      <c r="J417" s="168" t="s">
        <v>1637</v>
      </c>
      <c r="K417" s="141" t="s">
        <v>225</v>
      </c>
      <c r="L417" s="141" t="s">
        <v>237</v>
      </c>
      <c r="M417" s="143">
        <v>3453300</v>
      </c>
      <c r="N417" s="144" t="s">
        <v>1610</v>
      </c>
      <c r="O417" s="143">
        <v>3453300</v>
      </c>
      <c r="P417" s="144" t="s">
        <v>237</v>
      </c>
      <c r="Q417" s="144" t="s">
        <v>237</v>
      </c>
      <c r="R417" s="144" t="s">
        <v>452</v>
      </c>
      <c r="S417" s="141" t="s">
        <v>158</v>
      </c>
      <c r="T417" s="141" t="s">
        <v>1400</v>
      </c>
      <c r="U417" s="141" t="s">
        <v>1390</v>
      </c>
      <c r="V417" s="145" t="s">
        <v>1391</v>
      </c>
      <c r="W417" s="141" t="s">
        <v>4012</v>
      </c>
      <c r="X417" s="146">
        <v>45348</v>
      </c>
      <c r="Y417" s="147">
        <v>202412000024373</v>
      </c>
      <c r="Z417" s="147" t="s">
        <v>38</v>
      </c>
      <c r="AA417" s="141" t="s">
        <v>1638</v>
      </c>
      <c r="AB417" s="146">
        <v>45349</v>
      </c>
      <c r="AC417" s="162" t="s">
        <v>1639</v>
      </c>
      <c r="AD417" s="146">
        <v>45349</v>
      </c>
      <c r="AE417" s="163">
        <v>3453300</v>
      </c>
      <c r="AF417" s="152">
        <f t="shared" si="41"/>
        <v>0</v>
      </c>
      <c r="AG417" s="167">
        <v>263</v>
      </c>
      <c r="AH417" s="146">
        <v>45349</v>
      </c>
      <c r="AI417" s="163">
        <v>3453300</v>
      </c>
      <c r="AJ417" s="152">
        <f t="shared" si="42"/>
        <v>0</v>
      </c>
      <c r="AK417" s="164">
        <v>312</v>
      </c>
      <c r="AL417" s="146">
        <v>45349</v>
      </c>
      <c r="AM417" s="163">
        <v>3453300</v>
      </c>
      <c r="AN417" s="158">
        <f t="shared" si="43"/>
        <v>0</v>
      </c>
      <c r="AO417" s="157">
        <v>3453300</v>
      </c>
      <c r="AP417" s="157"/>
      <c r="AQ417" s="158">
        <f t="shared" si="45"/>
        <v>0</v>
      </c>
      <c r="AR417" s="158">
        <f t="shared" si="44"/>
        <v>0</v>
      </c>
      <c r="AS417" s="159" t="s">
        <v>168</v>
      </c>
      <c r="AT417" s="164">
        <v>403</v>
      </c>
      <c r="AU417" s="165" t="s">
        <v>1640</v>
      </c>
      <c r="AV417" s="148"/>
    </row>
    <row r="418" spans="1:48" s="118" customFormat="1" ht="18.75" customHeight="1">
      <c r="A418" s="140">
        <v>117</v>
      </c>
      <c r="B418" s="141" t="s">
        <v>1641</v>
      </c>
      <c r="C418" s="142" t="s">
        <v>64</v>
      </c>
      <c r="D418" s="168" t="s">
        <v>31</v>
      </c>
      <c r="E418" s="168" t="s">
        <v>13</v>
      </c>
      <c r="F418" s="142" t="s">
        <v>36</v>
      </c>
      <c r="G418" s="141" t="s">
        <v>200</v>
      </c>
      <c r="H418" s="142" t="s">
        <v>5</v>
      </c>
      <c r="I418" s="142" t="s">
        <v>40</v>
      </c>
      <c r="J418" s="168" t="s">
        <v>1642</v>
      </c>
      <c r="K418" s="141" t="s">
        <v>225</v>
      </c>
      <c r="L418" s="141" t="s">
        <v>237</v>
      </c>
      <c r="M418" s="143">
        <v>2565936</v>
      </c>
      <c r="N418" s="144" t="s">
        <v>1616</v>
      </c>
      <c r="O418" s="143">
        <v>3421248</v>
      </c>
      <c r="P418" s="144" t="s">
        <v>237</v>
      </c>
      <c r="Q418" s="144" t="s">
        <v>237</v>
      </c>
      <c r="R418" s="144" t="s">
        <v>452</v>
      </c>
      <c r="S418" s="141" t="s">
        <v>158</v>
      </c>
      <c r="T418" s="141" t="s">
        <v>1400</v>
      </c>
      <c r="U418" s="141" t="s">
        <v>1390</v>
      </c>
      <c r="V418" s="145" t="s">
        <v>1391</v>
      </c>
      <c r="W418" s="141" t="s">
        <v>4012</v>
      </c>
      <c r="X418" s="146">
        <v>45348</v>
      </c>
      <c r="Y418" s="147">
        <v>202412000024373</v>
      </c>
      <c r="Z418" s="147" t="s">
        <v>38</v>
      </c>
      <c r="AA418" s="141" t="s">
        <v>1643</v>
      </c>
      <c r="AB418" s="146">
        <v>45349</v>
      </c>
      <c r="AC418" s="162" t="s">
        <v>1644</v>
      </c>
      <c r="AD418" s="146">
        <v>45349</v>
      </c>
      <c r="AE418" s="163">
        <v>3421248</v>
      </c>
      <c r="AF418" s="152">
        <f t="shared" si="41"/>
        <v>0</v>
      </c>
      <c r="AG418" s="167">
        <v>305</v>
      </c>
      <c r="AH418" s="146">
        <v>45350</v>
      </c>
      <c r="AI418" s="163">
        <v>3421248</v>
      </c>
      <c r="AJ418" s="152">
        <f t="shared" si="42"/>
        <v>0</v>
      </c>
      <c r="AK418" s="164">
        <v>321</v>
      </c>
      <c r="AL418" s="146">
        <v>45350</v>
      </c>
      <c r="AM418" s="163">
        <v>3421248</v>
      </c>
      <c r="AN418" s="158">
        <f t="shared" si="43"/>
        <v>0</v>
      </c>
      <c r="AO418" s="157">
        <v>3421248</v>
      </c>
      <c r="AP418" s="157"/>
      <c r="AQ418" s="158">
        <f t="shared" si="45"/>
        <v>0</v>
      </c>
      <c r="AR418" s="158">
        <f t="shared" si="44"/>
        <v>0</v>
      </c>
      <c r="AS418" s="159" t="s">
        <v>1645</v>
      </c>
      <c r="AT418" s="164">
        <v>414</v>
      </c>
      <c r="AU418" s="165" t="s">
        <v>1646</v>
      </c>
      <c r="AV418" s="148"/>
    </row>
    <row r="419" spans="1:48" s="118" customFormat="1" ht="18.75" customHeight="1">
      <c r="A419" s="140">
        <v>118</v>
      </c>
      <c r="B419" s="141" t="s">
        <v>1647</v>
      </c>
      <c r="C419" s="142" t="s">
        <v>64</v>
      </c>
      <c r="D419" s="168" t="s">
        <v>31</v>
      </c>
      <c r="E419" s="168" t="s">
        <v>13</v>
      </c>
      <c r="F419" s="142" t="s">
        <v>36</v>
      </c>
      <c r="G419" s="141" t="s">
        <v>200</v>
      </c>
      <c r="H419" s="142" t="s">
        <v>8</v>
      </c>
      <c r="I419" s="142" t="s">
        <v>40</v>
      </c>
      <c r="J419" s="168" t="s">
        <v>1648</v>
      </c>
      <c r="K419" s="141" t="s">
        <v>225</v>
      </c>
      <c r="L419" s="141" t="s">
        <v>237</v>
      </c>
      <c r="M419" s="143">
        <v>4276560</v>
      </c>
      <c r="N419" s="144" t="s">
        <v>1632</v>
      </c>
      <c r="O419" s="143">
        <v>10691400</v>
      </c>
      <c r="P419" s="144" t="s">
        <v>237</v>
      </c>
      <c r="Q419" s="144" t="s">
        <v>237</v>
      </c>
      <c r="R419" s="144" t="s">
        <v>452</v>
      </c>
      <c r="S419" s="141" t="s">
        <v>158</v>
      </c>
      <c r="T419" s="141" t="s">
        <v>1400</v>
      </c>
      <c r="U419" s="141" t="s">
        <v>1390</v>
      </c>
      <c r="V419" s="145" t="s">
        <v>1391</v>
      </c>
      <c r="W419" s="141" t="s">
        <v>4012</v>
      </c>
      <c r="X419" s="146">
        <v>45348</v>
      </c>
      <c r="Y419" s="147">
        <v>202412000024373</v>
      </c>
      <c r="Z419" s="147" t="s">
        <v>38</v>
      </c>
      <c r="AA419" s="141" t="s">
        <v>1649</v>
      </c>
      <c r="AB419" s="146">
        <v>45349</v>
      </c>
      <c r="AC419" s="162" t="s">
        <v>1650</v>
      </c>
      <c r="AD419" s="146">
        <v>45349</v>
      </c>
      <c r="AE419" s="163">
        <v>10691400</v>
      </c>
      <c r="AF419" s="152">
        <f t="shared" si="41"/>
        <v>0</v>
      </c>
      <c r="AG419" s="167">
        <v>293</v>
      </c>
      <c r="AH419" s="146">
        <v>45350</v>
      </c>
      <c r="AI419" s="163">
        <v>10691400</v>
      </c>
      <c r="AJ419" s="152">
        <f t="shared" si="42"/>
        <v>0</v>
      </c>
      <c r="AK419" s="164">
        <v>322</v>
      </c>
      <c r="AL419" s="146">
        <v>45350</v>
      </c>
      <c r="AM419" s="163">
        <v>10691400</v>
      </c>
      <c r="AN419" s="158">
        <f t="shared" si="43"/>
        <v>0</v>
      </c>
      <c r="AO419" s="157">
        <v>285104</v>
      </c>
      <c r="AP419" s="157"/>
      <c r="AQ419" s="158">
        <f t="shared" si="45"/>
        <v>10406296</v>
      </c>
      <c r="AR419" s="158">
        <f t="shared" si="44"/>
        <v>0</v>
      </c>
      <c r="AS419" s="159" t="s">
        <v>170</v>
      </c>
      <c r="AT419" s="164">
        <v>121</v>
      </c>
      <c r="AU419" s="165" t="s">
        <v>1651</v>
      </c>
      <c r="AV419" s="148"/>
    </row>
    <row r="420" spans="1:48" s="118" customFormat="1" ht="18.75" customHeight="1">
      <c r="A420" s="140">
        <v>119</v>
      </c>
      <c r="B420" s="141" t="s">
        <v>1652</v>
      </c>
      <c r="C420" s="142" t="s">
        <v>64</v>
      </c>
      <c r="D420" s="168" t="s">
        <v>31</v>
      </c>
      <c r="E420" s="168" t="s">
        <v>13</v>
      </c>
      <c r="F420" s="142" t="s">
        <v>36</v>
      </c>
      <c r="G420" s="141" t="s">
        <v>200</v>
      </c>
      <c r="H420" s="142" t="s">
        <v>8</v>
      </c>
      <c r="I420" s="142" t="s">
        <v>40</v>
      </c>
      <c r="J420" s="168" t="s">
        <v>1653</v>
      </c>
      <c r="K420" s="141" t="s">
        <v>225</v>
      </c>
      <c r="L420" s="141" t="s">
        <v>237</v>
      </c>
      <c r="M420" s="143">
        <v>6000000</v>
      </c>
      <c r="N420" s="144" t="s">
        <v>1610</v>
      </c>
      <c r="O420" s="143">
        <v>6000000</v>
      </c>
      <c r="P420" s="144" t="s">
        <v>237</v>
      </c>
      <c r="Q420" s="144" t="s">
        <v>237</v>
      </c>
      <c r="R420" s="144" t="s">
        <v>452</v>
      </c>
      <c r="S420" s="141" t="s">
        <v>158</v>
      </c>
      <c r="T420" s="141" t="s">
        <v>1400</v>
      </c>
      <c r="U420" s="141" t="s">
        <v>1390</v>
      </c>
      <c r="V420" s="145" t="s">
        <v>1391</v>
      </c>
      <c r="W420" s="141" t="s">
        <v>4012</v>
      </c>
      <c r="X420" s="146">
        <v>45348</v>
      </c>
      <c r="Y420" s="147">
        <v>202412000024373</v>
      </c>
      <c r="Z420" s="147" t="s">
        <v>38</v>
      </c>
      <c r="AA420" s="141" t="s">
        <v>1654</v>
      </c>
      <c r="AB420" s="146">
        <v>45349</v>
      </c>
      <c r="AC420" s="162" t="s">
        <v>1655</v>
      </c>
      <c r="AD420" s="146">
        <v>45349</v>
      </c>
      <c r="AE420" s="163">
        <v>6000000</v>
      </c>
      <c r="AF420" s="152">
        <f t="shared" si="41"/>
        <v>0</v>
      </c>
      <c r="AG420" s="167">
        <v>306</v>
      </c>
      <c r="AH420" s="146">
        <v>45350</v>
      </c>
      <c r="AI420" s="163">
        <v>6000000</v>
      </c>
      <c r="AJ420" s="152">
        <f t="shared" si="42"/>
        <v>0</v>
      </c>
      <c r="AK420" s="164">
        <v>331</v>
      </c>
      <c r="AL420" s="146">
        <v>45350</v>
      </c>
      <c r="AM420" s="163">
        <v>6000000</v>
      </c>
      <c r="AN420" s="158">
        <f t="shared" si="43"/>
        <v>0</v>
      </c>
      <c r="AO420" s="157">
        <v>6000000</v>
      </c>
      <c r="AP420" s="157"/>
      <c r="AQ420" s="158">
        <f t="shared" si="45"/>
        <v>0</v>
      </c>
      <c r="AR420" s="158">
        <f t="shared" si="44"/>
        <v>0</v>
      </c>
      <c r="AS420" s="159" t="s">
        <v>170</v>
      </c>
      <c r="AT420" s="164">
        <v>531</v>
      </c>
      <c r="AU420" s="165" t="s">
        <v>1656</v>
      </c>
      <c r="AV420" s="148"/>
    </row>
    <row r="421" spans="1:48" s="118" customFormat="1" ht="18.75" customHeight="1">
      <c r="A421" s="140">
        <v>120</v>
      </c>
      <c r="B421" s="141" t="s">
        <v>1657</v>
      </c>
      <c r="C421" s="142" t="s">
        <v>64</v>
      </c>
      <c r="D421" s="168" t="s">
        <v>31</v>
      </c>
      <c r="E421" s="168" t="s">
        <v>13</v>
      </c>
      <c r="F421" s="142" t="s">
        <v>36</v>
      </c>
      <c r="G421" s="141" t="s">
        <v>200</v>
      </c>
      <c r="H421" s="142" t="s">
        <v>6</v>
      </c>
      <c r="I421" s="142" t="s">
        <v>40</v>
      </c>
      <c r="J421" s="168" t="s">
        <v>1658</v>
      </c>
      <c r="K421" s="141" t="s">
        <v>225</v>
      </c>
      <c r="L421" s="141" t="s">
        <v>237</v>
      </c>
      <c r="M421" s="143">
        <v>7483930</v>
      </c>
      <c r="N421" s="144" t="s">
        <v>1659</v>
      </c>
      <c r="O421" s="143">
        <v>12473300</v>
      </c>
      <c r="P421" s="144" t="s">
        <v>237</v>
      </c>
      <c r="Q421" s="144" t="s">
        <v>237</v>
      </c>
      <c r="R421" s="144" t="s">
        <v>452</v>
      </c>
      <c r="S421" s="141" t="s">
        <v>158</v>
      </c>
      <c r="T421" s="141" t="s">
        <v>1400</v>
      </c>
      <c r="U421" s="141" t="s">
        <v>1390</v>
      </c>
      <c r="V421" s="145" t="s">
        <v>1391</v>
      </c>
      <c r="W421" s="141" t="s">
        <v>4012</v>
      </c>
      <c r="X421" s="146">
        <v>45348</v>
      </c>
      <c r="Y421" s="147">
        <v>202412000024373</v>
      </c>
      <c r="Z421" s="147" t="s">
        <v>38</v>
      </c>
      <c r="AA421" s="141" t="s">
        <v>1660</v>
      </c>
      <c r="AB421" s="146">
        <v>45349</v>
      </c>
      <c r="AC421" s="162" t="s">
        <v>1661</v>
      </c>
      <c r="AD421" s="146">
        <v>45349</v>
      </c>
      <c r="AE421" s="163">
        <v>12473300</v>
      </c>
      <c r="AF421" s="152">
        <f t="shared" si="41"/>
        <v>0</v>
      </c>
      <c r="AG421" s="167">
        <v>265</v>
      </c>
      <c r="AH421" s="146">
        <v>45349</v>
      </c>
      <c r="AI421" s="163">
        <v>12473300</v>
      </c>
      <c r="AJ421" s="152">
        <f t="shared" si="42"/>
        <v>0</v>
      </c>
      <c r="AK421" s="164">
        <v>308</v>
      </c>
      <c r="AL421" s="146">
        <v>45349</v>
      </c>
      <c r="AM421" s="163">
        <v>12473300</v>
      </c>
      <c r="AN421" s="158">
        <f t="shared" si="43"/>
        <v>0</v>
      </c>
      <c r="AO421" s="157">
        <v>12473300</v>
      </c>
      <c r="AP421" s="157"/>
      <c r="AQ421" s="158">
        <f t="shared" si="45"/>
        <v>0</v>
      </c>
      <c r="AR421" s="158">
        <f t="shared" si="44"/>
        <v>0</v>
      </c>
      <c r="AS421" s="159" t="s">
        <v>170</v>
      </c>
      <c r="AT421" s="164">
        <v>433</v>
      </c>
      <c r="AU421" s="165" t="s">
        <v>1662</v>
      </c>
      <c r="AV421" s="148"/>
    </row>
    <row r="422" spans="1:48" s="118" customFormat="1" ht="18.75" customHeight="1">
      <c r="A422" s="140">
        <v>121</v>
      </c>
      <c r="B422" s="141" t="s">
        <v>1663</v>
      </c>
      <c r="C422" s="142" t="s">
        <v>64</v>
      </c>
      <c r="D422" s="168" t="s">
        <v>31</v>
      </c>
      <c r="E422" s="168" t="s">
        <v>13</v>
      </c>
      <c r="F422" s="142" t="s">
        <v>36</v>
      </c>
      <c r="G422" s="141" t="s">
        <v>200</v>
      </c>
      <c r="H422" s="142" t="s">
        <v>6</v>
      </c>
      <c r="I422" s="142" t="s">
        <v>40</v>
      </c>
      <c r="J422" s="168" t="s">
        <v>1664</v>
      </c>
      <c r="K422" s="141" t="s">
        <v>225</v>
      </c>
      <c r="L422" s="141" t="s">
        <v>237</v>
      </c>
      <c r="M422" s="143">
        <v>5228095</v>
      </c>
      <c r="N422" s="144" t="s">
        <v>1665</v>
      </c>
      <c r="O422" s="143">
        <v>11327539</v>
      </c>
      <c r="P422" s="144" t="s">
        <v>237</v>
      </c>
      <c r="Q422" s="144" t="s">
        <v>237</v>
      </c>
      <c r="R422" s="144" t="s">
        <v>452</v>
      </c>
      <c r="S422" s="141" t="s">
        <v>158</v>
      </c>
      <c r="T422" s="141" t="s">
        <v>1400</v>
      </c>
      <c r="U422" s="141" t="s">
        <v>1390</v>
      </c>
      <c r="V422" s="145" t="s">
        <v>1391</v>
      </c>
      <c r="W422" s="141" t="s">
        <v>4012</v>
      </c>
      <c r="X422" s="146">
        <v>45348</v>
      </c>
      <c r="Y422" s="147">
        <v>202412000024373</v>
      </c>
      <c r="Z422" s="147" t="s">
        <v>38</v>
      </c>
      <c r="AA422" s="141" t="s">
        <v>1666</v>
      </c>
      <c r="AB422" s="146">
        <v>45349</v>
      </c>
      <c r="AC422" s="162" t="s">
        <v>1667</v>
      </c>
      <c r="AD422" s="146">
        <v>45349</v>
      </c>
      <c r="AE422" s="163">
        <v>11327539</v>
      </c>
      <c r="AF422" s="152">
        <f t="shared" si="41"/>
        <v>0</v>
      </c>
      <c r="AG422" s="167">
        <v>294</v>
      </c>
      <c r="AH422" s="146">
        <v>45350</v>
      </c>
      <c r="AI422" s="163">
        <v>11327539</v>
      </c>
      <c r="AJ422" s="152">
        <f t="shared" si="42"/>
        <v>0</v>
      </c>
      <c r="AK422" s="164">
        <v>334</v>
      </c>
      <c r="AL422" s="146">
        <v>45351</v>
      </c>
      <c r="AM422" s="163">
        <v>11327539</v>
      </c>
      <c r="AN422" s="158">
        <f t="shared" si="43"/>
        <v>0</v>
      </c>
      <c r="AO422" s="157">
        <v>10804729</v>
      </c>
      <c r="AP422" s="157"/>
      <c r="AQ422" s="158">
        <f t="shared" si="45"/>
        <v>522810</v>
      </c>
      <c r="AR422" s="158">
        <f t="shared" si="44"/>
        <v>0</v>
      </c>
      <c r="AS422" s="159" t="s">
        <v>170</v>
      </c>
      <c r="AT422" s="164">
        <v>381</v>
      </c>
      <c r="AU422" s="165" t="s">
        <v>1668</v>
      </c>
      <c r="AV422" s="148"/>
    </row>
    <row r="423" spans="1:48" s="118" customFormat="1" ht="18.75" customHeight="1">
      <c r="A423" s="140">
        <v>122</v>
      </c>
      <c r="B423" s="141" t="s">
        <v>1669</v>
      </c>
      <c r="C423" s="142" t="s">
        <v>64</v>
      </c>
      <c r="D423" s="168" t="s">
        <v>31</v>
      </c>
      <c r="E423" s="168" t="s">
        <v>13</v>
      </c>
      <c r="F423" s="142" t="s">
        <v>36</v>
      </c>
      <c r="G423" s="141" t="s">
        <v>200</v>
      </c>
      <c r="H423" s="142" t="s">
        <v>1</v>
      </c>
      <c r="I423" s="142" t="s">
        <v>40</v>
      </c>
      <c r="J423" s="168" t="s">
        <v>1670</v>
      </c>
      <c r="K423" s="141" t="s">
        <v>225</v>
      </c>
      <c r="L423" s="141" t="s">
        <v>237</v>
      </c>
      <c r="M423" s="143">
        <v>4704216</v>
      </c>
      <c r="N423" s="144" t="s">
        <v>1671</v>
      </c>
      <c r="O423" s="143">
        <v>7056324</v>
      </c>
      <c r="P423" s="144" t="s">
        <v>237</v>
      </c>
      <c r="Q423" s="144" t="s">
        <v>237</v>
      </c>
      <c r="R423" s="144" t="s">
        <v>452</v>
      </c>
      <c r="S423" s="141" t="s">
        <v>158</v>
      </c>
      <c r="T423" s="141" t="s">
        <v>1400</v>
      </c>
      <c r="U423" s="141" t="s">
        <v>1390</v>
      </c>
      <c r="V423" s="145" t="s">
        <v>1391</v>
      </c>
      <c r="W423" s="141" t="s">
        <v>4012</v>
      </c>
      <c r="X423" s="146">
        <v>45348</v>
      </c>
      <c r="Y423" s="147">
        <v>202412000024373</v>
      </c>
      <c r="Z423" s="147" t="s">
        <v>38</v>
      </c>
      <c r="AA423" s="141" t="s">
        <v>1672</v>
      </c>
      <c r="AB423" s="146">
        <v>45349</v>
      </c>
      <c r="AC423" s="162" t="s">
        <v>1673</v>
      </c>
      <c r="AD423" s="146">
        <v>45349</v>
      </c>
      <c r="AE423" s="163">
        <v>7056324</v>
      </c>
      <c r="AF423" s="152">
        <f t="shared" si="41"/>
        <v>0</v>
      </c>
      <c r="AG423" s="167">
        <v>307</v>
      </c>
      <c r="AH423" s="146">
        <v>45350</v>
      </c>
      <c r="AI423" s="163">
        <v>7056324</v>
      </c>
      <c r="AJ423" s="152">
        <f t="shared" si="42"/>
        <v>0</v>
      </c>
      <c r="AK423" s="164">
        <v>325</v>
      </c>
      <c r="AL423" s="146">
        <v>45350</v>
      </c>
      <c r="AM423" s="163">
        <v>7056324</v>
      </c>
      <c r="AN423" s="158">
        <f t="shared" si="43"/>
        <v>0</v>
      </c>
      <c r="AO423" s="157">
        <v>7056324</v>
      </c>
      <c r="AP423" s="157"/>
      <c r="AQ423" s="158">
        <f t="shared" si="45"/>
        <v>0</v>
      </c>
      <c r="AR423" s="158">
        <f t="shared" si="44"/>
        <v>0</v>
      </c>
      <c r="AS423" s="159" t="s">
        <v>170</v>
      </c>
      <c r="AT423" s="164">
        <v>444</v>
      </c>
      <c r="AU423" s="165" t="s">
        <v>1674</v>
      </c>
      <c r="AV423" s="148"/>
    </row>
    <row r="424" spans="1:48" s="118" customFormat="1" ht="18.75" customHeight="1">
      <c r="A424" s="140">
        <v>123</v>
      </c>
      <c r="B424" s="141" t="s">
        <v>1675</v>
      </c>
      <c r="C424" s="142" t="s">
        <v>64</v>
      </c>
      <c r="D424" s="168" t="s">
        <v>31</v>
      </c>
      <c r="E424" s="168" t="s">
        <v>13</v>
      </c>
      <c r="F424" s="142" t="s">
        <v>36</v>
      </c>
      <c r="G424" s="141" t="s">
        <v>200</v>
      </c>
      <c r="H424" s="142" t="s">
        <v>1</v>
      </c>
      <c r="I424" s="142" t="s">
        <v>40</v>
      </c>
      <c r="J424" s="168" t="s">
        <v>1676</v>
      </c>
      <c r="K424" s="141" t="s">
        <v>225</v>
      </c>
      <c r="L424" s="141" t="s">
        <v>237</v>
      </c>
      <c r="M424" s="143">
        <v>3528162</v>
      </c>
      <c r="N424" s="144" t="s">
        <v>1677</v>
      </c>
      <c r="O424" s="143">
        <v>2822530</v>
      </c>
      <c r="P424" s="144" t="s">
        <v>237</v>
      </c>
      <c r="Q424" s="144" t="s">
        <v>237</v>
      </c>
      <c r="R424" s="144" t="s">
        <v>452</v>
      </c>
      <c r="S424" s="141" t="s">
        <v>158</v>
      </c>
      <c r="T424" s="141" t="s">
        <v>1400</v>
      </c>
      <c r="U424" s="141" t="s">
        <v>1390</v>
      </c>
      <c r="V424" s="145" t="s">
        <v>1391</v>
      </c>
      <c r="W424" s="141" t="s">
        <v>4012</v>
      </c>
      <c r="X424" s="146">
        <v>45348</v>
      </c>
      <c r="Y424" s="147">
        <v>202412000024373</v>
      </c>
      <c r="Z424" s="147" t="s">
        <v>38</v>
      </c>
      <c r="AA424" s="141" t="s">
        <v>1678</v>
      </c>
      <c r="AB424" s="146">
        <v>45349</v>
      </c>
      <c r="AC424" s="162" t="s">
        <v>1679</v>
      </c>
      <c r="AD424" s="146">
        <v>45349</v>
      </c>
      <c r="AE424" s="163">
        <v>2822530</v>
      </c>
      <c r="AF424" s="152">
        <f t="shared" si="41"/>
        <v>0</v>
      </c>
      <c r="AG424" s="167">
        <v>308</v>
      </c>
      <c r="AH424" s="146">
        <v>45350</v>
      </c>
      <c r="AI424" s="163">
        <v>2822530</v>
      </c>
      <c r="AJ424" s="152">
        <f t="shared" si="42"/>
        <v>0</v>
      </c>
      <c r="AK424" s="164">
        <v>324</v>
      </c>
      <c r="AL424" s="146">
        <v>45350</v>
      </c>
      <c r="AM424" s="163">
        <v>2822530</v>
      </c>
      <c r="AN424" s="158">
        <f t="shared" si="43"/>
        <v>0</v>
      </c>
      <c r="AO424" s="157">
        <v>2822530</v>
      </c>
      <c r="AP424" s="157"/>
      <c r="AQ424" s="158">
        <f t="shared" si="45"/>
        <v>0</v>
      </c>
      <c r="AR424" s="158">
        <f t="shared" si="44"/>
        <v>0</v>
      </c>
      <c r="AS424" s="159" t="s">
        <v>170</v>
      </c>
      <c r="AT424" s="164">
        <v>523</v>
      </c>
      <c r="AU424" s="165" t="s">
        <v>1680</v>
      </c>
      <c r="AV424" s="148"/>
    </row>
    <row r="425" spans="1:48" s="118" customFormat="1" ht="18.75" customHeight="1">
      <c r="A425" s="140">
        <v>124</v>
      </c>
      <c r="B425" s="141" t="s">
        <v>1681</v>
      </c>
      <c r="C425" s="142" t="s">
        <v>64</v>
      </c>
      <c r="D425" s="168" t="s">
        <v>31</v>
      </c>
      <c r="E425" s="168" t="s">
        <v>13</v>
      </c>
      <c r="F425" s="142" t="s">
        <v>36</v>
      </c>
      <c r="G425" s="141" t="s">
        <v>200</v>
      </c>
      <c r="H425" s="142" t="s">
        <v>2</v>
      </c>
      <c r="I425" s="142" t="s">
        <v>40</v>
      </c>
      <c r="J425" s="168" t="s">
        <v>1682</v>
      </c>
      <c r="K425" s="141" t="s">
        <v>225</v>
      </c>
      <c r="L425" s="141" t="s">
        <v>237</v>
      </c>
      <c r="M425" s="143">
        <v>7483980</v>
      </c>
      <c r="N425" s="144" t="s">
        <v>1683</v>
      </c>
      <c r="O425" s="143">
        <v>19957280</v>
      </c>
      <c r="P425" s="144" t="s">
        <v>237</v>
      </c>
      <c r="Q425" s="144" t="s">
        <v>237</v>
      </c>
      <c r="R425" s="144" t="s">
        <v>452</v>
      </c>
      <c r="S425" s="141" t="s">
        <v>158</v>
      </c>
      <c r="T425" s="141" t="s">
        <v>1400</v>
      </c>
      <c r="U425" s="141" t="s">
        <v>1390</v>
      </c>
      <c r="V425" s="145" t="s">
        <v>1391</v>
      </c>
      <c r="W425" s="141" t="s">
        <v>4012</v>
      </c>
      <c r="X425" s="146">
        <v>45348</v>
      </c>
      <c r="Y425" s="147">
        <v>202412000024373</v>
      </c>
      <c r="Z425" s="147" t="s">
        <v>38</v>
      </c>
      <c r="AA425" s="141" t="s">
        <v>1684</v>
      </c>
      <c r="AB425" s="146">
        <v>45349</v>
      </c>
      <c r="AC425" s="162" t="s">
        <v>1685</v>
      </c>
      <c r="AD425" s="146">
        <v>45349</v>
      </c>
      <c r="AE425" s="163">
        <v>19957280</v>
      </c>
      <c r="AF425" s="152">
        <f t="shared" si="41"/>
        <v>0</v>
      </c>
      <c r="AG425" s="167"/>
      <c r="AH425" s="146"/>
      <c r="AI425" s="163"/>
      <c r="AJ425" s="152">
        <f t="shared" si="42"/>
        <v>19957280</v>
      </c>
      <c r="AK425" s="164"/>
      <c r="AL425" s="146"/>
      <c r="AM425" s="163"/>
      <c r="AN425" s="158">
        <f t="shared" si="43"/>
        <v>0</v>
      </c>
      <c r="AO425" s="157"/>
      <c r="AP425" s="157"/>
      <c r="AQ425" s="158">
        <f t="shared" si="45"/>
        <v>0</v>
      </c>
      <c r="AR425" s="158">
        <f t="shared" si="44"/>
        <v>19957280</v>
      </c>
      <c r="AS425" s="159"/>
      <c r="AT425" s="164"/>
      <c r="AU425" s="165"/>
      <c r="AV425" s="148"/>
    </row>
    <row r="426" spans="1:48" s="118" customFormat="1" ht="18.75" customHeight="1">
      <c r="A426" s="140">
        <v>125</v>
      </c>
      <c r="B426" s="141" t="s">
        <v>1686</v>
      </c>
      <c r="C426" s="142" t="s">
        <v>64</v>
      </c>
      <c r="D426" s="168" t="s">
        <v>31</v>
      </c>
      <c r="E426" s="168" t="s">
        <v>13</v>
      </c>
      <c r="F426" s="142" t="s">
        <v>36</v>
      </c>
      <c r="G426" s="141" t="s">
        <v>200</v>
      </c>
      <c r="H426" s="142" t="s">
        <v>2</v>
      </c>
      <c r="I426" s="142" t="s">
        <v>40</v>
      </c>
      <c r="J426" s="168" t="s">
        <v>1687</v>
      </c>
      <c r="K426" s="141" t="s">
        <v>225</v>
      </c>
      <c r="L426" s="141" t="s">
        <v>237</v>
      </c>
      <c r="M426" s="143">
        <v>4704216</v>
      </c>
      <c r="N426" s="144" t="s">
        <v>1610</v>
      </c>
      <c r="O426" s="143">
        <v>4704216</v>
      </c>
      <c r="P426" s="144" t="s">
        <v>237</v>
      </c>
      <c r="Q426" s="144" t="s">
        <v>237</v>
      </c>
      <c r="R426" s="144" t="s">
        <v>452</v>
      </c>
      <c r="S426" s="141" t="s">
        <v>158</v>
      </c>
      <c r="T426" s="141" t="s">
        <v>1400</v>
      </c>
      <c r="U426" s="141" t="s">
        <v>1390</v>
      </c>
      <c r="V426" s="145" t="s">
        <v>1391</v>
      </c>
      <c r="W426" s="141" t="s">
        <v>4012</v>
      </c>
      <c r="X426" s="146">
        <v>45348</v>
      </c>
      <c r="Y426" s="147">
        <v>202412000024373</v>
      </c>
      <c r="Z426" s="147" t="s">
        <v>38</v>
      </c>
      <c r="AA426" s="141" t="s">
        <v>419</v>
      </c>
      <c r="AB426" s="146">
        <v>45349</v>
      </c>
      <c r="AC426" s="162" t="s">
        <v>1688</v>
      </c>
      <c r="AD426" s="146">
        <v>45349</v>
      </c>
      <c r="AE426" s="163">
        <v>4704216</v>
      </c>
      <c r="AF426" s="152">
        <f t="shared" si="41"/>
        <v>0</v>
      </c>
      <c r="AG426" s="167">
        <v>309</v>
      </c>
      <c r="AH426" s="146">
        <v>45350</v>
      </c>
      <c r="AI426" s="163">
        <v>4704216</v>
      </c>
      <c r="AJ426" s="152">
        <f t="shared" si="42"/>
        <v>0</v>
      </c>
      <c r="AK426" s="164">
        <v>340</v>
      </c>
      <c r="AL426" s="146">
        <v>45351</v>
      </c>
      <c r="AM426" s="163">
        <v>4704216</v>
      </c>
      <c r="AN426" s="158">
        <f t="shared" si="43"/>
        <v>0</v>
      </c>
      <c r="AO426" s="157">
        <v>4704216</v>
      </c>
      <c r="AP426" s="157"/>
      <c r="AQ426" s="158">
        <f t="shared" si="45"/>
        <v>0</v>
      </c>
      <c r="AR426" s="158">
        <f t="shared" si="44"/>
        <v>0</v>
      </c>
      <c r="AS426" s="159" t="s">
        <v>170</v>
      </c>
      <c r="AT426" s="164">
        <v>410</v>
      </c>
      <c r="AU426" s="165" t="s">
        <v>1689</v>
      </c>
      <c r="AV426" s="148"/>
    </row>
    <row r="427" spans="1:48" s="118" customFormat="1" ht="18.75" customHeight="1">
      <c r="A427" s="140">
        <v>126</v>
      </c>
      <c r="B427" s="141" t="s">
        <v>1690</v>
      </c>
      <c r="C427" s="142" t="s">
        <v>64</v>
      </c>
      <c r="D427" s="168" t="s">
        <v>31</v>
      </c>
      <c r="E427" s="168" t="s">
        <v>13</v>
      </c>
      <c r="F427" s="142" t="s">
        <v>36</v>
      </c>
      <c r="G427" s="141" t="s">
        <v>200</v>
      </c>
      <c r="H427" s="142" t="s">
        <v>2</v>
      </c>
      <c r="I427" s="142" t="s">
        <v>40</v>
      </c>
      <c r="J427" s="168" t="s">
        <v>1691</v>
      </c>
      <c r="K427" s="141" t="s">
        <v>225</v>
      </c>
      <c r="L427" s="141" t="s">
        <v>237</v>
      </c>
      <c r="M427" s="143">
        <v>3528162</v>
      </c>
      <c r="N427" s="144" t="s">
        <v>1610</v>
      </c>
      <c r="O427" s="143">
        <v>3528162</v>
      </c>
      <c r="P427" s="144" t="s">
        <v>237</v>
      </c>
      <c r="Q427" s="144" t="s">
        <v>237</v>
      </c>
      <c r="R427" s="144" t="s">
        <v>452</v>
      </c>
      <c r="S427" s="141" t="s">
        <v>158</v>
      </c>
      <c r="T427" s="141" t="s">
        <v>1400</v>
      </c>
      <c r="U427" s="141" t="s">
        <v>1390</v>
      </c>
      <c r="V427" s="145" t="s">
        <v>1391</v>
      </c>
      <c r="W427" s="141" t="s">
        <v>4012</v>
      </c>
      <c r="X427" s="146">
        <v>45348</v>
      </c>
      <c r="Y427" s="147">
        <v>202412000024373</v>
      </c>
      <c r="Z427" s="147" t="s">
        <v>38</v>
      </c>
      <c r="AA427" s="141" t="s">
        <v>1692</v>
      </c>
      <c r="AB427" s="146">
        <v>45349</v>
      </c>
      <c r="AC427" s="162" t="s">
        <v>1693</v>
      </c>
      <c r="AD427" s="146">
        <v>45349</v>
      </c>
      <c r="AE427" s="163">
        <v>3528162</v>
      </c>
      <c r="AF427" s="152">
        <f t="shared" si="41"/>
        <v>0</v>
      </c>
      <c r="AG427" s="167">
        <v>310</v>
      </c>
      <c r="AH427" s="146">
        <v>45350</v>
      </c>
      <c r="AI427" s="163">
        <v>3528162</v>
      </c>
      <c r="AJ427" s="152">
        <f t="shared" si="42"/>
        <v>0</v>
      </c>
      <c r="AK427" s="164">
        <v>347</v>
      </c>
      <c r="AL427" s="146">
        <v>45351</v>
      </c>
      <c r="AM427" s="163">
        <v>3528162</v>
      </c>
      <c r="AN427" s="158">
        <f t="shared" si="43"/>
        <v>0</v>
      </c>
      <c r="AO427" s="157">
        <v>3528162</v>
      </c>
      <c r="AP427" s="157"/>
      <c r="AQ427" s="158">
        <f t="shared" si="45"/>
        <v>0</v>
      </c>
      <c r="AR427" s="158">
        <f t="shared" si="44"/>
        <v>0</v>
      </c>
      <c r="AS427" s="159" t="s">
        <v>170</v>
      </c>
      <c r="AT427" s="164">
        <v>405</v>
      </c>
      <c r="AU427" s="165" t="s">
        <v>1694</v>
      </c>
      <c r="AV427" s="148"/>
    </row>
    <row r="428" spans="1:48" s="118" customFormat="1" ht="18.75" customHeight="1">
      <c r="A428" s="140">
        <v>127</v>
      </c>
      <c r="B428" s="141" t="s">
        <v>1695</v>
      </c>
      <c r="C428" s="142" t="s">
        <v>64</v>
      </c>
      <c r="D428" s="168" t="s">
        <v>31</v>
      </c>
      <c r="E428" s="168" t="s">
        <v>13</v>
      </c>
      <c r="F428" s="142" t="s">
        <v>36</v>
      </c>
      <c r="G428" s="141" t="s">
        <v>200</v>
      </c>
      <c r="H428" s="142" t="s">
        <v>1</v>
      </c>
      <c r="I428" s="142" t="s">
        <v>40</v>
      </c>
      <c r="J428" s="168" t="s">
        <v>1696</v>
      </c>
      <c r="K428" s="141" t="s">
        <v>225</v>
      </c>
      <c r="L428" s="141" t="s">
        <v>237</v>
      </c>
      <c r="M428" s="143">
        <v>4276560</v>
      </c>
      <c r="N428" s="144" t="s">
        <v>1697</v>
      </c>
      <c r="O428" s="143">
        <v>3136144</v>
      </c>
      <c r="P428" s="144" t="s">
        <v>237</v>
      </c>
      <c r="Q428" s="144" t="s">
        <v>237</v>
      </c>
      <c r="R428" s="144" t="s">
        <v>452</v>
      </c>
      <c r="S428" s="141" t="s">
        <v>158</v>
      </c>
      <c r="T428" s="141" t="s">
        <v>1400</v>
      </c>
      <c r="U428" s="141" t="s">
        <v>1390</v>
      </c>
      <c r="V428" s="145" t="s">
        <v>1391</v>
      </c>
      <c r="W428" s="141" t="s">
        <v>4012</v>
      </c>
      <c r="X428" s="146">
        <v>45348</v>
      </c>
      <c r="Y428" s="147">
        <v>202412000024373</v>
      </c>
      <c r="Z428" s="147" t="s">
        <v>38</v>
      </c>
      <c r="AA428" s="141" t="s">
        <v>1698</v>
      </c>
      <c r="AB428" s="146">
        <v>45349</v>
      </c>
      <c r="AC428" s="162" t="s">
        <v>1699</v>
      </c>
      <c r="AD428" s="146">
        <v>45349</v>
      </c>
      <c r="AE428" s="163">
        <v>3136144</v>
      </c>
      <c r="AF428" s="152">
        <f t="shared" si="41"/>
        <v>0</v>
      </c>
      <c r="AG428" s="167">
        <v>311</v>
      </c>
      <c r="AH428" s="146">
        <v>45350</v>
      </c>
      <c r="AI428" s="163">
        <v>3136144</v>
      </c>
      <c r="AJ428" s="152">
        <f t="shared" si="42"/>
        <v>0</v>
      </c>
      <c r="AK428" s="164">
        <v>363</v>
      </c>
      <c r="AL428" s="146">
        <v>45351</v>
      </c>
      <c r="AM428" s="163">
        <v>3136144</v>
      </c>
      <c r="AN428" s="158">
        <f t="shared" si="43"/>
        <v>0</v>
      </c>
      <c r="AO428" s="157">
        <v>3136144</v>
      </c>
      <c r="AP428" s="157"/>
      <c r="AQ428" s="158">
        <f t="shared" si="45"/>
        <v>0</v>
      </c>
      <c r="AR428" s="158">
        <f t="shared" si="44"/>
        <v>0</v>
      </c>
      <c r="AS428" s="159" t="s">
        <v>170</v>
      </c>
      <c r="AT428" s="164">
        <v>534</v>
      </c>
      <c r="AU428" s="165" t="s">
        <v>1700</v>
      </c>
      <c r="AV428" s="148"/>
    </row>
    <row r="429" spans="1:48" s="118" customFormat="1" ht="18.75" customHeight="1">
      <c r="A429" s="140">
        <v>128</v>
      </c>
      <c r="B429" s="141" t="s">
        <v>1701</v>
      </c>
      <c r="C429" s="142" t="s">
        <v>64</v>
      </c>
      <c r="D429" s="168" t="s">
        <v>31</v>
      </c>
      <c r="E429" s="168" t="s">
        <v>13</v>
      </c>
      <c r="F429" s="142" t="s">
        <v>36</v>
      </c>
      <c r="G429" s="141" t="s">
        <v>200</v>
      </c>
      <c r="H429" s="142" t="s">
        <v>6</v>
      </c>
      <c r="I429" s="142" t="s">
        <v>40</v>
      </c>
      <c r="J429" s="168" t="s">
        <v>1702</v>
      </c>
      <c r="K429" s="141" t="s">
        <v>225</v>
      </c>
      <c r="L429" s="141" t="s">
        <v>237</v>
      </c>
      <c r="M429" s="143">
        <v>7483980</v>
      </c>
      <c r="N429" s="144" t="s">
        <v>1610</v>
      </c>
      <c r="O429" s="143">
        <v>7483980</v>
      </c>
      <c r="P429" s="144" t="s">
        <v>237</v>
      </c>
      <c r="Q429" s="144" t="s">
        <v>237</v>
      </c>
      <c r="R429" s="144" t="s">
        <v>452</v>
      </c>
      <c r="S429" s="141" t="s">
        <v>158</v>
      </c>
      <c r="T429" s="141" t="s">
        <v>1400</v>
      </c>
      <c r="U429" s="141" t="s">
        <v>1390</v>
      </c>
      <c r="V429" s="145" t="s">
        <v>1391</v>
      </c>
      <c r="W429" s="141" t="s">
        <v>4012</v>
      </c>
      <c r="X429" s="146">
        <v>45348</v>
      </c>
      <c r="Y429" s="147">
        <v>202412000024373</v>
      </c>
      <c r="Z429" s="147" t="s">
        <v>38</v>
      </c>
      <c r="AA429" s="141" t="s">
        <v>1703</v>
      </c>
      <c r="AB429" s="146">
        <v>45349</v>
      </c>
      <c r="AC429" s="162" t="s">
        <v>1704</v>
      </c>
      <c r="AD429" s="146">
        <v>45349</v>
      </c>
      <c r="AE429" s="163">
        <v>7483980</v>
      </c>
      <c r="AF429" s="152">
        <f t="shared" si="41"/>
        <v>0</v>
      </c>
      <c r="AG429" s="167">
        <v>312</v>
      </c>
      <c r="AH429" s="146">
        <v>45350</v>
      </c>
      <c r="AI429" s="163">
        <v>7483980</v>
      </c>
      <c r="AJ429" s="152">
        <f t="shared" si="42"/>
        <v>0</v>
      </c>
      <c r="AK429" s="164">
        <v>353</v>
      </c>
      <c r="AL429" s="146">
        <v>45351</v>
      </c>
      <c r="AM429" s="163">
        <v>7483980</v>
      </c>
      <c r="AN429" s="158">
        <f t="shared" si="43"/>
        <v>0</v>
      </c>
      <c r="AO429" s="157">
        <v>7483980</v>
      </c>
      <c r="AP429" s="157"/>
      <c r="AQ429" s="158">
        <f t="shared" si="45"/>
        <v>0</v>
      </c>
      <c r="AR429" s="158">
        <f t="shared" si="44"/>
        <v>0</v>
      </c>
      <c r="AS429" s="159" t="s">
        <v>170</v>
      </c>
      <c r="AT429" s="164">
        <v>423</v>
      </c>
      <c r="AU429" s="165" t="s">
        <v>1705</v>
      </c>
      <c r="AV429" s="148"/>
    </row>
    <row r="430" spans="1:48" s="118" customFormat="1" ht="18.75" customHeight="1">
      <c r="A430" s="140">
        <v>129</v>
      </c>
      <c r="B430" s="141" t="s">
        <v>1706</v>
      </c>
      <c r="C430" s="142" t="s">
        <v>64</v>
      </c>
      <c r="D430" s="168" t="s">
        <v>31</v>
      </c>
      <c r="E430" s="168" t="s">
        <v>13</v>
      </c>
      <c r="F430" s="142" t="s">
        <v>36</v>
      </c>
      <c r="G430" s="141" t="s">
        <v>200</v>
      </c>
      <c r="H430" s="142" t="s">
        <v>6</v>
      </c>
      <c r="I430" s="142" t="s">
        <v>40</v>
      </c>
      <c r="J430" s="168" t="s">
        <v>1707</v>
      </c>
      <c r="K430" s="141" t="s">
        <v>225</v>
      </c>
      <c r="L430" s="141" t="s">
        <v>237</v>
      </c>
      <c r="M430" s="143">
        <v>5228095</v>
      </c>
      <c r="N430" s="144" t="s">
        <v>1708</v>
      </c>
      <c r="O430" s="143">
        <v>12198888</v>
      </c>
      <c r="P430" s="144" t="s">
        <v>237</v>
      </c>
      <c r="Q430" s="144" t="s">
        <v>237</v>
      </c>
      <c r="R430" s="144" t="s">
        <v>452</v>
      </c>
      <c r="S430" s="141" t="s">
        <v>158</v>
      </c>
      <c r="T430" s="141" t="s">
        <v>1400</v>
      </c>
      <c r="U430" s="141" t="s">
        <v>1390</v>
      </c>
      <c r="V430" s="145" t="s">
        <v>1391</v>
      </c>
      <c r="W430" s="141" t="s">
        <v>4012</v>
      </c>
      <c r="X430" s="146">
        <v>45348</v>
      </c>
      <c r="Y430" s="147">
        <v>202412000024373</v>
      </c>
      <c r="Z430" s="147" t="s">
        <v>38</v>
      </c>
      <c r="AA430" s="141" t="s">
        <v>1709</v>
      </c>
      <c r="AB430" s="146">
        <v>45349</v>
      </c>
      <c r="AC430" s="162" t="s">
        <v>1710</v>
      </c>
      <c r="AD430" s="146">
        <v>45349</v>
      </c>
      <c r="AE430" s="163">
        <v>12198888</v>
      </c>
      <c r="AF430" s="152">
        <f t="shared" si="41"/>
        <v>0</v>
      </c>
      <c r="AG430" s="167">
        <v>315</v>
      </c>
      <c r="AH430" s="146">
        <v>45350</v>
      </c>
      <c r="AI430" s="163">
        <v>12198888</v>
      </c>
      <c r="AJ430" s="152">
        <f t="shared" si="42"/>
        <v>0</v>
      </c>
      <c r="AK430" s="164">
        <v>351</v>
      </c>
      <c r="AL430" s="146">
        <v>45351</v>
      </c>
      <c r="AM430" s="163">
        <v>12198888</v>
      </c>
      <c r="AN430" s="158">
        <f t="shared" si="43"/>
        <v>0</v>
      </c>
      <c r="AO430" s="157">
        <v>10630459</v>
      </c>
      <c r="AP430" s="157"/>
      <c r="AQ430" s="158">
        <f t="shared" si="45"/>
        <v>1568429</v>
      </c>
      <c r="AR430" s="158">
        <f t="shared" si="44"/>
        <v>0</v>
      </c>
      <c r="AS430" s="159" t="s">
        <v>170</v>
      </c>
      <c r="AT430" s="164">
        <v>305</v>
      </c>
      <c r="AU430" s="165" t="s">
        <v>1711</v>
      </c>
      <c r="AV430" s="148"/>
    </row>
    <row r="431" spans="1:48" s="118" customFormat="1" ht="18.75" customHeight="1">
      <c r="A431" s="140">
        <v>130</v>
      </c>
      <c r="B431" s="141" t="s">
        <v>1712</v>
      </c>
      <c r="C431" s="142" t="s">
        <v>64</v>
      </c>
      <c r="D431" s="168" t="s">
        <v>31</v>
      </c>
      <c r="E431" s="168" t="s">
        <v>13</v>
      </c>
      <c r="F431" s="142" t="s">
        <v>36</v>
      </c>
      <c r="G431" s="141" t="s">
        <v>200</v>
      </c>
      <c r="H431" s="142" t="s">
        <v>1</v>
      </c>
      <c r="I431" s="142" t="s">
        <v>40</v>
      </c>
      <c r="J431" s="168" t="s">
        <v>1713</v>
      </c>
      <c r="K431" s="141" t="s">
        <v>225</v>
      </c>
      <c r="L431" s="141" t="s">
        <v>237</v>
      </c>
      <c r="M431" s="143">
        <v>4276560</v>
      </c>
      <c r="N431" s="144" t="s">
        <v>1610</v>
      </c>
      <c r="O431" s="143">
        <v>4276560</v>
      </c>
      <c r="P431" s="144" t="s">
        <v>237</v>
      </c>
      <c r="Q431" s="144" t="s">
        <v>237</v>
      </c>
      <c r="R431" s="144" t="s">
        <v>452</v>
      </c>
      <c r="S431" s="141" t="s">
        <v>158</v>
      </c>
      <c r="T431" s="141" t="s">
        <v>1400</v>
      </c>
      <c r="U431" s="141" t="s">
        <v>1390</v>
      </c>
      <c r="V431" s="145" t="s">
        <v>1391</v>
      </c>
      <c r="W431" s="141" t="s">
        <v>4012</v>
      </c>
      <c r="X431" s="146">
        <v>45348</v>
      </c>
      <c r="Y431" s="147">
        <v>202412000024373</v>
      </c>
      <c r="Z431" s="147" t="s">
        <v>38</v>
      </c>
      <c r="AA431" s="141" t="s">
        <v>1714</v>
      </c>
      <c r="AB431" s="146">
        <v>45349</v>
      </c>
      <c r="AC431" s="162" t="s">
        <v>1715</v>
      </c>
      <c r="AD431" s="146">
        <v>45349</v>
      </c>
      <c r="AE431" s="163">
        <v>4276560</v>
      </c>
      <c r="AF431" s="152">
        <f t="shared" si="41"/>
        <v>0</v>
      </c>
      <c r="AG431" s="167">
        <v>313</v>
      </c>
      <c r="AH431" s="146">
        <v>45350</v>
      </c>
      <c r="AI431" s="163">
        <v>4276560</v>
      </c>
      <c r="AJ431" s="152">
        <f t="shared" si="42"/>
        <v>0</v>
      </c>
      <c r="AK431" s="164">
        <v>338</v>
      </c>
      <c r="AL431" s="146">
        <v>45351</v>
      </c>
      <c r="AM431" s="163">
        <v>4276560</v>
      </c>
      <c r="AN431" s="158">
        <f t="shared" si="43"/>
        <v>0</v>
      </c>
      <c r="AO431" s="157">
        <v>4276560</v>
      </c>
      <c r="AP431" s="157"/>
      <c r="AQ431" s="158">
        <f t="shared" si="45"/>
        <v>0</v>
      </c>
      <c r="AR431" s="158">
        <f t="shared" si="44"/>
        <v>0</v>
      </c>
      <c r="AS431" s="159" t="s">
        <v>170</v>
      </c>
      <c r="AT431" s="164">
        <v>407</v>
      </c>
      <c r="AU431" s="165" t="s">
        <v>1716</v>
      </c>
      <c r="AV431" s="148"/>
    </row>
    <row r="432" spans="1:48" s="118" customFormat="1" ht="18.75" customHeight="1">
      <c r="A432" s="140">
        <v>131</v>
      </c>
      <c r="B432" s="141" t="s">
        <v>1717</v>
      </c>
      <c r="C432" s="142" t="s">
        <v>64</v>
      </c>
      <c r="D432" s="168" t="s">
        <v>31</v>
      </c>
      <c r="E432" s="168" t="s">
        <v>13</v>
      </c>
      <c r="F432" s="142" t="s">
        <v>36</v>
      </c>
      <c r="G432" s="141" t="s">
        <v>200</v>
      </c>
      <c r="H432" s="142" t="s">
        <v>1</v>
      </c>
      <c r="I432" s="142" t="s">
        <v>40</v>
      </c>
      <c r="J432" s="168" t="s">
        <v>1718</v>
      </c>
      <c r="K432" s="141" t="s">
        <v>225</v>
      </c>
      <c r="L432" s="141" t="s">
        <v>237</v>
      </c>
      <c r="M432" s="143">
        <v>3453300</v>
      </c>
      <c r="N432" s="144" t="s">
        <v>1610</v>
      </c>
      <c r="O432" s="143">
        <v>3453300</v>
      </c>
      <c r="P432" s="144" t="s">
        <v>237</v>
      </c>
      <c r="Q432" s="144" t="s">
        <v>237</v>
      </c>
      <c r="R432" s="144" t="s">
        <v>452</v>
      </c>
      <c r="S432" s="141" t="s">
        <v>158</v>
      </c>
      <c r="T432" s="141" t="s">
        <v>1400</v>
      </c>
      <c r="U432" s="141" t="s">
        <v>1390</v>
      </c>
      <c r="V432" s="145" t="s">
        <v>1391</v>
      </c>
      <c r="W432" s="141" t="s">
        <v>4012</v>
      </c>
      <c r="X432" s="146">
        <v>45348</v>
      </c>
      <c r="Y432" s="147">
        <v>202412000024373</v>
      </c>
      <c r="Z432" s="147" t="s">
        <v>38</v>
      </c>
      <c r="AA432" s="141" t="s">
        <v>1719</v>
      </c>
      <c r="AB432" s="146">
        <v>45349</v>
      </c>
      <c r="AC432" s="162" t="s">
        <v>1720</v>
      </c>
      <c r="AD432" s="146">
        <v>45349</v>
      </c>
      <c r="AE432" s="163">
        <v>3453300</v>
      </c>
      <c r="AF432" s="152">
        <f t="shared" si="41"/>
        <v>0</v>
      </c>
      <c r="AG432" s="167">
        <v>314</v>
      </c>
      <c r="AH432" s="146">
        <v>45350</v>
      </c>
      <c r="AI432" s="163">
        <v>3453300</v>
      </c>
      <c r="AJ432" s="152">
        <f t="shared" si="42"/>
        <v>0</v>
      </c>
      <c r="AK432" s="164">
        <v>341</v>
      </c>
      <c r="AL432" s="146">
        <v>45351</v>
      </c>
      <c r="AM432" s="163">
        <v>3453300</v>
      </c>
      <c r="AN432" s="158">
        <f t="shared" si="43"/>
        <v>0</v>
      </c>
      <c r="AO432" s="157">
        <v>3453300</v>
      </c>
      <c r="AP432" s="157"/>
      <c r="AQ432" s="158">
        <f t="shared" si="45"/>
        <v>0</v>
      </c>
      <c r="AR432" s="158">
        <f t="shared" si="44"/>
        <v>0</v>
      </c>
      <c r="AS432" s="159" t="s">
        <v>168</v>
      </c>
      <c r="AT432" s="164">
        <v>427</v>
      </c>
      <c r="AU432" s="165" t="s">
        <v>1721</v>
      </c>
      <c r="AV432" s="148"/>
    </row>
    <row r="433" spans="1:48" s="118" customFormat="1" ht="18.75" customHeight="1">
      <c r="A433" s="140">
        <v>132</v>
      </c>
      <c r="B433" s="141" t="s">
        <v>1722</v>
      </c>
      <c r="C433" s="142" t="s">
        <v>64</v>
      </c>
      <c r="D433" s="168" t="s">
        <v>31</v>
      </c>
      <c r="E433" s="168" t="s">
        <v>13</v>
      </c>
      <c r="F433" s="142" t="s">
        <v>36</v>
      </c>
      <c r="G433" s="141" t="s">
        <v>200</v>
      </c>
      <c r="H433" s="142" t="s">
        <v>1</v>
      </c>
      <c r="I433" s="142" t="s">
        <v>40</v>
      </c>
      <c r="J433" s="168" t="s">
        <v>1723</v>
      </c>
      <c r="K433" s="141" t="s">
        <v>225</v>
      </c>
      <c r="L433" s="141" t="s">
        <v>237</v>
      </c>
      <c r="M433" s="143">
        <v>3453300</v>
      </c>
      <c r="N433" s="144" t="s">
        <v>1621</v>
      </c>
      <c r="O433" s="143">
        <v>4028850</v>
      </c>
      <c r="P433" s="144" t="s">
        <v>237</v>
      </c>
      <c r="Q433" s="144" t="s">
        <v>237</v>
      </c>
      <c r="R433" s="144" t="s">
        <v>452</v>
      </c>
      <c r="S433" s="141" t="s">
        <v>158</v>
      </c>
      <c r="T433" s="141" t="s">
        <v>1400</v>
      </c>
      <c r="U433" s="141" t="s">
        <v>1390</v>
      </c>
      <c r="V433" s="145" t="s">
        <v>1391</v>
      </c>
      <c r="W433" s="141" t="s">
        <v>4012</v>
      </c>
      <c r="X433" s="146">
        <v>45348</v>
      </c>
      <c r="Y433" s="147">
        <v>202412000024443</v>
      </c>
      <c r="Z433" s="147" t="s">
        <v>38</v>
      </c>
      <c r="AA433" s="141" t="s">
        <v>1678</v>
      </c>
      <c r="AB433" s="146">
        <v>45349</v>
      </c>
      <c r="AC433" s="162" t="s">
        <v>1724</v>
      </c>
      <c r="AD433" s="146">
        <v>45349</v>
      </c>
      <c r="AE433" s="163">
        <v>4028850</v>
      </c>
      <c r="AF433" s="152">
        <f t="shared" si="41"/>
        <v>0</v>
      </c>
      <c r="AG433" s="167">
        <v>267</v>
      </c>
      <c r="AH433" s="146">
        <v>45349</v>
      </c>
      <c r="AI433" s="163">
        <v>4028850</v>
      </c>
      <c r="AJ433" s="152">
        <f t="shared" si="42"/>
        <v>0</v>
      </c>
      <c r="AK433" s="164">
        <v>310</v>
      </c>
      <c r="AL433" s="146">
        <v>45349</v>
      </c>
      <c r="AM433" s="163">
        <v>4028850</v>
      </c>
      <c r="AN433" s="158">
        <f t="shared" si="43"/>
        <v>0</v>
      </c>
      <c r="AO433" s="157">
        <v>3798630</v>
      </c>
      <c r="AP433" s="157"/>
      <c r="AQ433" s="158">
        <f t="shared" si="45"/>
        <v>230220</v>
      </c>
      <c r="AR433" s="158">
        <f t="shared" si="44"/>
        <v>0</v>
      </c>
      <c r="AS433" s="159" t="s">
        <v>170</v>
      </c>
      <c r="AT433" s="164">
        <v>406</v>
      </c>
      <c r="AU433" s="165" t="s">
        <v>1725</v>
      </c>
      <c r="AV433" s="148"/>
    </row>
    <row r="434" spans="1:48" s="118" customFormat="1" ht="18.75" customHeight="1">
      <c r="A434" s="140">
        <v>133</v>
      </c>
      <c r="B434" s="141" t="s">
        <v>1726</v>
      </c>
      <c r="C434" s="142" t="s">
        <v>64</v>
      </c>
      <c r="D434" s="168" t="s">
        <v>31</v>
      </c>
      <c r="E434" s="168" t="s">
        <v>13</v>
      </c>
      <c r="F434" s="142" t="s">
        <v>36</v>
      </c>
      <c r="G434" s="141" t="s">
        <v>200</v>
      </c>
      <c r="H434" s="142" t="s">
        <v>8</v>
      </c>
      <c r="I434" s="142" t="s">
        <v>40</v>
      </c>
      <c r="J434" s="168" t="s">
        <v>1727</v>
      </c>
      <c r="K434" s="141" t="s">
        <v>225</v>
      </c>
      <c r="L434" s="141" t="s">
        <v>237</v>
      </c>
      <c r="M434" s="143">
        <v>4276560</v>
      </c>
      <c r="N434" s="144" t="s">
        <v>1728</v>
      </c>
      <c r="O434" s="143">
        <v>9978640</v>
      </c>
      <c r="P434" s="144" t="s">
        <v>237</v>
      </c>
      <c r="Q434" s="144" t="s">
        <v>237</v>
      </c>
      <c r="R434" s="144" t="s">
        <v>452</v>
      </c>
      <c r="S434" s="141" t="s">
        <v>158</v>
      </c>
      <c r="T434" s="141" t="s">
        <v>1400</v>
      </c>
      <c r="U434" s="141" t="s">
        <v>1390</v>
      </c>
      <c r="V434" s="145" t="s">
        <v>1391</v>
      </c>
      <c r="W434" s="141" t="s">
        <v>4012</v>
      </c>
      <c r="X434" s="146">
        <v>45348</v>
      </c>
      <c r="Y434" s="147">
        <v>202412000024443</v>
      </c>
      <c r="Z434" s="147" t="s">
        <v>38</v>
      </c>
      <c r="AA434" s="141" t="s">
        <v>1729</v>
      </c>
      <c r="AB434" s="146">
        <v>45349</v>
      </c>
      <c r="AC434" s="162" t="s">
        <v>1730</v>
      </c>
      <c r="AD434" s="146">
        <v>45349</v>
      </c>
      <c r="AE434" s="163">
        <v>9978640</v>
      </c>
      <c r="AF434" s="152">
        <f t="shared" si="41"/>
        <v>0</v>
      </c>
      <c r="AG434" s="167">
        <v>266</v>
      </c>
      <c r="AH434" s="146">
        <v>45349</v>
      </c>
      <c r="AI434" s="163">
        <v>9978640</v>
      </c>
      <c r="AJ434" s="152">
        <f t="shared" si="42"/>
        <v>0</v>
      </c>
      <c r="AK434" s="164">
        <v>314</v>
      </c>
      <c r="AL434" s="146">
        <v>45349</v>
      </c>
      <c r="AM434" s="163">
        <v>9978640</v>
      </c>
      <c r="AN434" s="158">
        <f t="shared" si="43"/>
        <v>0</v>
      </c>
      <c r="AO434" s="157">
        <v>8980776</v>
      </c>
      <c r="AP434" s="157"/>
      <c r="AQ434" s="158">
        <f t="shared" si="45"/>
        <v>997864</v>
      </c>
      <c r="AR434" s="158">
        <f t="shared" si="44"/>
        <v>0</v>
      </c>
      <c r="AS434" s="159" t="s">
        <v>170</v>
      </c>
      <c r="AT434" s="164">
        <v>384</v>
      </c>
      <c r="AU434" s="165" t="s">
        <v>1731</v>
      </c>
      <c r="AV434" s="148"/>
    </row>
    <row r="435" spans="1:48" s="118" customFormat="1" ht="18.75" customHeight="1">
      <c r="A435" s="140">
        <v>134</v>
      </c>
      <c r="B435" s="141" t="s">
        <v>1732</v>
      </c>
      <c r="C435" s="142" t="s">
        <v>64</v>
      </c>
      <c r="D435" s="168" t="s">
        <v>31</v>
      </c>
      <c r="E435" s="168" t="s">
        <v>13</v>
      </c>
      <c r="F435" s="142" t="s">
        <v>36</v>
      </c>
      <c r="G435" s="141" t="s">
        <v>200</v>
      </c>
      <c r="H435" s="142" t="s">
        <v>2</v>
      </c>
      <c r="I435" s="142" t="s">
        <v>40</v>
      </c>
      <c r="J435" s="168" t="s">
        <v>1733</v>
      </c>
      <c r="K435" s="141" t="s">
        <v>225</v>
      </c>
      <c r="L435" s="141" t="s">
        <v>237</v>
      </c>
      <c r="M435" s="143">
        <v>7483980</v>
      </c>
      <c r="N435" s="144" t="s">
        <v>1671</v>
      </c>
      <c r="O435" s="143">
        <v>11225970</v>
      </c>
      <c r="P435" s="144" t="s">
        <v>237</v>
      </c>
      <c r="Q435" s="144" t="s">
        <v>237</v>
      </c>
      <c r="R435" s="144" t="s">
        <v>452</v>
      </c>
      <c r="S435" s="141" t="s">
        <v>158</v>
      </c>
      <c r="T435" s="141" t="s">
        <v>1400</v>
      </c>
      <c r="U435" s="141" t="s">
        <v>1390</v>
      </c>
      <c r="V435" s="145" t="s">
        <v>1391</v>
      </c>
      <c r="W435" s="141" t="s">
        <v>4012</v>
      </c>
      <c r="X435" s="146">
        <v>45348</v>
      </c>
      <c r="Y435" s="147">
        <v>202412000024443</v>
      </c>
      <c r="Z435" s="147" t="s">
        <v>38</v>
      </c>
      <c r="AA435" s="141" t="s">
        <v>1734</v>
      </c>
      <c r="AB435" s="146">
        <v>45349</v>
      </c>
      <c r="AC435" s="162" t="s">
        <v>1735</v>
      </c>
      <c r="AD435" s="146">
        <v>45349</v>
      </c>
      <c r="AE435" s="163">
        <v>11225970</v>
      </c>
      <c r="AF435" s="152">
        <f t="shared" si="41"/>
        <v>0</v>
      </c>
      <c r="AG435" s="167">
        <v>295</v>
      </c>
      <c r="AH435" s="146">
        <v>45350</v>
      </c>
      <c r="AI435" s="163">
        <v>11225970</v>
      </c>
      <c r="AJ435" s="152">
        <f t="shared" si="42"/>
        <v>0</v>
      </c>
      <c r="AK435" s="164">
        <v>329</v>
      </c>
      <c r="AL435" s="146">
        <v>45350</v>
      </c>
      <c r="AM435" s="163">
        <v>11225970</v>
      </c>
      <c r="AN435" s="158">
        <f t="shared" si="43"/>
        <v>0</v>
      </c>
      <c r="AO435" s="157">
        <v>11225970</v>
      </c>
      <c r="AP435" s="157"/>
      <c r="AQ435" s="158">
        <f t="shared" si="45"/>
        <v>0</v>
      </c>
      <c r="AR435" s="158">
        <f t="shared" si="44"/>
        <v>0</v>
      </c>
      <c r="AS435" s="159" t="s">
        <v>170</v>
      </c>
      <c r="AT435" s="164">
        <v>447</v>
      </c>
      <c r="AU435" s="165" t="s">
        <v>1736</v>
      </c>
      <c r="AV435" s="148"/>
    </row>
    <row r="436" spans="1:48" s="118" customFormat="1" ht="18.75" customHeight="1">
      <c r="A436" s="140">
        <v>135</v>
      </c>
      <c r="B436" s="141" t="s">
        <v>1737</v>
      </c>
      <c r="C436" s="142" t="s">
        <v>64</v>
      </c>
      <c r="D436" s="168" t="s">
        <v>31</v>
      </c>
      <c r="E436" s="168" t="s">
        <v>13</v>
      </c>
      <c r="F436" s="142" t="s">
        <v>36</v>
      </c>
      <c r="G436" s="141" t="s">
        <v>200</v>
      </c>
      <c r="H436" s="142" t="s">
        <v>1</v>
      </c>
      <c r="I436" s="142" t="s">
        <v>40</v>
      </c>
      <c r="J436" s="168" t="s">
        <v>1738</v>
      </c>
      <c r="K436" s="141" t="s">
        <v>225</v>
      </c>
      <c r="L436" s="141" t="s">
        <v>237</v>
      </c>
      <c r="M436" s="143">
        <v>6414840</v>
      </c>
      <c r="N436" s="144" t="s">
        <v>1739</v>
      </c>
      <c r="O436" s="143">
        <v>10691400</v>
      </c>
      <c r="P436" s="144" t="s">
        <v>237</v>
      </c>
      <c r="Q436" s="144" t="s">
        <v>237</v>
      </c>
      <c r="R436" s="144" t="s">
        <v>452</v>
      </c>
      <c r="S436" s="141" t="s">
        <v>158</v>
      </c>
      <c r="T436" s="141" t="s">
        <v>1400</v>
      </c>
      <c r="U436" s="141" t="s">
        <v>1390</v>
      </c>
      <c r="V436" s="145" t="s">
        <v>1391</v>
      </c>
      <c r="W436" s="141" t="s">
        <v>4012</v>
      </c>
      <c r="X436" s="146">
        <v>45348</v>
      </c>
      <c r="Y436" s="147">
        <v>202412000024443</v>
      </c>
      <c r="Z436" s="147" t="s">
        <v>38</v>
      </c>
      <c r="AA436" s="141" t="s">
        <v>1740</v>
      </c>
      <c r="AB436" s="146">
        <v>45349</v>
      </c>
      <c r="AC436" s="162" t="s">
        <v>1741</v>
      </c>
      <c r="AD436" s="146">
        <v>45349</v>
      </c>
      <c r="AE436" s="163">
        <v>10691400</v>
      </c>
      <c r="AF436" s="152">
        <f t="shared" si="41"/>
        <v>0</v>
      </c>
      <c r="AG436" s="167">
        <v>302</v>
      </c>
      <c r="AH436" s="146">
        <v>45350</v>
      </c>
      <c r="AI436" s="163">
        <v>10691400</v>
      </c>
      <c r="AJ436" s="152">
        <f t="shared" si="42"/>
        <v>0</v>
      </c>
      <c r="AK436" s="164">
        <v>362</v>
      </c>
      <c r="AL436" s="146">
        <v>45351</v>
      </c>
      <c r="AM436" s="163">
        <v>10691400</v>
      </c>
      <c r="AN436" s="158">
        <f t="shared" si="43"/>
        <v>0</v>
      </c>
      <c r="AO436" s="157">
        <v>10691400</v>
      </c>
      <c r="AP436" s="157"/>
      <c r="AQ436" s="158">
        <f t="shared" si="45"/>
        <v>0</v>
      </c>
      <c r="AR436" s="158">
        <f t="shared" si="44"/>
        <v>0</v>
      </c>
      <c r="AS436" s="159" t="s">
        <v>170</v>
      </c>
      <c r="AT436" s="164">
        <v>445</v>
      </c>
      <c r="AU436" s="165" t="s">
        <v>1742</v>
      </c>
      <c r="AV436" s="148"/>
    </row>
    <row r="437" spans="1:48" s="118" customFormat="1" ht="18.75" customHeight="1">
      <c r="A437" s="140">
        <v>136</v>
      </c>
      <c r="B437" s="141" t="s">
        <v>1743</v>
      </c>
      <c r="C437" s="142" t="s">
        <v>64</v>
      </c>
      <c r="D437" s="168" t="s">
        <v>31</v>
      </c>
      <c r="E437" s="168" t="s">
        <v>13</v>
      </c>
      <c r="F437" s="142" t="s">
        <v>36</v>
      </c>
      <c r="G437" s="141" t="s">
        <v>200</v>
      </c>
      <c r="H437" s="142" t="s">
        <v>14</v>
      </c>
      <c r="I437" s="142" t="s">
        <v>40</v>
      </c>
      <c r="J437" s="168" t="s">
        <v>1744</v>
      </c>
      <c r="K437" s="141" t="s">
        <v>218</v>
      </c>
      <c r="L437" s="141">
        <v>81101508</v>
      </c>
      <c r="M437" s="143">
        <v>9709224</v>
      </c>
      <c r="N437" s="144">
        <v>3.5</v>
      </c>
      <c r="O437" s="143">
        <v>33982284</v>
      </c>
      <c r="P437" s="144" t="s">
        <v>238</v>
      </c>
      <c r="Q437" s="144" t="s">
        <v>238</v>
      </c>
      <c r="R437" s="144" t="s">
        <v>238</v>
      </c>
      <c r="S437" s="141" t="s">
        <v>158</v>
      </c>
      <c r="T437" s="141" t="s">
        <v>1400</v>
      </c>
      <c r="U437" s="141" t="s">
        <v>1390</v>
      </c>
      <c r="V437" s="145" t="s">
        <v>1391</v>
      </c>
      <c r="W437" s="141" t="s">
        <v>4012</v>
      </c>
      <c r="X437" s="146">
        <v>45356</v>
      </c>
      <c r="Y437" s="147">
        <v>202412000028912</v>
      </c>
      <c r="Z437" s="147" t="s">
        <v>38</v>
      </c>
      <c r="AA437" s="141" t="s">
        <v>1745</v>
      </c>
      <c r="AB437" s="146">
        <v>45357</v>
      </c>
      <c r="AC437" s="162" t="s">
        <v>1746</v>
      </c>
      <c r="AD437" s="146">
        <v>45358</v>
      </c>
      <c r="AE437" s="163">
        <v>33982284</v>
      </c>
      <c r="AF437" s="152">
        <f t="shared" si="41"/>
        <v>0</v>
      </c>
      <c r="AG437" s="167">
        <v>399</v>
      </c>
      <c r="AH437" s="146">
        <v>45359</v>
      </c>
      <c r="AI437" s="163">
        <v>33982284</v>
      </c>
      <c r="AJ437" s="152">
        <f t="shared" si="42"/>
        <v>0</v>
      </c>
      <c r="AK437" s="164">
        <v>835</v>
      </c>
      <c r="AL437" s="146">
        <v>45366</v>
      </c>
      <c r="AM437" s="163">
        <v>33982284</v>
      </c>
      <c r="AN437" s="158">
        <f t="shared" si="43"/>
        <v>0</v>
      </c>
      <c r="AO437" s="157">
        <v>14887477</v>
      </c>
      <c r="AP437" s="157"/>
      <c r="AQ437" s="158">
        <f t="shared" si="45"/>
        <v>19094807</v>
      </c>
      <c r="AR437" s="158">
        <f t="shared" si="44"/>
        <v>0</v>
      </c>
      <c r="AS437" s="159" t="s">
        <v>170</v>
      </c>
      <c r="AT437" s="164">
        <v>169</v>
      </c>
      <c r="AU437" s="165" t="s">
        <v>1747</v>
      </c>
      <c r="AV437" s="148"/>
    </row>
    <row r="438" spans="1:48" s="118" customFormat="1" ht="18.75" customHeight="1">
      <c r="A438" s="140">
        <v>137</v>
      </c>
      <c r="B438" s="141" t="s">
        <v>1748</v>
      </c>
      <c r="C438" s="142" t="s">
        <v>64</v>
      </c>
      <c r="D438" s="168" t="s">
        <v>31</v>
      </c>
      <c r="E438" s="168" t="s">
        <v>13</v>
      </c>
      <c r="F438" s="142" t="s">
        <v>36</v>
      </c>
      <c r="G438" s="141" t="s">
        <v>200</v>
      </c>
      <c r="H438" s="142" t="s">
        <v>7</v>
      </c>
      <c r="I438" s="142" t="s">
        <v>40</v>
      </c>
      <c r="J438" s="168" t="s">
        <v>1749</v>
      </c>
      <c r="K438" s="141" t="s">
        <v>218</v>
      </c>
      <c r="L438" s="141">
        <v>80111600</v>
      </c>
      <c r="M438" s="143">
        <v>7767043</v>
      </c>
      <c r="N438" s="144">
        <v>3.5</v>
      </c>
      <c r="O438" s="143">
        <v>27184651</v>
      </c>
      <c r="P438" s="144" t="s">
        <v>238</v>
      </c>
      <c r="Q438" s="144" t="s">
        <v>238</v>
      </c>
      <c r="R438" s="144" t="s">
        <v>238</v>
      </c>
      <c r="S438" s="141" t="s">
        <v>158</v>
      </c>
      <c r="T438" s="141" t="s">
        <v>1400</v>
      </c>
      <c r="U438" s="141" t="s">
        <v>1390</v>
      </c>
      <c r="V438" s="145" t="s">
        <v>1391</v>
      </c>
      <c r="W438" s="141" t="s">
        <v>4012</v>
      </c>
      <c r="X438" s="146">
        <v>45356</v>
      </c>
      <c r="Y438" s="147">
        <v>202412000028912</v>
      </c>
      <c r="Z438" s="147" t="s">
        <v>38</v>
      </c>
      <c r="AA438" s="141" t="s">
        <v>1750</v>
      </c>
      <c r="AB438" s="146">
        <v>45357</v>
      </c>
      <c r="AC438" s="162" t="s">
        <v>1751</v>
      </c>
      <c r="AD438" s="146">
        <v>45358</v>
      </c>
      <c r="AE438" s="163">
        <v>27184651</v>
      </c>
      <c r="AF438" s="152">
        <f t="shared" si="41"/>
        <v>0</v>
      </c>
      <c r="AG438" s="167">
        <v>414</v>
      </c>
      <c r="AH438" s="146">
        <v>45362</v>
      </c>
      <c r="AI438" s="163">
        <v>27184651</v>
      </c>
      <c r="AJ438" s="152">
        <f t="shared" si="42"/>
        <v>0</v>
      </c>
      <c r="AK438" s="164">
        <v>1023</v>
      </c>
      <c r="AL438" s="146">
        <v>45371</v>
      </c>
      <c r="AM438" s="163">
        <v>27184651</v>
      </c>
      <c r="AN438" s="158">
        <f t="shared" si="43"/>
        <v>0</v>
      </c>
      <c r="AO438" s="157">
        <v>10614959</v>
      </c>
      <c r="AP438" s="157"/>
      <c r="AQ438" s="158">
        <f t="shared" si="45"/>
        <v>16569692</v>
      </c>
      <c r="AR438" s="158">
        <f t="shared" si="44"/>
        <v>0</v>
      </c>
      <c r="AS438" s="159" t="s">
        <v>170</v>
      </c>
      <c r="AT438" s="164">
        <v>202</v>
      </c>
      <c r="AU438" s="165" t="s">
        <v>1752</v>
      </c>
      <c r="AV438" s="148"/>
    </row>
    <row r="439" spans="1:48" s="118" customFormat="1" ht="18.75" customHeight="1">
      <c r="A439" s="140">
        <v>138</v>
      </c>
      <c r="B439" s="141" t="s">
        <v>1753</v>
      </c>
      <c r="C439" s="142" t="s">
        <v>64</v>
      </c>
      <c r="D439" s="168" t="s">
        <v>31</v>
      </c>
      <c r="E439" s="168" t="s">
        <v>13</v>
      </c>
      <c r="F439" s="142" t="s">
        <v>36</v>
      </c>
      <c r="G439" s="141" t="s">
        <v>200</v>
      </c>
      <c r="H439" s="142" t="s">
        <v>8</v>
      </c>
      <c r="I439" s="142" t="s">
        <v>40</v>
      </c>
      <c r="J439" s="168" t="s">
        <v>1754</v>
      </c>
      <c r="K439" s="141" t="s">
        <v>218</v>
      </c>
      <c r="L439" s="141">
        <v>84111700</v>
      </c>
      <c r="M439" s="143">
        <v>10744814</v>
      </c>
      <c r="N439" s="144">
        <v>3.5</v>
      </c>
      <c r="O439" s="143">
        <v>37606849</v>
      </c>
      <c r="P439" s="144" t="s">
        <v>238</v>
      </c>
      <c r="Q439" s="144" t="s">
        <v>238</v>
      </c>
      <c r="R439" s="144" t="s">
        <v>238</v>
      </c>
      <c r="S439" s="141" t="s">
        <v>158</v>
      </c>
      <c r="T439" s="141" t="s">
        <v>1400</v>
      </c>
      <c r="U439" s="141" t="s">
        <v>1390</v>
      </c>
      <c r="V439" s="145" t="s">
        <v>1391</v>
      </c>
      <c r="W439" s="141" t="s">
        <v>4012</v>
      </c>
      <c r="X439" s="146">
        <v>45383</v>
      </c>
      <c r="Y439" s="147" t="s">
        <v>1755</v>
      </c>
      <c r="Z439" s="147" t="s">
        <v>38</v>
      </c>
      <c r="AA439" s="141" t="s">
        <v>1756</v>
      </c>
      <c r="AB439" s="146">
        <v>45357</v>
      </c>
      <c r="AC439" s="162" t="s">
        <v>1757</v>
      </c>
      <c r="AD439" s="146">
        <v>45385</v>
      </c>
      <c r="AE439" s="163">
        <v>37606849</v>
      </c>
      <c r="AF439" s="152">
        <f t="shared" si="41"/>
        <v>0</v>
      </c>
      <c r="AG439" s="167">
        <v>604</v>
      </c>
      <c r="AH439" s="146">
        <v>45390</v>
      </c>
      <c r="AI439" s="163">
        <v>37606849</v>
      </c>
      <c r="AJ439" s="152">
        <f t="shared" si="42"/>
        <v>0</v>
      </c>
      <c r="AK439" s="164">
        <v>1485</v>
      </c>
      <c r="AL439" s="146">
        <v>45394</v>
      </c>
      <c r="AM439" s="163">
        <v>37606849</v>
      </c>
      <c r="AN439" s="158">
        <f t="shared" si="43"/>
        <v>0</v>
      </c>
      <c r="AO439" s="157">
        <v>6805049</v>
      </c>
      <c r="AP439" s="157"/>
      <c r="AQ439" s="158">
        <f t="shared" si="45"/>
        <v>30801800</v>
      </c>
      <c r="AR439" s="158">
        <f t="shared" si="44"/>
        <v>0</v>
      </c>
      <c r="AS439" s="159" t="s">
        <v>170</v>
      </c>
      <c r="AT439" s="164">
        <v>314</v>
      </c>
      <c r="AU439" s="165" t="s">
        <v>1758</v>
      </c>
      <c r="AV439" s="148" t="s">
        <v>1759</v>
      </c>
    </row>
    <row r="440" spans="1:48" s="118" customFormat="1" ht="18.75" customHeight="1">
      <c r="A440" s="140">
        <v>139</v>
      </c>
      <c r="B440" s="141" t="s">
        <v>1760</v>
      </c>
      <c r="C440" s="142" t="s">
        <v>64</v>
      </c>
      <c r="D440" s="168" t="s">
        <v>31</v>
      </c>
      <c r="E440" s="168" t="s">
        <v>13</v>
      </c>
      <c r="F440" s="142" t="s">
        <v>36</v>
      </c>
      <c r="G440" s="141" t="s">
        <v>200</v>
      </c>
      <c r="H440" s="142" t="s">
        <v>2</v>
      </c>
      <c r="I440" s="142" t="s">
        <v>40</v>
      </c>
      <c r="J440" s="168" t="s">
        <v>1761</v>
      </c>
      <c r="K440" s="141" t="s">
        <v>218</v>
      </c>
      <c r="L440" s="141">
        <v>80121703</v>
      </c>
      <c r="M440" s="143">
        <v>10744814</v>
      </c>
      <c r="N440" s="144">
        <v>3.5</v>
      </c>
      <c r="O440" s="143">
        <v>37606849</v>
      </c>
      <c r="P440" s="144" t="s">
        <v>238</v>
      </c>
      <c r="Q440" s="144" t="s">
        <v>238</v>
      </c>
      <c r="R440" s="144" t="s">
        <v>238</v>
      </c>
      <c r="S440" s="141" t="s">
        <v>158</v>
      </c>
      <c r="T440" s="141" t="s">
        <v>1400</v>
      </c>
      <c r="U440" s="141" t="s">
        <v>1390</v>
      </c>
      <c r="V440" s="145" t="s">
        <v>1391</v>
      </c>
      <c r="W440" s="141" t="s">
        <v>4012</v>
      </c>
      <c r="X440" s="146">
        <v>45356</v>
      </c>
      <c r="Y440" s="147">
        <v>202412000028912</v>
      </c>
      <c r="Z440" s="147" t="s">
        <v>38</v>
      </c>
      <c r="AA440" s="141" t="s">
        <v>1762</v>
      </c>
      <c r="AB440" s="146">
        <v>45357</v>
      </c>
      <c r="AC440" s="162" t="s">
        <v>1763</v>
      </c>
      <c r="AD440" s="146">
        <v>45358</v>
      </c>
      <c r="AE440" s="163">
        <v>37606849</v>
      </c>
      <c r="AF440" s="152">
        <f t="shared" si="41"/>
        <v>0</v>
      </c>
      <c r="AG440" s="167">
        <v>421</v>
      </c>
      <c r="AH440" s="146">
        <v>45363</v>
      </c>
      <c r="AI440" s="163">
        <v>37606849</v>
      </c>
      <c r="AJ440" s="152">
        <f t="shared" si="42"/>
        <v>0</v>
      </c>
      <c r="AK440" s="164">
        <v>847</v>
      </c>
      <c r="AL440" s="146">
        <v>45366</v>
      </c>
      <c r="AM440" s="163">
        <v>37606849</v>
      </c>
      <c r="AN440" s="158">
        <f t="shared" si="43"/>
        <v>0</v>
      </c>
      <c r="AO440" s="157">
        <v>16475382</v>
      </c>
      <c r="AP440" s="157"/>
      <c r="AQ440" s="158">
        <f t="shared" si="45"/>
        <v>21131467</v>
      </c>
      <c r="AR440" s="158">
        <f t="shared" si="44"/>
        <v>0</v>
      </c>
      <c r="AS440" s="159" t="s">
        <v>170</v>
      </c>
      <c r="AT440" s="164">
        <v>172</v>
      </c>
      <c r="AU440" s="165" t="s">
        <v>1764</v>
      </c>
      <c r="AV440" s="148"/>
    </row>
    <row r="441" spans="1:48" s="118" customFormat="1" ht="18.75" customHeight="1">
      <c r="A441" s="140">
        <v>140</v>
      </c>
      <c r="B441" s="141" t="s">
        <v>1765</v>
      </c>
      <c r="C441" s="142" t="s">
        <v>64</v>
      </c>
      <c r="D441" s="168" t="s">
        <v>31</v>
      </c>
      <c r="E441" s="168" t="s">
        <v>13</v>
      </c>
      <c r="F441" s="142" t="s">
        <v>36</v>
      </c>
      <c r="G441" s="141" t="s">
        <v>200</v>
      </c>
      <c r="H441" s="142" t="s">
        <v>7</v>
      </c>
      <c r="I441" s="142" t="s">
        <v>40</v>
      </c>
      <c r="J441" s="168" t="s">
        <v>1766</v>
      </c>
      <c r="K441" s="141" t="s">
        <v>218</v>
      </c>
      <c r="L441" s="141">
        <v>80111600</v>
      </c>
      <c r="M441" s="143">
        <v>7767043</v>
      </c>
      <c r="N441" s="144">
        <v>3.5</v>
      </c>
      <c r="O441" s="143">
        <v>27184651</v>
      </c>
      <c r="P441" s="144" t="s">
        <v>238</v>
      </c>
      <c r="Q441" s="144" t="s">
        <v>238</v>
      </c>
      <c r="R441" s="144" t="s">
        <v>238</v>
      </c>
      <c r="S441" s="141" t="s">
        <v>158</v>
      </c>
      <c r="T441" s="141" t="s">
        <v>1400</v>
      </c>
      <c r="U441" s="141" t="s">
        <v>1390</v>
      </c>
      <c r="V441" s="145" t="s">
        <v>1391</v>
      </c>
      <c r="W441" s="141" t="s">
        <v>4012</v>
      </c>
      <c r="X441" s="146">
        <v>45356</v>
      </c>
      <c r="Y441" s="147">
        <v>202412000028912</v>
      </c>
      <c r="Z441" s="147" t="s">
        <v>38</v>
      </c>
      <c r="AA441" s="141" t="s">
        <v>1767</v>
      </c>
      <c r="AB441" s="146">
        <v>45357</v>
      </c>
      <c r="AC441" s="162" t="s">
        <v>1768</v>
      </c>
      <c r="AD441" s="146">
        <v>45358</v>
      </c>
      <c r="AE441" s="163">
        <v>27184651</v>
      </c>
      <c r="AF441" s="152">
        <f t="shared" si="41"/>
        <v>0</v>
      </c>
      <c r="AG441" s="167">
        <v>415</v>
      </c>
      <c r="AH441" s="146">
        <v>45362</v>
      </c>
      <c r="AI441" s="163">
        <v>27184651</v>
      </c>
      <c r="AJ441" s="152">
        <f t="shared" si="42"/>
        <v>0</v>
      </c>
      <c r="AK441" s="164">
        <v>832</v>
      </c>
      <c r="AL441" s="146">
        <v>45366</v>
      </c>
      <c r="AM441" s="163">
        <v>27184651</v>
      </c>
      <c r="AN441" s="158">
        <f t="shared" si="43"/>
        <v>0</v>
      </c>
      <c r="AO441" s="157">
        <v>11132762</v>
      </c>
      <c r="AP441" s="157"/>
      <c r="AQ441" s="158">
        <f t="shared" si="45"/>
        <v>16051889</v>
      </c>
      <c r="AR441" s="158">
        <f t="shared" si="44"/>
        <v>0</v>
      </c>
      <c r="AS441" s="159" t="s">
        <v>170</v>
      </c>
      <c r="AT441" s="164">
        <v>167</v>
      </c>
      <c r="AU441" s="165" t="s">
        <v>1769</v>
      </c>
      <c r="AV441" s="148"/>
    </row>
    <row r="442" spans="1:48" s="118" customFormat="1" ht="18.75" customHeight="1">
      <c r="A442" s="140">
        <v>141</v>
      </c>
      <c r="B442" s="141" t="s">
        <v>1770</v>
      </c>
      <c r="C442" s="142" t="s">
        <v>64</v>
      </c>
      <c r="D442" s="168" t="s">
        <v>31</v>
      </c>
      <c r="E442" s="168" t="s">
        <v>13</v>
      </c>
      <c r="F442" s="142" t="s">
        <v>36</v>
      </c>
      <c r="G442" s="141" t="s">
        <v>200</v>
      </c>
      <c r="H442" s="142" t="s">
        <v>2</v>
      </c>
      <c r="I442" s="142" t="s">
        <v>40</v>
      </c>
      <c r="J442" s="168" t="s">
        <v>1771</v>
      </c>
      <c r="K442" s="141" t="s">
        <v>218</v>
      </c>
      <c r="L442" s="141">
        <v>80121703</v>
      </c>
      <c r="M442" s="143">
        <v>10744814</v>
      </c>
      <c r="N442" s="144">
        <v>3.5</v>
      </c>
      <c r="O442" s="143">
        <v>37606849</v>
      </c>
      <c r="P442" s="144" t="s">
        <v>238</v>
      </c>
      <c r="Q442" s="144" t="s">
        <v>238</v>
      </c>
      <c r="R442" s="144" t="s">
        <v>238</v>
      </c>
      <c r="S442" s="141" t="s">
        <v>158</v>
      </c>
      <c r="T442" s="141" t="s">
        <v>1400</v>
      </c>
      <c r="U442" s="141" t="s">
        <v>1390</v>
      </c>
      <c r="V442" s="145" t="s">
        <v>1391</v>
      </c>
      <c r="W442" s="141" t="s">
        <v>4012</v>
      </c>
      <c r="X442" s="146">
        <v>45356</v>
      </c>
      <c r="Y442" s="147">
        <v>202412000028912</v>
      </c>
      <c r="Z442" s="147" t="s">
        <v>38</v>
      </c>
      <c r="AA442" s="141" t="s">
        <v>555</v>
      </c>
      <c r="AB442" s="146">
        <v>45357</v>
      </c>
      <c r="AC442" s="162" t="s">
        <v>1772</v>
      </c>
      <c r="AD442" s="146">
        <v>45358</v>
      </c>
      <c r="AE442" s="163">
        <v>37606849</v>
      </c>
      <c r="AF442" s="152">
        <f t="shared" si="41"/>
        <v>0</v>
      </c>
      <c r="AG442" s="167">
        <v>402</v>
      </c>
      <c r="AH442" s="146">
        <v>45359</v>
      </c>
      <c r="AI442" s="163">
        <v>37606849</v>
      </c>
      <c r="AJ442" s="152">
        <f t="shared" si="42"/>
        <v>0</v>
      </c>
      <c r="AK442" s="164">
        <v>821</v>
      </c>
      <c r="AL442" s="146">
        <v>45366</v>
      </c>
      <c r="AM442" s="163">
        <v>37606849</v>
      </c>
      <c r="AN442" s="158">
        <f t="shared" si="43"/>
        <v>0</v>
      </c>
      <c r="AO442" s="157">
        <v>15400900</v>
      </c>
      <c r="AP442" s="157"/>
      <c r="AQ442" s="158">
        <f t="shared" si="45"/>
        <v>22205949</v>
      </c>
      <c r="AR442" s="158">
        <f t="shared" si="44"/>
        <v>0</v>
      </c>
      <c r="AS442" s="159" t="s">
        <v>170</v>
      </c>
      <c r="AT442" s="164">
        <v>162</v>
      </c>
      <c r="AU442" s="165" t="s">
        <v>1773</v>
      </c>
      <c r="AV442" s="148"/>
    </row>
    <row r="443" spans="1:48" s="118" customFormat="1" ht="18.75" customHeight="1">
      <c r="A443" s="140">
        <v>142</v>
      </c>
      <c r="B443" s="141" t="s">
        <v>1774</v>
      </c>
      <c r="C443" s="142" t="s">
        <v>64</v>
      </c>
      <c r="D443" s="168" t="s">
        <v>31</v>
      </c>
      <c r="E443" s="168" t="s">
        <v>13</v>
      </c>
      <c r="F443" s="142" t="s">
        <v>36</v>
      </c>
      <c r="G443" s="141" t="s">
        <v>200</v>
      </c>
      <c r="H443" s="142" t="s">
        <v>2</v>
      </c>
      <c r="I443" s="142" t="s">
        <v>40</v>
      </c>
      <c r="J443" s="168" t="s">
        <v>1775</v>
      </c>
      <c r="K443" s="141" t="s">
        <v>218</v>
      </c>
      <c r="L443" s="141">
        <v>80121703</v>
      </c>
      <c r="M443" s="143">
        <v>6000000</v>
      </c>
      <c r="N443" s="144">
        <v>3.5</v>
      </c>
      <c r="O443" s="143">
        <v>21000000</v>
      </c>
      <c r="P443" s="144" t="s">
        <v>238</v>
      </c>
      <c r="Q443" s="144" t="s">
        <v>238</v>
      </c>
      <c r="R443" s="144" t="s">
        <v>238</v>
      </c>
      <c r="S443" s="141" t="s">
        <v>158</v>
      </c>
      <c r="T443" s="141" t="s">
        <v>1400</v>
      </c>
      <c r="U443" s="141" t="s">
        <v>1390</v>
      </c>
      <c r="V443" s="145" t="s">
        <v>1391</v>
      </c>
      <c r="W443" s="141" t="s">
        <v>4012</v>
      </c>
      <c r="X443" s="146">
        <v>45356</v>
      </c>
      <c r="Y443" s="147">
        <v>202412000028912</v>
      </c>
      <c r="Z443" s="147" t="s">
        <v>38</v>
      </c>
      <c r="AA443" s="141" t="s">
        <v>1734</v>
      </c>
      <c r="AB443" s="146">
        <v>45357</v>
      </c>
      <c r="AC443" s="162" t="s">
        <v>1776</v>
      </c>
      <c r="AD443" s="146">
        <v>45358</v>
      </c>
      <c r="AE443" s="163">
        <v>21000000</v>
      </c>
      <c r="AF443" s="152">
        <f t="shared" si="41"/>
        <v>0</v>
      </c>
      <c r="AG443" s="167">
        <v>403</v>
      </c>
      <c r="AH443" s="146">
        <v>45359</v>
      </c>
      <c r="AI443" s="163">
        <v>21000000</v>
      </c>
      <c r="AJ443" s="152">
        <f t="shared" si="42"/>
        <v>0</v>
      </c>
      <c r="AK443" s="164">
        <v>840</v>
      </c>
      <c r="AL443" s="146">
        <v>45366</v>
      </c>
      <c r="AM443" s="163">
        <v>21000000</v>
      </c>
      <c r="AN443" s="158">
        <f t="shared" si="43"/>
        <v>0</v>
      </c>
      <c r="AO443" s="157">
        <v>9200000</v>
      </c>
      <c r="AP443" s="157"/>
      <c r="AQ443" s="158">
        <f t="shared" si="45"/>
        <v>11800000</v>
      </c>
      <c r="AR443" s="158">
        <f t="shared" si="44"/>
        <v>0</v>
      </c>
      <c r="AS443" s="159" t="s">
        <v>170</v>
      </c>
      <c r="AT443" s="164">
        <v>161</v>
      </c>
      <c r="AU443" s="165" t="s">
        <v>1777</v>
      </c>
      <c r="AV443" s="148"/>
    </row>
    <row r="444" spans="1:48" s="118" customFormat="1" ht="18.75" customHeight="1">
      <c r="A444" s="140">
        <v>143</v>
      </c>
      <c r="B444" s="141" t="s">
        <v>1778</v>
      </c>
      <c r="C444" s="142" t="s">
        <v>64</v>
      </c>
      <c r="D444" s="168" t="s">
        <v>31</v>
      </c>
      <c r="E444" s="168" t="s">
        <v>13</v>
      </c>
      <c r="F444" s="142" t="s">
        <v>36</v>
      </c>
      <c r="G444" s="141" t="s">
        <v>200</v>
      </c>
      <c r="H444" s="142" t="s">
        <v>5</v>
      </c>
      <c r="I444" s="142" t="s">
        <v>40</v>
      </c>
      <c r="J444" s="168" t="s">
        <v>1779</v>
      </c>
      <c r="K444" s="141" t="s">
        <v>218</v>
      </c>
      <c r="L444" s="141">
        <v>80161504</v>
      </c>
      <c r="M444" s="143">
        <v>3500000</v>
      </c>
      <c r="N444" s="144">
        <v>3.5</v>
      </c>
      <c r="O444" s="143">
        <v>12250000</v>
      </c>
      <c r="P444" s="144" t="s">
        <v>238</v>
      </c>
      <c r="Q444" s="144" t="s">
        <v>238</v>
      </c>
      <c r="R444" s="144" t="s">
        <v>238</v>
      </c>
      <c r="S444" s="141" t="s">
        <v>158</v>
      </c>
      <c r="T444" s="141" t="s">
        <v>1400</v>
      </c>
      <c r="U444" s="141" t="s">
        <v>1390</v>
      </c>
      <c r="V444" s="145" t="s">
        <v>1391</v>
      </c>
      <c r="W444" s="141" t="s">
        <v>4012</v>
      </c>
      <c r="X444" s="146">
        <v>45356</v>
      </c>
      <c r="Y444" s="147">
        <v>202412000028912</v>
      </c>
      <c r="Z444" s="147" t="s">
        <v>38</v>
      </c>
      <c r="AA444" s="141" t="s">
        <v>1643</v>
      </c>
      <c r="AB444" s="146">
        <v>45357</v>
      </c>
      <c r="AC444" s="162" t="s">
        <v>1780</v>
      </c>
      <c r="AD444" s="146">
        <v>45358</v>
      </c>
      <c r="AE444" s="163">
        <v>12250000</v>
      </c>
      <c r="AF444" s="152">
        <f t="shared" si="41"/>
        <v>0</v>
      </c>
      <c r="AG444" s="167">
        <v>404</v>
      </c>
      <c r="AH444" s="146">
        <v>45359</v>
      </c>
      <c r="AI444" s="163">
        <v>12250000</v>
      </c>
      <c r="AJ444" s="152">
        <f t="shared" si="42"/>
        <v>0</v>
      </c>
      <c r="AK444" s="164">
        <v>1116</v>
      </c>
      <c r="AL444" s="146">
        <v>45377</v>
      </c>
      <c r="AM444" s="163">
        <v>12250000</v>
      </c>
      <c r="AN444" s="158">
        <f t="shared" si="43"/>
        <v>0</v>
      </c>
      <c r="AO444" s="157">
        <v>3500000</v>
      </c>
      <c r="AP444" s="157"/>
      <c r="AQ444" s="158">
        <f t="shared" si="45"/>
        <v>8750000</v>
      </c>
      <c r="AR444" s="158">
        <f t="shared" si="44"/>
        <v>0</v>
      </c>
      <c r="AS444" s="159" t="s">
        <v>168</v>
      </c>
      <c r="AT444" s="164">
        <v>222</v>
      </c>
      <c r="AU444" s="165" t="s">
        <v>1781</v>
      </c>
      <c r="AV444" s="148"/>
    </row>
    <row r="445" spans="1:48" s="118" customFormat="1" ht="18.75" customHeight="1">
      <c r="A445" s="140">
        <v>144</v>
      </c>
      <c r="B445" s="141" t="s">
        <v>1782</v>
      </c>
      <c r="C445" s="142" t="s">
        <v>64</v>
      </c>
      <c r="D445" s="168" t="s">
        <v>31</v>
      </c>
      <c r="E445" s="168" t="s">
        <v>13</v>
      </c>
      <c r="F445" s="142" t="s">
        <v>36</v>
      </c>
      <c r="G445" s="141" t="s">
        <v>200</v>
      </c>
      <c r="H445" s="142" t="s">
        <v>5</v>
      </c>
      <c r="I445" s="142" t="s">
        <v>40</v>
      </c>
      <c r="J445" s="168" t="s">
        <v>1779</v>
      </c>
      <c r="K445" s="141" t="s">
        <v>218</v>
      </c>
      <c r="L445" s="141">
        <v>80161504</v>
      </c>
      <c r="M445" s="143">
        <v>3500000</v>
      </c>
      <c r="N445" s="144">
        <v>3.5</v>
      </c>
      <c r="O445" s="143">
        <v>12250000</v>
      </c>
      <c r="P445" s="144" t="s">
        <v>238</v>
      </c>
      <c r="Q445" s="144" t="s">
        <v>238</v>
      </c>
      <c r="R445" s="144" t="s">
        <v>238</v>
      </c>
      <c r="S445" s="141" t="s">
        <v>158</v>
      </c>
      <c r="T445" s="141" t="s">
        <v>1400</v>
      </c>
      <c r="U445" s="141" t="s">
        <v>1390</v>
      </c>
      <c r="V445" s="145" t="s">
        <v>1391</v>
      </c>
      <c r="W445" s="141" t="s">
        <v>4012</v>
      </c>
      <c r="X445" s="146">
        <v>45356</v>
      </c>
      <c r="Y445" s="147">
        <v>202412000028912</v>
      </c>
      <c r="Z445" s="147" t="s">
        <v>38</v>
      </c>
      <c r="AA445" s="141" t="s">
        <v>1783</v>
      </c>
      <c r="AB445" s="146">
        <v>45357</v>
      </c>
      <c r="AC445" s="162" t="s">
        <v>1784</v>
      </c>
      <c r="AD445" s="146">
        <v>45358</v>
      </c>
      <c r="AE445" s="163">
        <v>12250000</v>
      </c>
      <c r="AF445" s="152">
        <f t="shared" si="41"/>
        <v>0</v>
      </c>
      <c r="AG445" s="167">
        <v>405</v>
      </c>
      <c r="AH445" s="146">
        <v>45359</v>
      </c>
      <c r="AI445" s="163">
        <v>12250000</v>
      </c>
      <c r="AJ445" s="152">
        <f t="shared" si="42"/>
        <v>0</v>
      </c>
      <c r="AK445" s="164">
        <v>1804</v>
      </c>
      <c r="AL445" s="146">
        <v>45406</v>
      </c>
      <c r="AM445" s="163">
        <v>12250000</v>
      </c>
      <c r="AN445" s="158">
        <f t="shared" si="43"/>
        <v>0</v>
      </c>
      <c r="AO445" s="157">
        <v>700000</v>
      </c>
      <c r="AP445" s="157"/>
      <c r="AQ445" s="158">
        <f t="shared" si="45"/>
        <v>11550000</v>
      </c>
      <c r="AR445" s="158">
        <f t="shared" si="44"/>
        <v>0</v>
      </c>
      <c r="AS445" s="159" t="s">
        <v>168</v>
      </c>
      <c r="AT445" s="164">
        <v>395</v>
      </c>
      <c r="AU445" s="165" t="s">
        <v>1785</v>
      </c>
      <c r="AV445" s="148"/>
    </row>
    <row r="446" spans="1:48" s="118" customFormat="1" ht="18.75" customHeight="1">
      <c r="A446" s="140">
        <v>145</v>
      </c>
      <c r="B446" s="141" t="s">
        <v>1786</v>
      </c>
      <c r="C446" s="142" t="s">
        <v>64</v>
      </c>
      <c r="D446" s="168" t="s">
        <v>31</v>
      </c>
      <c r="E446" s="168" t="s">
        <v>13</v>
      </c>
      <c r="F446" s="142" t="s">
        <v>36</v>
      </c>
      <c r="G446" s="141" t="s">
        <v>200</v>
      </c>
      <c r="H446" s="142" t="s">
        <v>8</v>
      </c>
      <c r="I446" s="142" t="s">
        <v>40</v>
      </c>
      <c r="J446" s="168" t="s">
        <v>1787</v>
      </c>
      <c r="K446" s="141" t="s">
        <v>218</v>
      </c>
      <c r="L446" s="141">
        <v>84111700</v>
      </c>
      <c r="M446" s="143">
        <v>4500000</v>
      </c>
      <c r="N446" s="144">
        <v>3.5</v>
      </c>
      <c r="O446" s="143">
        <v>15750000</v>
      </c>
      <c r="P446" s="144" t="s">
        <v>238</v>
      </c>
      <c r="Q446" s="144" t="s">
        <v>238</v>
      </c>
      <c r="R446" s="144" t="s">
        <v>238</v>
      </c>
      <c r="S446" s="141" t="s">
        <v>158</v>
      </c>
      <c r="T446" s="141" t="s">
        <v>1400</v>
      </c>
      <c r="U446" s="141" t="s">
        <v>1390</v>
      </c>
      <c r="V446" s="145" t="s">
        <v>1391</v>
      </c>
      <c r="W446" s="141" t="s">
        <v>4012</v>
      </c>
      <c r="X446" s="146">
        <v>45356</v>
      </c>
      <c r="Y446" s="147">
        <v>202412000028912</v>
      </c>
      <c r="Z446" s="147" t="s">
        <v>38</v>
      </c>
      <c r="AA446" s="141" t="s">
        <v>1788</v>
      </c>
      <c r="AB446" s="146">
        <v>45357</v>
      </c>
      <c r="AC446" s="162" t="s">
        <v>1789</v>
      </c>
      <c r="AD446" s="146">
        <v>45358</v>
      </c>
      <c r="AE446" s="163">
        <v>15750000</v>
      </c>
      <c r="AF446" s="152">
        <f t="shared" si="41"/>
        <v>0</v>
      </c>
      <c r="AG446" s="167">
        <v>406</v>
      </c>
      <c r="AH446" s="146">
        <v>45359</v>
      </c>
      <c r="AI446" s="163">
        <v>15750000</v>
      </c>
      <c r="AJ446" s="152">
        <f t="shared" si="42"/>
        <v>0</v>
      </c>
      <c r="AK446" s="164">
        <v>848</v>
      </c>
      <c r="AL446" s="146">
        <v>45366</v>
      </c>
      <c r="AM446" s="163">
        <v>15750000</v>
      </c>
      <c r="AN446" s="158">
        <f t="shared" si="43"/>
        <v>0</v>
      </c>
      <c r="AO446" s="157">
        <v>6450000</v>
      </c>
      <c r="AP446" s="157"/>
      <c r="AQ446" s="158">
        <f t="shared" si="45"/>
        <v>9300000</v>
      </c>
      <c r="AR446" s="158">
        <f t="shared" si="44"/>
        <v>0</v>
      </c>
      <c r="AS446" s="159" t="s">
        <v>170</v>
      </c>
      <c r="AT446" s="164">
        <v>178</v>
      </c>
      <c r="AU446" s="165" t="s">
        <v>1790</v>
      </c>
      <c r="AV446" s="148"/>
    </row>
    <row r="447" spans="1:48" s="118" customFormat="1" ht="18.75" customHeight="1">
      <c r="A447" s="140">
        <v>146</v>
      </c>
      <c r="B447" s="141" t="s">
        <v>1791</v>
      </c>
      <c r="C447" s="142" t="s">
        <v>64</v>
      </c>
      <c r="D447" s="168" t="s">
        <v>31</v>
      </c>
      <c r="E447" s="168" t="s">
        <v>13</v>
      </c>
      <c r="F447" s="142" t="s">
        <v>36</v>
      </c>
      <c r="G447" s="141" t="s">
        <v>200</v>
      </c>
      <c r="H447" s="142" t="s">
        <v>6</v>
      </c>
      <c r="I447" s="142" t="s">
        <v>40</v>
      </c>
      <c r="J447" s="168" t="s">
        <v>1792</v>
      </c>
      <c r="K447" s="141" t="s">
        <v>218</v>
      </c>
      <c r="L447" s="141">
        <v>93141506</v>
      </c>
      <c r="M447" s="143">
        <v>10744814</v>
      </c>
      <c r="N447" s="144">
        <v>3.5</v>
      </c>
      <c r="O447" s="143">
        <v>37606849</v>
      </c>
      <c r="P447" s="144" t="s">
        <v>238</v>
      </c>
      <c r="Q447" s="144" t="s">
        <v>238</v>
      </c>
      <c r="R447" s="144" t="s">
        <v>238</v>
      </c>
      <c r="S447" s="141" t="s">
        <v>158</v>
      </c>
      <c r="T447" s="141" t="s">
        <v>1400</v>
      </c>
      <c r="U447" s="141" t="s">
        <v>1390</v>
      </c>
      <c r="V447" s="145" t="s">
        <v>1391</v>
      </c>
      <c r="W447" s="141" t="s">
        <v>4012</v>
      </c>
      <c r="X447" s="146">
        <v>45356</v>
      </c>
      <c r="Y447" s="147">
        <v>202412000028912</v>
      </c>
      <c r="Z447" s="147" t="s">
        <v>38</v>
      </c>
      <c r="AA447" s="141" t="s">
        <v>1793</v>
      </c>
      <c r="AB447" s="146">
        <v>45357</v>
      </c>
      <c r="AC447" s="162" t="s">
        <v>1794</v>
      </c>
      <c r="AD447" s="146">
        <v>45358</v>
      </c>
      <c r="AE447" s="163">
        <v>37606849</v>
      </c>
      <c r="AF447" s="152">
        <f t="shared" si="41"/>
        <v>0</v>
      </c>
      <c r="AG447" s="167">
        <v>407</v>
      </c>
      <c r="AH447" s="146">
        <v>45359</v>
      </c>
      <c r="AI447" s="163">
        <v>37606849</v>
      </c>
      <c r="AJ447" s="152">
        <f t="shared" si="42"/>
        <v>0</v>
      </c>
      <c r="AK447" s="164">
        <v>745</v>
      </c>
      <c r="AL447" s="146">
        <v>45365</v>
      </c>
      <c r="AM447" s="163">
        <v>37606849</v>
      </c>
      <c r="AN447" s="158">
        <f t="shared" si="43"/>
        <v>0</v>
      </c>
      <c r="AO447" s="157">
        <v>16475382</v>
      </c>
      <c r="AP447" s="157"/>
      <c r="AQ447" s="158">
        <f t="shared" si="45"/>
        <v>21131467</v>
      </c>
      <c r="AR447" s="158">
        <f t="shared" si="44"/>
        <v>0</v>
      </c>
      <c r="AS447" s="159" t="s">
        <v>170</v>
      </c>
      <c r="AT447" s="164">
        <v>159</v>
      </c>
      <c r="AU447" s="165" t="s">
        <v>1795</v>
      </c>
      <c r="AV447" s="148"/>
    </row>
    <row r="448" spans="1:48" s="118" customFormat="1" ht="18.75" customHeight="1">
      <c r="A448" s="140">
        <v>147</v>
      </c>
      <c r="B448" s="141" t="s">
        <v>1796</v>
      </c>
      <c r="C448" s="142" t="s">
        <v>64</v>
      </c>
      <c r="D448" s="168" t="s">
        <v>31</v>
      </c>
      <c r="E448" s="168" t="s">
        <v>13</v>
      </c>
      <c r="F448" s="142" t="s">
        <v>204</v>
      </c>
      <c r="G448" s="141" t="s">
        <v>202</v>
      </c>
      <c r="H448" s="142" t="s">
        <v>15</v>
      </c>
      <c r="I448" s="142" t="s">
        <v>41</v>
      </c>
      <c r="J448" s="168" t="s">
        <v>1403</v>
      </c>
      <c r="K448" s="141" t="s">
        <v>226</v>
      </c>
      <c r="L448" s="141" t="s">
        <v>237</v>
      </c>
      <c r="M448" s="143">
        <v>300000000</v>
      </c>
      <c r="N448" s="144">
        <v>2</v>
      </c>
      <c r="O448" s="143">
        <v>600000000</v>
      </c>
      <c r="P448" s="144" t="s">
        <v>237</v>
      </c>
      <c r="Q448" s="144" t="s">
        <v>237</v>
      </c>
      <c r="R448" s="144" t="s">
        <v>238</v>
      </c>
      <c r="S448" s="141" t="s">
        <v>158</v>
      </c>
      <c r="T448" s="141" t="s">
        <v>1400</v>
      </c>
      <c r="U448" s="141" t="s">
        <v>1390</v>
      </c>
      <c r="V448" s="145" t="s">
        <v>1391</v>
      </c>
      <c r="W448" s="141" t="s">
        <v>4010</v>
      </c>
      <c r="X448" s="146">
        <v>45358</v>
      </c>
      <c r="Y448" s="147">
        <v>202412000029313</v>
      </c>
      <c r="Z448" s="147" t="s">
        <v>38</v>
      </c>
      <c r="AA448" s="141" t="s">
        <v>663</v>
      </c>
      <c r="AB448" s="146">
        <v>45358</v>
      </c>
      <c r="AC448" s="162" t="s">
        <v>1797</v>
      </c>
      <c r="AD448" s="146">
        <v>45358</v>
      </c>
      <c r="AE448" s="163">
        <v>600000000</v>
      </c>
      <c r="AF448" s="152">
        <f t="shared" si="41"/>
        <v>0</v>
      </c>
      <c r="AG448" s="167">
        <v>408</v>
      </c>
      <c r="AH448" s="146">
        <v>45360</v>
      </c>
      <c r="AI448" s="163">
        <v>598579908</v>
      </c>
      <c r="AJ448" s="152">
        <f t="shared" si="42"/>
        <v>1420092</v>
      </c>
      <c r="AK448" s="164" t="s">
        <v>1393</v>
      </c>
      <c r="AL448" s="146" t="s">
        <v>1394</v>
      </c>
      <c r="AM448" s="163">
        <v>598579908</v>
      </c>
      <c r="AN448" s="158">
        <f t="shared" si="43"/>
        <v>0</v>
      </c>
      <c r="AO448" s="157">
        <v>589319907</v>
      </c>
      <c r="AP448" s="157"/>
      <c r="AQ448" s="158">
        <f t="shared" si="45"/>
        <v>9260001</v>
      </c>
      <c r="AR448" s="158">
        <f t="shared" si="44"/>
        <v>1420092</v>
      </c>
      <c r="AS448" s="159" t="s">
        <v>177</v>
      </c>
      <c r="AT448" s="164" t="s">
        <v>1395</v>
      </c>
      <c r="AU448" s="165" t="s">
        <v>1396</v>
      </c>
      <c r="AV448" s="148"/>
    </row>
    <row r="449" spans="1:48" s="118" customFormat="1" ht="18.75" customHeight="1">
      <c r="A449" s="140">
        <v>148</v>
      </c>
      <c r="B449" s="141" t="s">
        <v>1798</v>
      </c>
      <c r="C449" s="142" t="s">
        <v>64</v>
      </c>
      <c r="D449" s="168" t="s">
        <v>31</v>
      </c>
      <c r="E449" s="168" t="s">
        <v>13</v>
      </c>
      <c r="F449" s="142" t="s">
        <v>36</v>
      </c>
      <c r="G449" s="141" t="s">
        <v>200</v>
      </c>
      <c r="H449" s="142" t="s">
        <v>6</v>
      </c>
      <c r="I449" s="142" t="s">
        <v>40</v>
      </c>
      <c r="J449" s="168" t="s">
        <v>1799</v>
      </c>
      <c r="K449" s="141" t="s">
        <v>218</v>
      </c>
      <c r="L449" s="141">
        <v>93141506</v>
      </c>
      <c r="M449" s="143">
        <v>6000000</v>
      </c>
      <c r="N449" s="144">
        <v>4</v>
      </c>
      <c r="O449" s="143">
        <v>24000000</v>
      </c>
      <c r="P449" s="144" t="s">
        <v>238</v>
      </c>
      <c r="Q449" s="144" t="s">
        <v>238</v>
      </c>
      <c r="R449" s="144" t="s">
        <v>238</v>
      </c>
      <c r="S449" s="141" t="s">
        <v>158</v>
      </c>
      <c r="T449" s="141" t="s">
        <v>1400</v>
      </c>
      <c r="U449" s="141" t="s">
        <v>1390</v>
      </c>
      <c r="V449" s="145" t="s">
        <v>1391</v>
      </c>
      <c r="W449" s="141" t="s">
        <v>4012</v>
      </c>
      <c r="X449" s="146">
        <v>45358</v>
      </c>
      <c r="Y449" s="147">
        <v>202412000029643</v>
      </c>
      <c r="Z449" s="147" t="s">
        <v>38</v>
      </c>
      <c r="AA449" s="141" t="s">
        <v>1800</v>
      </c>
      <c r="AB449" s="146">
        <v>45365</v>
      </c>
      <c r="AC449" s="162" t="s">
        <v>1801</v>
      </c>
      <c r="AD449" s="146">
        <v>45365</v>
      </c>
      <c r="AE449" s="163">
        <v>24000000</v>
      </c>
      <c r="AF449" s="152">
        <f t="shared" si="41"/>
        <v>0</v>
      </c>
      <c r="AG449" s="167">
        <v>442</v>
      </c>
      <c r="AH449" s="146">
        <v>45365</v>
      </c>
      <c r="AI449" s="163">
        <v>24000000</v>
      </c>
      <c r="AJ449" s="152">
        <f t="shared" si="42"/>
        <v>0</v>
      </c>
      <c r="AK449" s="164">
        <v>839</v>
      </c>
      <c r="AL449" s="146">
        <v>45366</v>
      </c>
      <c r="AM449" s="163">
        <v>24000000</v>
      </c>
      <c r="AN449" s="158">
        <f t="shared" si="43"/>
        <v>0</v>
      </c>
      <c r="AO449" s="157">
        <v>3413333</v>
      </c>
      <c r="AP449" s="157"/>
      <c r="AQ449" s="158">
        <f t="shared" si="45"/>
        <v>20586667</v>
      </c>
      <c r="AR449" s="158">
        <f t="shared" si="44"/>
        <v>0</v>
      </c>
      <c r="AS449" s="159" t="s">
        <v>170</v>
      </c>
      <c r="AT449" s="164">
        <v>171</v>
      </c>
      <c r="AU449" s="165" t="s">
        <v>1802</v>
      </c>
      <c r="AV449" s="148"/>
    </row>
    <row r="450" spans="1:48" s="118" customFormat="1" ht="18.75" customHeight="1">
      <c r="A450" s="140">
        <v>149</v>
      </c>
      <c r="B450" s="141" t="s">
        <v>1803</v>
      </c>
      <c r="C450" s="142" t="s">
        <v>64</v>
      </c>
      <c r="D450" s="168" t="s">
        <v>31</v>
      </c>
      <c r="E450" s="168" t="s">
        <v>13</v>
      </c>
      <c r="F450" s="142" t="s">
        <v>36</v>
      </c>
      <c r="G450" s="141" t="s">
        <v>200</v>
      </c>
      <c r="H450" s="142" t="s">
        <v>1</v>
      </c>
      <c r="I450" s="142" t="s">
        <v>40</v>
      </c>
      <c r="J450" s="168" t="s">
        <v>1804</v>
      </c>
      <c r="K450" s="141" t="s">
        <v>218</v>
      </c>
      <c r="L450" s="141">
        <v>80131803</v>
      </c>
      <c r="M450" s="143">
        <v>5500000</v>
      </c>
      <c r="N450" s="144">
        <v>3.5</v>
      </c>
      <c r="O450" s="143">
        <v>19250000</v>
      </c>
      <c r="P450" s="144" t="s">
        <v>238</v>
      </c>
      <c r="Q450" s="144" t="s">
        <v>238</v>
      </c>
      <c r="R450" s="144" t="s">
        <v>238</v>
      </c>
      <c r="S450" s="141" t="s">
        <v>158</v>
      </c>
      <c r="T450" s="141" t="s">
        <v>1400</v>
      </c>
      <c r="U450" s="141" t="s">
        <v>1390</v>
      </c>
      <c r="V450" s="145" t="s">
        <v>1391</v>
      </c>
      <c r="W450" s="141" t="s">
        <v>4012</v>
      </c>
      <c r="X450" s="146">
        <v>45363</v>
      </c>
      <c r="Y450" s="147">
        <v>202412000030923</v>
      </c>
      <c r="Z450" s="147" t="s">
        <v>38</v>
      </c>
      <c r="AA450" s="141" t="s">
        <v>1805</v>
      </c>
      <c r="AB450" s="146">
        <v>45365</v>
      </c>
      <c r="AC450" s="162" t="s">
        <v>1806</v>
      </c>
      <c r="AD450" s="146">
        <v>45365</v>
      </c>
      <c r="AE450" s="163">
        <v>19250000</v>
      </c>
      <c r="AF450" s="152">
        <f t="shared" si="41"/>
        <v>0</v>
      </c>
      <c r="AG450" s="167">
        <v>456</v>
      </c>
      <c r="AH450" s="146">
        <v>45369</v>
      </c>
      <c r="AI450" s="163">
        <v>19200000</v>
      </c>
      <c r="AJ450" s="152">
        <f t="shared" si="42"/>
        <v>50000</v>
      </c>
      <c r="AK450" s="164">
        <v>1139</v>
      </c>
      <c r="AL450" s="146">
        <v>45383</v>
      </c>
      <c r="AM450" s="163">
        <v>19200000</v>
      </c>
      <c r="AN450" s="158">
        <f t="shared" si="43"/>
        <v>0</v>
      </c>
      <c r="AO450" s="157">
        <v>5800000</v>
      </c>
      <c r="AP450" s="157"/>
      <c r="AQ450" s="158">
        <f t="shared" si="45"/>
        <v>13400000</v>
      </c>
      <c r="AR450" s="158">
        <f t="shared" si="44"/>
        <v>50000</v>
      </c>
      <c r="AS450" s="159" t="s">
        <v>170</v>
      </c>
      <c r="AT450" s="164">
        <v>236</v>
      </c>
      <c r="AU450" s="165" t="s">
        <v>1807</v>
      </c>
      <c r="AV450" s="148"/>
    </row>
    <row r="451" spans="1:48" s="118" customFormat="1" ht="18.75" customHeight="1">
      <c r="A451" s="140">
        <v>150</v>
      </c>
      <c r="B451" s="141" t="s">
        <v>1808</v>
      </c>
      <c r="C451" s="142" t="s">
        <v>64</v>
      </c>
      <c r="D451" s="168" t="s">
        <v>31</v>
      </c>
      <c r="E451" s="168" t="s">
        <v>13</v>
      </c>
      <c r="F451" s="142" t="s">
        <v>36</v>
      </c>
      <c r="G451" s="141" t="s">
        <v>200</v>
      </c>
      <c r="H451" s="142" t="s">
        <v>2</v>
      </c>
      <c r="I451" s="142" t="s">
        <v>40</v>
      </c>
      <c r="J451" s="168" t="s">
        <v>1809</v>
      </c>
      <c r="K451" s="141" t="s">
        <v>218</v>
      </c>
      <c r="L451" s="141">
        <v>80121703</v>
      </c>
      <c r="M451" s="143">
        <v>7483980</v>
      </c>
      <c r="N451" s="144">
        <v>3.5</v>
      </c>
      <c r="O451" s="143">
        <v>26193930</v>
      </c>
      <c r="P451" s="144" t="s">
        <v>238</v>
      </c>
      <c r="Q451" s="144" t="s">
        <v>238</v>
      </c>
      <c r="R451" s="144" t="s">
        <v>238</v>
      </c>
      <c r="S451" s="141" t="s">
        <v>158</v>
      </c>
      <c r="T451" s="141" t="s">
        <v>1400</v>
      </c>
      <c r="U451" s="141" t="s">
        <v>1390</v>
      </c>
      <c r="V451" s="145" t="s">
        <v>1391</v>
      </c>
      <c r="W451" s="141" t="s">
        <v>4012</v>
      </c>
      <c r="X451" s="146">
        <v>45364</v>
      </c>
      <c r="Y451" s="147">
        <v>202412000030923</v>
      </c>
      <c r="Z451" s="147" t="s">
        <v>38</v>
      </c>
      <c r="AA451" s="141" t="s">
        <v>1810</v>
      </c>
      <c r="AB451" s="146">
        <v>45365</v>
      </c>
      <c r="AC451" s="162" t="s">
        <v>1811</v>
      </c>
      <c r="AD451" s="146">
        <v>45365</v>
      </c>
      <c r="AE451" s="163">
        <v>26193930</v>
      </c>
      <c r="AF451" s="152">
        <f t="shared" si="41"/>
        <v>0</v>
      </c>
      <c r="AG451" s="167">
        <v>473</v>
      </c>
      <c r="AH451" s="146">
        <v>45369</v>
      </c>
      <c r="AI451" s="163">
        <v>26193930</v>
      </c>
      <c r="AJ451" s="152">
        <f t="shared" si="42"/>
        <v>0</v>
      </c>
      <c r="AK451" s="164">
        <v>1106</v>
      </c>
      <c r="AL451" s="146">
        <v>45372</v>
      </c>
      <c r="AM451" s="163">
        <v>26193930</v>
      </c>
      <c r="AN451" s="158">
        <f t="shared" si="43"/>
        <v>0</v>
      </c>
      <c r="AO451" s="157">
        <v>7483980</v>
      </c>
      <c r="AP451" s="157"/>
      <c r="AQ451" s="158">
        <f t="shared" si="45"/>
        <v>18709950</v>
      </c>
      <c r="AR451" s="158">
        <f t="shared" si="44"/>
        <v>0</v>
      </c>
      <c r="AS451" s="159" t="s">
        <v>170</v>
      </c>
      <c r="AT451" s="164">
        <v>215</v>
      </c>
      <c r="AU451" s="165" t="s">
        <v>1812</v>
      </c>
      <c r="AV451" s="148"/>
    </row>
    <row r="452" spans="1:48" s="118" customFormat="1" ht="18.75" customHeight="1">
      <c r="A452" s="140">
        <v>151</v>
      </c>
      <c r="B452" s="141" t="s">
        <v>1813</v>
      </c>
      <c r="C452" s="142" t="s">
        <v>64</v>
      </c>
      <c r="D452" s="168" t="s">
        <v>31</v>
      </c>
      <c r="E452" s="168" t="s">
        <v>13</v>
      </c>
      <c r="F452" s="142" t="s">
        <v>36</v>
      </c>
      <c r="G452" s="141" t="s">
        <v>200</v>
      </c>
      <c r="H452" s="142" t="s">
        <v>2</v>
      </c>
      <c r="I452" s="142" t="s">
        <v>40</v>
      </c>
      <c r="J452" s="168" t="s">
        <v>1463</v>
      </c>
      <c r="K452" s="141" t="s">
        <v>218</v>
      </c>
      <c r="L452" s="141">
        <v>80121703</v>
      </c>
      <c r="M452" s="143">
        <v>4704216</v>
      </c>
      <c r="N452" s="144">
        <v>3.5</v>
      </c>
      <c r="O452" s="143">
        <v>16464756</v>
      </c>
      <c r="P452" s="144" t="s">
        <v>238</v>
      </c>
      <c r="Q452" s="144" t="s">
        <v>238</v>
      </c>
      <c r="R452" s="144" t="s">
        <v>238</v>
      </c>
      <c r="S452" s="141" t="s">
        <v>158</v>
      </c>
      <c r="T452" s="141" t="s">
        <v>1400</v>
      </c>
      <c r="U452" s="141" t="s">
        <v>1390</v>
      </c>
      <c r="V452" s="145" t="s">
        <v>1391</v>
      </c>
      <c r="W452" s="141" t="s">
        <v>4012</v>
      </c>
      <c r="X452" s="146">
        <v>45364</v>
      </c>
      <c r="Y452" s="147">
        <v>202412000030923</v>
      </c>
      <c r="Z452" s="147" t="s">
        <v>38</v>
      </c>
      <c r="AA452" s="141" t="s">
        <v>1814</v>
      </c>
      <c r="AB452" s="146">
        <v>45365</v>
      </c>
      <c r="AC452" s="162" t="s">
        <v>1815</v>
      </c>
      <c r="AD452" s="146">
        <v>45365</v>
      </c>
      <c r="AE452" s="163">
        <v>16464756</v>
      </c>
      <c r="AF452" s="152">
        <f t="shared" si="41"/>
        <v>0</v>
      </c>
      <c r="AG452" s="167">
        <v>458</v>
      </c>
      <c r="AH452" s="146">
        <v>45369</v>
      </c>
      <c r="AI452" s="163">
        <v>16464756</v>
      </c>
      <c r="AJ452" s="152">
        <f t="shared" si="42"/>
        <v>0</v>
      </c>
      <c r="AK452" s="164">
        <v>1134</v>
      </c>
      <c r="AL452" s="146">
        <v>45378</v>
      </c>
      <c r="AM452" s="163">
        <v>16464756</v>
      </c>
      <c r="AN452" s="158">
        <f t="shared" si="43"/>
        <v>0</v>
      </c>
      <c r="AO452" s="157">
        <v>4704216</v>
      </c>
      <c r="AP452" s="157"/>
      <c r="AQ452" s="158">
        <f t="shared" si="45"/>
        <v>11760540</v>
      </c>
      <c r="AR452" s="158">
        <f t="shared" si="44"/>
        <v>0</v>
      </c>
      <c r="AS452" s="159" t="s">
        <v>170</v>
      </c>
      <c r="AT452" s="164">
        <v>240</v>
      </c>
      <c r="AU452" s="165" t="s">
        <v>1816</v>
      </c>
      <c r="AV452" s="148"/>
    </row>
    <row r="453" spans="1:48" s="118" customFormat="1" ht="18.75" customHeight="1">
      <c r="A453" s="140">
        <v>152</v>
      </c>
      <c r="B453" s="141" t="s">
        <v>1817</v>
      </c>
      <c r="C453" s="142" t="s">
        <v>64</v>
      </c>
      <c r="D453" s="168" t="s">
        <v>31</v>
      </c>
      <c r="E453" s="168" t="s">
        <v>13</v>
      </c>
      <c r="F453" s="142" t="s">
        <v>36</v>
      </c>
      <c r="G453" s="141" t="s">
        <v>200</v>
      </c>
      <c r="H453" s="142" t="s">
        <v>6</v>
      </c>
      <c r="I453" s="142" t="s">
        <v>40</v>
      </c>
      <c r="J453" s="168" t="s">
        <v>1818</v>
      </c>
      <c r="K453" s="141" t="s">
        <v>218</v>
      </c>
      <c r="L453" s="141">
        <v>80121703</v>
      </c>
      <c r="M453" s="143">
        <v>3500000</v>
      </c>
      <c r="N453" s="144">
        <v>3.5</v>
      </c>
      <c r="O453" s="143">
        <v>12250000</v>
      </c>
      <c r="P453" s="144" t="s">
        <v>238</v>
      </c>
      <c r="Q453" s="144" t="s">
        <v>238</v>
      </c>
      <c r="R453" s="144" t="s">
        <v>238</v>
      </c>
      <c r="S453" s="141" t="s">
        <v>158</v>
      </c>
      <c r="T453" s="141" t="s">
        <v>1400</v>
      </c>
      <c r="U453" s="141" t="s">
        <v>1390</v>
      </c>
      <c r="V453" s="145" t="s">
        <v>1391</v>
      </c>
      <c r="W453" s="141" t="s">
        <v>4012</v>
      </c>
      <c r="X453" s="146">
        <v>45364</v>
      </c>
      <c r="Y453" s="147">
        <v>202412000030923</v>
      </c>
      <c r="Z453" s="147" t="s">
        <v>38</v>
      </c>
      <c r="AA453" s="141" t="s">
        <v>1819</v>
      </c>
      <c r="AB453" s="146">
        <v>45365</v>
      </c>
      <c r="AC453" s="162" t="s">
        <v>1820</v>
      </c>
      <c r="AD453" s="146">
        <v>45365</v>
      </c>
      <c r="AE453" s="163">
        <v>12250000</v>
      </c>
      <c r="AF453" s="152">
        <f t="shared" si="41"/>
        <v>0</v>
      </c>
      <c r="AG453" s="167">
        <v>459</v>
      </c>
      <c r="AH453" s="146">
        <v>45369</v>
      </c>
      <c r="AI453" s="163">
        <v>12250000</v>
      </c>
      <c r="AJ453" s="152">
        <f t="shared" si="42"/>
        <v>0</v>
      </c>
      <c r="AK453" s="164">
        <v>1653</v>
      </c>
      <c r="AL453" s="146">
        <v>45397</v>
      </c>
      <c r="AM453" s="163">
        <v>12250000</v>
      </c>
      <c r="AN453" s="158">
        <f t="shared" si="43"/>
        <v>0</v>
      </c>
      <c r="AO453" s="157">
        <v>1750000</v>
      </c>
      <c r="AP453" s="157"/>
      <c r="AQ453" s="158">
        <f t="shared" si="45"/>
        <v>10500000</v>
      </c>
      <c r="AR453" s="158">
        <f t="shared" si="44"/>
        <v>0</v>
      </c>
      <c r="AS453" s="159" t="s">
        <v>168</v>
      </c>
      <c r="AT453" s="164">
        <v>318</v>
      </c>
      <c r="AU453" s="165" t="s">
        <v>1821</v>
      </c>
      <c r="AV453" s="148"/>
    </row>
    <row r="454" spans="1:48" s="118" customFormat="1" ht="18.75" customHeight="1">
      <c r="A454" s="140">
        <v>153</v>
      </c>
      <c r="B454" s="141" t="s">
        <v>1822</v>
      </c>
      <c r="C454" s="142" t="s">
        <v>64</v>
      </c>
      <c r="D454" s="168" t="s">
        <v>31</v>
      </c>
      <c r="E454" s="168" t="s">
        <v>13</v>
      </c>
      <c r="F454" s="142" t="s">
        <v>36</v>
      </c>
      <c r="G454" s="141" t="s">
        <v>200</v>
      </c>
      <c r="H454" s="142" t="s">
        <v>6</v>
      </c>
      <c r="I454" s="142" t="s">
        <v>40</v>
      </c>
      <c r="J454" s="168" t="s">
        <v>1823</v>
      </c>
      <c r="K454" s="141" t="s">
        <v>218</v>
      </c>
      <c r="L454" s="141">
        <v>93141506</v>
      </c>
      <c r="M454" s="143">
        <v>4000000</v>
      </c>
      <c r="N454" s="144">
        <v>3.5</v>
      </c>
      <c r="O454" s="143">
        <v>14000000</v>
      </c>
      <c r="P454" s="144" t="s">
        <v>238</v>
      </c>
      <c r="Q454" s="144" t="s">
        <v>238</v>
      </c>
      <c r="R454" s="144" t="s">
        <v>238</v>
      </c>
      <c r="S454" s="141" t="s">
        <v>158</v>
      </c>
      <c r="T454" s="141" t="s">
        <v>1400</v>
      </c>
      <c r="U454" s="141" t="s">
        <v>1390</v>
      </c>
      <c r="V454" s="145" t="s">
        <v>1391</v>
      </c>
      <c r="W454" s="141" t="s">
        <v>4012</v>
      </c>
      <c r="X454" s="146">
        <v>45364</v>
      </c>
      <c r="Y454" s="147">
        <v>202412000030923</v>
      </c>
      <c r="Z454" s="147" t="s">
        <v>38</v>
      </c>
      <c r="AA454" s="141" t="s">
        <v>648</v>
      </c>
      <c r="AB454" s="146">
        <v>45365</v>
      </c>
      <c r="AC454" s="162" t="s">
        <v>1824</v>
      </c>
      <c r="AD454" s="146">
        <v>45365</v>
      </c>
      <c r="AE454" s="163">
        <v>14000000</v>
      </c>
      <c r="AF454" s="152">
        <f t="shared" si="41"/>
        <v>0</v>
      </c>
      <c r="AG454" s="167">
        <v>474</v>
      </c>
      <c r="AH454" s="146">
        <v>45369</v>
      </c>
      <c r="AI454" s="163">
        <v>14000000</v>
      </c>
      <c r="AJ454" s="152">
        <f t="shared" si="42"/>
        <v>0</v>
      </c>
      <c r="AK454" s="164">
        <v>1696</v>
      </c>
      <c r="AL454" s="146">
        <v>45398</v>
      </c>
      <c r="AM454" s="163">
        <v>14000000</v>
      </c>
      <c r="AN454" s="158">
        <f t="shared" si="43"/>
        <v>0</v>
      </c>
      <c r="AO454" s="157">
        <v>1633333</v>
      </c>
      <c r="AP454" s="157"/>
      <c r="AQ454" s="158">
        <f t="shared" si="45"/>
        <v>12366667</v>
      </c>
      <c r="AR454" s="158">
        <f t="shared" si="44"/>
        <v>0</v>
      </c>
      <c r="AS454" s="159" t="s">
        <v>168</v>
      </c>
      <c r="AT454" s="164">
        <v>356</v>
      </c>
      <c r="AU454" s="165" t="s">
        <v>1825</v>
      </c>
      <c r="AV454" s="148"/>
    </row>
    <row r="455" spans="1:48" s="118" customFormat="1" ht="18.75" customHeight="1">
      <c r="A455" s="140">
        <v>154</v>
      </c>
      <c r="B455" s="141" t="s">
        <v>1826</v>
      </c>
      <c r="C455" s="142" t="s">
        <v>64</v>
      </c>
      <c r="D455" s="168" t="s">
        <v>31</v>
      </c>
      <c r="E455" s="168" t="s">
        <v>13</v>
      </c>
      <c r="F455" s="142" t="s">
        <v>36</v>
      </c>
      <c r="G455" s="141" t="s">
        <v>200</v>
      </c>
      <c r="H455" s="142" t="s">
        <v>8</v>
      </c>
      <c r="I455" s="142" t="s">
        <v>40</v>
      </c>
      <c r="J455" s="168" t="s">
        <v>1827</v>
      </c>
      <c r="K455" s="141" t="s">
        <v>218</v>
      </c>
      <c r="L455" s="141">
        <v>84111700</v>
      </c>
      <c r="M455" s="143">
        <v>9709224</v>
      </c>
      <c r="N455" s="144">
        <v>3.5</v>
      </c>
      <c r="O455" s="143">
        <v>33982284</v>
      </c>
      <c r="P455" s="144" t="s">
        <v>238</v>
      </c>
      <c r="Q455" s="144" t="s">
        <v>238</v>
      </c>
      <c r="R455" s="144" t="s">
        <v>238</v>
      </c>
      <c r="S455" s="141" t="s">
        <v>158</v>
      </c>
      <c r="T455" s="141" t="s">
        <v>1400</v>
      </c>
      <c r="U455" s="141" t="s">
        <v>1390</v>
      </c>
      <c r="V455" s="145" t="s">
        <v>1391</v>
      </c>
      <c r="W455" s="141" t="s">
        <v>4012</v>
      </c>
      <c r="X455" s="146">
        <v>45364</v>
      </c>
      <c r="Y455" s="147">
        <v>202412000030923</v>
      </c>
      <c r="Z455" s="147" t="s">
        <v>38</v>
      </c>
      <c r="AA455" s="141" t="s">
        <v>1828</v>
      </c>
      <c r="AB455" s="146">
        <v>45365</v>
      </c>
      <c r="AC455" s="162" t="s">
        <v>1829</v>
      </c>
      <c r="AD455" s="146">
        <v>45365</v>
      </c>
      <c r="AE455" s="163">
        <v>33982284</v>
      </c>
      <c r="AF455" s="152">
        <f t="shared" si="41"/>
        <v>0</v>
      </c>
      <c r="AG455" s="167">
        <v>466</v>
      </c>
      <c r="AH455" s="146">
        <v>45369</v>
      </c>
      <c r="AI455" s="163">
        <v>33982284</v>
      </c>
      <c r="AJ455" s="152">
        <f t="shared" si="42"/>
        <v>0</v>
      </c>
      <c r="AK455" s="164">
        <v>1160</v>
      </c>
      <c r="AL455" s="146">
        <v>45385</v>
      </c>
      <c r="AM455" s="163">
        <v>33982284</v>
      </c>
      <c r="AN455" s="158">
        <f t="shared" si="43"/>
        <v>0</v>
      </c>
      <c r="AO455" s="157">
        <v>8738302</v>
      </c>
      <c r="AP455" s="157"/>
      <c r="AQ455" s="158">
        <f t="shared" si="45"/>
        <v>25243982</v>
      </c>
      <c r="AR455" s="158">
        <f t="shared" si="44"/>
        <v>0</v>
      </c>
      <c r="AS455" s="159" t="s">
        <v>170</v>
      </c>
      <c r="AT455" s="164">
        <v>257</v>
      </c>
      <c r="AU455" s="165" t="s">
        <v>1830</v>
      </c>
      <c r="AV455" s="148"/>
    </row>
    <row r="456" spans="1:48" s="118" customFormat="1" ht="18.75" customHeight="1">
      <c r="A456" s="140">
        <v>155</v>
      </c>
      <c r="B456" s="141" t="s">
        <v>1831</v>
      </c>
      <c r="C456" s="142" t="s">
        <v>64</v>
      </c>
      <c r="D456" s="168" t="s">
        <v>31</v>
      </c>
      <c r="E456" s="168" t="s">
        <v>13</v>
      </c>
      <c r="F456" s="142" t="s">
        <v>36</v>
      </c>
      <c r="G456" s="141" t="s">
        <v>200</v>
      </c>
      <c r="H456" s="142" t="s">
        <v>7</v>
      </c>
      <c r="I456" s="142" t="s">
        <v>40</v>
      </c>
      <c r="J456" s="168" t="s">
        <v>1832</v>
      </c>
      <c r="K456" s="141" t="s">
        <v>218</v>
      </c>
      <c r="L456" s="141">
        <v>80111600</v>
      </c>
      <c r="M456" s="143">
        <v>2500000</v>
      </c>
      <c r="N456" s="144">
        <v>3.5</v>
      </c>
      <c r="O456" s="143">
        <v>8750000</v>
      </c>
      <c r="P456" s="144" t="s">
        <v>238</v>
      </c>
      <c r="Q456" s="144" t="s">
        <v>238</v>
      </c>
      <c r="R456" s="144" t="s">
        <v>238</v>
      </c>
      <c r="S456" s="141" t="s">
        <v>158</v>
      </c>
      <c r="T456" s="141" t="s">
        <v>1400</v>
      </c>
      <c r="U456" s="141" t="s">
        <v>1390</v>
      </c>
      <c r="V456" s="145" t="s">
        <v>1391</v>
      </c>
      <c r="W456" s="141" t="s">
        <v>4012</v>
      </c>
      <c r="X456" s="146">
        <v>45364</v>
      </c>
      <c r="Y456" s="147">
        <v>202412000030923</v>
      </c>
      <c r="Z456" s="147" t="s">
        <v>38</v>
      </c>
      <c r="AA456" s="141" t="s">
        <v>1833</v>
      </c>
      <c r="AB456" s="146">
        <v>45365</v>
      </c>
      <c r="AC456" s="162" t="s">
        <v>1834</v>
      </c>
      <c r="AD456" s="146">
        <v>45365</v>
      </c>
      <c r="AE456" s="163">
        <v>8750000</v>
      </c>
      <c r="AF456" s="152">
        <f t="shared" ref="AF456:AF519" si="46">O456-AE456</f>
        <v>0</v>
      </c>
      <c r="AG456" s="167">
        <v>463</v>
      </c>
      <c r="AH456" s="146">
        <v>45369</v>
      </c>
      <c r="AI456" s="163">
        <v>5000000</v>
      </c>
      <c r="AJ456" s="152">
        <f t="shared" ref="AJ456:AJ519" si="47">AE456-AI456</f>
        <v>3750000</v>
      </c>
      <c r="AK456" s="164">
        <v>2752</v>
      </c>
      <c r="AL456" s="146">
        <v>45439</v>
      </c>
      <c r="AM456" s="163">
        <v>5000000</v>
      </c>
      <c r="AN456" s="158">
        <f t="shared" ref="AN456:AN519" si="48">AI456-AM456</f>
        <v>0</v>
      </c>
      <c r="AO456" s="157">
        <v>0</v>
      </c>
      <c r="AP456" s="157"/>
      <c r="AQ456" s="158">
        <f t="shared" si="45"/>
        <v>5000000</v>
      </c>
      <c r="AR456" s="158">
        <f t="shared" ref="AR456:AR519" si="49">O456-AM456</f>
        <v>3750000</v>
      </c>
      <c r="AS456" s="159" t="s">
        <v>168</v>
      </c>
      <c r="AT456" s="164">
        <v>440</v>
      </c>
      <c r="AU456" s="165" t="s">
        <v>1835</v>
      </c>
      <c r="AV456" s="148"/>
    </row>
    <row r="457" spans="1:48" s="118" customFormat="1" ht="18.75" customHeight="1">
      <c r="A457" s="140">
        <v>156</v>
      </c>
      <c r="B457" s="141" t="s">
        <v>1836</v>
      </c>
      <c r="C457" s="142" t="s">
        <v>64</v>
      </c>
      <c r="D457" s="168" t="s">
        <v>31</v>
      </c>
      <c r="E457" s="168" t="s">
        <v>13</v>
      </c>
      <c r="F457" s="142" t="s">
        <v>36</v>
      </c>
      <c r="G457" s="141" t="s">
        <v>200</v>
      </c>
      <c r="H457" s="142" t="s">
        <v>8</v>
      </c>
      <c r="I457" s="142" t="s">
        <v>40</v>
      </c>
      <c r="J457" s="168" t="s">
        <v>1488</v>
      </c>
      <c r="K457" s="141" t="s">
        <v>218</v>
      </c>
      <c r="L457" s="141">
        <v>84111700</v>
      </c>
      <c r="M457" s="143">
        <v>5500000</v>
      </c>
      <c r="N457" s="144">
        <v>3.5</v>
      </c>
      <c r="O457" s="143">
        <v>19250000</v>
      </c>
      <c r="P457" s="144" t="s">
        <v>238</v>
      </c>
      <c r="Q457" s="144" t="s">
        <v>238</v>
      </c>
      <c r="R457" s="144" t="s">
        <v>238</v>
      </c>
      <c r="S457" s="141" t="s">
        <v>158</v>
      </c>
      <c r="T457" s="141" t="s">
        <v>1400</v>
      </c>
      <c r="U457" s="141" t="s">
        <v>1390</v>
      </c>
      <c r="V457" s="145" t="s">
        <v>1391</v>
      </c>
      <c r="W457" s="141" t="s">
        <v>4012</v>
      </c>
      <c r="X457" s="146">
        <v>45364</v>
      </c>
      <c r="Y457" s="147">
        <v>202412000030923</v>
      </c>
      <c r="Z457" s="147" t="s">
        <v>38</v>
      </c>
      <c r="AA457" s="141" t="s">
        <v>1837</v>
      </c>
      <c r="AB457" s="146">
        <v>45365</v>
      </c>
      <c r="AC457" s="162" t="s">
        <v>1838</v>
      </c>
      <c r="AD457" s="146">
        <v>45365</v>
      </c>
      <c r="AE457" s="163">
        <v>19250000</v>
      </c>
      <c r="AF457" s="152">
        <f t="shared" si="46"/>
        <v>0</v>
      </c>
      <c r="AG457" s="167">
        <v>460</v>
      </c>
      <c r="AH457" s="146">
        <v>45369</v>
      </c>
      <c r="AI457" s="163">
        <v>19250000</v>
      </c>
      <c r="AJ457" s="152">
        <f t="shared" si="47"/>
        <v>0</v>
      </c>
      <c r="AK457" s="164">
        <v>1105</v>
      </c>
      <c r="AL457" s="146">
        <v>45372</v>
      </c>
      <c r="AM457" s="163">
        <v>19250000</v>
      </c>
      <c r="AN457" s="158">
        <f t="shared" si="48"/>
        <v>0</v>
      </c>
      <c r="AO457" s="157">
        <v>5500000</v>
      </c>
      <c r="AP457" s="157"/>
      <c r="AQ457" s="158">
        <f t="shared" ref="AQ457:AQ520" si="50">AM457-AO457</f>
        <v>13750000</v>
      </c>
      <c r="AR457" s="158">
        <f t="shared" si="49"/>
        <v>0</v>
      </c>
      <c r="AS457" s="159" t="s">
        <v>170</v>
      </c>
      <c r="AT457" s="164">
        <v>216</v>
      </c>
      <c r="AU457" s="165" t="s">
        <v>1839</v>
      </c>
      <c r="AV457" s="148"/>
    </row>
    <row r="458" spans="1:48" s="118" customFormat="1" ht="18.75" customHeight="1">
      <c r="A458" s="140">
        <v>157</v>
      </c>
      <c r="B458" s="141" t="s">
        <v>1840</v>
      </c>
      <c r="C458" s="142" t="s">
        <v>64</v>
      </c>
      <c r="D458" s="168" t="s">
        <v>31</v>
      </c>
      <c r="E458" s="168" t="s">
        <v>13</v>
      </c>
      <c r="F458" s="142" t="s">
        <v>36</v>
      </c>
      <c r="G458" s="141" t="s">
        <v>200</v>
      </c>
      <c r="H458" s="142" t="s">
        <v>7</v>
      </c>
      <c r="I458" s="142" t="s">
        <v>40</v>
      </c>
      <c r="J458" s="168" t="s">
        <v>1841</v>
      </c>
      <c r="K458" s="141" t="s">
        <v>218</v>
      </c>
      <c r="L458" s="141">
        <v>80111600</v>
      </c>
      <c r="M458" s="143">
        <v>3153963</v>
      </c>
      <c r="N458" s="144">
        <v>3.5</v>
      </c>
      <c r="O458" s="143">
        <v>11038871</v>
      </c>
      <c r="P458" s="144" t="s">
        <v>238</v>
      </c>
      <c r="Q458" s="144" t="s">
        <v>238</v>
      </c>
      <c r="R458" s="144" t="s">
        <v>238</v>
      </c>
      <c r="S458" s="141" t="s">
        <v>158</v>
      </c>
      <c r="T458" s="141" t="s">
        <v>1400</v>
      </c>
      <c r="U458" s="141" t="s">
        <v>1390</v>
      </c>
      <c r="V458" s="145" t="s">
        <v>1391</v>
      </c>
      <c r="W458" s="141" t="s">
        <v>4012</v>
      </c>
      <c r="X458" s="146">
        <v>45364</v>
      </c>
      <c r="Y458" s="147">
        <v>202412000030923</v>
      </c>
      <c r="Z458" s="147" t="s">
        <v>38</v>
      </c>
      <c r="AA458" s="141" t="s">
        <v>1833</v>
      </c>
      <c r="AB458" s="146">
        <v>45365</v>
      </c>
      <c r="AC458" s="162" t="s">
        <v>1842</v>
      </c>
      <c r="AD458" s="146">
        <v>45365</v>
      </c>
      <c r="AE458" s="163">
        <v>11038871</v>
      </c>
      <c r="AF458" s="152">
        <f t="shared" si="46"/>
        <v>0</v>
      </c>
      <c r="AG458" s="167">
        <v>472</v>
      </c>
      <c r="AH458" s="146">
        <v>45369</v>
      </c>
      <c r="AI458" s="163">
        <v>11038871</v>
      </c>
      <c r="AJ458" s="152">
        <f t="shared" si="47"/>
        <v>0</v>
      </c>
      <c r="AK458" s="164">
        <v>1130</v>
      </c>
      <c r="AL458" s="146">
        <v>45378</v>
      </c>
      <c r="AM458" s="163">
        <v>11038871</v>
      </c>
      <c r="AN458" s="158">
        <f t="shared" si="48"/>
        <v>0</v>
      </c>
      <c r="AO458" s="157">
        <v>3153963</v>
      </c>
      <c r="AP458" s="157"/>
      <c r="AQ458" s="158">
        <f t="shared" si="50"/>
        <v>7884908</v>
      </c>
      <c r="AR458" s="158">
        <f t="shared" si="49"/>
        <v>0</v>
      </c>
      <c r="AS458" s="159" t="s">
        <v>168</v>
      </c>
      <c r="AT458" s="164">
        <v>231</v>
      </c>
      <c r="AU458" s="165" t="s">
        <v>1843</v>
      </c>
      <c r="AV458" s="148"/>
    </row>
    <row r="459" spans="1:48" s="118" customFormat="1" ht="18.75" customHeight="1">
      <c r="A459" s="140">
        <v>158</v>
      </c>
      <c r="B459" s="141" t="s">
        <v>1844</v>
      </c>
      <c r="C459" s="142" t="s">
        <v>64</v>
      </c>
      <c r="D459" s="168" t="s">
        <v>31</v>
      </c>
      <c r="E459" s="168" t="s">
        <v>13</v>
      </c>
      <c r="F459" s="142" t="s">
        <v>36</v>
      </c>
      <c r="G459" s="141" t="s">
        <v>200</v>
      </c>
      <c r="H459" s="142" t="s">
        <v>6</v>
      </c>
      <c r="I459" s="142" t="s">
        <v>40</v>
      </c>
      <c r="J459" s="168" t="s">
        <v>1818</v>
      </c>
      <c r="K459" s="141" t="s">
        <v>218</v>
      </c>
      <c r="L459" s="141">
        <v>93141506</v>
      </c>
      <c r="M459" s="143">
        <v>3500000</v>
      </c>
      <c r="N459" s="144">
        <v>3.5</v>
      </c>
      <c r="O459" s="143">
        <v>12250000</v>
      </c>
      <c r="P459" s="144" t="s">
        <v>238</v>
      </c>
      <c r="Q459" s="144" t="s">
        <v>238</v>
      </c>
      <c r="R459" s="144" t="s">
        <v>238</v>
      </c>
      <c r="S459" s="141" t="s">
        <v>158</v>
      </c>
      <c r="T459" s="141" t="s">
        <v>1400</v>
      </c>
      <c r="U459" s="141" t="s">
        <v>1390</v>
      </c>
      <c r="V459" s="145" t="s">
        <v>1391</v>
      </c>
      <c r="W459" s="141" t="s">
        <v>4012</v>
      </c>
      <c r="X459" s="146">
        <v>45364</v>
      </c>
      <c r="Y459" s="147">
        <v>202412000030923</v>
      </c>
      <c r="Z459" s="147" t="s">
        <v>38</v>
      </c>
      <c r="AA459" s="141" t="s">
        <v>1845</v>
      </c>
      <c r="AB459" s="146">
        <v>45365</v>
      </c>
      <c r="AC459" s="162" t="s">
        <v>1846</v>
      </c>
      <c r="AD459" s="146">
        <v>45365</v>
      </c>
      <c r="AE459" s="163">
        <v>12250000</v>
      </c>
      <c r="AF459" s="152">
        <f t="shared" si="46"/>
        <v>0</v>
      </c>
      <c r="AG459" s="167">
        <v>476</v>
      </c>
      <c r="AH459" s="146">
        <v>45369</v>
      </c>
      <c r="AI459" s="163">
        <v>0</v>
      </c>
      <c r="AJ459" s="152">
        <f t="shared" si="47"/>
        <v>12250000</v>
      </c>
      <c r="AK459" s="164"/>
      <c r="AL459" s="146"/>
      <c r="AM459" s="163"/>
      <c r="AN459" s="158">
        <f t="shared" si="48"/>
        <v>0</v>
      </c>
      <c r="AO459" s="157"/>
      <c r="AP459" s="157"/>
      <c r="AQ459" s="158">
        <f t="shared" si="50"/>
        <v>0</v>
      </c>
      <c r="AR459" s="158">
        <f t="shared" si="49"/>
        <v>12250000</v>
      </c>
      <c r="AS459" s="159"/>
      <c r="AT459" s="164"/>
      <c r="AU459" s="165"/>
      <c r="AV459" s="148"/>
    </row>
    <row r="460" spans="1:48" s="118" customFormat="1" ht="18.75" customHeight="1">
      <c r="A460" s="140">
        <v>159</v>
      </c>
      <c r="B460" s="141" t="s">
        <v>1847</v>
      </c>
      <c r="C460" s="142" t="s">
        <v>64</v>
      </c>
      <c r="D460" s="168" t="s">
        <v>31</v>
      </c>
      <c r="E460" s="168" t="s">
        <v>13</v>
      </c>
      <c r="F460" s="142" t="s">
        <v>36</v>
      </c>
      <c r="G460" s="141" t="s">
        <v>200</v>
      </c>
      <c r="H460" s="142" t="s">
        <v>6</v>
      </c>
      <c r="I460" s="142" t="s">
        <v>40</v>
      </c>
      <c r="J460" s="168" t="s">
        <v>1818</v>
      </c>
      <c r="K460" s="141" t="s">
        <v>218</v>
      </c>
      <c r="L460" s="141">
        <v>93141506</v>
      </c>
      <c r="M460" s="143">
        <v>3500000</v>
      </c>
      <c r="N460" s="144">
        <v>3.5</v>
      </c>
      <c r="O460" s="143">
        <v>12250000</v>
      </c>
      <c r="P460" s="144" t="s">
        <v>238</v>
      </c>
      <c r="Q460" s="144" t="s">
        <v>238</v>
      </c>
      <c r="R460" s="144" t="s">
        <v>238</v>
      </c>
      <c r="S460" s="141" t="s">
        <v>158</v>
      </c>
      <c r="T460" s="141" t="s">
        <v>1400</v>
      </c>
      <c r="U460" s="141" t="s">
        <v>1390</v>
      </c>
      <c r="V460" s="145" t="s">
        <v>1391</v>
      </c>
      <c r="W460" s="141" t="s">
        <v>4012</v>
      </c>
      <c r="X460" s="146">
        <v>45364</v>
      </c>
      <c r="Y460" s="147">
        <v>202412000030923</v>
      </c>
      <c r="Z460" s="147" t="s">
        <v>38</v>
      </c>
      <c r="AA460" s="141" t="s">
        <v>1848</v>
      </c>
      <c r="AB460" s="146">
        <v>45365</v>
      </c>
      <c r="AC460" s="162" t="s">
        <v>1849</v>
      </c>
      <c r="AD460" s="146">
        <v>45365</v>
      </c>
      <c r="AE460" s="163">
        <v>12250000</v>
      </c>
      <c r="AF460" s="152">
        <f t="shared" si="46"/>
        <v>0</v>
      </c>
      <c r="AG460" s="167">
        <v>475</v>
      </c>
      <c r="AH460" s="146">
        <v>45369</v>
      </c>
      <c r="AI460" s="163">
        <v>9000000</v>
      </c>
      <c r="AJ460" s="152">
        <f t="shared" si="47"/>
        <v>3250000</v>
      </c>
      <c r="AK460" s="164">
        <v>1861</v>
      </c>
      <c r="AL460" s="146">
        <v>45422</v>
      </c>
      <c r="AM460" s="163">
        <v>9000000</v>
      </c>
      <c r="AN460" s="158">
        <f t="shared" si="48"/>
        <v>0</v>
      </c>
      <c r="AO460" s="157">
        <v>0</v>
      </c>
      <c r="AP460" s="157"/>
      <c r="AQ460" s="158">
        <f t="shared" si="50"/>
        <v>9000000</v>
      </c>
      <c r="AR460" s="158">
        <f t="shared" si="49"/>
        <v>3250000</v>
      </c>
      <c r="AS460" s="159" t="s">
        <v>168</v>
      </c>
      <c r="AT460" s="164">
        <v>420</v>
      </c>
      <c r="AU460" s="165" t="s">
        <v>1850</v>
      </c>
      <c r="AV460" s="148"/>
    </row>
    <row r="461" spans="1:48" s="118" customFormat="1" ht="18.75" customHeight="1">
      <c r="A461" s="140">
        <v>160</v>
      </c>
      <c r="B461" s="141" t="s">
        <v>1851</v>
      </c>
      <c r="C461" s="142" t="s">
        <v>64</v>
      </c>
      <c r="D461" s="168" t="s">
        <v>31</v>
      </c>
      <c r="E461" s="168" t="s">
        <v>13</v>
      </c>
      <c r="F461" s="142" t="s">
        <v>36</v>
      </c>
      <c r="G461" s="141" t="s">
        <v>200</v>
      </c>
      <c r="H461" s="142" t="s">
        <v>2</v>
      </c>
      <c r="I461" s="142" t="s">
        <v>40</v>
      </c>
      <c r="J461" s="168" t="s">
        <v>1852</v>
      </c>
      <c r="K461" s="141" t="s">
        <v>218</v>
      </c>
      <c r="L461" s="141">
        <v>80121703</v>
      </c>
      <c r="M461" s="143">
        <v>7483980</v>
      </c>
      <c r="N461" s="144">
        <v>3.5</v>
      </c>
      <c r="O461" s="143">
        <v>26193930</v>
      </c>
      <c r="P461" s="144" t="s">
        <v>238</v>
      </c>
      <c r="Q461" s="144" t="s">
        <v>238</v>
      </c>
      <c r="R461" s="144" t="s">
        <v>238</v>
      </c>
      <c r="S461" s="141" t="s">
        <v>158</v>
      </c>
      <c r="T461" s="141" t="s">
        <v>1400</v>
      </c>
      <c r="U461" s="141" t="s">
        <v>1390</v>
      </c>
      <c r="V461" s="145" t="s">
        <v>1391</v>
      </c>
      <c r="W461" s="141" t="s">
        <v>4012</v>
      </c>
      <c r="X461" s="146">
        <v>45364</v>
      </c>
      <c r="Y461" s="147">
        <v>202412000030923</v>
      </c>
      <c r="Z461" s="147" t="s">
        <v>38</v>
      </c>
      <c r="AA461" s="141" t="s">
        <v>1853</v>
      </c>
      <c r="AB461" s="146">
        <v>45365</v>
      </c>
      <c r="AC461" s="162" t="s">
        <v>1854</v>
      </c>
      <c r="AD461" s="146">
        <v>45365</v>
      </c>
      <c r="AE461" s="163">
        <v>26193930</v>
      </c>
      <c r="AF461" s="152">
        <f t="shared" si="46"/>
        <v>0</v>
      </c>
      <c r="AG461" s="167">
        <v>477</v>
      </c>
      <c r="AH461" s="146">
        <v>45369</v>
      </c>
      <c r="AI461" s="163">
        <v>26193930</v>
      </c>
      <c r="AJ461" s="152">
        <f t="shared" si="47"/>
        <v>0</v>
      </c>
      <c r="AK461" s="164">
        <v>1151</v>
      </c>
      <c r="AL461" s="146">
        <v>45384</v>
      </c>
      <c r="AM461" s="163">
        <v>26193930</v>
      </c>
      <c r="AN461" s="158">
        <f t="shared" si="48"/>
        <v>0</v>
      </c>
      <c r="AO461" s="157">
        <v>6985048</v>
      </c>
      <c r="AP461" s="157"/>
      <c r="AQ461" s="158">
        <f t="shared" si="50"/>
        <v>19208882</v>
      </c>
      <c r="AR461" s="158">
        <f t="shared" si="49"/>
        <v>0</v>
      </c>
      <c r="AS461" s="159" t="s">
        <v>170</v>
      </c>
      <c r="AT461" s="164">
        <v>247</v>
      </c>
      <c r="AU461" s="165" t="s">
        <v>1855</v>
      </c>
      <c r="AV461" s="148"/>
    </row>
    <row r="462" spans="1:48" s="118" customFormat="1" ht="18.75" customHeight="1">
      <c r="A462" s="140">
        <v>161</v>
      </c>
      <c r="B462" s="141" t="s">
        <v>1856</v>
      </c>
      <c r="C462" s="142" t="s">
        <v>64</v>
      </c>
      <c r="D462" s="168" t="s">
        <v>31</v>
      </c>
      <c r="E462" s="168" t="s">
        <v>13</v>
      </c>
      <c r="F462" s="142" t="s">
        <v>36</v>
      </c>
      <c r="G462" s="141" t="s">
        <v>200</v>
      </c>
      <c r="H462" s="142" t="s">
        <v>14</v>
      </c>
      <c r="I462" s="142" t="s">
        <v>40</v>
      </c>
      <c r="J462" s="168" t="s">
        <v>1857</v>
      </c>
      <c r="K462" s="141" t="s">
        <v>218</v>
      </c>
      <c r="L462" s="141">
        <v>81101508</v>
      </c>
      <c r="M462" s="143">
        <v>9000000</v>
      </c>
      <c r="N462" s="144">
        <v>3.5</v>
      </c>
      <c r="O462" s="143">
        <v>31500000</v>
      </c>
      <c r="P462" s="144" t="s">
        <v>238</v>
      </c>
      <c r="Q462" s="144" t="s">
        <v>238</v>
      </c>
      <c r="R462" s="144" t="s">
        <v>238</v>
      </c>
      <c r="S462" s="141" t="s">
        <v>158</v>
      </c>
      <c r="T462" s="141" t="s">
        <v>1400</v>
      </c>
      <c r="U462" s="141" t="s">
        <v>1390</v>
      </c>
      <c r="V462" s="145" t="s">
        <v>1391</v>
      </c>
      <c r="W462" s="141" t="s">
        <v>4012</v>
      </c>
      <c r="X462" s="146">
        <v>45364</v>
      </c>
      <c r="Y462" s="147">
        <v>202412000030923</v>
      </c>
      <c r="Z462" s="147" t="s">
        <v>38</v>
      </c>
      <c r="AA462" s="141" t="s">
        <v>1858</v>
      </c>
      <c r="AB462" s="146">
        <v>45365</v>
      </c>
      <c r="AC462" s="162" t="s">
        <v>1859</v>
      </c>
      <c r="AD462" s="146">
        <v>45365</v>
      </c>
      <c r="AE462" s="163">
        <v>31500000</v>
      </c>
      <c r="AF462" s="152">
        <f t="shared" si="46"/>
        <v>0</v>
      </c>
      <c r="AG462" s="167">
        <v>478</v>
      </c>
      <c r="AH462" s="146">
        <v>45369</v>
      </c>
      <c r="AI462" s="163">
        <v>31500000</v>
      </c>
      <c r="AJ462" s="152">
        <f t="shared" si="47"/>
        <v>0</v>
      </c>
      <c r="AK462" s="164">
        <v>1161</v>
      </c>
      <c r="AL462" s="146">
        <v>45385</v>
      </c>
      <c r="AM462" s="163">
        <v>31500000</v>
      </c>
      <c r="AN462" s="158">
        <f t="shared" si="48"/>
        <v>0</v>
      </c>
      <c r="AO462" s="157">
        <v>8400000</v>
      </c>
      <c r="AP462" s="157"/>
      <c r="AQ462" s="158">
        <f t="shared" si="50"/>
        <v>23100000</v>
      </c>
      <c r="AR462" s="158">
        <f t="shared" si="49"/>
        <v>0</v>
      </c>
      <c r="AS462" s="159" t="s">
        <v>170</v>
      </c>
      <c r="AT462" s="164">
        <v>237</v>
      </c>
      <c r="AU462" s="165" t="s">
        <v>1860</v>
      </c>
      <c r="AV462" s="148"/>
    </row>
    <row r="463" spans="1:48" s="118" customFormat="1" ht="18.75" customHeight="1">
      <c r="A463" s="140">
        <v>162</v>
      </c>
      <c r="B463" s="141" t="s">
        <v>1861</v>
      </c>
      <c r="C463" s="142" t="s">
        <v>64</v>
      </c>
      <c r="D463" s="168" t="s">
        <v>31</v>
      </c>
      <c r="E463" s="168" t="s">
        <v>13</v>
      </c>
      <c r="F463" s="142" t="s">
        <v>36</v>
      </c>
      <c r="G463" s="141" t="s">
        <v>200</v>
      </c>
      <c r="H463" s="142" t="s">
        <v>2</v>
      </c>
      <c r="I463" s="142" t="s">
        <v>40</v>
      </c>
      <c r="J463" s="168" t="s">
        <v>1809</v>
      </c>
      <c r="K463" s="141" t="s">
        <v>218</v>
      </c>
      <c r="L463" s="141">
        <v>80121703</v>
      </c>
      <c r="M463" s="143">
        <v>4276560</v>
      </c>
      <c r="N463" s="144">
        <v>3.5</v>
      </c>
      <c r="O463" s="143">
        <v>14967960</v>
      </c>
      <c r="P463" s="144" t="s">
        <v>238</v>
      </c>
      <c r="Q463" s="144" t="s">
        <v>238</v>
      </c>
      <c r="R463" s="144" t="s">
        <v>238</v>
      </c>
      <c r="S463" s="141" t="s">
        <v>158</v>
      </c>
      <c r="T463" s="141" t="s">
        <v>1400</v>
      </c>
      <c r="U463" s="141" t="s">
        <v>1390</v>
      </c>
      <c r="V463" s="145" t="s">
        <v>1391</v>
      </c>
      <c r="W463" s="141" t="s">
        <v>4012</v>
      </c>
      <c r="X463" s="146">
        <v>45364</v>
      </c>
      <c r="Y463" s="147">
        <v>202412000030923</v>
      </c>
      <c r="Z463" s="147" t="s">
        <v>38</v>
      </c>
      <c r="AA463" s="141" t="s">
        <v>1810</v>
      </c>
      <c r="AB463" s="146">
        <v>45365</v>
      </c>
      <c r="AC463" s="162" t="s">
        <v>1862</v>
      </c>
      <c r="AD463" s="146">
        <v>45365</v>
      </c>
      <c r="AE463" s="163">
        <v>14967960</v>
      </c>
      <c r="AF463" s="152">
        <f t="shared" si="46"/>
        <v>0</v>
      </c>
      <c r="AG463" s="167">
        <v>479</v>
      </c>
      <c r="AH463" s="146">
        <v>45369</v>
      </c>
      <c r="AI463" s="163">
        <v>14967960</v>
      </c>
      <c r="AJ463" s="152">
        <f t="shared" si="47"/>
        <v>0</v>
      </c>
      <c r="AK463" s="164">
        <v>1648</v>
      </c>
      <c r="AL463" s="146">
        <v>45397</v>
      </c>
      <c r="AM463" s="163">
        <v>14967960</v>
      </c>
      <c r="AN463" s="158">
        <f t="shared" si="48"/>
        <v>0</v>
      </c>
      <c r="AO463" s="157">
        <v>2138280</v>
      </c>
      <c r="AP463" s="157"/>
      <c r="AQ463" s="158">
        <f t="shared" si="50"/>
        <v>12829680</v>
      </c>
      <c r="AR463" s="158">
        <f t="shared" si="49"/>
        <v>0</v>
      </c>
      <c r="AS463" s="159" t="s">
        <v>170</v>
      </c>
      <c r="AT463" s="164">
        <v>333</v>
      </c>
      <c r="AU463" s="165" t="s">
        <v>1863</v>
      </c>
      <c r="AV463" s="148"/>
    </row>
    <row r="464" spans="1:48" s="118" customFormat="1" ht="18.75" customHeight="1">
      <c r="A464" s="140">
        <v>163</v>
      </c>
      <c r="B464" s="141" t="s">
        <v>1864</v>
      </c>
      <c r="C464" s="142" t="s">
        <v>64</v>
      </c>
      <c r="D464" s="168" t="s">
        <v>31</v>
      </c>
      <c r="E464" s="168" t="s">
        <v>13</v>
      </c>
      <c r="F464" s="142" t="s">
        <v>36</v>
      </c>
      <c r="G464" s="141" t="s">
        <v>200</v>
      </c>
      <c r="H464" s="142" t="s">
        <v>6</v>
      </c>
      <c r="I464" s="142" t="s">
        <v>40</v>
      </c>
      <c r="J464" s="168" t="s">
        <v>1865</v>
      </c>
      <c r="K464" s="141" t="s">
        <v>218</v>
      </c>
      <c r="L464" s="141">
        <v>93141506</v>
      </c>
      <c r="M464" s="143">
        <v>4200000</v>
      </c>
      <c r="N464" s="144">
        <v>3.5</v>
      </c>
      <c r="O464" s="143">
        <v>14700000</v>
      </c>
      <c r="P464" s="144" t="s">
        <v>238</v>
      </c>
      <c r="Q464" s="144" t="s">
        <v>238</v>
      </c>
      <c r="R464" s="144" t="s">
        <v>238</v>
      </c>
      <c r="S464" s="141" t="s">
        <v>158</v>
      </c>
      <c r="T464" s="141" t="s">
        <v>1400</v>
      </c>
      <c r="U464" s="141" t="s">
        <v>1390</v>
      </c>
      <c r="V464" s="145" t="s">
        <v>1391</v>
      </c>
      <c r="W464" s="141" t="s">
        <v>4012</v>
      </c>
      <c r="X464" s="146">
        <v>45364</v>
      </c>
      <c r="Y464" s="147">
        <v>202412000030923</v>
      </c>
      <c r="Z464" s="147" t="s">
        <v>38</v>
      </c>
      <c r="AA464" s="141" t="s">
        <v>648</v>
      </c>
      <c r="AB464" s="146">
        <v>45365</v>
      </c>
      <c r="AC464" s="162" t="s">
        <v>1866</v>
      </c>
      <c r="AD464" s="146">
        <v>45365</v>
      </c>
      <c r="AE464" s="163">
        <v>14700000</v>
      </c>
      <c r="AF464" s="152">
        <f t="shared" si="46"/>
        <v>0</v>
      </c>
      <c r="AG464" s="167">
        <v>471</v>
      </c>
      <c r="AH464" s="146">
        <v>45369</v>
      </c>
      <c r="AI464" s="163">
        <v>14700000</v>
      </c>
      <c r="AJ464" s="152">
        <f t="shared" si="47"/>
        <v>0</v>
      </c>
      <c r="AK464" s="164">
        <v>1115</v>
      </c>
      <c r="AL464" s="146">
        <v>45377</v>
      </c>
      <c r="AM464" s="163">
        <v>14700000</v>
      </c>
      <c r="AN464" s="158">
        <f t="shared" si="48"/>
        <v>0</v>
      </c>
      <c r="AO464" s="157">
        <v>3780000</v>
      </c>
      <c r="AP464" s="157"/>
      <c r="AQ464" s="158">
        <f t="shared" si="50"/>
        <v>10920000</v>
      </c>
      <c r="AR464" s="158">
        <f t="shared" si="49"/>
        <v>0</v>
      </c>
      <c r="AS464" s="159" t="s">
        <v>170</v>
      </c>
      <c r="AT464" s="164">
        <v>223</v>
      </c>
      <c r="AU464" s="165" t="s">
        <v>1867</v>
      </c>
      <c r="AV464" s="148"/>
    </row>
    <row r="465" spans="1:48" s="118" customFormat="1" ht="18.75" customHeight="1">
      <c r="A465" s="140">
        <v>164</v>
      </c>
      <c r="B465" s="141" t="s">
        <v>1868</v>
      </c>
      <c r="C465" s="142" t="s">
        <v>64</v>
      </c>
      <c r="D465" s="168" t="s">
        <v>31</v>
      </c>
      <c r="E465" s="168" t="s">
        <v>13</v>
      </c>
      <c r="F465" s="142" t="s">
        <v>36</v>
      </c>
      <c r="G465" s="141" t="s">
        <v>200</v>
      </c>
      <c r="H465" s="142" t="s">
        <v>6</v>
      </c>
      <c r="I465" s="142" t="s">
        <v>40</v>
      </c>
      <c r="J465" s="168" t="s">
        <v>1865</v>
      </c>
      <c r="K465" s="141" t="s">
        <v>218</v>
      </c>
      <c r="L465" s="141">
        <v>93141506</v>
      </c>
      <c r="M465" s="143">
        <v>4200000</v>
      </c>
      <c r="N465" s="144">
        <v>3.5</v>
      </c>
      <c r="O465" s="143">
        <v>14700000</v>
      </c>
      <c r="P465" s="144" t="s">
        <v>238</v>
      </c>
      <c r="Q465" s="144" t="s">
        <v>238</v>
      </c>
      <c r="R465" s="144" t="s">
        <v>238</v>
      </c>
      <c r="S465" s="141" t="s">
        <v>158</v>
      </c>
      <c r="T465" s="141" t="s">
        <v>1400</v>
      </c>
      <c r="U465" s="141" t="s">
        <v>1390</v>
      </c>
      <c r="V465" s="145" t="s">
        <v>1391</v>
      </c>
      <c r="W465" s="141" t="s">
        <v>4012</v>
      </c>
      <c r="X465" s="146">
        <v>45364</v>
      </c>
      <c r="Y465" s="147">
        <v>202412000030923</v>
      </c>
      <c r="Z465" s="147" t="s">
        <v>38</v>
      </c>
      <c r="AA465" s="141" t="s">
        <v>1869</v>
      </c>
      <c r="AB465" s="146">
        <v>45365</v>
      </c>
      <c r="AC465" s="162" t="s">
        <v>1870</v>
      </c>
      <c r="AD465" s="146">
        <v>45365</v>
      </c>
      <c r="AE465" s="163">
        <v>14700000</v>
      </c>
      <c r="AF465" s="152">
        <f t="shared" si="46"/>
        <v>0</v>
      </c>
      <c r="AG465" s="167">
        <v>480</v>
      </c>
      <c r="AH465" s="146">
        <v>45369</v>
      </c>
      <c r="AI465" s="163">
        <v>14700000</v>
      </c>
      <c r="AJ465" s="152">
        <f t="shared" si="47"/>
        <v>0</v>
      </c>
      <c r="AK465" s="164">
        <v>1124</v>
      </c>
      <c r="AL465" s="146">
        <v>45378</v>
      </c>
      <c r="AM465" s="163">
        <v>14700000</v>
      </c>
      <c r="AN465" s="158">
        <f t="shared" si="48"/>
        <v>0</v>
      </c>
      <c r="AO465" s="157">
        <v>4200000</v>
      </c>
      <c r="AP465" s="157"/>
      <c r="AQ465" s="158">
        <f t="shared" si="50"/>
        <v>10500000</v>
      </c>
      <c r="AR465" s="158">
        <f t="shared" si="49"/>
        <v>0</v>
      </c>
      <c r="AS465" s="159" t="s">
        <v>170</v>
      </c>
      <c r="AT465" s="164">
        <v>234</v>
      </c>
      <c r="AU465" s="165" t="s">
        <v>1871</v>
      </c>
      <c r="AV465" s="148"/>
    </row>
    <row r="466" spans="1:48" s="118" customFormat="1" ht="18.75" customHeight="1">
      <c r="A466" s="140">
        <v>165</v>
      </c>
      <c r="B466" s="141" t="s">
        <v>1872</v>
      </c>
      <c r="C466" s="142" t="s">
        <v>64</v>
      </c>
      <c r="D466" s="168" t="s">
        <v>31</v>
      </c>
      <c r="E466" s="168" t="s">
        <v>13</v>
      </c>
      <c r="F466" s="142" t="s">
        <v>36</v>
      </c>
      <c r="G466" s="141" t="s">
        <v>200</v>
      </c>
      <c r="H466" s="142" t="s">
        <v>2</v>
      </c>
      <c r="I466" s="142" t="s">
        <v>40</v>
      </c>
      <c r="J466" s="168" t="s">
        <v>1809</v>
      </c>
      <c r="K466" s="141" t="s">
        <v>218</v>
      </c>
      <c r="L466" s="141">
        <v>80121703</v>
      </c>
      <c r="M466" s="143">
        <v>8000000</v>
      </c>
      <c r="N466" s="144">
        <v>3.5</v>
      </c>
      <c r="O466" s="143">
        <v>28000000</v>
      </c>
      <c r="P466" s="144" t="s">
        <v>238</v>
      </c>
      <c r="Q466" s="144" t="s">
        <v>238</v>
      </c>
      <c r="R466" s="144" t="s">
        <v>238</v>
      </c>
      <c r="S466" s="141" t="s">
        <v>158</v>
      </c>
      <c r="T466" s="141" t="s">
        <v>1400</v>
      </c>
      <c r="U466" s="141" t="s">
        <v>1390</v>
      </c>
      <c r="V466" s="145" t="s">
        <v>1391</v>
      </c>
      <c r="W466" s="141" t="s">
        <v>4012</v>
      </c>
      <c r="X466" s="146">
        <v>45364</v>
      </c>
      <c r="Y466" s="147">
        <v>202412000030923</v>
      </c>
      <c r="Z466" s="147" t="s">
        <v>38</v>
      </c>
      <c r="AA466" s="141" t="s">
        <v>1873</v>
      </c>
      <c r="AB466" s="146">
        <v>45365</v>
      </c>
      <c r="AC466" s="162" t="s">
        <v>1874</v>
      </c>
      <c r="AD466" s="146">
        <v>45365</v>
      </c>
      <c r="AE466" s="163">
        <v>28000000</v>
      </c>
      <c r="AF466" s="152">
        <f t="shared" si="46"/>
        <v>0</v>
      </c>
      <c r="AG466" s="167">
        <v>468</v>
      </c>
      <c r="AH466" s="146">
        <v>45369</v>
      </c>
      <c r="AI466" s="163">
        <v>28000000</v>
      </c>
      <c r="AJ466" s="152">
        <f t="shared" si="47"/>
        <v>0</v>
      </c>
      <c r="AK466" s="164">
        <v>1121</v>
      </c>
      <c r="AL466" s="146">
        <v>45377</v>
      </c>
      <c r="AM466" s="163">
        <v>28000000</v>
      </c>
      <c r="AN466" s="158">
        <f t="shared" si="48"/>
        <v>0</v>
      </c>
      <c r="AO466" s="157">
        <v>8000000</v>
      </c>
      <c r="AP466" s="157"/>
      <c r="AQ466" s="158">
        <f t="shared" si="50"/>
        <v>20000000</v>
      </c>
      <c r="AR466" s="158">
        <f t="shared" si="49"/>
        <v>0</v>
      </c>
      <c r="AS466" s="159" t="s">
        <v>170</v>
      </c>
      <c r="AT466" s="164">
        <v>227</v>
      </c>
      <c r="AU466" s="165" t="s">
        <v>1875</v>
      </c>
      <c r="AV466" s="148"/>
    </row>
    <row r="467" spans="1:48" s="118" customFormat="1" ht="18.75" customHeight="1">
      <c r="A467" s="140">
        <v>166</v>
      </c>
      <c r="B467" s="141" t="s">
        <v>1876</v>
      </c>
      <c r="C467" s="142" t="s">
        <v>64</v>
      </c>
      <c r="D467" s="168" t="s">
        <v>31</v>
      </c>
      <c r="E467" s="168" t="s">
        <v>13</v>
      </c>
      <c r="F467" s="142" t="s">
        <v>36</v>
      </c>
      <c r="G467" s="141" t="s">
        <v>200</v>
      </c>
      <c r="H467" s="142" t="s">
        <v>6</v>
      </c>
      <c r="I467" s="142" t="s">
        <v>40</v>
      </c>
      <c r="J467" s="168" t="s">
        <v>1818</v>
      </c>
      <c r="K467" s="141" t="s">
        <v>218</v>
      </c>
      <c r="L467" s="141">
        <v>93141506</v>
      </c>
      <c r="M467" s="143">
        <v>3500000</v>
      </c>
      <c r="N467" s="144">
        <v>3.5</v>
      </c>
      <c r="O467" s="143">
        <v>12250000</v>
      </c>
      <c r="P467" s="144" t="s">
        <v>238</v>
      </c>
      <c r="Q467" s="144" t="s">
        <v>238</v>
      </c>
      <c r="R467" s="144" t="s">
        <v>238</v>
      </c>
      <c r="S467" s="141" t="s">
        <v>158</v>
      </c>
      <c r="T467" s="141" t="s">
        <v>1400</v>
      </c>
      <c r="U467" s="141" t="s">
        <v>1390</v>
      </c>
      <c r="V467" s="145" t="s">
        <v>1391</v>
      </c>
      <c r="W467" s="141" t="s">
        <v>4012</v>
      </c>
      <c r="X467" s="146">
        <v>45364</v>
      </c>
      <c r="Y467" s="147">
        <v>202412000030923</v>
      </c>
      <c r="Z467" s="147" t="s">
        <v>38</v>
      </c>
      <c r="AA467" s="141" t="s">
        <v>1848</v>
      </c>
      <c r="AB467" s="146">
        <v>45365</v>
      </c>
      <c r="AC467" s="162" t="s">
        <v>1877</v>
      </c>
      <c r="AD467" s="146">
        <v>45365</v>
      </c>
      <c r="AE467" s="163">
        <v>12250000</v>
      </c>
      <c r="AF467" s="152">
        <f t="shared" si="46"/>
        <v>0</v>
      </c>
      <c r="AG467" s="167">
        <v>470</v>
      </c>
      <c r="AH467" s="146">
        <v>45369</v>
      </c>
      <c r="AI467" s="163">
        <v>9000000</v>
      </c>
      <c r="AJ467" s="152">
        <f t="shared" si="47"/>
        <v>3250000</v>
      </c>
      <c r="AK467" s="164">
        <v>3032</v>
      </c>
      <c r="AL467" s="146">
        <v>45442</v>
      </c>
      <c r="AM467" s="163">
        <v>9000000</v>
      </c>
      <c r="AN467" s="158">
        <f t="shared" si="48"/>
        <v>0</v>
      </c>
      <c r="AO467" s="157">
        <v>0</v>
      </c>
      <c r="AP467" s="157"/>
      <c r="AQ467" s="158">
        <f t="shared" si="50"/>
        <v>9000000</v>
      </c>
      <c r="AR467" s="158">
        <f t="shared" si="49"/>
        <v>3250000</v>
      </c>
      <c r="AS467" s="159" t="s">
        <v>168</v>
      </c>
      <c r="AT467" s="164">
        <v>460</v>
      </c>
      <c r="AU467" s="165" t="s">
        <v>1878</v>
      </c>
      <c r="AV467" s="148"/>
    </row>
    <row r="468" spans="1:48" s="118" customFormat="1" ht="18.75" customHeight="1">
      <c r="A468" s="140">
        <v>167</v>
      </c>
      <c r="B468" s="141" t="s">
        <v>1879</v>
      </c>
      <c r="C468" s="142" t="s">
        <v>64</v>
      </c>
      <c r="D468" s="168" t="s">
        <v>31</v>
      </c>
      <c r="E468" s="168" t="s">
        <v>13</v>
      </c>
      <c r="F468" s="142" t="s">
        <v>36</v>
      </c>
      <c r="G468" s="141" t="s">
        <v>200</v>
      </c>
      <c r="H468" s="142" t="s">
        <v>7</v>
      </c>
      <c r="I468" s="142" t="s">
        <v>40</v>
      </c>
      <c r="J468" s="168" t="s">
        <v>1880</v>
      </c>
      <c r="K468" s="141" t="s">
        <v>218</v>
      </c>
      <c r="L468" s="141">
        <v>80111600</v>
      </c>
      <c r="M468" s="143">
        <v>8000000</v>
      </c>
      <c r="N468" s="144">
        <v>3.5</v>
      </c>
      <c r="O468" s="143">
        <v>28000000</v>
      </c>
      <c r="P468" s="144" t="s">
        <v>238</v>
      </c>
      <c r="Q468" s="144" t="s">
        <v>238</v>
      </c>
      <c r="R468" s="144" t="s">
        <v>238</v>
      </c>
      <c r="S468" s="141" t="s">
        <v>158</v>
      </c>
      <c r="T468" s="141" t="s">
        <v>1400</v>
      </c>
      <c r="U468" s="141" t="s">
        <v>1390</v>
      </c>
      <c r="V468" s="145" t="s">
        <v>1391</v>
      </c>
      <c r="W468" s="141" t="s">
        <v>4012</v>
      </c>
      <c r="X468" s="146">
        <v>45364</v>
      </c>
      <c r="Y468" s="147">
        <v>202412000030923</v>
      </c>
      <c r="Z468" s="147" t="s">
        <v>38</v>
      </c>
      <c r="AA468" s="141" t="s">
        <v>1881</v>
      </c>
      <c r="AB468" s="146">
        <v>45365</v>
      </c>
      <c r="AC468" s="162" t="s">
        <v>1882</v>
      </c>
      <c r="AD468" s="146">
        <v>45365</v>
      </c>
      <c r="AE468" s="163">
        <v>28000000</v>
      </c>
      <c r="AF468" s="152">
        <f t="shared" si="46"/>
        <v>0</v>
      </c>
      <c r="AG468" s="167">
        <v>469</v>
      </c>
      <c r="AH468" s="146">
        <v>45369</v>
      </c>
      <c r="AI468" s="163">
        <v>28000000</v>
      </c>
      <c r="AJ468" s="152">
        <f t="shared" si="47"/>
        <v>0</v>
      </c>
      <c r="AK468" s="164">
        <v>1119</v>
      </c>
      <c r="AL468" s="146">
        <v>45377</v>
      </c>
      <c r="AM468" s="163">
        <v>28000000</v>
      </c>
      <c r="AN468" s="158">
        <f t="shared" si="48"/>
        <v>0</v>
      </c>
      <c r="AO468" s="157">
        <v>8000000</v>
      </c>
      <c r="AP468" s="157"/>
      <c r="AQ468" s="158">
        <f t="shared" si="50"/>
        <v>20000000</v>
      </c>
      <c r="AR468" s="158">
        <f t="shared" si="49"/>
        <v>0</v>
      </c>
      <c r="AS468" s="159" t="s">
        <v>170</v>
      </c>
      <c r="AT468" s="164">
        <v>224</v>
      </c>
      <c r="AU468" s="165" t="s">
        <v>1883</v>
      </c>
      <c r="AV468" s="148"/>
    </row>
    <row r="469" spans="1:48" s="118" customFormat="1" ht="18.75" customHeight="1">
      <c r="A469" s="140">
        <v>168</v>
      </c>
      <c r="B469" s="141" t="s">
        <v>1884</v>
      </c>
      <c r="C469" s="142" t="s">
        <v>64</v>
      </c>
      <c r="D469" s="168" t="s">
        <v>31</v>
      </c>
      <c r="E469" s="168" t="s">
        <v>13</v>
      </c>
      <c r="F469" s="142" t="s">
        <v>36</v>
      </c>
      <c r="G469" s="141" t="s">
        <v>200</v>
      </c>
      <c r="H469" s="142" t="s">
        <v>2</v>
      </c>
      <c r="I469" s="142" t="s">
        <v>40</v>
      </c>
      <c r="J469" s="168" t="s">
        <v>1885</v>
      </c>
      <c r="K469" s="141" t="s">
        <v>218</v>
      </c>
      <c r="L469" s="141">
        <v>80121703</v>
      </c>
      <c r="M469" s="143">
        <v>5500000</v>
      </c>
      <c r="N469" s="144">
        <v>3.5</v>
      </c>
      <c r="O469" s="143">
        <v>19250000</v>
      </c>
      <c r="P469" s="144" t="s">
        <v>238</v>
      </c>
      <c r="Q469" s="144" t="s">
        <v>238</v>
      </c>
      <c r="R469" s="144" t="s">
        <v>238</v>
      </c>
      <c r="S469" s="141" t="s">
        <v>158</v>
      </c>
      <c r="T469" s="141" t="s">
        <v>1400</v>
      </c>
      <c r="U469" s="141" t="s">
        <v>1390</v>
      </c>
      <c r="V469" s="145" t="s">
        <v>1391</v>
      </c>
      <c r="W469" s="141" t="s">
        <v>4012</v>
      </c>
      <c r="X469" s="146">
        <v>45364</v>
      </c>
      <c r="Y469" s="147">
        <v>202412000030923</v>
      </c>
      <c r="Z469" s="147" t="s">
        <v>38</v>
      </c>
      <c r="AA469" s="141" t="s">
        <v>1886</v>
      </c>
      <c r="AB469" s="146">
        <v>45365</v>
      </c>
      <c r="AC469" s="162" t="s">
        <v>1887</v>
      </c>
      <c r="AD469" s="146">
        <v>45365</v>
      </c>
      <c r="AE469" s="163">
        <v>19250000</v>
      </c>
      <c r="AF469" s="152">
        <f t="shared" si="46"/>
        <v>0</v>
      </c>
      <c r="AG469" s="167">
        <v>464</v>
      </c>
      <c r="AH469" s="146">
        <v>45369</v>
      </c>
      <c r="AI469" s="163">
        <v>19250000</v>
      </c>
      <c r="AJ469" s="152">
        <f t="shared" si="47"/>
        <v>0</v>
      </c>
      <c r="AK469" s="164">
        <v>1117</v>
      </c>
      <c r="AL469" s="146">
        <v>45377</v>
      </c>
      <c r="AM469" s="163">
        <v>19250000</v>
      </c>
      <c r="AN469" s="158">
        <f t="shared" si="48"/>
        <v>0</v>
      </c>
      <c r="AO469" s="157">
        <v>5500000</v>
      </c>
      <c r="AP469" s="157"/>
      <c r="AQ469" s="158">
        <f t="shared" si="50"/>
        <v>13750000</v>
      </c>
      <c r="AR469" s="158">
        <f t="shared" si="49"/>
        <v>0</v>
      </c>
      <c r="AS469" s="159" t="s">
        <v>170</v>
      </c>
      <c r="AT469" s="164">
        <v>220</v>
      </c>
      <c r="AU469" s="165" t="s">
        <v>1888</v>
      </c>
      <c r="AV469" s="148"/>
    </row>
    <row r="470" spans="1:48" s="118" customFormat="1" ht="18.75" customHeight="1">
      <c r="A470" s="140">
        <v>169</v>
      </c>
      <c r="B470" s="141" t="s">
        <v>1889</v>
      </c>
      <c r="C470" s="142" t="s">
        <v>64</v>
      </c>
      <c r="D470" s="168" t="s">
        <v>31</v>
      </c>
      <c r="E470" s="168" t="s">
        <v>13</v>
      </c>
      <c r="F470" s="142" t="s">
        <v>36</v>
      </c>
      <c r="G470" s="141" t="s">
        <v>200</v>
      </c>
      <c r="H470" s="142" t="s">
        <v>1</v>
      </c>
      <c r="I470" s="142" t="s">
        <v>40</v>
      </c>
      <c r="J470" s="168" t="s">
        <v>1804</v>
      </c>
      <c r="K470" s="141" t="s">
        <v>218</v>
      </c>
      <c r="L470" s="141">
        <v>80131803</v>
      </c>
      <c r="M470" s="143">
        <v>5500000</v>
      </c>
      <c r="N470" s="144">
        <v>3.5</v>
      </c>
      <c r="O470" s="143">
        <v>19250000</v>
      </c>
      <c r="P470" s="144" t="s">
        <v>238</v>
      </c>
      <c r="Q470" s="144" t="s">
        <v>238</v>
      </c>
      <c r="R470" s="144" t="s">
        <v>238</v>
      </c>
      <c r="S470" s="141" t="s">
        <v>158</v>
      </c>
      <c r="T470" s="141" t="s">
        <v>1400</v>
      </c>
      <c r="U470" s="141" t="s">
        <v>1390</v>
      </c>
      <c r="V470" s="145" t="s">
        <v>1391</v>
      </c>
      <c r="W470" s="141" t="s">
        <v>4012</v>
      </c>
      <c r="X470" s="146">
        <v>45364</v>
      </c>
      <c r="Y470" s="147">
        <v>202412000030923</v>
      </c>
      <c r="Z470" s="147" t="s">
        <v>38</v>
      </c>
      <c r="AA470" s="141" t="s">
        <v>1890</v>
      </c>
      <c r="AB470" s="146">
        <v>45365</v>
      </c>
      <c r="AC470" s="162" t="s">
        <v>1891</v>
      </c>
      <c r="AD470" s="146">
        <v>45365</v>
      </c>
      <c r="AE470" s="163">
        <v>19250000</v>
      </c>
      <c r="AF470" s="152">
        <f t="shared" si="46"/>
        <v>0</v>
      </c>
      <c r="AG470" s="167">
        <v>461</v>
      </c>
      <c r="AH470" s="146">
        <v>45369</v>
      </c>
      <c r="AI470" s="163">
        <v>19250000</v>
      </c>
      <c r="AJ470" s="152">
        <f t="shared" si="47"/>
        <v>0</v>
      </c>
      <c r="AK470" s="164">
        <v>1127</v>
      </c>
      <c r="AL470" s="146">
        <v>45378</v>
      </c>
      <c r="AM470" s="163">
        <v>19250000</v>
      </c>
      <c r="AN470" s="158">
        <f t="shared" si="48"/>
        <v>0</v>
      </c>
      <c r="AO470" s="157">
        <v>5500000</v>
      </c>
      <c r="AP470" s="157"/>
      <c r="AQ470" s="158">
        <f t="shared" si="50"/>
        <v>13750000</v>
      </c>
      <c r="AR470" s="158">
        <f t="shared" si="49"/>
        <v>0</v>
      </c>
      <c r="AS470" s="159" t="s">
        <v>170</v>
      </c>
      <c r="AT470" s="164">
        <v>232</v>
      </c>
      <c r="AU470" s="165" t="s">
        <v>1892</v>
      </c>
      <c r="AV470" s="148"/>
    </row>
    <row r="471" spans="1:48" s="118" customFormat="1" ht="18.75" customHeight="1">
      <c r="A471" s="140">
        <v>170</v>
      </c>
      <c r="B471" s="141" t="s">
        <v>1893</v>
      </c>
      <c r="C471" s="142" t="s">
        <v>64</v>
      </c>
      <c r="D471" s="168" t="s">
        <v>31</v>
      </c>
      <c r="E471" s="168" t="s">
        <v>13</v>
      </c>
      <c r="F471" s="142" t="s">
        <v>36</v>
      </c>
      <c r="G471" s="141" t="s">
        <v>200</v>
      </c>
      <c r="H471" s="142" t="s">
        <v>2</v>
      </c>
      <c r="I471" s="142" t="s">
        <v>40</v>
      </c>
      <c r="J471" s="168" t="s">
        <v>1894</v>
      </c>
      <c r="K471" s="141" t="s">
        <v>218</v>
      </c>
      <c r="L471" s="141">
        <v>80121703</v>
      </c>
      <c r="M471" s="143">
        <v>6500000</v>
      </c>
      <c r="N471" s="144">
        <v>3.5</v>
      </c>
      <c r="O471" s="143">
        <v>22750000</v>
      </c>
      <c r="P471" s="144" t="s">
        <v>238</v>
      </c>
      <c r="Q471" s="144" t="s">
        <v>238</v>
      </c>
      <c r="R471" s="144" t="s">
        <v>238</v>
      </c>
      <c r="S471" s="141" t="s">
        <v>158</v>
      </c>
      <c r="T471" s="141" t="s">
        <v>1400</v>
      </c>
      <c r="U471" s="141" t="s">
        <v>1390</v>
      </c>
      <c r="V471" s="145" t="s">
        <v>1391</v>
      </c>
      <c r="W471" s="141" t="s">
        <v>4012</v>
      </c>
      <c r="X471" s="146">
        <v>45364</v>
      </c>
      <c r="Y471" s="147">
        <v>202412000030923</v>
      </c>
      <c r="Z471" s="147" t="s">
        <v>38</v>
      </c>
      <c r="AA471" s="141" t="s">
        <v>1895</v>
      </c>
      <c r="AB471" s="146">
        <v>45365</v>
      </c>
      <c r="AC471" s="162" t="s">
        <v>1896</v>
      </c>
      <c r="AD471" s="146">
        <v>45365</v>
      </c>
      <c r="AE471" s="163">
        <v>22750000</v>
      </c>
      <c r="AF471" s="152">
        <f t="shared" si="46"/>
        <v>0</v>
      </c>
      <c r="AG471" s="167">
        <v>465</v>
      </c>
      <c r="AH471" s="146">
        <v>45369</v>
      </c>
      <c r="AI471" s="163">
        <v>19250000</v>
      </c>
      <c r="AJ471" s="152">
        <f t="shared" si="47"/>
        <v>3500000</v>
      </c>
      <c r="AK471" s="164">
        <v>1697</v>
      </c>
      <c r="AL471" s="146">
        <v>45398</v>
      </c>
      <c r="AM471" s="163">
        <v>19250000</v>
      </c>
      <c r="AN471" s="158">
        <f t="shared" si="48"/>
        <v>0</v>
      </c>
      <c r="AO471" s="157">
        <v>2566667</v>
      </c>
      <c r="AP471" s="157"/>
      <c r="AQ471" s="158">
        <f t="shared" si="50"/>
        <v>16683333</v>
      </c>
      <c r="AR471" s="158">
        <f t="shared" si="49"/>
        <v>3500000</v>
      </c>
      <c r="AS471" s="159" t="s">
        <v>170</v>
      </c>
      <c r="AT471" s="164">
        <v>353</v>
      </c>
      <c r="AU471" s="165" t="s">
        <v>1897</v>
      </c>
      <c r="AV471" s="148"/>
    </row>
    <row r="472" spans="1:48" s="118" customFormat="1" ht="18.75" customHeight="1">
      <c r="A472" s="140">
        <v>171</v>
      </c>
      <c r="B472" s="141" t="s">
        <v>1898</v>
      </c>
      <c r="C472" s="142" t="s">
        <v>64</v>
      </c>
      <c r="D472" s="168" t="s">
        <v>31</v>
      </c>
      <c r="E472" s="168" t="s">
        <v>13</v>
      </c>
      <c r="F472" s="142" t="s">
        <v>36</v>
      </c>
      <c r="G472" s="141" t="s">
        <v>200</v>
      </c>
      <c r="H472" s="142" t="s">
        <v>8</v>
      </c>
      <c r="I472" s="142" t="s">
        <v>40</v>
      </c>
      <c r="J472" s="168" t="s">
        <v>1488</v>
      </c>
      <c r="K472" s="141" t="s">
        <v>218</v>
      </c>
      <c r="L472" s="141">
        <v>84111700</v>
      </c>
      <c r="M472" s="143">
        <v>6000000</v>
      </c>
      <c r="N472" s="144">
        <v>3.5</v>
      </c>
      <c r="O472" s="143">
        <v>21000000</v>
      </c>
      <c r="P472" s="144" t="s">
        <v>238</v>
      </c>
      <c r="Q472" s="144" t="s">
        <v>238</v>
      </c>
      <c r="R472" s="144" t="s">
        <v>238</v>
      </c>
      <c r="S472" s="141" t="s">
        <v>158</v>
      </c>
      <c r="T472" s="141" t="s">
        <v>1400</v>
      </c>
      <c r="U472" s="141" t="s">
        <v>1390</v>
      </c>
      <c r="V472" s="145" t="s">
        <v>1391</v>
      </c>
      <c r="W472" s="141" t="s">
        <v>4012</v>
      </c>
      <c r="X472" s="146">
        <v>45364</v>
      </c>
      <c r="Y472" s="147">
        <v>202412000030923</v>
      </c>
      <c r="Z472" s="147" t="s">
        <v>38</v>
      </c>
      <c r="AA472" s="141" t="s">
        <v>1837</v>
      </c>
      <c r="AB472" s="146">
        <v>45365</v>
      </c>
      <c r="AC472" s="162" t="s">
        <v>1899</v>
      </c>
      <c r="AD472" s="146">
        <v>45365</v>
      </c>
      <c r="AE472" s="163">
        <v>21000000</v>
      </c>
      <c r="AF472" s="152">
        <f t="shared" si="46"/>
        <v>0</v>
      </c>
      <c r="AG472" s="167">
        <v>467</v>
      </c>
      <c r="AH472" s="146">
        <v>45369</v>
      </c>
      <c r="AI472" s="163">
        <v>21000000</v>
      </c>
      <c r="AJ472" s="152">
        <f t="shared" si="47"/>
        <v>0</v>
      </c>
      <c r="AK472" s="164">
        <v>1626</v>
      </c>
      <c r="AL472" s="146">
        <v>45394</v>
      </c>
      <c r="AM472" s="163">
        <v>21000000</v>
      </c>
      <c r="AN472" s="158">
        <f t="shared" si="48"/>
        <v>0</v>
      </c>
      <c r="AO472" s="157">
        <v>3200000</v>
      </c>
      <c r="AP472" s="157"/>
      <c r="AQ472" s="158">
        <f t="shared" si="50"/>
        <v>17800000</v>
      </c>
      <c r="AR472" s="158">
        <f t="shared" si="49"/>
        <v>0</v>
      </c>
      <c r="AS472" s="159" t="s">
        <v>170</v>
      </c>
      <c r="AT472" s="164">
        <v>325</v>
      </c>
      <c r="AU472" s="165" t="s">
        <v>1900</v>
      </c>
      <c r="AV472" s="148"/>
    </row>
    <row r="473" spans="1:48" s="118" customFormat="1" ht="18.75" customHeight="1">
      <c r="A473" s="140">
        <v>172</v>
      </c>
      <c r="B473" s="141" t="s">
        <v>1901</v>
      </c>
      <c r="C473" s="142" t="s">
        <v>64</v>
      </c>
      <c r="D473" s="168" t="s">
        <v>31</v>
      </c>
      <c r="E473" s="168" t="s">
        <v>13</v>
      </c>
      <c r="F473" s="142" t="s">
        <v>36</v>
      </c>
      <c r="G473" s="141" t="s">
        <v>200</v>
      </c>
      <c r="H473" s="142" t="s">
        <v>2</v>
      </c>
      <c r="I473" s="142" t="s">
        <v>40</v>
      </c>
      <c r="J473" s="168" t="s">
        <v>1902</v>
      </c>
      <c r="K473" s="141" t="s">
        <v>218</v>
      </c>
      <c r="L473" s="141">
        <v>80121703</v>
      </c>
      <c r="M473" s="143">
        <v>5500000</v>
      </c>
      <c r="N473" s="144">
        <v>3.5</v>
      </c>
      <c r="O473" s="143">
        <v>19250000</v>
      </c>
      <c r="P473" s="144" t="s">
        <v>238</v>
      </c>
      <c r="Q473" s="144" t="s">
        <v>238</v>
      </c>
      <c r="R473" s="144" t="s">
        <v>238</v>
      </c>
      <c r="S473" s="141" t="s">
        <v>158</v>
      </c>
      <c r="T473" s="141" t="s">
        <v>1400</v>
      </c>
      <c r="U473" s="141" t="s">
        <v>1390</v>
      </c>
      <c r="V473" s="145" t="s">
        <v>1391</v>
      </c>
      <c r="W473" s="141" t="s">
        <v>4012</v>
      </c>
      <c r="X473" s="146">
        <v>45364</v>
      </c>
      <c r="Y473" s="147">
        <v>202412000030923</v>
      </c>
      <c r="Z473" s="147" t="s">
        <v>38</v>
      </c>
      <c r="AA473" s="141" t="s">
        <v>1903</v>
      </c>
      <c r="AB473" s="146">
        <v>45365</v>
      </c>
      <c r="AC473" s="162" t="s">
        <v>1904</v>
      </c>
      <c r="AD473" s="146">
        <v>45365</v>
      </c>
      <c r="AE473" s="163">
        <v>19250000</v>
      </c>
      <c r="AF473" s="152">
        <f t="shared" si="46"/>
        <v>0</v>
      </c>
      <c r="AG473" s="167">
        <v>462</v>
      </c>
      <c r="AH473" s="146">
        <v>45369</v>
      </c>
      <c r="AI473" s="163">
        <v>19250000</v>
      </c>
      <c r="AJ473" s="152">
        <f t="shared" si="47"/>
        <v>0</v>
      </c>
      <c r="AK473" s="164">
        <v>1113</v>
      </c>
      <c r="AL473" s="146">
        <v>45373</v>
      </c>
      <c r="AM473" s="163">
        <v>19250000</v>
      </c>
      <c r="AN473" s="158">
        <f t="shared" si="48"/>
        <v>0</v>
      </c>
      <c r="AO473" s="157">
        <v>5316667</v>
      </c>
      <c r="AP473" s="157"/>
      <c r="AQ473" s="158">
        <f t="shared" si="50"/>
        <v>13933333</v>
      </c>
      <c r="AR473" s="158">
        <f t="shared" si="49"/>
        <v>0</v>
      </c>
      <c r="AS473" s="159" t="s">
        <v>170</v>
      </c>
      <c r="AT473" s="164">
        <v>221</v>
      </c>
      <c r="AU473" s="165" t="s">
        <v>1905</v>
      </c>
      <c r="AV473" s="148"/>
    </row>
    <row r="474" spans="1:48" s="118" customFormat="1" ht="18.75" customHeight="1">
      <c r="A474" s="140">
        <v>173</v>
      </c>
      <c r="B474" s="141" t="s">
        <v>1906</v>
      </c>
      <c r="C474" s="142" t="s">
        <v>64</v>
      </c>
      <c r="D474" s="168" t="s">
        <v>31</v>
      </c>
      <c r="E474" s="168" t="s">
        <v>13</v>
      </c>
      <c r="F474" s="142" t="s">
        <v>36</v>
      </c>
      <c r="G474" s="141" t="s">
        <v>200</v>
      </c>
      <c r="H474" s="142" t="s">
        <v>2</v>
      </c>
      <c r="I474" s="142" t="s">
        <v>40</v>
      </c>
      <c r="J474" s="168" t="s">
        <v>1907</v>
      </c>
      <c r="K474" s="141" t="s">
        <v>218</v>
      </c>
      <c r="L474" s="141">
        <v>80121703</v>
      </c>
      <c r="M474" s="143">
        <v>10600000</v>
      </c>
      <c r="N474" s="144">
        <v>3.5</v>
      </c>
      <c r="O474" s="143">
        <v>37100000</v>
      </c>
      <c r="P474" s="144" t="s">
        <v>238</v>
      </c>
      <c r="Q474" s="144" t="s">
        <v>238</v>
      </c>
      <c r="R474" s="144" t="s">
        <v>238</v>
      </c>
      <c r="S474" s="141" t="s">
        <v>158</v>
      </c>
      <c r="T474" s="141" t="s">
        <v>1400</v>
      </c>
      <c r="U474" s="141" t="s">
        <v>1390</v>
      </c>
      <c r="V474" s="145" t="s">
        <v>1391</v>
      </c>
      <c r="W474" s="141" t="s">
        <v>4012</v>
      </c>
      <c r="X474" s="146">
        <v>45372</v>
      </c>
      <c r="Y474" s="147">
        <v>202412000033833</v>
      </c>
      <c r="Z474" s="147" t="s">
        <v>178</v>
      </c>
      <c r="AA474" s="141" t="s">
        <v>1762</v>
      </c>
      <c r="AB474" s="146">
        <v>45373</v>
      </c>
      <c r="AC474" s="162" t="s">
        <v>1908</v>
      </c>
      <c r="AD474" s="146">
        <v>45373</v>
      </c>
      <c r="AE474" s="163">
        <v>37100000</v>
      </c>
      <c r="AF474" s="152">
        <f t="shared" si="46"/>
        <v>0</v>
      </c>
      <c r="AG474" s="167">
        <v>546</v>
      </c>
      <c r="AH474" s="146">
        <v>45376</v>
      </c>
      <c r="AI474" s="163">
        <v>37100000</v>
      </c>
      <c r="AJ474" s="152">
        <f t="shared" si="47"/>
        <v>0</v>
      </c>
      <c r="AK474" s="164">
        <v>1630</v>
      </c>
      <c r="AL474" s="146">
        <v>45394</v>
      </c>
      <c r="AM474" s="163">
        <v>37100000</v>
      </c>
      <c r="AN474" s="158">
        <f t="shared" si="48"/>
        <v>0</v>
      </c>
      <c r="AO474" s="157">
        <v>5653333</v>
      </c>
      <c r="AP474" s="157"/>
      <c r="AQ474" s="158">
        <f t="shared" si="50"/>
        <v>31446667</v>
      </c>
      <c r="AR474" s="158">
        <f t="shared" si="49"/>
        <v>0</v>
      </c>
      <c r="AS474" s="159" t="s">
        <v>170</v>
      </c>
      <c r="AT474" s="164">
        <v>331</v>
      </c>
      <c r="AU474" s="165" t="s">
        <v>1909</v>
      </c>
      <c r="AV474" s="148"/>
    </row>
    <row r="475" spans="1:48" s="118" customFormat="1" ht="18.75" customHeight="1">
      <c r="A475" s="140">
        <v>174</v>
      </c>
      <c r="B475" s="141" t="s">
        <v>1910</v>
      </c>
      <c r="C475" s="142" t="s">
        <v>64</v>
      </c>
      <c r="D475" s="168" t="s">
        <v>31</v>
      </c>
      <c r="E475" s="168" t="s">
        <v>13</v>
      </c>
      <c r="F475" s="142" t="s">
        <v>36</v>
      </c>
      <c r="G475" s="141" t="s">
        <v>200</v>
      </c>
      <c r="H475" s="142" t="s">
        <v>2</v>
      </c>
      <c r="I475" s="142" t="s">
        <v>40</v>
      </c>
      <c r="J475" s="168" t="s">
        <v>1911</v>
      </c>
      <c r="K475" s="141" t="s">
        <v>218</v>
      </c>
      <c r="L475" s="141">
        <v>80121703</v>
      </c>
      <c r="M475" s="143">
        <v>8553120</v>
      </c>
      <c r="N475" s="144">
        <v>3.5</v>
      </c>
      <c r="O475" s="143">
        <v>29935920</v>
      </c>
      <c r="P475" s="144" t="s">
        <v>238</v>
      </c>
      <c r="Q475" s="144" t="s">
        <v>238</v>
      </c>
      <c r="R475" s="144" t="s">
        <v>238</v>
      </c>
      <c r="S475" s="141" t="s">
        <v>158</v>
      </c>
      <c r="T475" s="141" t="s">
        <v>1400</v>
      </c>
      <c r="U475" s="141" t="s">
        <v>1390</v>
      </c>
      <c r="V475" s="145" t="s">
        <v>1391</v>
      </c>
      <c r="W475" s="141" t="s">
        <v>4012</v>
      </c>
      <c r="X475" s="146">
        <v>45372</v>
      </c>
      <c r="Y475" s="147">
        <v>202412000033833</v>
      </c>
      <c r="Z475" s="147" t="s">
        <v>178</v>
      </c>
      <c r="AA475" s="141" t="s">
        <v>1912</v>
      </c>
      <c r="AB475" s="146">
        <v>45373</v>
      </c>
      <c r="AC475" s="162" t="s">
        <v>1913</v>
      </c>
      <c r="AD475" s="146">
        <v>45373</v>
      </c>
      <c r="AE475" s="163">
        <v>29935920</v>
      </c>
      <c r="AF475" s="152">
        <f t="shared" si="46"/>
        <v>0</v>
      </c>
      <c r="AG475" s="167">
        <v>548</v>
      </c>
      <c r="AH475" s="146">
        <v>45376</v>
      </c>
      <c r="AI475" s="163">
        <v>29935920</v>
      </c>
      <c r="AJ475" s="152">
        <f t="shared" si="47"/>
        <v>0</v>
      </c>
      <c r="AK475" s="164">
        <v>1310</v>
      </c>
      <c r="AL475" s="146">
        <v>45390</v>
      </c>
      <c r="AM475" s="163">
        <v>29935920</v>
      </c>
      <c r="AN475" s="158">
        <f t="shared" si="48"/>
        <v>0</v>
      </c>
      <c r="AO475" s="157">
        <v>6557392</v>
      </c>
      <c r="AP475" s="157"/>
      <c r="AQ475" s="158">
        <f t="shared" si="50"/>
        <v>23378528</v>
      </c>
      <c r="AR475" s="158">
        <f t="shared" si="49"/>
        <v>0</v>
      </c>
      <c r="AS475" s="159" t="s">
        <v>170</v>
      </c>
      <c r="AT475" s="164">
        <v>274</v>
      </c>
      <c r="AU475" s="165" t="s">
        <v>1570</v>
      </c>
      <c r="AV475" s="148"/>
    </row>
    <row r="476" spans="1:48" s="118" customFormat="1" ht="18.75" customHeight="1">
      <c r="A476" s="140">
        <v>175</v>
      </c>
      <c r="B476" s="141" t="s">
        <v>1914</v>
      </c>
      <c r="C476" s="142" t="s">
        <v>64</v>
      </c>
      <c r="D476" s="168" t="s">
        <v>31</v>
      </c>
      <c r="E476" s="168" t="s">
        <v>13</v>
      </c>
      <c r="F476" s="142" t="s">
        <v>36</v>
      </c>
      <c r="G476" s="141" t="s">
        <v>200</v>
      </c>
      <c r="H476" s="142" t="s">
        <v>2</v>
      </c>
      <c r="I476" s="142" t="s">
        <v>40</v>
      </c>
      <c r="J476" s="168" t="s">
        <v>1915</v>
      </c>
      <c r="K476" s="141" t="s">
        <v>218</v>
      </c>
      <c r="L476" s="141">
        <v>80121703</v>
      </c>
      <c r="M476" s="143">
        <v>8553120</v>
      </c>
      <c r="N476" s="144">
        <v>3.5</v>
      </c>
      <c r="O476" s="143">
        <v>29935920</v>
      </c>
      <c r="P476" s="144" t="s">
        <v>238</v>
      </c>
      <c r="Q476" s="144" t="s">
        <v>238</v>
      </c>
      <c r="R476" s="144" t="s">
        <v>238</v>
      </c>
      <c r="S476" s="141" t="s">
        <v>158</v>
      </c>
      <c r="T476" s="141" t="s">
        <v>1400</v>
      </c>
      <c r="U476" s="141" t="s">
        <v>1390</v>
      </c>
      <c r="V476" s="145" t="s">
        <v>1391</v>
      </c>
      <c r="W476" s="141" t="s">
        <v>4012</v>
      </c>
      <c r="X476" s="146">
        <v>45372</v>
      </c>
      <c r="Y476" s="147">
        <v>202412000033833</v>
      </c>
      <c r="Z476" s="147" t="s">
        <v>178</v>
      </c>
      <c r="AA476" s="141" t="s">
        <v>1916</v>
      </c>
      <c r="AB476" s="146">
        <v>45373</v>
      </c>
      <c r="AC476" s="162" t="s">
        <v>1917</v>
      </c>
      <c r="AD476" s="146">
        <v>45373</v>
      </c>
      <c r="AE476" s="163">
        <v>29935920</v>
      </c>
      <c r="AF476" s="152">
        <f t="shared" si="46"/>
        <v>0</v>
      </c>
      <c r="AG476" s="167">
        <v>545</v>
      </c>
      <c r="AH476" s="146">
        <v>45376</v>
      </c>
      <c r="AI476" s="163">
        <v>29935920</v>
      </c>
      <c r="AJ476" s="152">
        <f t="shared" si="47"/>
        <v>0</v>
      </c>
      <c r="AK476" s="164">
        <v>1143</v>
      </c>
      <c r="AL476" s="146">
        <v>45384</v>
      </c>
      <c r="AM476" s="163">
        <v>29935920</v>
      </c>
      <c r="AN476" s="158">
        <f t="shared" si="48"/>
        <v>0</v>
      </c>
      <c r="AO476" s="157">
        <v>7982912</v>
      </c>
      <c r="AP476" s="157"/>
      <c r="AQ476" s="158">
        <f t="shared" si="50"/>
        <v>21953008</v>
      </c>
      <c r="AR476" s="158">
        <f t="shared" si="49"/>
        <v>0</v>
      </c>
      <c r="AS476" s="159" t="s">
        <v>170</v>
      </c>
      <c r="AT476" s="164">
        <v>250</v>
      </c>
      <c r="AU476" s="165" t="s">
        <v>1918</v>
      </c>
      <c r="AV476" s="148"/>
    </row>
    <row r="477" spans="1:48" s="118" customFormat="1" ht="18.75" customHeight="1">
      <c r="A477" s="140">
        <v>176</v>
      </c>
      <c r="B477" s="141" t="s">
        <v>1919</v>
      </c>
      <c r="C477" s="142" t="s">
        <v>64</v>
      </c>
      <c r="D477" s="168" t="s">
        <v>31</v>
      </c>
      <c r="E477" s="168" t="s">
        <v>13</v>
      </c>
      <c r="F477" s="142" t="s">
        <v>36</v>
      </c>
      <c r="G477" s="141" t="s">
        <v>200</v>
      </c>
      <c r="H477" s="142" t="s">
        <v>2</v>
      </c>
      <c r="I477" s="142" t="s">
        <v>40</v>
      </c>
      <c r="J477" s="168" t="s">
        <v>1920</v>
      </c>
      <c r="K477" s="141" t="s">
        <v>218</v>
      </c>
      <c r="L477" s="141">
        <v>80121703</v>
      </c>
      <c r="M477" s="143">
        <v>7483980</v>
      </c>
      <c r="N477" s="144">
        <v>3.5</v>
      </c>
      <c r="O477" s="143">
        <v>26193930</v>
      </c>
      <c r="P477" s="144" t="s">
        <v>238</v>
      </c>
      <c r="Q477" s="144" t="s">
        <v>238</v>
      </c>
      <c r="R477" s="144" t="s">
        <v>238</v>
      </c>
      <c r="S477" s="141" t="s">
        <v>158</v>
      </c>
      <c r="T477" s="141" t="s">
        <v>1400</v>
      </c>
      <c r="U477" s="141" t="s">
        <v>1390</v>
      </c>
      <c r="V477" s="145" t="s">
        <v>1391</v>
      </c>
      <c r="W477" s="141" t="s">
        <v>4012</v>
      </c>
      <c r="X477" s="146">
        <v>45372</v>
      </c>
      <c r="Y477" s="147">
        <v>202412000033833</v>
      </c>
      <c r="Z477" s="147" t="s">
        <v>178</v>
      </c>
      <c r="AA477" s="141" t="s">
        <v>1692</v>
      </c>
      <c r="AB477" s="146">
        <v>45373</v>
      </c>
      <c r="AC477" s="162" t="s">
        <v>1921</v>
      </c>
      <c r="AD477" s="146">
        <v>45373</v>
      </c>
      <c r="AE477" s="163">
        <v>26193930</v>
      </c>
      <c r="AF477" s="152">
        <f t="shared" si="46"/>
        <v>0</v>
      </c>
      <c r="AG477" s="167">
        <v>547</v>
      </c>
      <c r="AH477" s="146">
        <v>45376</v>
      </c>
      <c r="AI477" s="163">
        <v>26193930</v>
      </c>
      <c r="AJ477" s="152">
        <f t="shared" si="47"/>
        <v>0</v>
      </c>
      <c r="AK477" s="164">
        <v>1322</v>
      </c>
      <c r="AL477" s="146">
        <v>45390</v>
      </c>
      <c r="AM477" s="163">
        <v>26193930</v>
      </c>
      <c r="AN477" s="158">
        <f t="shared" si="48"/>
        <v>0</v>
      </c>
      <c r="AO477" s="157">
        <v>5737718</v>
      </c>
      <c r="AP477" s="157"/>
      <c r="AQ477" s="158">
        <f t="shared" si="50"/>
        <v>20456212</v>
      </c>
      <c r="AR477" s="158">
        <f t="shared" si="49"/>
        <v>0</v>
      </c>
      <c r="AS477" s="159" t="s">
        <v>170</v>
      </c>
      <c r="AT477" s="164">
        <v>289</v>
      </c>
      <c r="AU477" s="165" t="s">
        <v>1922</v>
      </c>
      <c r="AV477" s="148"/>
    </row>
    <row r="478" spans="1:48" s="118" customFormat="1" ht="18.75" customHeight="1">
      <c r="A478" s="140">
        <v>177</v>
      </c>
      <c r="B478" s="141" t="s">
        <v>1923</v>
      </c>
      <c r="C478" s="142" t="s">
        <v>64</v>
      </c>
      <c r="D478" s="168" t="s">
        <v>31</v>
      </c>
      <c r="E478" s="168" t="s">
        <v>13</v>
      </c>
      <c r="F478" s="142" t="s">
        <v>35</v>
      </c>
      <c r="G478" s="141" t="s">
        <v>200</v>
      </c>
      <c r="H478" s="142" t="s">
        <v>2</v>
      </c>
      <c r="I478" s="142" t="s">
        <v>40</v>
      </c>
      <c r="J478" s="168" t="s">
        <v>1463</v>
      </c>
      <c r="K478" s="141" t="s">
        <v>218</v>
      </c>
      <c r="L478" s="141">
        <v>80121703</v>
      </c>
      <c r="M478" s="143">
        <v>5929985</v>
      </c>
      <c r="N478" s="144">
        <v>3.5</v>
      </c>
      <c r="O478" s="143">
        <v>20754948</v>
      </c>
      <c r="P478" s="144" t="s">
        <v>238</v>
      </c>
      <c r="Q478" s="144" t="s">
        <v>238</v>
      </c>
      <c r="R478" s="144" t="s">
        <v>238</v>
      </c>
      <c r="S478" s="141" t="s">
        <v>158</v>
      </c>
      <c r="T478" s="141" t="s">
        <v>1400</v>
      </c>
      <c r="U478" s="141" t="s">
        <v>1390</v>
      </c>
      <c r="V478" s="145" t="s">
        <v>1391</v>
      </c>
      <c r="W478" s="141" t="s">
        <v>4012</v>
      </c>
      <c r="X478" s="146">
        <v>45372</v>
      </c>
      <c r="Y478" s="147">
        <v>202412000033833</v>
      </c>
      <c r="Z478" s="147" t="s">
        <v>178</v>
      </c>
      <c r="AA478" s="141" t="s">
        <v>1924</v>
      </c>
      <c r="AB478" s="146">
        <v>45373</v>
      </c>
      <c r="AC478" s="162" t="s">
        <v>1925</v>
      </c>
      <c r="AD478" s="146">
        <v>45373</v>
      </c>
      <c r="AE478" s="163">
        <v>20754948</v>
      </c>
      <c r="AF478" s="152">
        <f t="shared" si="46"/>
        <v>0</v>
      </c>
      <c r="AG478" s="167">
        <v>573</v>
      </c>
      <c r="AH478" s="146">
        <v>45377</v>
      </c>
      <c r="AI478" s="163">
        <v>20754948</v>
      </c>
      <c r="AJ478" s="152">
        <f t="shared" si="47"/>
        <v>0</v>
      </c>
      <c r="AK478" s="164">
        <v>1218</v>
      </c>
      <c r="AL478" s="146">
        <v>45385</v>
      </c>
      <c r="AM478" s="163">
        <v>20754948</v>
      </c>
      <c r="AN478" s="158">
        <f t="shared" si="48"/>
        <v>0</v>
      </c>
      <c r="AO478" s="157">
        <v>5139320</v>
      </c>
      <c r="AP478" s="157"/>
      <c r="AQ478" s="158">
        <f t="shared" si="50"/>
        <v>15615628</v>
      </c>
      <c r="AR478" s="158">
        <f t="shared" si="49"/>
        <v>0</v>
      </c>
      <c r="AS478" s="159" t="s">
        <v>170</v>
      </c>
      <c r="AT478" s="164">
        <v>264</v>
      </c>
      <c r="AU478" s="165" t="s">
        <v>1926</v>
      </c>
      <c r="AV478" s="148"/>
    </row>
    <row r="479" spans="1:48" s="118" customFormat="1" ht="18.75" customHeight="1">
      <c r="A479" s="140">
        <v>178</v>
      </c>
      <c r="B479" s="141" t="s">
        <v>1927</v>
      </c>
      <c r="C479" s="142" t="s">
        <v>64</v>
      </c>
      <c r="D479" s="168" t="s">
        <v>31</v>
      </c>
      <c r="E479" s="168" t="s">
        <v>13</v>
      </c>
      <c r="F479" s="142" t="s">
        <v>35</v>
      </c>
      <c r="G479" s="141" t="s">
        <v>200</v>
      </c>
      <c r="H479" s="142" t="s">
        <v>6</v>
      </c>
      <c r="I479" s="142" t="s">
        <v>40</v>
      </c>
      <c r="J479" s="168" t="s">
        <v>1928</v>
      </c>
      <c r="K479" s="141" t="s">
        <v>218</v>
      </c>
      <c r="L479" s="141">
        <v>93141506</v>
      </c>
      <c r="M479" s="143">
        <v>7483980</v>
      </c>
      <c r="N479" s="144">
        <v>3.5</v>
      </c>
      <c r="O479" s="143">
        <v>26193930</v>
      </c>
      <c r="P479" s="144" t="s">
        <v>238</v>
      </c>
      <c r="Q479" s="144" t="s">
        <v>238</v>
      </c>
      <c r="R479" s="144" t="s">
        <v>238</v>
      </c>
      <c r="S479" s="141" t="s">
        <v>158</v>
      </c>
      <c r="T479" s="141" t="s">
        <v>1400</v>
      </c>
      <c r="U479" s="141" t="s">
        <v>1390</v>
      </c>
      <c r="V479" s="145" t="s">
        <v>1391</v>
      </c>
      <c r="W479" s="141" t="s">
        <v>4012</v>
      </c>
      <c r="X479" s="146">
        <v>45372</v>
      </c>
      <c r="Y479" s="147">
        <v>202412000033833</v>
      </c>
      <c r="Z479" s="147" t="s">
        <v>178</v>
      </c>
      <c r="AA479" s="141" t="s">
        <v>1929</v>
      </c>
      <c r="AB479" s="146">
        <v>45373</v>
      </c>
      <c r="AC479" s="162" t="s">
        <v>1930</v>
      </c>
      <c r="AD479" s="146">
        <v>45373</v>
      </c>
      <c r="AE479" s="163">
        <v>26193930</v>
      </c>
      <c r="AF479" s="152">
        <f t="shared" si="46"/>
        <v>0</v>
      </c>
      <c r="AG479" s="167">
        <v>571</v>
      </c>
      <c r="AH479" s="146">
        <v>45377</v>
      </c>
      <c r="AI479" s="163">
        <v>26193930</v>
      </c>
      <c r="AJ479" s="152">
        <f t="shared" si="47"/>
        <v>0</v>
      </c>
      <c r="AK479" s="164">
        <v>1223</v>
      </c>
      <c r="AL479" s="146">
        <v>45385</v>
      </c>
      <c r="AM479" s="163">
        <v>26193930</v>
      </c>
      <c r="AN479" s="158">
        <f t="shared" si="48"/>
        <v>0</v>
      </c>
      <c r="AO479" s="157">
        <v>6735582</v>
      </c>
      <c r="AP479" s="157"/>
      <c r="AQ479" s="158">
        <f t="shared" si="50"/>
        <v>19458348</v>
      </c>
      <c r="AR479" s="158">
        <f t="shared" si="49"/>
        <v>0</v>
      </c>
      <c r="AS479" s="159" t="s">
        <v>170</v>
      </c>
      <c r="AT479" s="164">
        <v>262</v>
      </c>
      <c r="AU479" s="165" t="s">
        <v>1580</v>
      </c>
      <c r="AV479" s="148"/>
    </row>
    <row r="480" spans="1:48" s="118" customFormat="1" ht="18.75" customHeight="1">
      <c r="A480" s="140">
        <v>179</v>
      </c>
      <c r="B480" s="141" t="s">
        <v>1931</v>
      </c>
      <c r="C480" s="142" t="s">
        <v>64</v>
      </c>
      <c r="D480" s="168" t="s">
        <v>31</v>
      </c>
      <c r="E480" s="168" t="s">
        <v>13</v>
      </c>
      <c r="F480" s="142" t="s">
        <v>35</v>
      </c>
      <c r="G480" s="141" t="s">
        <v>200</v>
      </c>
      <c r="H480" s="142" t="s">
        <v>6</v>
      </c>
      <c r="I480" s="142" t="s">
        <v>40</v>
      </c>
      <c r="J480" s="168" t="s">
        <v>1932</v>
      </c>
      <c r="K480" s="141" t="s">
        <v>218</v>
      </c>
      <c r="L480" s="141">
        <v>93141506</v>
      </c>
      <c r="M480" s="143">
        <v>5506000</v>
      </c>
      <c r="N480" s="144">
        <v>3.5</v>
      </c>
      <c r="O480" s="143">
        <v>19271000</v>
      </c>
      <c r="P480" s="144" t="s">
        <v>238</v>
      </c>
      <c r="Q480" s="144" t="s">
        <v>238</v>
      </c>
      <c r="R480" s="144" t="s">
        <v>238</v>
      </c>
      <c r="S480" s="141" t="s">
        <v>158</v>
      </c>
      <c r="T480" s="141" t="s">
        <v>1400</v>
      </c>
      <c r="U480" s="141" t="s">
        <v>1390</v>
      </c>
      <c r="V480" s="145" t="s">
        <v>1391</v>
      </c>
      <c r="W480" s="141" t="s">
        <v>4012</v>
      </c>
      <c r="X480" s="146">
        <v>45372</v>
      </c>
      <c r="Y480" s="147">
        <v>202412000033833</v>
      </c>
      <c r="Z480" s="147" t="s">
        <v>178</v>
      </c>
      <c r="AA480" s="141" t="s">
        <v>1929</v>
      </c>
      <c r="AB480" s="146">
        <v>45373</v>
      </c>
      <c r="AC480" s="162" t="s">
        <v>1933</v>
      </c>
      <c r="AD480" s="146">
        <v>45373</v>
      </c>
      <c r="AE480" s="163">
        <v>19271000</v>
      </c>
      <c r="AF480" s="152">
        <f t="shared" si="46"/>
        <v>0</v>
      </c>
      <c r="AG480" s="167">
        <v>569</v>
      </c>
      <c r="AH480" s="146">
        <v>45377</v>
      </c>
      <c r="AI480" s="163">
        <v>19271000</v>
      </c>
      <c r="AJ480" s="152">
        <f t="shared" si="47"/>
        <v>0</v>
      </c>
      <c r="AK480" s="164">
        <v>1358</v>
      </c>
      <c r="AL480" s="146">
        <v>45392</v>
      </c>
      <c r="AM480" s="163">
        <v>19271000</v>
      </c>
      <c r="AN480" s="158">
        <f t="shared" si="48"/>
        <v>0</v>
      </c>
      <c r="AO480" s="157">
        <v>3854200</v>
      </c>
      <c r="AP480" s="157"/>
      <c r="AQ480" s="158">
        <f t="shared" si="50"/>
        <v>15416800</v>
      </c>
      <c r="AR480" s="158">
        <f t="shared" si="49"/>
        <v>0</v>
      </c>
      <c r="AS480" s="159" t="s">
        <v>170</v>
      </c>
      <c r="AT480" s="164">
        <v>277</v>
      </c>
      <c r="AU480" s="165" t="s">
        <v>1934</v>
      </c>
      <c r="AV480" s="148"/>
    </row>
    <row r="481" spans="1:48" s="118" customFormat="1" ht="18.75" customHeight="1">
      <c r="A481" s="140">
        <v>180</v>
      </c>
      <c r="B481" s="141" t="s">
        <v>1935</v>
      </c>
      <c r="C481" s="142" t="s">
        <v>64</v>
      </c>
      <c r="D481" s="168" t="s">
        <v>31</v>
      </c>
      <c r="E481" s="168" t="s">
        <v>13</v>
      </c>
      <c r="F481" s="142" t="s">
        <v>36</v>
      </c>
      <c r="G481" s="141" t="s">
        <v>200</v>
      </c>
      <c r="H481" s="142" t="s">
        <v>6</v>
      </c>
      <c r="I481" s="142" t="s">
        <v>40</v>
      </c>
      <c r="J481" s="168" t="s">
        <v>1818</v>
      </c>
      <c r="K481" s="141" t="s">
        <v>218</v>
      </c>
      <c r="L481" s="141">
        <v>93141506</v>
      </c>
      <c r="M481" s="143">
        <v>3500000</v>
      </c>
      <c r="N481" s="144">
        <v>3.5</v>
      </c>
      <c r="O481" s="143">
        <v>12250000</v>
      </c>
      <c r="P481" s="144" t="s">
        <v>238</v>
      </c>
      <c r="Q481" s="144" t="s">
        <v>238</v>
      </c>
      <c r="R481" s="144" t="s">
        <v>238</v>
      </c>
      <c r="S481" s="141" t="s">
        <v>158</v>
      </c>
      <c r="T481" s="141" t="s">
        <v>1400</v>
      </c>
      <c r="U481" s="141" t="s">
        <v>1390</v>
      </c>
      <c r="V481" s="145" t="s">
        <v>1391</v>
      </c>
      <c r="W481" s="141" t="s">
        <v>4012</v>
      </c>
      <c r="X481" s="146">
        <v>45372</v>
      </c>
      <c r="Y481" s="147">
        <v>202412000033833</v>
      </c>
      <c r="Z481" s="147" t="s">
        <v>178</v>
      </c>
      <c r="AA481" s="141" t="s">
        <v>1929</v>
      </c>
      <c r="AB481" s="146">
        <v>45373</v>
      </c>
      <c r="AC481" s="162" t="s">
        <v>1936</v>
      </c>
      <c r="AD481" s="146">
        <v>45373</v>
      </c>
      <c r="AE481" s="163">
        <v>12250000</v>
      </c>
      <c r="AF481" s="152">
        <f t="shared" si="46"/>
        <v>0</v>
      </c>
      <c r="AG481" s="167">
        <v>549</v>
      </c>
      <c r="AH481" s="146">
        <v>45376</v>
      </c>
      <c r="AI481" s="163">
        <v>12250000</v>
      </c>
      <c r="AJ481" s="152">
        <f t="shared" si="47"/>
        <v>0</v>
      </c>
      <c r="AK481" s="164">
        <v>1655</v>
      </c>
      <c r="AL481" s="146">
        <v>45397</v>
      </c>
      <c r="AM481" s="163">
        <v>12250000</v>
      </c>
      <c r="AN481" s="158">
        <f t="shared" si="48"/>
        <v>0</v>
      </c>
      <c r="AO481" s="157">
        <v>0</v>
      </c>
      <c r="AP481" s="157"/>
      <c r="AQ481" s="158">
        <f t="shared" si="50"/>
        <v>12250000</v>
      </c>
      <c r="AR481" s="158">
        <f t="shared" si="49"/>
        <v>0</v>
      </c>
      <c r="AS481" s="159" t="s">
        <v>168</v>
      </c>
      <c r="AT481" s="164">
        <v>340</v>
      </c>
      <c r="AU481" s="165" t="s">
        <v>1937</v>
      </c>
      <c r="AV481" s="148"/>
    </row>
    <row r="482" spans="1:48" s="118" customFormat="1" ht="18.75" customHeight="1">
      <c r="A482" s="140">
        <v>181</v>
      </c>
      <c r="B482" s="141" t="s">
        <v>1938</v>
      </c>
      <c r="C482" s="142" t="s">
        <v>64</v>
      </c>
      <c r="D482" s="168" t="s">
        <v>31</v>
      </c>
      <c r="E482" s="168" t="s">
        <v>13</v>
      </c>
      <c r="F482" s="142" t="s">
        <v>36</v>
      </c>
      <c r="G482" s="141" t="s">
        <v>200</v>
      </c>
      <c r="H482" s="142" t="s">
        <v>1</v>
      </c>
      <c r="I482" s="142" t="s">
        <v>40</v>
      </c>
      <c r="J482" s="168" t="s">
        <v>1939</v>
      </c>
      <c r="K482" s="141" t="s">
        <v>218</v>
      </c>
      <c r="L482" s="141">
        <v>80131803</v>
      </c>
      <c r="M482" s="143">
        <v>5000000</v>
      </c>
      <c r="N482" s="144">
        <v>3.5</v>
      </c>
      <c r="O482" s="143">
        <v>17500000</v>
      </c>
      <c r="P482" s="144" t="s">
        <v>238</v>
      </c>
      <c r="Q482" s="144" t="s">
        <v>238</v>
      </c>
      <c r="R482" s="144" t="s">
        <v>238</v>
      </c>
      <c r="S482" s="141" t="s">
        <v>158</v>
      </c>
      <c r="T482" s="141" t="s">
        <v>1400</v>
      </c>
      <c r="U482" s="141" t="s">
        <v>1390</v>
      </c>
      <c r="V482" s="145" t="s">
        <v>1391</v>
      </c>
      <c r="W482" s="141" t="s">
        <v>4012</v>
      </c>
      <c r="X482" s="146">
        <v>45372</v>
      </c>
      <c r="Y482" s="147">
        <v>202412000033833</v>
      </c>
      <c r="Z482" s="147" t="s">
        <v>178</v>
      </c>
      <c r="AA482" s="141" t="s">
        <v>1940</v>
      </c>
      <c r="AB482" s="146">
        <v>45373</v>
      </c>
      <c r="AC482" s="162" t="s">
        <v>1941</v>
      </c>
      <c r="AD482" s="146">
        <v>45373</v>
      </c>
      <c r="AE482" s="163">
        <v>17500000</v>
      </c>
      <c r="AF482" s="152">
        <f t="shared" si="46"/>
        <v>0</v>
      </c>
      <c r="AG482" s="167">
        <v>550</v>
      </c>
      <c r="AH482" s="146">
        <v>45376</v>
      </c>
      <c r="AI482" s="163">
        <v>17500000</v>
      </c>
      <c r="AJ482" s="152">
        <f t="shared" si="47"/>
        <v>0</v>
      </c>
      <c r="AK482" s="164">
        <v>1321</v>
      </c>
      <c r="AL482" s="146">
        <v>45390</v>
      </c>
      <c r="AM482" s="163">
        <v>17500000</v>
      </c>
      <c r="AN482" s="158">
        <f t="shared" si="48"/>
        <v>0</v>
      </c>
      <c r="AO482" s="157">
        <v>2666667</v>
      </c>
      <c r="AP482" s="157"/>
      <c r="AQ482" s="158">
        <f t="shared" si="50"/>
        <v>14833333</v>
      </c>
      <c r="AR482" s="158">
        <f t="shared" si="49"/>
        <v>0</v>
      </c>
      <c r="AS482" s="159" t="s">
        <v>170</v>
      </c>
      <c r="AT482" s="164">
        <v>290</v>
      </c>
      <c r="AU482" s="165" t="s">
        <v>1942</v>
      </c>
      <c r="AV482" s="148"/>
    </row>
    <row r="483" spans="1:48" s="118" customFormat="1" ht="18.75" customHeight="1">
      <c r="A483" s="140">
        <v>182</v>
      </c>
      <c r="B483" s="141" t="s">
        <v>1943</v>
      </c>
      <c r="C483" s="142" t="s">
        <v>64</v>
      </c>
      <c r="D483" s="168" t="s">
        <v>31</v>
      </c>
      <c r="E483" s="168" t="s">
        <v>13</v>
      </c>
      <c r="F483" s="142" t="s">
        <v>36</v>
      </c>
      <c r="G483" s="141" t="s">
        <v>200</v>
      </c>
      <c r="H483" s="142" t="s">
        <v>8</v>
      </c>
      <c r="I483" s="142" t="s">
        <v>40</v>
      </c>
      <c r="J483" s="168" t="s">
        <v>1944</v>
      </c>
      <c r="K483" s="141" t="s">
        <v>218</v>
      </c>
      <c r="L483" s="141">
        <v>84111700</v>
      </c>
      <c r="M483" s="143">
        <v>8000000</v>
      </c>
      <c r="N483" s="144">
        <v>3.5</v>
      </c>
      <c r="O483" s="143">
        <v>28000000</v>
      </c>
      <c r="P483" s="144" t="s">
        <v>238</v>
      </c>
      <c r="Q483" s="144" t="s">
        <v>238</v>
      </c>
      <c r="R483" s="144" t="s">
        <v>238</v>
      </c>
      <c r="S483" s="141" t="s">
        <v>158</v>
      </c>
      <c r="T483" s="141" t="s">
        <v>1400</v>
      </c>
      <c r="U483" s="141" t="s">
        <v>1390</v>
      </c>
      <c r="V483" s="145" t="s">
        <v>1391</v>
      </c>
      <c r="W483" s="141" t="s">
        <v>4012</v>
      </c>
      <c r="X483" s="146">
        <v>45372</v>
      </c>
      <c r="Y483" s="147">
        <v>202412000033833</v>
      </c>
      <c r="Z483" s="147" t="s">
        <v>178</v>
      </c>
      <c r="AA483" s="141" t="s">
        <v>1756</v>
      </c>
      <c r="AB483" s="146">
        <v>45373</v>
      </c>
      <c r="AC483" s="162" t="s">
        <v>1945</v>
      </c>
      <c r="AD483" s="146">
        <v>45373</v>
      </c>
      <c r="AE483" s="163">
        <v>28000000</v>
      </c>
      <c r="AF483" s="152">
        <f t="shared" si="46"/>
        <v>0</v>
      </c>
      <c r="AG483" s="167">
        <v>567</v>
      </c>
      <c r="AH483" s="146">
        <v>45376</v>
      </c>
      <c r="AI483" s="163">
        <v>28000000</v>
      </c>
      <c r="AJ483" s="152">
        <f t="shared" si="47"/>
        <v>0</v>
      </c>
      <c r="AK483" s="164">
        <v>1145</v>
      </c>
      <c r="AL483" s="146">
        <v>45384</v>
      </c>
      <c r="AM483" s="163">
        <v>28000000</v>
      </c>
      <c r="AN483" s="158">
        <f t="shared" si="48"/>
        <v>0</v>
      </c>
      <c r="AO483" s="157">
        <v>7200000</v>
      </c>
      <c r="AP483" s="157"/>
      <c r="AQ483" s="158">
        <f t="shared" si="50"/>
        <v>20800000</v>
      </c>
      <c r="AR483" s="158">
        <f t="shared" si="49"/>
        <v>0</v>
      </c>
      <c r="AS483" s="159" t="s">
        <v>170</v>
      </c>
      <c r="AT483" s="164">
        <v>252</v>
      </c>
      <c r="AU483" s="165" t="s">
        <v>1946</v>
      </c>
      <c r="AV483" s="148"/>
    </row>
    <row r="484" spans="1:48" s="118" customFormat="1" ht="18.75" customHeight="1">
      <c r="A484" s="140">
        <v>183</v>
      </c>
      <c r="B484" s="141" t="s">
        <v>1947</v>
      </c>
      <c r="C484" s="142" t="s">
        <v>64</v>
      </c>
      <c r="D484" s="168" t="s">
        <v>31</v>
      </c>
      <c r="E484" s="168" t="s">
        <v>13</v>
      </c>
      <c r="F484" s="142" t="s">
        <v>36</v>
      </c>
      <c r="G484" s="141" t="s">
        <v>200</v>
      </c>
      <c r="H484" s="142" t="s">
        <v>8</v>
      </c>
      <c r="I484" s="142" t="s">
        <v>40</v>
      </c>
      <c r="J484" s="168" t="s">
        <v>1948</v>
      </c>
      <c r="K484" s="141" t="s">
        <v>218</v>
      </c>
      <c r="L484" s="141">
        <v>84111700</v>
      </c>
      <c r="M484" s="143">
        <v>10500000</v>
      </c>
      <c r="N484" s="144">
        <v>3.5</v>
      </c>
      <c r="O484" s="143">
        <v>36750000</v>
      </c>
      <c r="P484" s="144" t="s">
        <v>238</v>
      </c>
      <c r="Q484" s="144" t="s">
        <v>238</v>
      </c>
      <c r="R484" s="144" t="s">
        <v>238</v>
      </c>
      <c r="S484" s="141" t="s">
        <v>158</v>
      </c>
      <c r="T484" s="141" t="s">
        <v>1400</v>
      </c>
      <c r="U484" s="141" t="s">
        <v>1390</v>
      </c>
      <c r="V484" s="145" t="s">
        <v>1391</v>
      </c>
      <c r="W484" s="141" t="s">
        <v>4012</v>
      </c>
      <c r="X484" s="146">
        <v>45372</v>
      </c>
      <c r="Y484" s="147">
        <v>202412000033833</v>
      </c>
      <c r="Z484" s="147" t="s">
        <v>178</v>
      </c>
      <c r="AA484" s="141" t="s">
        <v>1756</v>
      </c>
      <c r="AB484" s="146">
        <v>45373</v>
      </c>
      <c r="AC484" s="162" t="s">
        <v>1949</v>
      </c>
      <c r="AD484" s="146">
        <v>45373</v>
      </c>
      <c r="AE484" s="163">
        <v>36750000</v>
      </c>
      <c r="AF484" s="152">
        <f t="shared" si="46"/>
        <v>0</v>
      </c>
      <c r="AG484" s="167">
        <v>566</v>
      </c>
      <c r="AH484" s="146">
        <v>45376</v>
      </c>
      <c r="AI484" s="163">
        <v>36750000</v>
      </c>
      <c r="AJ484" s="152">
        <f t="shared" si="47"/>
        <v>0</v>
      </c>
      <c r="AK484" s="164">
        <v>1351</v>
      </c>
      <c r="AL484" s="146">
        <v>45392</v>
      </c>
      <c r="AM484" s="163">
        <v>36750000</v>
      </c>
      <c r="AN484" s="158">
        <f t="shared" si="48"/>
        <v>0</v>
      </c>
      <c r="AO484" s="157">
        <v>7350000</v>
      </c>
      <c r="AP484" s="157"/>
      <c r="AQ484" s="158">
        <f t="shared" si="50"/>
        <v>29400000</v>
      </c>
      <c r="AR484" s="158">
        <f t="shared" si="49"/>
        <v>0</v>
      </c>
      <c r="AS484" s="159" t="s">
        <v>170</v>
      </c>
      <c r="AT484" s="164">
        <v>276</v>
      </c>
      <c r="AU484" s="165" t="s">
        <v>1950</v>
      </c>
      <c r="AV484" s="148"/>
    </row>
    <row r="485" spans="1:48" s="118" customFormat="1" ht="18.75" customHeight="1">
      <c r="A485" s="140">
        <v>184</v>
      </c>
      <c r="B485" s="141" t="s">
        <v>1951</v>
      </c>
      <c r="C485" s="142" t="s">
        <v>64</v>
      </c>
      <c r="D485" s="168" t="s">
        <v>31</v>
      </c>
      <c r="E485" s="168" t="s">
        <v>13</v>
      </c>
      <c r="F485" s="142" t="s">
        <v>36</v>
      </c>
      <c r="G485" s="141" t="s">
        <v>200</v>
      </c>
      <c r="H485" s="142" t="s">
        <v>7</v>
      </c>
      <c r="I485" s="142" t="s">
        <v>40</v>
      </c>
      <c r="J485" s="168" t="s">
        <v>1952</v>
      </c>
      <c r="K485" s="141" t="s">
        <v>218</v>
      </c>
      <c r="L485" s="141">
        <v>80111600</v>
      </c>
      <c r="M485" s="143">
        <v>7767043</v>
      </c>
      <c r="N485" s="144">
        <v>3.5</v>
      </c>
      <c r="O485" s="143">
        <v>27184651</v>
      </c>
      <c r="P485" s="144" t="s">
        <v>238</v>
      </c>
      <c r="Q485" s="144" t="s">
        <v>238</v>
      </c>
      <c r="R485" s="144" t="s">
        <v>238</v>
      </c>
      <c r="S485" s="141" t="s">
        <v>158</v>
      </c>
      <c r="T485" s="141" t="s">
        <v>1400</v>
      </c>
      <c r="U485" s="141" t="s">
        <v>1390</v>
      </c>
      <c r="V485" s="145" t="s">
        <v>1391</v>
      </c>
      <c r="W485" s="141" t="s">
        <v>4012</v>
      </c>
      <c r="X485" s="146">
        <v>45372</v>
      </c>
      <c r="Y485" s="147">
        <v>202412000033833</v>
      </c>
      <c r="Z485" s="147" t="s">
        <v>178</v>
      </c>
      <c r="AA485" s="141" t="s">
        <v>1953</v>
      </c>
      <c r="AB485" s="146">
        <v>45373</v>
      </c>
      <c r="AC485" s="162" t="s">
        <v>1954</v>
      </c>
      <c r="AD485" s="146">
        <v>45373</v>
      </c>
      <c r="AE485" s="163">
        <v>27184651</v>
      </c>
      <c r="AF485" s="152">
        <f t="shared" si="46"/>
        <v>0</v>
      </c>
      <c r="AG485" s="167">
        <v>565</v>
      </c>
      <c r="AH485" s="146">
        <v>45376</v>
      </c>
      <c r="AI485" s="163">
        <v>27184651</v>
      </c>
      <c r="AJ485" s="152">
        <f t="shared" si="47"/>
        <v>0</v>
      </c>
      <c r="AK485" s="164">
        <v>1163</v>
      </c>
      <c r="AL485" s="146">
        <v>45385</v>
      </c>
      <c r="AM485" s="163">
        <v>27184651</v>
      </c>
      <c r="AN485" s="158">
        <f t="shared" si="48"/>
        <v>0</v>
      </c>
      <c r="AO485" s="157">
        <v>6990339</v>
      </c>
      <c r="AP485" s="157"/>
      <c r="AQ485" s="158">
        <f t="shared" si="50"/>
        <v>20194312</v>
      </c>
      <c r="AR485" s="158">
        <f t="shared" si="49"/>
        <v>0</v>
      </c>
      <c r="AS485" s="159" t="s">
        <v>170</v>
      </c>
      <c r="AT485" s="164">
        <v>260</v>
      </c>
      <c r="AU485" s="165" t="s">
        <v>1955</v>
      </c>
      <c r="AV485" s="148"/>
    </row>
    <row r="486" spans="1:48" s="118" customFormat="1" ht="18.75" customHeight="1">
      <c r="A486" s="140">
        <v>185</v>
      </c>
      <c r="B486" s="141" t="s">
        <v>1956</v>
      </c>
      <c r="C486" s="142" t="s">
        <v>64</v>
      </c>
      <c r="D486" s="168" t="s">
        <v>31</v>
      </c>
      <c r="E486" s="168" t="s">
        <v>13</v>
      </c>
      <c r="F486" s="142" t="s">
        <v>36</v>
      </c>
      <c r="G486" s="141" t="s">
        <v>200</v>
      </c>
      <c r="H486" s="142" t="s">
        <v>7</v>
      </c>
      <c r="I486" s="142" t="s">
        <v>40</v>
      </c>
      <c r="J486" s="168" t="s">
        <v>1957</v>
      </c>
      <c r="K486" s="141" t="s">
        <v>218</v>
      </c>
      <c r="L486" s="141">
        <v>80111600</v>
      </c>
      <c r="M486" s="143">
        <v>7767043</v>
      </c>
      <c r="N486" s="144">
        <v>3.5</v>
      </c>
      <c r="O486" s="143">
        <v>27184651</v>
      </c>
      <c r="P486" s="144" t="s">
        <v>238</v>
      </c>
      <c r="Q486" s="144" t="s">
        <v>238</v>
      </c>
      <c r="R486" s="144" t="s">
        <v>238</v>
      </c>
      <c r="S486" s="141" t="s">
        <v>158</v>
      </c>
      <c r="T486" s="141" t="s">
        <v>1400</v>
      </c>
      <c r="U486" s="141" t="s">
        <v>1390</v>
      </c>
      <c r="V486" s="145" t="s">
        <v>1391</v>
      </c>
      <c r="W486" s="141" t="s">
        <v>4012</v>
      </c>
      <c r="X486" s="146">
        <v>45372</v>
      </c>
      <c r="Y486" s="147">
        <v>202412000033833</v>
      </c>
      <c r="Z486" s="147" t="s">
        <v>178</v>
      </c>
      <c r="AA486" s="141" t="s">
        <v>1953</v>
      </c>
      <c r="AB486" s="146">
        <v>45373</v>
      </c>
      <c r="AC486" s="162" t="s">
        <v>1958</v>
      </c>
      <c r="AD486" s="146">
        <v>45373</v>
      </c>
      <c r="AE486" s="163">
        <v>27184651</v>
      </c>
      <c r="AF486" s="152">
        <f t="shared" si="46"/>
        <v>0</v>
      </c>
      <c r="AG486" s="167">
        <v>563</v>
      </c>
      <c r="AH486" s="146">
        <v>45376</v>
      </c>
      <c r="AI486" s="163">
        <v>27184651</v>
      </c>
      <c r="AJ486" s="152">
        <f t="shared" si="47"/>
        <v>0</v>
      </c>
      <c r="AK486" s="164">
        <v>1255</v>
      </c>
      <c r="AL486" s="146">
        <v>45387</v>
      </c>
      <c r="AM486" s="163">
        <v>27184651</v>
      </c>
      <c r="AN486" s="158">
        <f t="shared" si="48"/>
        <v>0</v>
      </c>
      <c r="AO486" s="157">
        <v>6731437</v>
      </c>
      <c r="AP486" s="157"/>
      <c r="AQ486" s="158">
        <f t="shared" si="50"/>
        <v>20453214</v>
      </c>
      <c r="AR486" s="158">
        <f t="shared" si="49"/>
        <v>0</v>
      </c>
      <c r="AS486" s="159" t="s">
        <v>170</v>
      </c>
      <c r="AT486" s="164">
        <v>263</v>
      </c>
      <c r="AU486" s="165" t="s">
        <v>1959</v>
      </c>
      <c r="AV486" s="148"/>
    </row>
    <row r="487" spans="1:48" s="118" customFormat="1" ht="18.75" customHeight="1">
      <c r="A487" s="140">
        <v>186</v>
      </c>
      <c r="B487" s="141" t="s">
        <v>1960</v>
      </c>
      <c r="C487" s="142" t="s">
        <v>64</v>
      </c>
      <c r="D487" s="168" t="s">
        <v>31</v>
      </c>
      <c r="E487" s="168" t="s">
        <v>13</v>
      </c>
      <c r="F487" s="142" t="s">
        <v>36</v>
      </c>
      <c r="G487" s="141" t="s">
        <v>200</v>
      </c>
      <c r="H487" s="142" t="s">
        <v>1</v>
      </c>
      <c r="I487" s="142" t="s">
        <v>40</v>
      </c>
      <c r="J487" s="168" t="s">
        <v>1527</v>
      </c>
      <c r="K487" s="141" t="s">
        <v>218</v>
      </c>
      <c r="L487" s="141">
        <v>80131803</v>
      </c>
      <c r="M487" s="143">
        <v>7767043</v>
      </c>
      <c r="N487" s="144">
        <v>3.5</v>
      </c>
      <c r="O487" s="143">
        <v>27184651</v>
      </c>
      <c r="P487" s="144" t="s">
        <v>238</v>
      </c>
      <c r="Q487" s="144" t="s">
        <v>238</v>
      </c>
      <c r="R487" s="144" t="s">
        <v>238</v>
      </c>
      <c r="S487" s="141" t="s">
        <v>158</v>
      </c>
      <c r="T487" s="141" t="s">
        <v>1400</v>
      </c>
      <c r="U487" s="141" t="s">
        <v>1390</v>
      </c>
      <c r="V487" s="145" t="s">
        <v>1391</v>
      </c>
      <c r="W487" s="141" t="s">
        <v>4012</v>
      </c>
      <c r="X487" s="146">
        <v>45372</v>
      </c>
      <c r="Y487" s="147">
        <v>202412000033833</v>
      </c>
      <c r="Z487" s="147" t="s">
        <v>178</v>
      </c>
      <c r="AA487" s="141" t="s">
        <v>1961</v>
      </c>
      <c r="AB487" s="146">
        <v>45373</v>
      </c>
      <c r="AC487" s="162" t="s">
        <v>1962</v>
      </c>
      <c r="AD487" s="146">
        <v>45373</v>
      </c>
      <c r="AE487" s="163">
        <v>27184651</v>
      </c>
      <c r="AF487" s="152">
        <f t="shared" si="46"/>
        <v>0</v>
      </c>
      <c r="AG487" s="167">
        <v>564</v>
      </c>
      <c r="AH487" s="146">
        <v>45376</v>
      </c>
      <c r="AI487" s="163">
        <v>27184651</v>
      </c>
      <c r="AJ487" s="152">
        <f t="shared" si="47"/>
        <v>0</v>
      </c>
      <c r="AK487" s="164">
        <v>1150</v>
      </c>
      <c r="AL487" s="146">
        <v>45384</v>
      </c>
      <c r="AM487" s="163">
        <v>27184651</v>
      </c>
      <c r="AN487" s="158">
        <f t="shared" si="48"/>
        <v>0</v>
      </c>
      <c r="AO487" s="157">
        <v>7249240</v>
      </c>
      <c r="AP487" s="157"/>
      <c r="AQ487" s="158">
        <f t="shared" si="50"/>
        <v>19935411</v>
      </c>
      <c r="AR487" s="158">
        <f t="shared" si="49"/>
        <v>0</v>
      </c>
      <c r="AS487" s="159" t="s">
        <v>170</v>
      </c>
      <c r="AT487" s="164">
        <v>256</v>
      </c>
      <c r="AU487" s="165" t="s">
        <v>1963</v>
      </c>
      <c r="AV487" s="148"/>
    </row>
    <row r="488" spans="1:48" s="118" customFormat="1" ht="18.75" customHeight="1">
      <c r="A488" s="140">
        <v>187</v>
      </c>
      <c r="B488" s="141" t="s">
        <v>1964</v>
      </c>
      <c r="C488" s="142" t="s">
        <v>64</v>
      </c>
      <c r="D488" s="168" t="s">
        <v>31</v>
      </c>
      <c r="E488" s="168" t="s">
        <v>13</v>
      </c>
      <c r="F488" s="142" t="s">
        <v>36</v>
      </c>
      <c r="G488" s="141" t="s">
        <v>200</v>
      </c>
      <c r="H488" s="142" t="s">
        <v>2</v>
      </c>
      <c r="I488" s="142" t="s">
        <v>40</v>
      </c>
      <c r="J488" s="168" t="s">
        <v>1965</v>
      </c>
      <c r="K488" s="141" t="s">
        <v>218</v>
      </c>
      <c r="L488" s="141">
        <v>80121703</v>
      </c>
      <c r="M488" s="143">
        <v>5500000</v>
      </c>
      <c r="N488" s="144">
        <v>3.5</v>
      </c>
      <c r="O488" s="143">
        <v>19250000</v>
      </c>
      <c r="P488" s="144" t="s">
        <v>238</v>
      </c>
      <c r="Q488" s="144" t="s">
        <v>238</v>
      </c>
      <c r="R488" s="144" t="s">
        <v>238</v>
      </c>
      <c r="S488" s="141" t="s">
        <v>158</v>
      </c>
      <c r="T488" s="141" t="s">
        <v>1400</v>
      </c>
      <c r="U488" s="141" t="s">
        <v>1390</v>
      </c>
      <c r="V488" s="145" t="s">
        <v>1391</v>
      </c>
      <c r="W488" s="141" t="s">
        <v>2946</v>
      </c>
      <c r="X488" s="146">
        <v>45372</v>
      </c>
      <c r="Y488" s="147">
        <v>202412000033833</v>
      </c>
      <c r="Z488" s="147" t="s">
        <v>178</v>
      </c>
      <c r="AA488" s="141" t="s">
        <v>1966</v>
      </c>
      <c r="AB488" s="146">
        <v>45373</v>
      </c>
      <c r="AC488" s="162" t="s">
        <v>1967</v>
      </c>
      <c r="AD488" s="146">
        <v>45373</v>
      </c>
      <c r="AE488" s="163">
        <v>19250000</v>
      </c>
      <c r="AF488" s="152">
        <f t="shared" si="46"/>
        <v>0</v>
      </c>
      <c r="AG488" s="167">
        <v>562</v>
      </c>
      <c r="AH488" s="146">
        <v>45376</v>
      </c>
      <c r="AI488" s="163">
        <v>19200000</v>
      </c>
      <c r="AJ488" s="152">
        <f t="shared" si="47"/>
        <v>50000</v>
      </c>
      <c r="AK488" s="164">
        <v>1356</v>
      </c>
      <c r="AL488" s="146">
        <v>45392</v>
      </c>
      <c r="AM488" s="163">
        <v>19200000</v>
      </c>
      <c r="AN488" s="158">
        <f t="shared" si="48"/>
        <v>0</v>
      </c>
      <c r="AO488" s="157">
        <v>4200000</v>
      </c>
      <c r="AP488" s="157"/>
      <c r="AQ488" s="158">
        <f t="shared" si="50"/>
        <v>15000000</v>
      </c>
      <c r="AR488" s="158">
        <f t="shared" si="49"/>
        <v>50000</v>
      </c>
      <c r="AS488" s="159" t="s">
        <v>170</v>
      </c>
      <c r="AT488" s="164">
        <v>310</v>
      </c>
      <c r="AU488" s="165" t="s">
        <v>1968</v>
      </c>
      <c r="AV488" s="148"/>
    </row>
    <row r="489" spans="1:48" s="118" customFormat="1" ht="18.75" customHeight="1">
      <c r="A489" s="140">
        <v>188</v>
      </c>
      <c r="B489" s="141" t="s">
        <v>1969</v>
      </c>
      <c r="C489" s="142" t="s">
        <v>64</v>
      </c>
      <c r="D489" s="168" t="s">
        <v>31</v>
      </c>
      <c r="E489" s="168" t="s">
        <v>13</v>
      </c>
      <c r="F489" s="142" t="s">
        <v>36</v>
      </c>
      <c r="G489" s="141" t="s">
        <v>200</v>
      </c>
      <c r="H489" s="142" t="s">
        <v>2</v>
      </c>
      <c r="I489" s="142" t="s">
        <v>40</v>
      </c>
      <c r="J489" s="168" t="s">
        <v>1970</v>
      </c>
      <c r="K489" s="141" t="s">
        <v>218</v>
      </c>
      <c r="L489" s="141">
        <v>80121703</v>
      </c>
      <c r="M489" s="143">
        <v>5500000</v>
      </c>
      <c r="N489" s="144">
        <v>3.5</v>
      </c>
      <c r="O489" s="143">
        <v>19250000</v>
      </c>
      <c r="P489" s="144" t="s">
        <v>238</v>
      </c>
      <c r="Q489" s="144" t="s">
        <v>238</v>
      </c>
      <c r="R489" s="144" t="s">
        <v>238</v>
      </c>
      <c r="S489" s="141" t="s">
        <v>158</v>
      </c>
      <c r="T489" s="141" t="s">
        <v>1400</v>
      </c>
      <c r="U489" s="141" t="s">
        <v>1390</v>
      </c>
      <c r="V489" s="145" t="s">
        <v>1391</v>
      </c>
      <c r="W489" s="141" t="s">
        <v>2946</v>
      </c>
      <c r="X489" s="146">
        <v>45372</v>
      </c>
      <c r="Y489" s="147">
        <v>202412000033833</v>
      </c>
      <c r="Z489" s="147" t="s">
        <v>178</v>
      </c>
      <c r="AA489" s="141" t="s">
        <v>417</v>
      </c>
      <c r="AB489" s="146">
        <v>45373</v>
      </c>
      <c r="AC489" s="162" t="s">
        <v>1971</v>
      </c>
      <c r="AD489" s="146">
        <v>45373</v>
      </c>
      <c r="AE489" s="163">
        <v>19250000</v>
      </c>
      <c r="AF489" s="152">
        <f t="shared" si="46"/>
        <v>0</v>
      </c>
      <c r="AG489" s="167">
        <v>561</v>
      </c>
      <c r="AH489" s="146">
        <v>45376</v>
      </c>
      <c r="AI489" s="163">
        <v>19250000</v>
      </c>
      <c r="AJ489" s="152">
        <f t="shared" si="47"/>
        <v>0</v>
      </c>
      <c r="AK489" s="164">
        <v>1357</v>
      </c>
      <c r="AL489" s="146">
        <v>45392</v>
      </c>
      <c r="AM489" s="163">
        <v>19250000</v>
      </c>
      <c r="AN489" s="158">
        <f t="shared" si="48"/>
        <v>0</v>
      </c>
      <c r="AO489" s="157">
        <v>4200000</v>
      </c>
      <c r="AP489" s="157"/>
      <c r="AQ489" s="158">
        <f t="shared" si="50"/>
        <v>15050000</v>
      </c>
      <c r="AR489" s="158">
        <f t="shared" si="49"/>
        <v>0</v>
      </c>
      <c r="AS489" s="159" t="s">
        <v>170</v>
      </c>
      <c r="AT489" s="164">
        <v>309</v>
      </c>
      <c r="AU489" s="165" t="s">
        <v>1972</v>
      </c>
      <c r="AV489" s="148"/>
    </row>
    <row r="490" spans="1:48" s="118" customFormat="1" ht="18.75" customHeight="1">
      <c r="A490" s="140">
        <v>189</v>
      </c>
      <c r="B490" s="141" t="s">
        <v>1973</v>
      </c>
      <c r="C490" s="142" t="s">
        <v>64</v>
      </c>
      <c r="D490" s="168" t="s">
        <v>31</v>
      </c>
      <c r="E490" s="168" t="s">
        <v>13</v>
      </c>
      <c r="F490" s="142" t="s">
        <v>36</v>
      </c>
      <c r="G490" s="141" t="s">
        <v>200</v>
      </c>
      <c r="H490" s="142" t="s">
        <v>7</v>
      </c>
      <c r="I490" s="142" t="s">
        <v>40</v>
      </c>
      <c r="J490" s="168" t="s">
        <v>1974</v>
      </c>
      <c r="K490" s="141" t="s">
        <v>218</v>
      </c>
      <c r="L490" s="141">
        <v>80111600</v>
      </c>
      <c r="M490" s="143">
        <v>8232400</v>
      </c>
      <c r="N490" s="144">
        <v>3.5</v>
      </c>
      <c r="O490" s="143">
        <v>28813400</v>
      </c>
      <c r="P490" s="144" t="s">
        <v>238</v>
      </c>
      <c r="Q490" s="144" t="s">
        <v>238</v>
      </c>
      <c r="R490" s="144" t="s">
        <v>238</v>
      </c>
      <c r="S490" s="141" t="s">
        <v>158</v>
      </c>
      <c r="T490" s="141" t="s">
        <v>1400</v>
      </c>
      <c r="U490" s="141" t="s">
        <v>1390</v>
      </c>
      <c r="V490" s="145" t="s">
        <v>1391</v>
      </c>
      <c r="W490" s="141" t="s">
        <v>4012</v>
      </c>
      <c r="X490" s="146">
        <v>45372</v>
      </c>
      <c r="Y490" s="147">
        <v>202412000033833</v>
      </c>
      <c r="Z490" s="147" t="s">
        <v>178</v>
      </c>
      <c r="AA490" s="141" t="s">
        <v>1953</v>
      </c>
      <c r="AB490" s="146">
        <v>45373</v>
      </c>
      <c r="AC490" s="162" t="s">
        <v>1975</v>
      </c>
      <c r="AD490" s="146">
        <v>45373</v>
      </c>
      <c r="AE490" s="163">
        <v>28813400</v>
      </c>
      <c r="AF490" s="152">
        <f t="shared" si="46"/>
        <v>0</v>
      </c>
      <c r="AG490" s="167">
        <v>558</v>
      </c>
      <c r="AH490" s="146">
        <v>45376</v>
      </c>
      <c r="AI490" s="163">
        <v>28813400</v>
      </c>
      <c r="AJ490" s="152">
        <f t="shared" si="47"/>
        <v>0</v>
      </c>
      <c r="AK490" s="164">
        <v>1750</v>
      </c>
      <c r="AL490" s="146">
        <v>45399</v>
      </c>
      <c r="AM490" s="163">
        <v>28813400</v>
      </c>
      <c r="AN490" s="158">
        <f t="shared" si="48"/>
        <v>0</v>
      </c>
      <c r="AO490" s="157">
        <v>3567373</v>
      </c>
      <c r="AP490" s="157"/>
      <c r="AQ490" s="158">
        <f t="shared" si="50"/>
        <v>25246027</v>
      </c>
      <c r="AR490" s="158">
        <f t="shared" si="49"/>
        <v>0</v>
      </c>
      <c r="AS490" s="159" t="s">
        <v>170</v>
      </c>
      <c r="AT490" s="164">
        <v>365</v>
      </c>
      <c r="AU490" s="165" t="s">
        <v>1976</v>
      </c>
      <c r="AV490" s="148"/>
    </row>
    <row r="491" spans="1:48" s="118" customFormat="1" ht="18.75" customHeight="1">
      <c r="A491" s="140">
        <v>190</v>
      </c>
      <c r="B491" s="141" t="s">
        <v>1977</v>
      </c>
      <c r="C491" s="142" t="s">
        <v>64</v>
      </c>
      <c r="D491" s="168" t="s">
        <v>31</v>
      </c>
      <c r="E491" s="168" t="s">
        <v>13</v>
      </c>
      <c r="F491" s="142" t="s">
        <v>36</v>
      </c>
      <c r="G491" s="141" t="s">
        <v>200</v>
      </c>
      <c r="H491" s="142" t="s">
        <v>14</v>
      </c>
      <c r="I491" s="142" t="s">
        <v>40</v>
      </c>
      <c r="J491" s="168" t="s">
        <v>1978</v>
      </c>
      <c r="K491" s="141" t="s">
        <v>218</v>
      </c>
      <c r="L491" s="141">
        <v>81101508</v>
      </c>
      <c r="M491" s="143">
        <v>5000000</v>
      </c>
      <c r="N491" s="144">
        <v>3.5</v>
      </c>
      <c r="O491" s="143">
        <v>17500000</v>
      </c>
      <c r="P491" s="144" t="s">
        <v>238</v>
      </c>
      <c r="Q491" s="144" t="s">
        <v>238</v>
      </c>
      <c r="R491" s="144" t="s">
        <v>238</v>
      </c>
      <c r="S491" s="141" t="s">
        <v>158</v>
      </c>
      <c r="T491" s="141" t="s">
        <v>1400</v>
      </c>
      <c r="U491" s="141" t="s">
        <v>1390</v>
      </c>
      <c r="V491" s="145" t="s">
        <v>1391</v>
      </c>
      <c r="W491" s="141" t="s">
        <v>4012</v>
      </c>
      <c r="X491" s="146">
        <v>45372</v>
      </c>
      <c r="Y491" s="147">
        <v>202412000033833</v>
      </c>
      <c r="Z491" s="147" t="s">
        <v>178</v>
      </c>
      <c r="AA491" s="141" t="s">
        <v>1745</v>
      </c>
      <c r="AB491" s="146">
        <v>45373</v>
      </c>
      <c r="AC491" s="162" t="s">
        <v>1979</v>
      </c>
      <c r="AD491" s="146">
        <v>45373</v>
      </c>
      <c r="AE491" s="163">
        <v>17500000</v>
      </c>
      <c r="AF491" s="152">
        <f t="shared" si="46"/>
        <v>0</v>
      </c>
      <c r="AG491" s="167">
        <v>555</v>
      </c>
      <c r="AH491" s="146">
        <v>45376</v>
      </c>
      <c r="AI491" s="163">
        <v>17500000</v>
      </c>
      <c r="AJ491" s="152">
        <f t="shared" si="47"/>
        <v>0</v>
      </c>
      <c r="AK491" s="164">
        <v>1329</v>
      </c>
      <c r="AL491" s="146">
        <v>45390</v>
      </c>
      <c r="AM491" s="163">
        <v>17500000</v>
      </c>
      <c r="AN491" s="158">
        <f t="shared" si="48"/>
        <v>0</v>
      </c>
      <c r="AO491" s="157">
        <v>3500000</v>
      </c>
      <c r="AP491" s="157"/>
      <c r="AQ491" s="158">
        <f t="shared" si="50"/>
        <v>14000000</v>
      </c>
      <c r="AR491" s="158">
        <f t="shared" si="49"/>
        <v>0</v>
      </c>
      <c r="AS491" s="159" t="s">
        <v>170</v>
      </c>
      <c r="AT491" s="164">
        <v>301</v>
      </c>
      <c r="AU491" s="165" t="s">
        <v>1716</v>
      </c>
      <c r="AV491" s="148"/>
    </row>
    <row r="492" spans="1:48" s="118" customFormat="1" ht="18.75" customHeight="1">
      <c r="A492" s="140">
        <v>191</v>
      </c>
      <c r="B492" s="141" t="s">
        <v>1980</v>
      </c>
      <c r="C492" s="142" t="s">
        <v>64</v>
      </c>
      <c r="D492" s="168" t="s">
        <v>31</v>
      </c>
      <c r="E492" s="168" t="s">
        <v>13</v>
      </c>
      <c r="F492" s="142" t="s">
        <v>36</v>
      </c>
      <c r="G492" s="141" t="s">
        <v>200</v>
      </c>
      <c r="H492" s="142" t="s">
        <v>14</v>
      </c>
      <c r="I492" s="142" t="s">
        <v>40</v>
      </c>
      <c r="J492" s="168" t="s">
        <v>1981</v>
      </c>
      <c r="K492" s="141" t="s">
        <v>218</v>
      </c>
      <c r="L492" s="141">
        <v>81101508</v>
      </c>
      <c r="M492" s="143">
        <v>8500000</v>
      </c>
      <c r="N492" s="144">
        <v>3.5</v>
      </c>
      <c r="O492" s="143">
        <v>29750000</v>
      </c>
      <c r="P492" s="144" t="s">
        <v>238</v>
      </c>
      <c r="Q492" s="144" t="s">
        <v>238</v>
      </c>
      <c r="R492" s="144" t="s">
        <v>238</v>
      </c>
      <c r="S492" s="141" t="s">
        <v>158</v>
      </c>
      <c r="T492" s="141" t="s">
        <v>1400</v>
      </c>
      <c r="U492" s="141" t="s">
        <v>1390</v>
      </c>
      <c r="V492" s="145" t="s">
        <v>1391</v>
      </c>
      <c r="W492" s="141" t="s">
        <v>4012</v>
      </c>
      <c r="X492" s="146">
        <v>45372</v>
      </c>
      <c r="Y492" s="147">
        <v>202412000033833</v>
      </c>
      <c r="Z492" s="147" t="s">
        <v>178</v>
      </c>
      <c r="AA492" s="141" t="s">
        <v>1745</v>
      </c>
      <c r="AB492" s="146">
        <v>45373</v>
      </c>
      <c r="AC492" s="162" t="s">
        <v>1982</v>
      </c>
      <c r="AD492" s="146">
        <v>45373</v>
      </c>
      <c r="AE492" s="163">
        <v>29750000</v>
      </c>
      <c r="AF492" s="152">
        <f t="shared" si="46"/>
        <v>0</v>
      </c>
      <c r="AG492" s="167">
        <v>557</v>
      </c>
      <c r="AH492" s="146">
        <v>45376</v>
      </c>
      <c r="AI492" s="163">
        <v>29750000</v>
      </c>
      <c r="AJ492" s="152">
        <f t="shared" si="47"/>
        <v>0</v>
      </c>
      <c r="AK492" s="164">
        <v>1323</v>
      </c>
      <c r="AL492" s="146">
        <v>45390</v>
      </c>
      <c r="AM492" s="163">
        <v>29750000</v>
      </c>
      <c r="AN492" s="158">
        <f t="shared" si="48"/>
        <v>0</v>
      </c>
      <c r="AO492" s="157">
        <v>6233333</v>
      </c>
      <c r="AP492" s="157"/>
      <c r="AQ492" s="158">
        <f t="shared" si="50"/>
        <v>23516667</v>
      </c>
      <c r="AR492" s="158">
        <f t="shared" si="49"/>
        <v>0</v>
      </c>
      <c r="AS492" s="159" t="s">
        <v>170</v>
      </c>
      <c r="AT492" s="164">
        <v>278</v>
      </c>
      <c r="AU492" s="165" t="s">
        <v>1983</v>
      </c>
      <c r="AV492" s="148"/>
    </row>
    <row r="493" spans="1:48" s="118" customFormat="1" ht="18.75" customHeight="1">
      <c r="A493" s="140">
        <v>192</v>
      </c>
      <c r="B493" s="141" t="s">
        <v>1984</v>
      </c>
      <c r="C493" s="142" t="s">
        <v>64</v>
      </c>
      <c r="D493" s="168" t="s">
        <v>31</v>
      </c>
      <c r="E493" s="168" t="s">
        <v>13</v>
      </c>
      <c r="F493" s="142" t="s">
        <v>36</v>
      </c>
      <c r="G493" s="141" t="s">
        <v>200</v>
      </c>
      <c r="H493" s="142" t="s">
        <v>8</v>
      </c>
      <c r="I493" s="142" t="s">
        <v>40</v>
      </c>
      <c r="J493" s="168" t="s">
        <v>1985</v>
      </c>
      <c r="K493" s="141" t="s">
        <v>218</v>
      </c>
      <c r="L493" s="141">
        <v>84111700</v>
      </c>
      <c r="M493" s="143">
        <v>10500000</v>
      </c>
      <c r="N493" s="144">
        <v>3.5</v>
      </c>
      <c r="O493" s="143">
        <v>36750000</v>
      </c>
      <c r="P493" s="144" t="s">
        <v>238</v>
      </c>
      <c r="Q493" s="144" t="s">
        <v>238</v>
      </c>
      <c r="R493" s="144" t="s">
        <v>238</v>
      </c>
      <c r="S493" s="141" t="s">
        <v>158</v>
      </c>
      <c r="T493" s="141" t="s">
        <v>1400</v>
      </c>
      <c r="U493" s="141" t="s">
        <v>1390</v>
      </c>
      <c r="V493" s="145" t="s">
        <v>1391</v>
      </c>
      <c r="W493" s="141" t="s">
        <v>2937</v>
      </c>
      <c r="X493" s="146">
        <v>45372</v>
      </c>
      <c r="Y493" s="147">
        <v>202412000033833</v>
      </c>
      <c r="Z493" s="147" t="s">
        <v>178</v>
      </c>
      <c r="AA493" s="141" t="s">
        <v>1654</v>
      </c>
      <c r="AB493" s="146">
        <v>45373</v>
      </c>
      <c r="AC493" s="162" t="s">
        <v>1986</v>
      </c>
      <c r="AD493" s="146">
        <v>45373</v>
      </c>
      <c r="AE493" s="163">
        <v>36750000</v>
      </c>
      <c r="AF493" s="152">
        <f t="shared" si="46"/>
        <v>0</v>
      </c>
      <c r="AG493" s="167">
        <v>556</v>
      </c>
      <c r="AH493" s="146">
        <v>45376</v>
      </c>
      <c r="AI493" s="163">
        <v>36750000</v>
      </c>
      <c r="AJ493" s="152">
        <f t="shared" si="47"/>
        <v>0</v>
      </c>
      <c r="AK493" s="164">
        <v>1654</v>
      </c>
      <c r="AL493" s="146">
        <v>45397</v>
      </c>
      <c r="AM493" s="163">
        <v>36750000</v>
      </c>
      <c r="AN493" s="158">
        <f t="shared" si="48"/>
        <v>0</v>
      </c>
      <c r="AO493" s="157">
        <v>5250000</v>
      </c>
      <c r="AP493" s="157"/>
      <c r="AQ493" s="158">
        <f t="shared" si="50"/>
        <v>31500000</v>
      </c>
      <c r="AR493" s="158">
        <f t="shared" si="49"/>
        <v>0</v>
      </c>
      <c r="AS493" s="159" t="s">
        <v>170</v>
      </c>
      <c r="AT493" s="164">
        <v>337</v>
      </c>
      <c r="AU493" s="165" t="s">
        <v>1565</v>
      </c>
      <c r="AV493" s="148"/>
    </row>
    <row r="494" spans="1:48" s="118" customFormat="1" ht="18.75" customHeight="1">
      <c r="A494" s="140">
        <v>193</v>
      </c>
      <c r="B494" s="141" t="s">
        <v>1987</v>
      </c>
      <c r="C494" s="142" t="s">
        <v>64</v>
      </c>
      <c r="D494" s="168" t="s">
        <v>31</v>
      </c>
      <c r="E494" s="168" t="s">
        <v>13</v>
      </c>
      <c r="F494" s="142" t="s">
        <v>35</v>
      </c>
      <c r="G494" s="141" t="s">
        <v>200</v>
      </c>
      <c r="H494" s="142" t="s">
        <v>6</v>
      </c>
      <c r="I494" s="142" t="s">
        <v>40</v>
      </c>
      <c r="J494" s="168" t="s">
        <v>1988</v>
      </c>
      <c r="K494" s="141" t="s">
        <v>218</v>
      </c>
      <c r="L494" s="141">
        <v>93141506</v>
      </c>
      <c r="M494" s="143">
        <v>7483980</v>
      </c>
      <c r="N494" s="144">
        <v>3.5</v>
      </c>
      <c r="O494" s="143">
        <v>26193930</v>
      </c>
      <c r="P494" s="144" t="s">
        <v>238</v>
      </c>
      <c r="Q494" s="144" t="s">
        <v>238</v>
      </c>
      <c r="R494" s="144" t="s">
        <v>238</v>
      </c>
      <c r="S494" s="141" t="s">
        <v>158</v>
      </c>
      <c r="T494" s="141" t="s">
        <v>1400</v>
      </c>
      <c r="U494" s="141" t="s">
        <v>1390</v>
      </c>
      <c r="V494" s="145" t="s">
        <v>1391</v>
      </c>
      <c r="W494" s="141" t="s">
        <v>4012</v>
      </c>
      <c r="X494" s="146">
        <v>45372</v>
      </c>
      <c r="Y494" s="147">
        <v>202412000033843</v>
      </c>
      <c r="Z494" s="147" t="s">
        <v>178</v>
      </c>
      <c r="AA494" s="141" t="s">
        <v>1703</v>
      </c>
      <c r="AB494" s="146">
        <v>45373</v>
      </c>
      <c r="AC494" s="162" t="s">
        <v>1989</v>
      </c>
      <c r="AD494" s="146">
        <v>45373</v>
      </c>
      <c r="AE494" s="163">
        <v>26193930</v>
      </c>
      <c r="AF494" s="152">
        <f t="shared" si="46"/>
        <v>0</v>
      </c>
      <c r="AG494" s="167">
        <v>570</v>
      </c>
      <c r="AH494" s="146">
        <v>45377</v>
      </c>
      <c r="AI494" s="163">
        <v>26193930</v>
      </c>
      <c r="AJ494" s="152">
        <f t="shared" si="47"/>
        <v>0</v>
      </c>
      <c r="AK494" s="164">
        <v>1324</v>
      </c>
      <c r="AL494" s="146">
        <v>45390</v>
      </c>
      <c r="AM494" s="163">
        <v>26193930</v>
      </c>
      <c r="AN494" s="158">
        <f t="shared" si="48"/>
        <v>0</v>
      </c>
      <c r="AO494" s="157">
        <v>5737718</v>
      </c>
      <c r="AP494" s="157"/>
      <c r="AQ494" s="158">
        <f t="shared" si="50"/>
        <v>20456212</v>
      </c>
      <c r="AR494" s="158">
        <f t="shared" si="49"/>
        <v>0</v>
      </c>
      <c r="AS494" s="159" t="s">
        <v>170</v>
      </c>
      <c r="AT494" s="164">
        <v>279</v>
      </c>
      <c r="AU494" s="165" t="s">
        <v>1705</v>
      </c>
      <c r="AV494" s="148"/>
    </row>
    <row r="495" spans="1:48" s="118" customFormat="1" ht="18.75" customHeight="1">
      <c r="A495" s="140">
        <v>194</v>
      </c>
      <c r="B495" s="141" t="s">
        <v>1990</v>
      </c>
      <c r="C495" s="142" t="s">
        <v>64</v>
      </c>
      <c r="D495" s="168" t="s">
        <v>31</v>
      </c>
      <c r="E495" s="168" t="s">
        <v>13</v>
      </c>
      <c r="F495" s="142" t="s">
        <v>36</v>
      </c>
      <c r="G495" s="141" t="s">
        <v>200</v>
      </c>
      <c r="H495" s="142" t="s">
        <v>6</v>
      </c>
      <c r="I495" s="142" t="s">
        <v>40</v>
      </c>
      <c r="J495" s="168" t="s">
        <v>1991</v>
      </c>
      <c r="K495" s="141" t="s">
        <v>218</v>
      </c>
      <c r="L495" s="141">
        <v>93141506</v>
      </c>
      <c r="M495" s="143">
        <v>3528162</v>
      </c>
      <c r="N495" s="144">
        <v>3.5</v>
      </c>
      <c r="O495" s="143">
        <v>12348567</v>
      </c>
      <c r="P495" s="144" t="s">
        <v>238</v>
      </c>
      <c r="Q495" s="144" t="s">
        <v>238</v>
      </c>
      <c r="R495" s="144" t="s">
        <v>238</v>
      </c>
      <c r="S495" s="141" t="s">
        <v>158</v>
      </c>
      <c r="T495" s="141" t="s">
        <v>1400</v>
      </c>
      <c r="U495" s="141" t="s">
        <v>1390</v>
      </c>
      <c r="V495" s="145" t="s">
        <v>1391</v>
      </c>
      <c r="W495" s="141" t="s">
        <v>4012</v>
      </c>
      <c r="X495" s="146">
        <v>45372</v>
      </c>
      <c r="Y495" s="147">
        <v>202412000033843</v>
      </c>
      <c r="Z495" s="147" t="s">
        <v>178</v>
      </c>
      <c r="AA495" s="141" t="s">
        <v>1703</v>
      </c>
      <c r="AB495" s="146">
        <v>45373</v>
      </c>
      <c r="AC495" s="162" t="s">
        <v>1992</v>
      </c>
      <c r="AD495" s="146">
        <v>45373</v>
      </c>
      <c r="AE495" s="163">
        <v>12348567</v>
      </c>
      <c r="AF495" s="152">
        <f t="shared" si="46"/>
        <v>0</v>
      </c>
      <c r="AG495" s="167">
        <v>554</v>
      </c>
      <c r="AH495" s="146">
        <v>45376</v>
      </c>
      <c r="AI495" s="163">
        <v>0</v>
      </c>
      <c r="AJ495" s="152">
        <f t="shared" si="47"/>
        <v>12348567</v>
      </c>
      <c r="AK495" s="164"/>
      <c r="AL495" s="146"/>
      <c r="AM495" s="163"/>
      <c r="AN495" s="158">
        <f t="shared" si="48"/>
        <v>0</v>
      </c>
      <c r="AO495" s="157"/>
      <c r="AP495" s="157"/>
      <c r="AQ495" s="158">
        <f t="shared" si="50"/>
        <v>0</v>
      </c>
      <c r="AR495" s="158">
        <f t="shared" si="49"/>
        <v>12348567</v>
      </c>
      <c r="AS495" s="159"/>
      <c r="AT495" s="164"/>
      <c r="AU495" s="165"/>
      <c r="AV495" s="148"/>
    </row>
    <row r="496" spans="1:48" s="118" customFormat="1" ht="18.75" customHeight="1">
      <c r="A496" s="140">
        <v>195</v>
      </c>
      <c r="B496" s="141" t="s">
        <v>1993</v>
      </c>
      <c r="C496" s="142" t="s">
        <v>64</v>
      </c>
      <c r="D496" s="168" t="s">
        <v>31</v>
      </c>
      <c r="E496" s="168" t="s">
        <v>13</v>
      </c>
      <c r="F496" s="142" t="s">
        <v>36</v>
      </c>
      <c r="G496" s="141" t="s">
        <v>200</v>
      </c>
      <c r="H496" s="142" t="s">
        <v>2</v>
      </c>
      <c r="I496" s="142" t="s">
        <v>40</v>
      </c>
      <c r="J496" s="168" t="s">
        <v>1994</v>
      </c>
      <c r="K496" s="141" t="s">
        <v>218</v>
      </c>
      <c r="L496" s="141">
        <v>80121703</v>
      </c>
      <c r="M496" s="143">
        <v>8000000</v>
      </c>
      <c r="N496" s="144">
        <v>3.5</v>
      </c>
      <c r="O496" s="143">
        <v>28000000</v>
      </c>
      <c r="P496" s="144" t="s">
        <v>238</v>
      </c>
      <c r="Q496" s="144" t="s">
        <v>238</v>
      </c>
      <c r="R496" s="144" t="s">
        <v>238</v>
      </c>
      <c r="S496" s="141" t="s">
        <v>158</v>
      </c>
      <c r="T496" s="141" t="s">
        <v>1400</v>
      </c>
      <c r="U496" s="141" t="s">
        <v>1390</v>
      </c>
      <c r="V496" s="145" t="s">
        <v>1391</v>
      </c>
      <c r="W496" s="141" t="s">
        <v>4012</v>
      </c>
      <c r="X496" s="146">
        <v>45372</v>
      </c>
      <c r="Y496" s="147">
        <v>202412000033843</v>
      </c>
      <c r="Z496" s="147" t="s">
        <v>178</v>
      </c>
      <c r="AA496" s="141" t="s">
        <v>419</v>
      </c>
      <c r="AB496" s="146">
        <v>45373</v>
      </c>
      <c r="AC496" s="162" t="s">
        <v>1995</v>
      </c>
      <c r="AD496" s="146">
        <v>45373</v>
      </c>
      <c r="AE496" s="163">
        <v>28000000</v>
      </c>
      <c r="AF496" s="152">
        <f t="shared" si="46"/>
        <v>0</v>
      </c>
      <c r="AG496" s="167">
        <v>553</v>
      </c>
      <c r="AH496" s="146">
        <v>45376</v>
      </c>
      <c r="AI496" s="163">
        <v>11859970</v>
      </c>
      <c r="AJ496" s="152">
        <f t="shared" si="47"/>
        <v>16140030</v>
      </c>
      <c r="AK496" s="164">
        <v>2720</v>
      </c>
      <c r="AL496" s="146">
        <v>45439</v>
      </c>
      <c r="AM496" s="163">
        <v>11859970</v>
      </c>
      <c r="AN496" s="158">
        <f t="shared" si="48"/>
        <v>0</v>
      </c>
      <c r="AO496" s="157">
        <v>0</v>
      </c>
      <c r="AP496" s="157"/>
      <c r="AQ496" s="158">
        <f t="shared" si="50"/>
        <v>11859970</v>
      </c>
      <c r="AR496" s="158">
        <f t="shared" si="49"/>
        <v>16140030</v>
      </c>
      <c r="AS496" s="159" t="s">
        <v>170</v>
      </c>
      <c r="AT496" s="164">
        <v>437</v>
      </c>
      <c r="AU496" s="165" t="s">
        <v>1996</v>
      </c>
      <c r="AV496" s="148"/>
    </row>
    <row r="497" spans="1:48" s="118" customFormat="1" ht="18.75" customHeight="1">
      <c r="A497" s="140">
        <v>196</v>
      </c>
      <c r="B497" s="141" t="s">
        <v>1997</v>
      </c>
      <c r="C497" s="142" t="s">
        <v>64</v>
      </c>
      <c r="D497" s="168" t="s">
        <v>31</v>
      </c>
      <c r="E497" s="168" t="s">
        <v>13</v>
      </c>
      <c r="F497" s="142" t="s">
        <v>36</v>
      </c>
      <c r="G497" s="141" t="s">
        <v>200</v>
      </c>
      <c r="H497" s="142" t="s">
        <v>2</v>
      </c>
      <c r="I497" s="142" t="s">
        <v>40</v>
      </c>
      <c r="J497" s="168" t="s">
        <v>1998</v>
      </c>
      <c r="K497" s="141" t="s">
        <v>218</v>
      </c>
      <c r="L497" s="141">
        <v>80121703</v>
      </c>
      <c r="M497" s="143">
        <v>7483980</v>
      </c>
      <c r="N497" s="144">
        <v>3.5</v>
      </c>
      <c r="O497" s="143">
        <v>26193930</v>
      </c>
      <c r="P497" s="144" t="s">
        <v>238</v>
      </c>
      <c r="Q497" s="144" t="s">
        <v>238</v>
      </c>
      <c r="R497" s="144" t="s">
        <v>238</v>
      </c>
      <c r="S497" s="141" t="s">
        <v>158</v>
      </c>
      <c r="T497" s="141" t="s">
        <v>1400</v>
      </c>
      <c r="U497" s="141" t="s">
        <v>1390</v>
      </c>
      <c r="V497" s="145" t="s">
        <v>1391</v>
      </c>
      <c r="W497" s="141" t="s">
        <v>4012</v>
      </c>
      <c r="X497" s="146">
        <v>45372</v>
      </c>
      <c r="Y497" s="147">
        <v>202412000033843</v>
      </c>
      <c r="Z497" s="147" t="s">
        <v>178</v>
      </c>
      <c r="AA497" s="141" t="s">
        <v>1999</v>
      </c>
      <c r="AB497" s="146">
        <v>45373</v>
      </c>
      <c r="AC497" s="162" t="s">
        <v>2000</v>
      </c>
      <c r="AD497" s="146">
        <v>45373</v>
      </c>
      <c r="AE497" s="163">
        <v>26193930</v>
      </c>
      <c r="AF497" s="152">
        <f t="shared" si="46"/>
        <v>0</v>
      </c>
      <c r="AG497" s="167">
        <v>552</v>
      </c>
      <c r="AH497" s="146">
        <v>45376</v>
      </c>
      <c r="AI497" s="163">
        <v>26193930</v>
      </c>
      <c r="AJ497" s="152">
        <f t="shared" si="47"/>
        <v>0</v>
      </c>
      <c r="AK497" s="164">
        <v>1228</v>
      </c>
      <c r="AL497" s="146">
        <v>45387</v>
      </c>
      <c r="AM497" s="163">
        <v>26193930</v>
      </c>
      <c r="AN497" s="158">
        <f t="shared" si="48"/>
        <v>0</v>
      </c>
      <c r="AO497" s="157">
        <v>0</v>
      </c>
      <c r="AP497" s="157"/>
      <c r="AQ497" s="158">
        <f t="shared" si="50"/>
        <v>26193930</v>
      </c>
      <c r="AR497" s="158">
        <f t="shared" si="49"/>
        <v>0</v>
      </c>
      <c r="AS497" s="159" t="s">
        <v>170</v>
      </c>
      <c r="AT497" s="164">
        <v>273</v>
      </c>
      <c r="AU497" s="165" t="s">
        <v>2001</v>
      </c>
      <c r="AV497" s="148"/>
    </row>
    <row r="498" spans="1:48" s="118" customFormat="1" ht="18.75" customHeight="1">
      <c r="A498" s="140">
        <v>197</v>
      </c>
      <c r="B498" s="141" t="s">
        <v>2002</v>
      </c>
      <c r="C498" s="142" t="s">
        <v>64</v>
      </c>
      <c r="D498" s="168" t="s">
        <v>31</v>
      </c>
      <c r="E498" s="168" t="s">
        <v>13</v>
      </c>
      <c r="F498" s="142" t="s">
        <v>36</v>
      </c>
      <c r="G498" s="141" t="s">
        <v>200</v>
      </c>
      <c r="H498" s="142" t="s">
        <v>2</v>
      </c>
      <c r="I498" s="142" t="s">
        <v>40</v>
      </c>
      <c r="J498" s="168" t="s">
        <v>2003</v>
      </c>
      <c r="K498" s="141" t="s">
        <v>218</v>
      </c>
      <c r="L498" s="141">
        <v>80121703</v>
      </c>
      <c r="M498" s="143">
        <v>5929985</v>
      </c>
      <c r="N498" s="144">
        <v>3.5</v>
      </c>
      <c r="O498" s="143">
        <v>20754948</v>
      </c>
      <c r="P498" s="144" t="s">
        <v>238</v>
      </c>
      <c r="Q498" s="144" t="s">
        <v>238</v>
      </c>
      <c r="R498" s="144" t="s">
        <v>238</v>
      </c>
      <c r="S498" s="141" t="s">
        <v>158</v>
      </c>
      <c r="T498" s="141" t="s">
        <v>1400</v>
      </c>
      <c r="U498" s="141" t="s">
        <v>1390</v>
      </c>
      <c r="V498" s="145" t="s">
        <v>1391</v>
      </c>
      <c r="W498" s="141" t="s">
        <v>4012</v>
      </c>
      <c r="X498" s="146">
        <v>45372</v>
      </c>
      <c r="Y498" s="147">
        <v>202412000033843</v>
      </c>
      <c r="Z498" s="147" t="s">
        <v>178</v>
      </c>
      <c r="AA498" s="141" t="s">
        <v>2004</v>
      </c>
      <c r="AB498" s="146">
        <v>45373</v>
      </c>
      <c r="AC498" s="162" t="s">
        <v>2005</v>
      </c>
      <c r="AD498" s="146">
        <v>45373</v>
      </c>
      <c r="AE498" s="163">
        <v>20754948</v>
      </c>
      <c r="AF498" s="152">
        <f t="shared" si="46"/>
        <v>0</v>
      </c>
      <c r="AG498" s="167">
        <v>535</v>
      </c>
      <c r="AH498" s="146">
        <v>45374</v>
      </c>
      <c r="AI498" s="163">
        <v>20754948</v>
      </c>
      <c r="AJ498" s="152">
        <f t="shared" si="47"/>
        <v>0</v>
      </c>
      <c r="AK498" s="164">
        <v>1354</v>
      </c>
      <c r="AL498" s="146">
        <v>45392</v>
      </c>
      <c r="AM498" s="163">
        <v>20754948</v>
      </c>
      <c r="AN498" s="158">
        <f t="shared" si="48"/>
        <v>0</v>
      </c>
      <c r="AO498" s="157">
        <v>4150990</v>
      </c>
      <c r="AP498" s="157"/>
      <c r="AQ498" s="158">
        <f t="shared" si="50"/>
        <v>16603958</v>
      </c>
      <c r="AR498" s="158">
        <f t="shared" si="49"/>
        <v>0</v>
      </c>
      <c r="AS498" s="159" t="s">
        <v>170</v>
      </c>
      <c r="AT498" s="164">
        <v>307</v>
      </c>
      <c r="AU498" s="165" t="s">
        <v>1689</v>
      </c>
      <c r="AV498" s="148"/>
    </row>
    <row r="499" spans="1:48" s="118" customFormat="1" ht="18.75" customHeight="1">
      <c r="A499" s="140">
        <v>198</v>
      </c>
      <c r="B499" s="141" t="s">
        <v>2006</v>
      </c>
      <c r="C499" s="142" t="s">
        <v>64</v>
      </c>
      <c r="D499" s="168" t="s">
        <v>31</v>
      </c>
      <c r="E499" s="168" t="s">
        <v>13</v>
      </c>
      <c r="F499" s="142" t="s">
        <v>36</v>
      </c>
      <c r="G499" s="141" t="s">
        <v>200</v>
      </c>
      <c r="H499" s="142" t="s">
        <v>2</v>
      </c>
      <c r="I499" s="142" t="s">
        <v>40</v>
      </c>
      <c r="J499" s="168" t="s">
        <v>2007</v>
      </c>
      <c r="K499" s="141" t="s">
        <v>218</v>
      </c>
      <c r="L499" s="141">
        <v>80121703</v>
      </c>
      <c r="M499" s="143">
        <v>4945294</v>
      </c>
      <c r="N499" s="144">
        <v>3.5</v>
      </c>
      <c r="O499" s="143">
        <v>17308529</v>
      </c>
      <c r="P499" s="144" t="s">
        <v>238</v>
      </c>
      <c r="Q499" s="144" t="s">
        <v>238</v>
      </c>
      <c r="R499" s="144" t="s">
        <v>238</v>
      </c>
      <c r="S499" s="141" t="s">
        <v>158</v>
      </c>
      <c r="T499" s="141" t="s">
        <v>1400</v>
      </c>
      <c r="U499" s="141" t="s">
        <v>1390</v>
      </c>
      <c r="V499" s="145" t="s">
        <v>1391</v>
      </c>
      <c r="W499" s="141" t="s">
        <v>4012</v>
      </c>
      <c r="X499" s="146">
        <v>45372</v>
      </c>
      <c r="Y499" s="147">
        <v>202412000033843</v>
      </c>
      <c r="Z499" s="147" t="s">
        <v>178</v>
      </c>
      <c r="AA499" s="141" t="s">
        <v>1999</v>
      </c>
      <c r="AB499" s="146">
        <v>45373</v>
      </c>
      <c r="AC499" s="162" t="s">
        <v>2008</v>
      </c>
      <c r="AD499" s="146">
        <v>45373</v>
      </c>
      <c r="AE499" s="163">
        <v>17308529</v>
      </c>
      <c r="AF499" s="152">
        <f t="shared" si="46"/>
        <v>0</v>
      </c>
      <c r="AG499" s="167">
        <v>551</v>
      </c>
      <c r="AH499" s="146">
        <v>45376</v>
      </c>
      <c r="AI499" s="163">
        <v>17308529</v>
      </c>
      <c r="AJ499" s="152">
        <f t="shared" si="47"/>
        <v>0</v>
      </c>
      <c r="AK499" s="164">
        <v>1462</v>
      </c>
      <c r="AL499" s="146">
        <v>45392</v>
      </c>
      <c r="AM499" s="163">
        <v>17308529</v>
      </c>
      <c r="AN499" s="158">
        <f t="shared" si="48"/>
        <v>0</v>
      </c>
      <c r="AO499" s="157">
        <v>3461706</v>
      </c>
      <c r="AP499" s="157"/>
      <c r="AQ499" s="158">
        <f t="shared" si="50"/>
        <v>13846823</v>
      </c>
      <c r="AR499" s="158">
        <f t="shared" si="49"/>
        <v>0</v>
      </c>
      <c r="AS499" s="159" t="s">
        <v>170</v>
      </c>
      <c r="AT499" s="164">
        <v>308</v>
      </c>
      <c r="AU499" s="165" t="s">
        <v>1629</v>
      </c>
      <c r="AV499" s="148"/>
    </row>
    <row r="500" spans="1:48" s="118" customFormat="1" ht="18.75" customHeight="1">
      <c r="A500" s="140">
        <v>199</v>
      </c>
      <c r="B500" s="141" t="s">
        <v>2009</v>
      </c>
      <c r="C500" s="142" t="s">
        <v>64</v>
      </c>
      <c r="D500" s="168" t="s">
        <v>31</v>
      </c>
      <c r="E500" s="168" t="s">
        <v>13</v>
      </c>
      <c r="F500" s="142" t="s">
        <v>36</v>
      </c>
      <c r="G500" s="141" t="s">
        <v>200</v>
      </c>
      <c r="H500" s="142" t="s">
        <v>2</v>
      </c>
      <c r="I500" s="142" t="s">
        <v>40</v>
      </c>
      <c r="J500" s="168" t="s">
        <v>2007</v>
      </c>
      <c r="K500" s="141" t="s">
        <v>218</v>
      </c>
      <c r="L500" s="141">
        <v>80121703</v>
      </c>
      <c r="M500" s="143">
        <v>4945294</v>
      </c>
      <c r="N500" s="144">
        <v>3.5</v>
      </c>
      <c r="O500" s="143">
        <v>17308529</v>
      </c>
      <c r="P500" s="144" t="s">
        <v>238</v>
      </c>
      <c r="Q500" s="144" t="s">
        <v>238</v>
      </c>
      <c r="R500" s="144" t="s">
        <v>238</v>
      </c>
      <c r="S500" s="141" t="s">
        <v>158</v>
      </c>
      <c r="T500" s="141" t="s">
        <v>1400</v>
      </c>
      <c r="U500" s="141" t="s">
        <v>1390</v>
      </c>
      <c r="V500" s="145" t="s">
        <v>1391</v>
      </c>
      <c r="W500" s="141" t="s">
        <v>4012</v>
      </c>
      <c r="X500" s="146">
        <v>45372</v>
      </c>
      <c r="Y500" s="147">
        <v>202412000033843</v>
      </c>
      <c r="Z500" s="147" t="s">
        <v>178</v>
      </c>
      <c r="AA500" s="141" t="s">
        <v>1999</v>
      </c>
      <c r="AB500" s="146">
        <v>45373</v>
      </c>
      <c r="AC500" s="162" t="s">
        <v>2010</v>
      </c>
      <c r="AD500" s="146">
        <v>45373</v>
      </c>
      <c r="AE500" s="163">
        <v>17308529</v>
      </c>
      <c r="AF500" s="152">
        <f t="shared" si="46"/>
        <v>0</v>
      </c>
      <c r="AG500" s="167">
        <v>536</v>
      </c>
      <c r="AH500" s="146">
        <v>45374</v>
      </c>
      <c r="AI500" s="163">
        <v>17308529</v>
      </c>
      <c r="AJ500" s="152">
        <f t="shared" si="47"/>
        <v>0</v>
      </c>
      <c r="AK500" s="164">
        <v>1149</v>
      </c>
      <c r="AL500" s="146">
        <v>45384</v>
      </c>
      <c r="AM500" s="163">
        <v>17308529</v>
      </c>
      <c r="AN500" s="158">
        <f t="shared" si="48"/>
        <v>0</v>
      </c>
      <c r="AO500" s="157">
        <v>4615608</v>
      </c>
      <c r="AP500" s="157"/>
      <c r="AQ500" s="158">
        <f t="shared" si="50"/>
        <v>12692921</v>
      </c>
      <c r="AR500" s="158">
        <f t="shared" si="49"/>
        <v>0</v>
      </c>
      <c r="AS500" s="159" t="s">
        <v>170</v>
      </c>
      <c r="AT500" s="164">
        <v>259</v>
      </c>
      <c r="AU500" s="165" t="s">
        <v>1694</v>
      </c>
      <c r="AV500" s="148"/>
    </row>
    <row r="501" spans="1:48" s="118" customFormat="1" ht="18.75" customHeight="1">
      <c r="A501" s="140">
        <v>200</v>
      </c>
      <c r="B501" s="141" t="s">
        <v>2011</v>
      </c>
      <c r="C501" s="142" t="s">
        <v>64</v>
      </c>
      <c r="D501" s="168" t="s">
        <v>31</v>
      </c>
      <c r="E501" s="168" t="s">
        <v>13</v>
      </c>
      <c r="F501" s="142" t="s">
        <v>35</v>
      </c>
      <c r="G501" s="141" t="s">
        <v>200</v>
      </c>
      <c r="H501" s="142" t="s">
        <v>6</v>
      </c>
      <c r="I501" s="142" t="s">
        <v>40</v>
      </c>
      <c r="J501" s="168" t="s">
        <v>2012</v>
      </c>
      <c r="K501" s="141" t="s">
        <v>218</v>
      </c>
      <c r="L501" s="141">
        <v>93141506</v>
      </c>
      <c r="M501" s="143">
        <v>5228095.0666666664</v>
      </c>
      <c r="N501" s="144">
        <v>3.5</v>
      </c>
      <c r="O501" s="143">
        <v>18298333</v>
      </c>
      <c r="P501" s="144" t="s">
        <v>238</v>
      </c>
      <c r="Q501" s="144" t="s">
        <v>238</v>
      </c>
      <c r="R501" s="144" t="s">
        <v>238</v>
      </c>
      <c r="S501" s="141" t="s">
        <v>158</v>
      </c>
      <c r="T501" s="141" t="s">
        <v>1400</v>
      </c>
      <c r="U501" s="141" t="s">
        <v>1390</v>
      </c>
      <c r="V501" s="145" t="s">
        <v>1391</v>
      </c>
      <c r="W501" s="141" t="s">
        <v>4012</v>
      </c>
      <c r="X501" s="146">
        <v>45372</v>
      </c>
      <c r="Y501" s="147">
        <v>202412000033843</v>
      </c>
      <c r="Z501" s="147" t="s">
        <v>178</v>
      </c>
      <c r="AA501" s="141" t="s">
        <v>2013</v>
      </c>
      <c r="AB501" s="146">
        <v>45373</v>
      </c>
      <c r="AC501" s="162" t="s">
        <v>2014</v>
      </c>
      <c r="AD501" s="146">
        <v>45373</v>
      </c>
      <c r="AE501" s="163">
        <v>18298333</v>
      </c>
      <c r="AF501" s="152">
        <f t="shared" si="46"/>
        <v>0</v>
      </c>
      <c r="AG501" s="167">
        <v>568</v>
      </c>
      <c r="AH501" s="146">
        <v>45377</v>
      </c>
      <c r="AI501" s="163">
        <v>18298333</v>
      </c>
      <c r="AJ501" s="152">
        <f t="shared" si="47"/>
        <v>0</v>
      </c>
      <c r="AK501" s="164">
        <v>1304</v>
      </c>
      <c r="AL501" s="146">
        <v>45390</v>
      </c>
      <c r="AM501" s="163">
        <v>18298333</v>
      </c>
      <c r="AN501" s="158">
        <f t="shared" si="48"/>
        <v>0</v>
      </c>
      <c r="AO501" s="157">
        <v>4008206</v>
      </c>
      <c r="AP501" s="157"/>
      <c r="AQ501" s="158">
        <f t="shared" si="50"/>
        <v>14290127</v>
      </c>
      <c r="AR501" s="158">
        <f t="shared" si="49"/>
        <v>0</v>
      </c>
      <c r="AS501" s="159" t="s">
        <v>170</v>
      </c>
      <c r="AT501" s="164">
        <v>275</v>
      </c>
      <c r="AU501" s="165" t="s">
        <v>2015</v>
      </c>
      <c r="AV501" s="148"/>
    </row>
    <row r="502" spans="1:48" s="118" customFormat="1" ht="18.75" customHeight="1">
      <c r="A502" s="140">
        <v>201</v>
      </c>
      <c r="B502" s="141" t="s">
        <v>2016</v>
      </c>
      <c r="C502" s="142" t="s">
        <v>64</v>
      </c>
      <c r="D502" s="168" t="s">
        <v>31</v>
      </c>
      <c r="E502" s="168" t="s">
        <v>13</v>
      </c>
      <c r="F502" s="142" t="s">
        <v>36</v>
      </c>
      <c r="G502" s="141" t="s">
        <v>200</v>
      </c>
      <c r="H502" s="142" t="s">
        <v>6</v>
      </c>
      <c r="I502" s="142" t="s">
        <v>40</v>
      </c>
      <c r="J502" s="168" t="s">
        <v>2012</v>
      </c>
      <c r="K502" s="141" t="s">
        <v>218</v>
      </c>
      <c r="L502" s="141">
        <v>93141506</v>
      </c>
      <c r="M502" s="143">
        <v>5228095</v>
      </c>
      <c r="N502" s="144">
        <v>3.5</v>
      </c>
      <c r="O502" s="143">
        <v>18298333</v>
      </c>
      <c r="P502" s="144" t="s">
        <v>238</v>
      </c>
      <c r="Q502" s="144" t="s">
        <v>238</v>
      </c>
      <c r="R502" s="144" t="s">
        <v>238</v>
      </c>
      <c r="S502" s="141" t="s">
        <v>158</v>
      </c>
      <c r="T502" s="141" t="s">
        <v>1400</v>
      </c>
      <c r="U502" s="141" t="s">
        <v>1390</v>
      </c>
      <c r="V502" s="145" t="s">
        <v>1391</v>
      </c>
      <c r="W502" s="141" t="s">
        <v>4012</v>
      </c>
      <c r="X502" s="146">
        <v>45372</v>
      </c>
      <c r="Y502" s="147">
        <v>202412000033843</v>
      </c>
      <c r="Z502" s="147" t="s">
        <v>178</v>
      </c>
      <c r="AA502" s="141" t="s">
        <v>1660</v>
      </c>
      <c r="AB502" s="146">
        <v>45373</v>
      </c>
      <c r="AC502" s="162" t="s">
        <v>2017</v>
      </c>
      <c r="AD502" s="146">
        <v>45373</v>
      </c>
      <c r="AE502" s="163">
        <v>18298333</v>
      </c>
      <c r="AF502" s="152">
        <f t="shared" si="46"/>
        <v>0</v>
      </c>
      <c r="AG502" s="167">
        <v>537</v>
      </c>
      <c r="AH502" s="146">
        <v>45374</v>
      </c>
      <c r="AI502" s="163">
        <v>18298333</v>
      </c>
      <c r="AJ502" s="152">
        <f t="shared" si="47"/>
        <v>0</v>
      </c>
      <c r="AK502" s="164">
        <v>1229</v>
      </c>
      <c r="AL502" s="146">
        <v>45387</v>
      </c>
      <c r="AM502" s="163">
        <v>18298333</v>
      </c>
      <c r="AN502" s="158">
        <f t="shared" si="48"/>
        <v>0</v>
      </c>
      <c r="AO502" s="157">
        <v>4531016</v>
      </c>
      <c r="AP502" s="157"/>
      <c r="AQ502" s="158">
        <f t="shared" si="50"/>
        <v>13767317</v>
      </c>
      <c r="AR502" s="158">
        <f t="shared" si="49"/>
        <v>0</v>
      </c>
      <c r="AS502" s="159" t="s">
        <v>170</v>
      </c>
      <c r="AT502" s="164">
        <v>269</v>
      </c>
      <c r="AU502" s="165" t="s">
        <v>1613</v>
      </c>
      <c r="AV502" s="148"/>
    </row>
    <row r="503" spans="1:48" s="118" customFormat="1" ht="18.75" customHeight="1">
      <c r="A503" s="140">
        <v>202</v>
      </c>
      <c r="B503" s="141" t="s">
        <v>2018</v>
      </c>
      <c r="C503" s="142" t="s">
        <v>64</v>
      </c>
      <c r="D503" s="168" t="s">
        <v>31</v>
      </c>
      <c r="E503" s="168" t="s">
        <v>13</v>
      </c>
      <c r="F503" s="142" t="s">
        <v>36</v>
      </c>
      <c r="G503" s="141" t="s">
        <v>200</v>
      </c>
      <c r="H503" s="142" t="s">
        <v>1</v>
      </c>
      <c r="I503" s="142" t="s">
        <v>40</v>
      </c>
      <c r="J503" s="168" t="s">
        <v>2019</v>
      </c>
      <c r="K503" s="141" t="s">
        <v>218</v>
      </c>
      <c r="L503" s="141">
        <v>80131803</v>
      </c>
      <c r="M503" s="143">
        <v>6000000</v>
      </c>
      <c r="N503" s="144">
        <v>3.5</v>
      </c>
      <c r="O503" s="143">
        <v>21000000</v>
      </c>
      <c r="P503" s="144" t="s">
        <v>238</v>
      </c>
      <c r="Q503" s="144" t="s">
        <v>238</v>
      </c>
      <c r="R503" s="144" t="s">
        <v>238</v>
      </c>
      <c r="S503" s="141" t="s">
        <v>158</v>
      </c>
      <c r="T503" s="141" t="s">
        <v>1400</v>
      </c>
      <c r="U503" s="141" t="s">
        <v>1390</v>
      </c>
      <c r="V503" s="145" t="s">
        <v>1391</v>
      </c>
      <c r="W503" s="141" t="s">
        <v>4012</v>
      </c>
      <c r="X503" s="146">
        <v>45372</v>
      </c>
      <c r="Y503" s="147">
        <v>202412000033843</v>
      </c>
      <c r="Z503" s="147" t="s">
        <v>178</v>
      </c>
      <c r="AA503" s="141" t="s">
        <v>2020</v>
      </c>
      <c r="AB503" s="146">
        <v>45373</v>
      </c>
      <c r="AC503" s="162" t="s">
        <v>2021</v>
      </c>
      <c r="AD503" s="146">
        <v>45373</v>
      </c>
      <c r="AE503" s="163">
        <v>21000000</v>
      </c>
      <c r="AF503" s="152">
        <f t="shared" si="46"/>
        <v>0</v>
      </c>
      <c r="AG503" s="167">
        <v>539</v>
      </c>
      <c r="AH503" s="146">
        <v>45376</v>
      </c>
      <c r="AI503" s="163">
        <v>21000000</v>
      </c>
      <c r="AJ503" s="152">
        <f t="shared" si="47"/>
        <v>0</v>
      </c>
      <c r="AK503" s="164">
        <v>1230</v>
      </c>
      <c r="AL503" s="146">
        <v>45387</v>
      </c>
      <c r="AM503" s="163">
        <v>21000000</v>
      </c>
      <c r="AN503" s="158">
        <f t="shared" si="48"/>
        <v>0</v>
      </c>
      <c r="AO503" s="157">
        <v>5200000</v>
      </c>
      <c r="AP503" s="157"/>
      <c r="AQ503" s="158">
        <f t="shared" si="50"/>
        <v>15800000</v>
      </c>
      <c r="AR503" s="158">
        <f t="shared" si="49"/>
        <v>0</v>
      </c>
      <c r="AS503" s="159" t="s">
        <v>170</v>
      </c>
      <c r="AT503" s="164">
        <v>270</v>
      </c>
      <c r="AU503" s="165" t="s">
        <v>2022</v>
      </c>
      <c r="AV503" s="148"/>
    </row>
    <row r="504" spans="1:48" s="118" customFormat="1" ht="18.75" customHeight="1">
      <c r="A504" s="140">
        <v>203</v>
      </c>
      <c r="B504" s="141" t="s">
        <v>2023</v>
      </c>
      <c r="C504" s="142" t="s">
        <v>64</v>
      </c>
      <c r="D504" s="168" t="s">
        <v>31</v>
      </c>
      <c r="E504" s="168" t="s">
        <v>13</v>
      </c>
      <c r="F504" s="142" t="s">
        <v>36</v>
      </c>
      <c r="G504" s="141" t="s">
        <v>200</v>
      </c>
      <c r="H504" s="142" t="s">
        <v>1</v>
      </c>
      <c r="I504" s="142" t="s">
        <v>40</v>
      </c>
      <c r="J504" s="168" t="s">
        <v>2024</v>
      </c>
      <c r="K504" s="141" t="s">
        <v>218</v>
      </c>
      <c r="L504" s="141">
        <v>80131803</v>
      </c>
      <c r="M504" s="143">
        <v>3800000</v>
      </c>
      <c r="N504" s="144">
        <v>3.5</v>
      </c>
      <c r="O504" s="143">
        <v>13300000</v>
      </c>
      <c r="P504" s="144" t="s">
        <v>238</v>
      </c>
      <c r="Q504" s="144" t="s">
        <v>238</v>
      </c>
      <c r="R504" s="144" t="s">
        <v>238</v>
      </c>
      <c r="S504" s="141" t="s">
        <v>158</v>
      </c>
      <c r="T504" s="141" t="s">
        <v>1400</v>
      </c>
      <c r="U504" s="141" t="s">
        <v>1390</v>
      </c>
      <c r="V504" s="145" t="s">
        <v>1391</v>
      </c>
      <c r="W504" s="141" t="s">
        <v>4012</v>
      </c>
      <c r="X504" s="146">
        <v>45372</v>
      </c>
      <c r="Y504" s="147">
        <v>202412000033843</v>
      </c>
      <c r="Z504" s="147" t="s">
        <v>178</v>
      </c>
      <c r="AA504" s="141" t="s">
        <v>1940</v>
      </c>
      <c r="AB504" s="146">
        <v>45373</v>
      </c>
      <c r="AC504" s="162" t="s">
        <v>2025</v>
      </c>
      <c r="AD504" s="146">
        <v>45373</v>
      </c>
      <c r="AE504" s="163">
        <v>13300000</v>
      </c>
      <c r="AF504" s="152">
        <f t="shared" si="46"/>
        <v>0</v>
      </c>
      <c r="AG504" s="167">
        <v>538</v>
      </c>
      <c r="AH504" s="146">
        <v>45376</v>
      </c>
      <c r="AI504" s="163">
        <v>13300000</v>
      </c>
      <c r="AJ504" s="152">
        <f t="shared" si="47"/>
        <v>0</v>
      </c>
      <c r="AK504" s="164">
        <v>1328</v>
      </c>
      <c r="AL504" s="146">
        <v>45390</v>
      </c>
      <c r="AM504" s="163">
        <v>13300000</v>
      </c>
      <c r="AN504" s="158">
        <f t="shared" si="48"/>
        <v>0</v>
      </c>
      <c r="AO504" s="157">
        <v>2913333</v>
      </c>
      <c r="AP504" s="157"/>
      <c r="AQ504" s="158">
        <f t="shared" si="50"/>
        <v>10386667</v>
      </c>
      <c r="AR504" s="158">
        <f t="shared" si="49"/>
        <v>0</v>
      </c>
      <c r="AS504" s="159" t="s">
        <v>168</v>
      </c>
      <c r="AT504" s="164">
        <v>293</v>
      </c>
      <c r="AU504" s="165" t="s">
        <v>1721</v>
      </c>
      <c r="AV504" s="148"/>
    </row>
    <row r="505" spans="1:48" s="118" customFormat="1" ht="18.75" customHeight="1">
      <c r="A505" s="140">
        <v>204</v>
      </c>
      <c r="B505" s="141" t="s">
        <v>2026</v>
      </c>
      <c r="C505" s="142" t="s">
        <v>64</v>
      </c>
      <c r="D505" s="168" t="s">
        <v>31</v>
      </c>
      <c r="E505" s="168" t="s">
        <v>13</v>
      </c>
      <c r="F505" s="142" t="s">
        <v>36</v>
      </c>
      <c r="G505" s="141" t="s">
        <v>200</v>
      </c>
      <c r="H505" s="142" t="s">
        <v>8</v>
      </c>
      <c r="I505" s="142" t="s">
        <v>40</v>
      </c>
      <c r="J505" s="168" t="s">
        <v>1488</v>
      </c>
      <c r="K505" s="141" t="s">
        <v>218</v>
      </c>
      <c r="L505" s="141">
        <v>84111700</v>
      </c>
      <c r="M505" s="143">
        <v>7767043</v>
      </c>
      <c r="N505" s="144">
        <v>3.5</v>
      </c>
      <c r="O505" s="143">
        <v>27184651</v>
      </c>
      <c r="P505" s="144" t="s">
        <v>238</v>
      </c>
      <c r="Q505" s="144" t="s">
        <v>238</v>
      </c>
      <c r="R505" s="144" t="s">
        <v>238</v>
      </c>
      <c r="S505" s="141" t="s">
        <v>158</v>
      </c>
      <c r="T505" s="141" t="s">
        <v>1400</v>
      </c>
      <c r="U505" s="141" t="s">
        <v>1390</v>
      </c>
      <c r="V505" s="145" t="s">
        <v>1391</v>
      </c>
      <c r="W505" s="141" t="s">
        <v>4012</v>
      </c>
      <c r="X505" s="146">
        <v>45372</v>
      </c>
      <c r="Y505" s="147">
        <v>202412000033843</v>
      </c>
      <c r="Z505" s="147" t="s">
        <v>178</v>
      </c>
      <c r="AA505" s="141" t="s">
        <v>2027</v>
      </c>
      <c r="AB505" s="146">
        <v>45373</v>
      </c>
      <c r="AC505" s="162" t="s">
        <v>46</v>
      </c>
      <c r="AD505" s="146">
        <v>45373</v>
      </c>
      <c r="AE505" s="163">
        <v>27184651</v>
      </c>
      <c r="AF505" s="152">
        <f t="shared" si="46"/>
        <v>0</v>
      </c>
      <c r="AG505" s="167">
        <v>540</v>
      </c>
      <c r="AH505" s="146">
        <v>45376</v>
      </c>
      <c r="AI505" s="163">
        <v>27184651</v>
      </c>
      <c r="AJ505" s="152">
        <f t="shared" si="47"/>
        <v>0</v>
      </c>
      <c r="AK505" s="164">
        <v>1761</v>
      </c>
      <c r="AL505" s="146">
        <v>45399</v>
      </c>
      <c r="AM505" s="163">
        <v>27184651</v>
      </c>
      <c r="AN505" s="158">
        <f t="shared" si="48"/>
        <v>0</v>
      </c>
      <c r="AO505" s="157">
        <v>2330113</v>
      </c>
      <c r="AP505" s="157"/>
      <c r="AQ505" s="158">
        <f t="shared" si="50"/>
        <v>24854538</v>
      </c>
      <c r="AR505" s="158">
        <f t="shared" si="49"/>
        <v>0</v>
      </c>
      <c r="AS505" s="159" t="s">
        <v>170</v>
      </c>
      <c r="AT505" s="164">
        <v>364</v>
      </c>
      <c r="AU505" s="165" t="s">
        <v>2028</v>
      </c>
      <c r="AV505" s="148"/>
    </row>
    <row r="506" spans="1:48" s="118" customFormat="1" ht="18.75" customHeight="1">
      <c r="A506" s="140">
        <v>205</v>
      </c>
      <c r="B506" s="141" t="s">
        <v>2029</v>
      </c>
      <c r="C506" s="142" t="s">
        <v>64</v>
      </c>
      <c r="D506" s="168" t="s">
        <v>31</v>
      </c>
      <c r="E506" s="168" t="s">
        <v>13</v>
      </c>
      <c r="F506" s="142" t="s">
        <v>36</v>
      </c>
      <c r="G506" s="141" t="s">
        <v>200</v>
      </c>
      <c r="H506" s="142" t="s">
        <v>7</v>
      </c>
      <c r="I506" s="142" t="s">
        <v>40</v>
      </c>
      <c r="J506" s="168" t="s">
        <v>2030</v>
      </c>
      <c r="K506" s="141" t="s">
        <v>218</v>
      </c>
      <c r="L506" s="141">
        <v>80111600</v>
      </c>
      <c r="M506" s="143">
        <v>8000000</v>
      </c>
      <c r="N506" s="144">
        <v>3.5</v>
      </c>
      <c r="O506" s="143">
        <v>28000000</v>
      </c>
      <c r="P506" s="144" t="s">
        <v>238</v>
      </c>
      <c r="Q506" s="144" t="s">
        <v>238</v>
      </c>
      <c r="R506" s="144" t="s">
        <v>238</v>
      </c>
      <c r="S506" s="141" t="s">
        <v>158</v>
      </c>
      <c r="T506" s="141" t="s">
        <v>1400</v>
      </c>
      <c r="U506" s="141" t="s">
        <v>1390</v>
      </c>
      <c r="V506" s="145" t="s">
        <v>1391</v>
      </c>
      <c r="W506" s="141" t="s">
        <v>4012</v>
      </c>
      <c r="X506" s="146">
        <v>45372</v>
      </c>
      <c r="Y506" s="147">
        <v>202412000033843</v>
      </c>
      <c r="Z506" s="147" t="s">
        <v>178</v>
      </c>
      <c r="AA506" s="141" t="s">
        <v>2031</v>
      </c>
      <c r="AB506" s="146">
        <v>45373</v>
      </c>
      <c r="AC506" s="162" t="s">
        <v>2032</v>
      </c>
      <c r="AD506" s="146">
        <v>45373</v>
      </c>
      <c r="AE506" s="163">
        <v>28000000</v>
      </c>
      <c r="AF506" s="152">
        <f t="shared" si="46"/>
        <v>0</v>
      </c>
      <c r="AG506" s="167">
        <v>541</v>
      </c>
      <c r="AH506" s="146">
        <v>45376</v>
      </c>
      <c r="AI506" s="163">
        <v>28000000</v>
      </c>
      <c r="AJ506" s="152">
        <f t="shared" si="47"/>
        <v>0</v>
      </c>
      <c r="AK506" s="164">
        <v>1225</v>
      </c>
      <c r="AL506" s="146">
        <v>45385</v>
      </c>
      <c r="AM506" s="163">
        <v>28000000</v>
      </c>
      <c r="AN506" s="158">
        <f t="shared" si="48"/>
        <v>0</v>
      </c>
      <c r="AO506" s="157">
        <v>6533333</v>
      </c>
      <c r="AP506" s="157"/>
      <c r="AQ506" s="158">
        <f t="shared" si="50"/>
        <v>21466667</v>
      </c>
      <c r="AR506" s="158">
        <f t="shared" si="49"/>
        <v>0</v>
      </c>
      <c r="AS506" s="159" t="s">
        <v>170</v>
      </c>
      <c r="AT506" s="164">
        <v>255</v>
      </c>
      <c r="AU506" s="165" t="s">
        <v>2033</v>
      </c>
      <c r="AV506" s="148"/>
    </row>
    <row r="507" spans="1:48" s="118" customFormat="1" ht="18.75" customHeight="1">
      <c r="A507" s="140">
        <v>206</v>
      </c>
      <c r="B507" s="141" t="s">
        <v>2034</v>
      </c>
      <c r="C507" s="142" t="s">
        <v>64</v>
      </c>
      <c r="D507" s="168" t="s">
        <v>31</v>
      </c>
      <c r="E507" s="168" t="s">
        <v>13</v>
      </c>
      <c r="F507" s="142" t="s">
        <v>36</v>
      </c>
      <c r="G507" s="141" t="s">
        <v>200</v>
      </c>
      <c r="H507" s="142" t="s">
        <v>5</v>
      </c>
      <c r="I507" s="142" t="s">
        <v>40</v>
      </c>
      <c r="J507" s="168" t="s">
        <v>2035</v>
      </c>
      <c r="K507" s="141" t="s">
        <v>218</v>
      </c>
      <c r="L507" s="141">
        <v>80161504</v>
      </c>
      <c r="M507" s="143">
        <v>3500000</v>
      </c>
      <c r="N507" s="144">
        <v>3.5</v>
      </c>
      <c r="O507" s="143">
        <v>12250000</v>
      </c>
      <c r="P507" s="144" t="s">
        <v>238</v>
      </c>
      <c r="Q507" s="144" t="s">
        <v>238</v>
      </c>
      <c r="R507" s="144" t="s">
        <v>238</v>
      </c>
      <c r="S507" s="141" t="s">
        <v>158</v>
      </c>
      <c r="T507" s="141" t="s">
        <v>1400</v>
      </c>
      <c r="U507" s="141" t="s">
        <v>1390</v>
      </c>
      <c r="V507" s="145" t="s">
        <v>1391</v>
      </c>
      <c r="W507" s="141" t="s">
        <v>4012</v>
      </c>
      <c r="X507" s="146">
        <v>45372</v>
      </c>
      <c r="Y507" s="147">
        <v>202412000033843</v>
      </c>
      <c r="Z507" s="147" t="s">
        <v>178</v>
      </c>
      <c r="AA507" s="141" t="s">
        <v>2036</v>
      </c>
      <c r="AB507" s="146">
        <v>45373</v>
      </c>
      <c r="AC507" s="162" t="s">
        <v>2037</v>
      </c>
      <c r="AD507" s="146">
        <v>45373</v>
      </c>
      <c r="AE507" s="163">
        <v>12250000</v>
      </c>
      <c r="AF507" s="152">
        <f t="shared" si="46"/>
        <v>0</v>
      </c>
      <c r="AG507" s="167">
        <v>542</v>
      </c>
      <c r="AH507" s="146">
        <v>45376</v>
      </c>
      <c r="AI507" s="163">
        <v>12250000</v>
      </c>
      <c r="AJ507" s="152">
        <f t="shared" si="47"/>
        <v>0</v>
      </c>
      <c r="AK507" s="164">
        <v>1148</v>
      </c>
      <c r="AL507" s="146">
        <v>45384</v>
      </c>
      <c r="AM507" s="163">
        <v>12250000</v>
      </c>
      <c r="AN507" s="158">
        <f t="shared" si="48"/>
        <v>0</v>
      </c>
      <c r="AO507" s="157">
        <v>3266667</v>
      </c>
      <c r="AP507" s="157"/>
      <c r="AQ507" s="158">
        <f t="shared" si="50"/>
        <v>8983333</v>
      </c>
      <c r="AR507" s="158">
        <f t="shared" si="49"/>
        <v>0</v>
      </c>
      <c r="AS507" s="159" t="s">
        <v>168</v>
      </c>
      <c r="AT507" s="164">
        <v>258</v>
      </c>
      <c r="AU507" s="165" t="s">
        <v>1640</v>
      </c>
      <c r="AV507" s="148"/>
    </row>
    <row r="508" spans="1:48" s="118" customFormat="1" ht="18.75" customHeight="1">
      <c r="A508" s="140">
        <v>207</v>
      </c>
      <c r="B508" s="141" t="s">
        <v>2038</v>
      </c>
      <c r="C508" s="142" t="s">
        <v>64</v>
      </c>
      <c r="D508" s="168" t="s">
        <v>31</v>
      </c>
      <c r="E508" s="168" t="s">
        <v>13</v>
      </c>
      <c r="F508" s="142" t="s">
        <v>36</v>
      </c>
      <c r="G508" s="141" t="s">
        <v>200</v>
      </c>
      <c r="H508" s="142" t="s">
        <v>6</v>
      </c>
      <c r="I508" s="142" t="s">
        <v>40</v>
      </c>
      <c r="J508" s="168" t="s">
        <v>2039</v>
      </c>
      <c r="K508" s="141" t="s">
        <v>218</v>
      </c>
      <c r="L508" s="141">
        <v>93141506</v>
      </c>
      <c r="M508" s="143">
        <v>8000000</v>
      </c>
      <c r="N508" s="144">
        <v>3.5</v>
      </c>
      <c r="O508" s="143">
        <v>28000000</v>
      </c>
      <c r="P508" s="144" t="s">
        <v>238</v>
      </c>
      <c r="Q508" s="144" t="s">
        <v>238</v>
      </c>
      <c r="R508" s="144" t="s">
        <v>238</v>
      </c>
      <c r="S508" s="141" t="s">
        <v>158</v>
      </c>
      <c r="T508" s="141" t="s">
        <v>1400</v>
      </c>
      <c r="U508" s="141" t="s">
        <v>1390</v>
      </c>
      <c r="V508" s="145" t="s">
        <v>1391</v>
      </c>
      <c r="W508" s="141" t="s">
        <v>4012</v>
      </c>
      <c r="X508" s="146">
        <v>45372</v>
      </c>
      <c r="Y508" s="147">
        <v>202412000033843</v>
      </c>
      <c r="Z508" s="147" t="s">
        <v>178</v>
      </c>
      <c r="AA508" s="141" t="s">
        <v>1622</v>
      </c>
      <c r="AB508" s="146">
        <v>45373</v>
      </c>
      <c r="AC508" s="162" t="s">
        <v>2040</v>
      </c>
      <c r="AD508" s="146">
        <v>45373</v>
      </c>
      <c r="AE508" s="163">
        <v>28000000</v>
      </c>
      <c r="AF508" s="152">
        <f t="shared" si="46"/>
        <v>0</v>
      </c>
      <c r="AG508" s="167">
        <v>543</v>
      </c>
      <c r="AH508" s="146">
        <v>45376</v>
      </c>
      <c r="AI508" s="163">
        <v>0</v>
      </c>
      <c r="AJ508" s="152">
        <f t="shared" si="47"/>
        <v>28000000</v>
      </c>
      <c r="AK508" s="164"/>
      <c r="AL508" s="146"/>
      <c r="AM508" s="163"/>
      <c r="AN508" s="158">
        <f t="shared" si="48"/>
        <v>0</v>
      </c>
      <c r="AO508" s="157"/>
      <c r="AP508" s="157"/>
      <c r="AQ508" s="158">
        <f t="shared" si="50"/>
        <v>0</v>
      </c>
      <c r="AR508" s="158">
        <f t="shared" si="49"/>
        <v>28000000</v>
      </c>
      <c r="AS508" s="159"/>
      <c r="AT508" s="164"/>
      <c r="AU508" s="165"/>
      <c r="AV508" s="148"/>
    </row>
    <row r="509" spans="1:48" s="118" customFormat="1" ht="18.75" customHeight="1">
      <c r="A509" s="140">
        <v>208</v>
      </c>
      <c r="B509" s="141" t="s">
        <v>2041</v>
      </c>
      <c r="C509" s="142" t="s">
        <v>64</v>
      </c>
      <c r="D509" s="168" t="s">
        <v>31</v>
      </c>
      <c r="E509" s="168" t="s">
        <v>13</v>
      </c>
      <c r="F509" s="142" t="s">
        <v>36</v>
      </c>
      <c r="G509" s="141" t="s">
        <v>200</v>
      </c>
      <c r="H509" s="142" t="s">
        <v>1</v>
      </c>
      <c r="I509" s="142" t="s">
        <v>40</v>
      </c>
      <c r="J509" s="168" t="s">
        <v>2042</v>
      </c>
      <c r="K509" s="141" t="s">
        <v>218</v>
      </c>
      <c r="L509" s="141">
        <v>80131803</v>
      </c>
      <c r="M509" s="143">
        <v>5500000</v>
      </c>
      <c r="N509" s="144">
        <v>3.5</v>
      </c>
      <c r="O509" s="143">
        <v>19250000</v>
      </c>
      <c r="P509" s="144" t="s">
        <v>238</v>
      </c>
      <c r="Q509" s="144" t="s">
        <v>238</v>
      </c>
      <c r="R509" s="144" t="s">
        <v>238</v>
      </c>
      <c r="S509" s="141" t="s">
        <v>158</v>
      </c>
      <c r="T509" s="141" t="s">
        <v>1400</v>
      </c>
      <c r="U509" s="141" t="s">
        <v>1390</v>
      </c>
      <c r="V509" s="145" t="s">
        <v>1391</v>
      </c>
      <c r="W509" s="141" t="s">
        <v>4012</v>
      </c>
      <c r="X509" s="146">
        <v>45372</v>
      </c>
      <c r="Y509" s="147">
        <v>202412000033843</v>
      </c>
      <c r="Z509" s="147" t="s">
        <v>178</v>
      </c>
      <c r="AA509" s="141" t="s">
        <v>1719</v>
      </c>
      <c r="AB509" s="146">
        <v>45373</v>
      </c>
      <c r="AC509" s="162" t="s">
        <v>2043</v>
      </c>
      <c r="AD509" s="146">
        <v>45373</v>
      </c>
      <c r="AE509" s="163">
        <v>19250000</v>
      </c>
      <c r="AF509" s="152">
        <f t="shared" si="46"/>
        <v>0</v>
      </c>
      <c r="AG509" s="167">
        <v>544</v>
      </c>
      <c r="AH509" s="146">
        <v>45376</v>
      </c>
      <c r="AI509" s="163">
        <v>19250000</v>
      </c>
      <c r="AJ509" s="152">
        <f t="shared" si="47"/>
        <v>0</v>
      </c>
      <c r="AK509" s="164">
        <v>1693</v>
      </c>
      <c r="AL509" s="146">
        <v>45398</v>
      </c>
      <c r="AM509" s="163">
        <v>19250000</v>
      </c>
      <c r="AN509" s="158">
        <f t="shared" si="48"/>
        <v>0</v>
      </c>
      <c r="AO509" s="157">
        <v>2566667</v>
      </c>
      <c r="AP509" s="157"/>
      <c r="AQ509" s="158">
        <f t="shared" si="50"/>
        <v>16683333</v>
      </c>
      <c r="AR509" s="158">
        <f t="shared" si="49"/>
        <v>0</v>
      </c>
      <c r="AS509" s="159" t="s">
        <v>170</v>
      </c>
      <c r="AT509" s="164">
        <v>324</v>
      </c>
      <c r="AU509" s="165" t="s">
        <v>2044</v>
      </c>
      <c r="AV509" s="148"/>
    </row>
    <row r="510" spans="1:48" s="118" customFormat="1" ht="18.75" customHeight="1">
      <c r="A510" s="140">
        <v>209</v>
      </c>
      <c r="B510" s="141" t="s">
        <v>2045</v>
      </c>
      <c r="C510" s="142" t="s">
        <v>64</v>
      </c>
      <c r="D510" s="168" t="s">
        <v>31</v>
      </c>
      <c r="E510" s="168" t="s">
        <v>13</v>
      </c>
      <c r="F510" s="142" t="s">
        <v>36</v>
      </c>
      <c r="G510" s="141" t="s">
        <v>200</v>
      </c>
      <c r="H510" s="142" t="s">
        <v>6</v>
      </c>
      <c r="I510" s="142" t="s">
        <v>40</v>
      </c>
      <c r="J510" s="168" t="s">
        <v>1991</v>
      </c>
      <c r="K510" s="141" t="s">
        <v>218</v>
      </c>
      <c r="L510" s="141">
        <v>93141506</v>
      </c>
      <c r="M510" s="143">
        <v>3500000</v>
      </c>
      <c r="N510" s="144">
        <v>3.5</v>
      </c>
      <c r="O510" s="143">
        <v>12250000</v>
      </c>
      <c r="P510" s="144" t="s">
        <v>238</v>
      </c>
      <c r="Q510" s="144" t="s">
        <v>238</v>
      </c>
      <c r="R510" s="144" t="s">
        <v>238</v>
      </c>
      <c r="S510" s="141" t="s">
        <v>158</v>
      </c>
      <c r="T510" s="141" t="s">
        <v>1400</v>
      </c>
      <c r="U510" s="141" t="s">
        <v>1390</v>
      </c>
      <c r="V510" s="145" t="s">
        <v>1391</v>
      </c>
      <c r="W510" s="141" t="s">
        <v>4012</v>
      </c>
      <c r="X510" s="146">
        <v>45372</v>
      </c>
      <c r="Y510" s="147">
        <v>202412000033843</v>
      </c>
      <c r="Z510" s="147" t="s">
        <v>178</v>
      </c>
      <c r="AA510" s="141" t="s">
        <v>1709</v>
      </c>
      <c r="AB510" s="146">
        <v>45373</v>
      </c>
      <c r="AC510" s="162" t="s">
        <v>2046</v>
      </c>
      <c r="AD510" s="146">
        <v>45373</v>
      </c>
      <c r="AE510" s="163">
        <v>12250000</v>
      </c>
      <c r="AF510" s="152">
        <f t="shared" si="46"/>
        <v>0</v>
      </c>
      <c r="AG510" s="167">
        <v>560</v>
      </c>
      <c r="AH510" s="146">
        <v>45376</v>
      </c>
      <c r="AI510" s="163">
        <v>0</v>
      </c>
      <c r="AJ510" s="152">
        <f t="shared" si="47"/>
        <v>12250000</v>
      </c>
      <c r="AK510" s="164"/>
      <c r="AL510" s="146"/>
      <c r="AM510" s="163"/>
      <c r="AN510" s="158">
        <f t="shared" si="48"/>
        <v>0</v>
      </c>
      <c r="AO510" s="157"/>
      <c r="AP510" s="157"/>
      <c r="AQ510" s="158">
        <f t="shared" si="50"/>
        <v>0</v>
      </c>
      <c r="AR510" s="158">
        <f t="shared" si="49"/>
        <v>12250000</v>
      </c>
      <c r="AS510" s="159"/>
      <c r="AT510" s="164"/>
      <c r="AU510" s="165"/>
      <c r="AV510" s="148"/>
    </row>
    <row r="511" spans="1:48" s="118" customFormat="1" ht="18.75" customHeight="1">
      <c r="A511" s="140">
        <v>210</v>
      </c>
      <c r="B511" s="141" t="s">
        <v>2047</v>
      </c>
      <c r="C511" s="142" t="s">
        <v>64</v>
      </c>
      <c r="D511" s="168" t="s">
        <v>31</v>
      </c>
      <c r="E511" s="168" t="s">
        <v>13</v>
      </c>
      <c r="F511" s="142" t="s">
        <v>36</v>
      </c>
      <c r="G511" s="141" t="s">
        <v>200</v>
      </c>
      <c r="H511" s="142" t="s">
        <v>7</v>
      </c>
      <c r="I511" s="142" t="s">
        <v>40</v>
      </c>
      <c r="J511" s="168" t="s">
        <v>1545</v>
      </c>
      <c r="K511" s="141" t="s">
        <v>218</v>
      </c>
      <c r="L511" s="141">
        <v>80111600</v>
      </c>
      <c r="M511" s="143">
        <v>8000000</v>
      </c>
      <c r="N511" s="144">
        <v>3.5</v>
      </c>
      <c r="O511" s="143">
        <v>28000000</v>
      </c>
      <c r="P511" s="144" t="s">
        <v>238</v>
      </c>
      <c r="Q511" s="144" t="s">
        <v>238</v>
      </c>
      <c r="R511" s="144" t="s">
        <v>238</v>
      </c>
      <c r="S511" s="141" t="s">
        <v>158</v>
      </c>
      <c r="T511" s="141" t="s">
        <v>1400</v>
      </c>
      <c r="U511" s="141" t="s">
        <v>1390</v>
      </c>
      <c r="V511" s="145" t="s">
        <v>1391</v>
      </c>
      <c r="W511" s="141" t="s">
        <v>4012</v>
      </c>
      <c r="X511" s="146">
        <v>45372</v>
      </c>
      <c r="Y511" s="147">
        <v>202412000033843</v>
      </c>
      <c r="Z511" s="147" t="s">
        <v>178</v>
      </c>
      <c r="AA511" s="141" t="s">
        <v>2031</v>
      </c>
      <c r="AB511" s="146">
        <v>45373</v>
      </c>
      <c r="AC511" s="162" t="s">
        <v>2048</v>
      </c>
      <c r="AD511" s="146">
        <v>45373</v>
      </c>
      <c r="AE511" s="163">
        <v>28000000</v>
      </c>
      <c r="AF511" s="152">
        <f t="shared" si="46"/>
        <v>0</v>
      </c>
      <c r="AG511" s="167">
        <v>559</v>
      </c>
      <c r="AH511" s="146">
        <v>45376</v>
      </c>
      <c r="AI511" s="163">
        <v>28000000</v>
      </c>
      <c r="AJ511" s="152">
        <f t="shared" si="47"/>
        <v>0</v>
      </c>
      <c r="AK511" s="164">
        <v>1645</v>
      </c>
      <c r="AL511" s="146">
        <v>45397</v>
      </c>
      <c r="AM511" s="163">
        <v>28000000</v>
      </c>
      <c r="AN511" s="158">
        <f t="shared" si="48"/>
        <v>0</v>
      </c>
      <c r="AO511" s="157">
        <v>4000000</v>
      </c>
      <c r="AP511" s="157"/>
      <c r="AQ511" s="158">
        <f t="shared" si="50"/>
        <v>24000000</v>
      </c>
      <c r="AR511" s="158">
        <f t="shared" si="49"/>
        <v>0</v>
      </c>
      <c r="AS511" s="159" t="s">
        <v>170</v>
      </c>
      <c r="AT511" s="164">
        <v>342</v>
      </c>
      <c r="AU511" s="165" t="s">
        <v>2049</v>
      </c>
      <c r="AV511" s="148"/>
    </row>
    <row r="512" spans="1:48" s="118" customFormat="1" ht="18.75" customHeight="1">
      <c r="A512" s="140">
        <v>211</v>
      </c>
      <c r="B512" s="141" t="s">
        <v>2050</v>
      </c>
      <c r="C512" s="142" t="s">
        <v>64</v>
      </c>
      <c r="D512" s="168" t="s">
        <v>31</v>
      </c>
      <c r="E512" s="168" t="s">
        <v>13</v>
      </c>
      <c r="F512" s="142" t="s">
        <v>36</v>
      </c>
      <c r="G512" s="141" t="s">
        <v>200</v>
      </c>
      <c r="H512" s="142" t="s">
        <v>2</v>
      </c>
      <c r="I512" s="142" t="s">
        <v>40</v>
      </c>
      <c r="J512" s="168" t="s">
        <v>1907</v>
      </c>
      <c r="K512" s="141" t="s">
        <v>218</v>
      </c>
      <c r="L512" s="141">
        <v>80121703</v>
      </c>
      <c r="M512" s="143">
        <v>5929985</v>
      </c>
      <c r="N512" s="144">
        <v>3.5</v>
      </c>
      <c r="O512" s="143">
        <v>20754948</v>
      </c>
      <c r="P512" s="144" t="s">
        <v>239</v>
      </c>
      <c r="Q512" s="144" t="s">
        <v>239</v>
      </c>
      <c r="R512" s="144" t="s">
        <v>239</v>
      </c>
      <c r="S512" s="141" t="s">
        <v>158</v>
      </c>
      <c r="T512" s="141" t="s">
        <v>1400</v>
      </c>
      <c r="U512" s="141" t="s">
        <v>1390</v>
      </c>
      <c r="V512" s="145" t="s">
        <v>1391</v>
      </c>
      <c r="W512" s="141" t="s">
        <v>4012</v>
      </c>
      <c r="X512" s="146">
        <v>45383</v>
      </c>
      <c r="Y512" s="147">
        <v>202412000034463</v>
      </c>
      <c r="Z512" s="147" t="s">
        <v>38</v>
      </c>
      <c r="AA512" s="141" t="s">
        <v>2051</v>
      </c>
      <c r="AB512" s="146">
        <v>45385</v>
      </c>
      <c r="AC512" s="162" t="s">
        <v>2052</v>
      </c>
      <c r="AD512" s="146">
        <v>45385</v>
      </c>
      <c r="AE512" s="163">
        <v>20754948</v>
      </c>
      <c r="AF512" s="152">
        <f t="shared" si="46"/>
        <v>0</v>
      </c>
      <c r="AG512" s="167">
        <v>605</v>
      </c>
      <c r="AH512" s="146">
        <v>45390</v>
      </c>
      <c r="AI512" s="163">
        <v>0</v>
      </c>
      <c r="AJ512" s="152">
        <f t="shared" si="47"/>
        <v>20754948</v>
      </c>
      <c r="AK512" s="164"/>
      <c r="AL512" s="146"/>
      <c r="AM512" s="163"/>
      <c r="AN512" s="158">
        <f t="shared" si="48"/>
        <v>0</v>
      </c>
      <c r="AO512" s="157"/>
      <c r="AP512" s="157"/>
      <c r="AQ512" s="158">
        <f t="shared" si="50"/>
        <v>0</v>
      </c>
      <c r="AR512" s="158">
        <f t="shared" si="49"/>
        <v>20754948</v>
      </c>
      <c r="AS512" s="159"/>
      <c r="AT512" s="164"/>
      <c r="AU512" s="165"/>
      <c r="AV512" s="148"/>
    </row>
    <row r="513" spans="1:48" s="118" customFormat="1" ht="18.75" customHeight="1">
      <c r="A513" s="140">
        <v>212</v>
      </c>
      <c r="B513" s="141" t="s">
        <v>2053</v>
      </c>
      <c r="C513" s="142" t="s">
        <v>64</v>
      </c>
      <c r="D513" s="168" t="s">
        <v>31</v>
      </c>
      <c r="E513" s="168" t="s">
        <v>13</v>
      </c>
      <c r="F513" s="142" t="s">
        <v>36</v>
      </c>
      <c r="G513" s="141" t="s">
        <v>200</v>
      </c>
      <c r="H513" s="142" t="s">
        <v>6</v>
      </c>
      <c r="I513" s="142" t="s">
        <v>40</v>
      </c>
      <c r="J513" s="168" t="s">
        <v>2054</v>
      </c>
      <c r="K513" s="141" t="s">
        <v>218</v>
      </c>
      <c r="L513" s="141">
        <v>93141506</v>
      </c>
      <c r="M513" s="143">
        <v>5506000</v>
      </c>
      <c r="N513" s="144">
        <v>3.5</v>
      </c>
      <c r="O513" s="143">
        <v>19271000</v>
      </c>
      <c r="P513" s="144" t="s">
        <v>239</v>
      </c>
      <c r="Q513" s="144" t="s">
        <v>239</v>
      </c>
      <c r="R513" s="144" t="s">
        <v>239</v>
      </c>
      <c r="S513" s="141" t="s">
        <v>158</v>
      </c>
      <c r="T513" s="141" t="s">
        <v>1400</v>
      </c>
      <c r="U513" s="141" t="s">
        <v>1390</v>
      </c>
      <c r="V513" s="145" t="s">
        <v>1391</v>
      </c>
      <c r="W513" s="141" t="s">
        <v>4012</v>
      </c>
      <c r="X513" s="146">
        <v>45383</v>
      </c>
      <c r="Y513" s="147">
        <v>202412000034463</v>
      </c>
      <c r="Z513" s="147" t="s">
        <v>38</v>
      </c>
      <c r="AA513" s="141" t="s">
        <v>2055</v>
      </c>
      <c r="AB513" s="146">
        <v>45385</v>
      </c>
      <c r="AC513" s="162" t="s">
        <v>2056</v>
      </c>
      <c r="AD513" s="146">
        <v>45385</v>
      </c>
      <c r="AE513" s="163">
        <v>19271000</v>
      </c>
      <c r="AF513" s="152">
        <f t="shared" si="46"/>
        <v>0</v>
      </c>
      <c r="AG513" s="167">
        <v>606</v>
      </c>
      <c r="AH513" s="146">
        <v>45390</v>
      </c>
      <c r="AI513" s="163">
        <v>19271000</v>
      </c>
      <c r="AJ513" s="152">
        <f t="shared" si="47"/>
        <v>0</v>
      </c>
      <c r="AK513" s="164">
        <v>1701</v>
      </c>
      <c r="AL513" s="146">
        <v>45398</v>
      </c>
      <c r="AM513" s="163">
        <v>19271000</v>
      </c>
      <c r="AN513" s="158">
        <f t="shared" si="48"/>
        <v>0</v>
      </c>
      <c r="AO513" s="157">
        <v>2385933</v>
      </c>
      <c r="AP513" s="157"/>
      <c r="AQ513" s="158">
        <f t="shared" si="50"/>
        <v>16885067</v>
      </c>
      <c r="AR513" s="158">
        <f t="shared" si="49"/>
        <v>0</v>
      </c>
      <c r="AS513" s="159" t="s">
        <v>170</v>
      </c>
      <c r="AT513" s="164">
        <v>357</v>
      </c>
      <c r="AU513" s="165" t="s">
        <v>1624</v>
      </c>
      <c r="AV513" s="148"/>
    </row>
    <row r="514" spans="1:48" s="118" customFormat="1" ht="18.75" customHeight="1">
      <c r="A514" s="140">
        <v>213</v>
      </c>
      <c r="B514" s="141" t="s">
        <v>2057</v>
      </c>
      <c r="C514" s="142" t="s">
        <v>64</v>
      </c>
      <c r="D514" s="168" t="s">
        <v>31</v>
      </c>
      <c r="E514" s="168" t="s">
        <v>13</v>
      </c>
      <c r="F514" s="142" t="s">
        <v>36</v>
      </c>
      <c r="G514" s="141" t="s">
        <v>200</v>
      </c>
      <c r="H514" s="142" t="s">
        <v>6</v>
      </c>
      <c r="I514" s="142" t="s">
        <v>40</v>
      </c>
      <c r="J514" s="168" t="s">
        <v>2054</v>
      </c>
      <c r="K514" s="141" t="s">
        <v>218</v>
      </c>
      <c r="L514" s="141">
        <v>93141506</v>
      </c>
      <c r="M514" s="143">
        <v>5228095</v>
      </c>
      <c r="N514" s="144">
        <v>3.5</v>
      </c>
      <c r="O514" s="143">
        <v>18298333</v>
      </c>
      <c r="P514" s="144" t="s">
        <v>239</v>
      </c>
      <c r="Q514" s="144" t="s">
        <v>239</v>
      </c>
      <c r="R514" s="144" t="s">
        <v>239</v>
      </c>
      <c r="S514" s="141" t="s">
        <v>158</v>
      </c>
      <c r="T514" s="141" t="s">
        <v>1400</v>
      </c>
      <c r="U514" s="141" t="s">
        <v>1390</v>
      </c>
      <c r="V514" s="145" t="s">
        <v>1391</v>
      </c>
      <c r="W514" s="141" t="s">
        <v>4012</v>
      </c>
      <c r="X514" s="146">
        <v>45383</v>
      </c>
      <c r="Y514" s="147">
        <v>202412000034463</v>
      </c>
      <c r="Z514" s="147" t="s">
        <v>38</v>
      </c>
      <c r="AA514" s="141" t="s">
        <v>2058</v>
      </c>
      <c r="AB514" s="146">
        <v>45385</v>
      </c>
      <c r="AC514" s="162" t="s">
        <v>2059</v>
      </c>
      <c r="AD514" s="146">
        <v>45385</v>
      </c>
      <c r="AE514" s="163">
        <v>18298333</v>
      </c>
      <c r="AF514" s="152">
        <f t="shared" si="46"/>
        <v>0</v>
      </c>
      <c r="AG514" s="167">
        <v>607</v>
      </c>
      <c r="AH514" s="146">
        <v>45390</v>
      </c>
      <c r="AI514" s="163">
        <v>18298333</v>
      </c>
      <c r="AJ514" s="152">
        <f t="shared" si="47"/>
        <v>0</v>
      </c>
      <c r="AK514" s="164">
        <v>1651</v>
      </c>
      <c r="AL514" s="146">
        <v>45397</v>
      </c>
      <c r="AM514" s="163">
        <v>18298333</v>
      </c>
      <c r="AN514" s="158">
        <f t="shared" si="48"/>
        <v>0</v>
      </c>
      <c r="AO514" s="157">
        <v>2614048</v>
      </c>
      <c r="AP514" s="157"/>
      <c r="AQ514" s="158">
        <f t="shared" si="50"/>
        <v>15684285</v>
      </c>
      <c r="AR514" s="158">
        <f t="shared" si="49"/>
        <v>0</v>
      </c>
      <c r="AS514" s="159" t="s">
        <v>170</v>
      </c>
      <c r="AT514" s="164">
        <v>343</v>
      </c>
      <c r="AU514" s="165" t="s">
        <v>1618</v>
      </c>
      <c r="AV514" s="148"/>
    </row>
    <row r="515" spans="1:48" s="118" customFormat="1" ht="18.75" customHeight="1">
      <c r="A515" s="140">
        <v>214</v>
      </c>
      <c r="B515" s="141" t="s">
        <v>2060</v>
      </c>
      <c r="C515" s="142" t="s">
        <v>64</v>
      </c>
      <c r="D515" s="168" t="s">
        <v>31</v>
      </c>
      <c r="E515" s="168" t="s">
        <v>13</v>
      </c>
      <c r="F515" s="142" t="s">
        <v>36</v>
      </c>
      <c r="G515" s="141" t="s">
        <v>200</v>
      </c>
      <c r="H515" s="142" t="s">
        <v>2</v>
      </c>
      <c r="I515" s="142" t="s">
        <v>40</v>
      </c>
      <c r="J515" s="168" t="s">
        <v>1920</v>
      </c>
      <c r="K515" s="141" t="s">
        <v>218</v>
      </c>
      <c r="L515" s="141">
        <v>80121703</v>
      </c>
      <c r="M515" s="143">
        <v>7483980</v>
      </c>
      <c r="N515" s="144">
        <v>3.5</v>
      </c>
      <c r="O515" s="143">
        <v>26193930</v>
      </c>
      <c r="P515" s="144" t="s">
        <v>239</v>
      </c>
      <c r="Q515" s="144" t="s">
        <v>239</v>
      </c>
      <c r="R515" s="144" t="s">
        <v>239</v>
      </c>
      <c r="S515" s="141" t="s">
        <v>158</v>
      </c>
      <c r="T515" s="141" t="s">
        <v>1400</v>
      </c>
      <c r="U515" s="141" t="s">
        <v>1390</v>
      </c>
      <c r="V515" s="145" t="s">
        <v>1391</v>
      </c>
      <c r="W515" s="141" t="s">
        <v>4012</v>
      </c>
      <c r="X515" s="146">
        <v>45383</v>
      </c>
      <c r="Y515" s="147">
        <v>202412000034463</v>
      </c>
      <c r="Z515" s="147" t="s">
        <v>38</v>
      </c>
      <c r="AA515" s="141" t="s">
        <v>2061</v>
      </c>
      <c r="AB515" s="146">
        <v>45385</v>
      </c>
      <c r="AC515" s="162" t="s">
        <v>2062</v>
      </c>
      <c r="AD515" s="146">
        <v>45385</v>
      </c>
      <c r="AE515" s="163">
        <v>26193930</v>
      </c>
      <c r="AF515" s="152">
        <f t="shared" si="46"/>
        <v>0</v>
      </c>
      <c r="AG515" s="167">
        <v>608</v>
      </c>
      <c r="AH515" s="146">
        <v>45390</v>
      </c>
      <c r="AI515" s="163">
        <v>26193930</v>
      </c>
      <c r="AJ515" s="152">
        <f t="shared" si="47"/>
        <v>0</v>
      </c>
      <c r="AK515" s="164">
        <v>1698</v>
      </c>
      <c r="AL515" s="146">
        <v>45398</v>
      </c>
      <c r="AM515" s="163">
        <v>26193930</v>
      </c>
      <c r="AN515" s="158">
        <f t="shared" si="48"/>
        <v>0</v>
      </c>
      <c r="AO515" s="157">
        <v>2245194</v>
      </c>
      <c r="AP515" s="157"/>
      <c r="AQ515" s="158">
        <f t="shared" si="50"/>
        <v>23948736</v>
      </c>
      <c r="AR515" s="158">
        <f t="shared" si="49"/>
        <v>0</v>
      </c>
      <c r="AS515" s="159" t="s">
        <v>170</v>
      </c>
      <c r="AT515" s="164">
        <v>354</v>
      </c>
      <c r="AU515" s="165" t="s">
        <v>1736</v>
      </c>
      <c r="AV515" s="148"/>
    </row>
    <row r="516" spans="1:48" s="118" customFormat="1" ht="18.75" customHeight="1">
      <c r="A516" s="140">
        <v>215</v>
      </c>
      <c r="B516" s="141" t="s">
        <v>2063</v>
      </c>
      <c r="C516" s="142" t="s">
        <v>64</v>
      </c>
      <c r="D516" s="168" t="s">
        <v>31</v>
      </c>
      <c r="E516" s="168" t="s">
        <v>13</v>
      </c>
      <c r="F516" s="142" t="s">
        <v>36</v>
      </c>
      <c r="G516" s="141" t="s">
        <v>200</v>
      </c>
      <c r="H516" s="142" t="s">
        <v>6</v>
      </c>
      <c r="I516" s="142" t="s">
        <v>40</v>
      </c>
      <c r="J516" s="168" t="s">
        <v>2054</v>
      </c>
      <c r="K516" s="141" t="s">
        <v>218</v>
      </c>
      <c r="L516" s="141">
        <v>93141506</v>
      </c>
      <c r="M516" s="143">
        <v>5228095</v>
      </c>
      <c r="N516" s="144">
        <v>3.5</v>
      </c>
      <c r="O516" s="143">
        <v>18298333</v>
      </c>
      <c r="P516" s="144" t="s">
        <v>239</v>
      </c>
      <c r="Q516" s="144" t="s">
        <v>239</v>
      </c>
      <c r="R516" s="144" t="s">
        <v>239</v>
      </c>
      <c r="S516" s="141" t="s">
        <v>158</v>
      </c>
      <c r="T516" s="141" t="s">
        <v>1400</v>
      </c>
      <c r="U516" s="141" t="s">
        <v>1390</v>
      </c>
      <c r="V516" s="145" t="s">
        <v>1391</v>
      </c>
      <c r="W516" s="141" t="s">
        <v>4012</v>
      </c>
      <c r="X516" s="146">
        <v>45383</v>
      </c>
      <c r="Y516" s="147">
        <v>202412000034463</v>
      </c>
      <c r="Z516" s="147" t="s">
        <v>38</v>
      </c>
      <c r="AA516" s="141" t="s">
        <v>2064</v>
      </c>
      <c r="AB516" s="146">
        <v>45385</v>
      </c>
      <c r="AC516" s="162" t="s">
        <v>2065</v>
      </c>
      <c r="AD516" s="146">
        <v>45385</v>
      </c>
      <c r="AE516" s="163">
        <v>18298333</v>
      </c>
      <c r="AF516" s="152">
        <f t="shared" si="46"/>
        <v>0</v>
      </c>
      <c r="AG516" s="167">
        <v>609</v>
      </c>
      <c r="AH516" s="146">
        <v>45390</v>
      </c>
      <c r="AI516" s="163">
        <v>18298333</v>
      </c>
      <c r="AJ516" s="152">
        <f t="shared" si="47"/>
        <v>0</v>
      </c>
      <c r="AK516" s="164">
        <v>1849</v>
      </c>
      <c r="AL516" s="146">
        <v>45421</v>
      </c>
      <c r="AM516" s="163">
        <v>18298333</v>
      </c>
      <c r="AN516" s="158">
        <f t="shared" si="48"/>
        <v>0</v>
      </c>
      <c r="AO516" s="157">
        <v>0</v>
      </c>
      <c r="AP516" s="157"/>
      <c r="AQ516" s="158">
        <f t="shared" si="50"/>
        <v>18298333</v>
      </c>
      <c r="AR516" s="158">
        <f t="shared" si="49"/>
        <v>0</v>
      </c>
      <c r="AS516" s="159" t="s">
        <v>170</v>
      </c>
      <c r="AT516" s="164">
        <v>419</v>
      </c>
      <c r="AU516" s="165" t="s">
        <v>1668</v>
      </c>
      <c r="AV516" s="148"/>
    </row>
    <row r="517" spans="1:48" s="118" customFormat="1" ht="18.75" customHeight="1">
      <c r="A517" s="140">
        <v>216</v>
      </c>
      <c r="B517" s="141" t="s">
        <v>2066</v>
      </c>
      <c r="C517" s="142" t="s">
        <v>64</v>
      </c>
      <c r="D517" s="168" t="s">
        <v>31</v>
      </c>
      <c r="E517" s="168" t="s">
        <v>13</v>
      </c>
      <c r="F517" s="142" t="s">
        <v>36</v>
      </c>
      <c r="G517" s="141" t="s">
        <v>200</v>
      </c>
      <c r="H517" s="142" t="s">
        <v>6</v>
      </c>
      <c r="I517" s="142" t="s">
        <v>40</v>
      </c>
      <c r="J517" s="168" t="s">
        <v>2054</v>
      </c>
      <c r="K517" s="141" t="s">
        <v>218</v>
      </c>
      <c r="L517" s="141">
        <v>93141506</v>
      </c>
      <c r="M517" s="143">
        <v>5228095</v>
      </c>
      <c r="N517" s="144">
        <v>3.5</v>
      </c>
      <c r="O517" s="143">
        <v>18298333</v>
      </c>
      <c r="P517" s="144" t="s">
        <v>239</v>
      </c>
      <c r="Q517" s="144" t="s">
        <v>239</v>
      </c>
      <c r="R517" s="144" t="s">
        <v>239</v>
      </c>
      <c r="S517" s="141" t="s">
        <v>158</v>
      </c>
      <c r="T517" s="141" t="s">
        <v>1400</v>
      </c>
      <c r="U517" s="141" t="s">
        <v>1390</v>
      </c>
      <c r="V517" s="145" t="s">
        <v>1391</v>
      </c>
      <c r="W517" s="141" t="s">
        <v>4012</v>
      </c>
      <c r="X517" s="146">
        <v>45383</v>
      </c>
      <c r="Y517" s="147">
        <v>202412000034463</v>
      </c>
      <c r="Z517" s="147" t="s">
        <v>38</v>
      </c>
      <c r="AA517" s="141" t="s">
        <v>2067</v>
      </c>
      <c r="AB517" s="146">
        <v>45385</v>
      </c>
      <c r="AC517" s="162" t="s">
        <v>2068</v>
      </c>
      <c r="AD517" s="146">
        <v>45385</v>
      </c>
      <c r="AE517" s="163">
        <v>18298333</v>
      </c>
      <c r="AF517" s="152">
        <f t="shared" si="46"/>
        <v>0</v>
      </c>
      <c r="AG517" s="167">
        <v>610</v>
      </c>
      <c r="AH517" s="146">
        <v>45390</v>
      </c>
      <c r="AI517" s="163">
        <v>18298333</v>
      </c>
      <c r="AJ517" s="152">
        <f t="shared" si="47"/>
        <v>0</v>
      </c>
      <c r="AK517" s="164">
        <v>1901</v>
      </c>
      <c r="AL517" s="146">
        <v>45427</v>
      </c>
      <c r="AM517" s="163">
        <v>18298333</v>
      </c>
      <c r="AN517" s="158">
        <f t="shared" si="48"/>
        <v>0</v>
      </c>
      <c r="AO517" s="157">
        <v>0</v>
      </c>
      <c r="AP517" s="157"/>
      <c r="AQ517" s="158">
        <f t="shared" si="50"/>
        <v>18298333</v>
      </c>
      <c r="AR517" s="158">
        <f t="shared" si="49"/>
        <v>0</v>
      </c>
      <c r="AS517" s="159" t="s">
        <v>170</v>
      </c>
      <c r="AT517" s="164">
        <v>429</v>
      </c>
      <c r="AU517" s="165" t="s">
        <v>1711</v>
      </c>
      <c r="AV517" s="148"/>
    </row>
    <row r="518" spans="1:48" s="118" customFormat="1" ht="18.75" customHeight="1">
      <c r="A518" s="140">
        <v>217</v>
      </c>
      <c r="B518" s="141" t="s">
        <v>2069</v>
      </c>
      <c r="C518" s="142" t="s">
        <v>64</v>
      </c>
      <c r="D518" s="168" t="s">
        <v>31</v>
      </c>
      <c r="E518" s="168" t="s">
        <v>13</v>
      </c>
      <c r="F518" s="142" t="s">
        <v>36</v>
      </c>
      <c r="G518" s="141" t="s">
        <v>200</v>
      </c>
      <c r="H518" s="142" t="s">
        <v>6</v>
      </c>
      <c r="I518" s="142" t="s">
        <v>40</v>
      </c>
      <c r="J518" s="168" t="s">
        <v>1991</v>
      </c>
      <c r="K518" s="141" t="s">
        <v>218</v>
      </c>
      <c r="L518" s="141">
        <v>93141506</v>
      </c>
      <c r="M518" s="143">
        <v>3528162</v>
      </c>
      <c r="N518" s="144">
        <v>3.5</v>
      </c>
      <c r="O518" s="143">
        <v>12348567</v>
      </c>
      <c r="P518" s="144" t="s">
        <v>239</v>
      </c>
      <c r="Q518" s="144" t="s">
        <v>239</v>
      </c>
      <c r="R518" s="144" t="s">
        <v>239</v>
      </c>
      <c r="S518" s="141" t="s">
        <v>158</v>
      </c>
      <c r="T518" s="141" t="s">
        <v>1400</v>
      </c>
      <c r="U518" s="141" t="s">
        <v>1390</v>
      </c>
      <c r="V518" s="145" t="s">
        <v>1391</v>
      </c>
      <c r="W518" s="141" t="s">
        <v>4012</v>
      </c>
      <c r="X518" s="146">
        <v>45383</v>
      </c>
      <c r="Y518" s="147">
        <v>202412000034463</v>
      </c>
      <c r="Z518" s="147" t="s">
        <v>38</v>
      </c>
      <c r="AA518" s="141" t="s">
        <v>2070</v>
      </c>
      <c r="AB518" s="146">
        <v>45385</v>
      </c>
      <c r="AC518" s="162" t="s">
        <v>2071</v>
      </c>
      <c r="AD518" s="146">
        <v>45385</v>
      </c>
      <c r="AE518" s="163">
        <v>12348567</v>
      </c>
      <c r="AF518" s="152">
        <f t="shared" si="46"/>
        <v>0</v>
      </c>
      <c r="AG518" s="167">
        <v>611</v>
      </c>
      <c r="AH518" s="146">
        <v>45390</v>
      </c>
      <c r="AI518" s="163">
        <v>12348567</v>
      </c>
      <c r="AJ518" s="152">
        <f t="shared" si="47"/>
        <v>0</v>
      </c>
      <c r="AK518" s="164">
        <v>1642</v>
      </c>
      <c r="AL518" s="146">
        <v>45397</v>
      </c>
      <c r="AM518" s="163">
        <v>12348567</v>
      </c>
      <c r="AN518" s="158">
        <f t="shared" si="48"/>
        <v>0</v>
      </c>
      <c r="AO518" s="157">
        <v>1646476</v>
      </c>
      <c r="AP518" s="157"/>
      <c r="AQ518" s="158">
        <f t="shared" si="50"/>
        <v>10702091</v>
      </c>
      <c r="AR518" s="158">
        <f t="shared" si="49"/>
        <v>0</v>
      </c>
      <c r="AS518" s="159" t="s">
        <v>168</v>
      </c>
      <c r="AT518" s="164">
        <v>341</v>
      </c>
      <c r="AU518" s="165" t="s">
        <v>2072</v>
      </c>
      <c r="AV518" s="148"/>
    </row>
    <row r="519" spans="1:48" s="118" customFormat="1" ht="18.75" customHeight="1">
      <c r="A519" s="140">
        <v>218</v>
      </c>
      <c r="B519" s="141" t="s">
        <v>2073</v>
      </c>
      <c r="C519" s="142" t="s">
        <v>64</v>
      </c>
      <c r="D519" s="168" t="s">
        <v>31</v>
      </c>
      <c r="E519" s="168" t="s">
        <v>13</v>
      </c>
      <c r="F519" s="142" t="s">
        <v>36</v>
      </c>
      <c r="G519" s="141" t="s">
        <v>200</v>
      </c>
      <c r="H519" s="142" t="s">
        <v>1</v>
      </c>
      <c r="I519" s="142" t="s">
        <v>40</v>
      </c>
      <c r="J519" s="168" t="s">
        <v>2074</v>
      </c>
      <c r="K519" s="141" t="s">
        <v>218</v>
      </c>
      <c r="L519" s="141">
        <v>80131803</v>
      </c>
      <c r="M519" s="143">
        <v>6800000</v>
      </c>
      <c r="N519" s="144">
        <v>3.5</v>
      </c>
      <c r="O519" s="143">
        <v>23800000</v>
      </c>
      <c r="P519" s="144" t="s">
        <v>239</v>
      </c>
      <c r="Q519" s="144" t="s">
        <v>239</v>
      </c>
      <c r="R519" s="144" t="s">
        <v>239</v>
      </c>
      <c r="S519" s="141" t="s">
        <v>158</v>
      </c>
      <c r="T519" s="141" t="s">
        <v>1400</v>
      </c>
      <c r="U519" s="141" t="s">
        <v>1390</v>
      </c>
      <c r="V519" s="145" t="s">
        <v>1391</v>
      </c>
      <c r="W519" s="141" t="s">
        <v>4012</v>
      </c>
      <c r="X519" s="146">
        <v>45383</v>
      </c>
      <c r="Y519" s="147">
        <v>202412000034463</v>
      </c>
      <c r="Z519" s="147" t="s">
        <v>38</v>
      </c>
      <c r="AA519" s="141" t="s">
        <v>2075</v>
      </c>
      <c r="AB519" s="146">
        <v>45385</v>
      </c>
      <c r="AC519" s="162" t="s">
        <v>2076</v>
      </c>
      <c r="AD519" s="146">
        <v>45385</v>
      </c>
      <c r="AE519" s="163">
        <v>23800000</v>
      </c>
      <c r="AF519" s="152">
        <f t="shared" si="46"/>
        <v>0</v>
      </c>
      <c r="AG519" s="167">
        <v>612</v>
      </c>
      <c r="AH519" s="146">
        <v>45390</v>
      </c>
      <c r="AI519" s="163">
        <v>23800000</v>
      </c>
      <c r="AJ519" s="152">
        <f t="shared" si="47"/>
        <v>0</v>
      </c>
      <c r="AK519" s="164">
        <v>1795</v>
      </c>
      <c r="AL519" s="146">
        <v>45405</v>
      </c>
      <c r="AM519" s="163">
        <v>23800000</v>
      </c>
      <c r="AN519" s="158">
        <f t="shared" si="48"/>
        <v>0</v>
      </c>
      <c r="AO519" s="157">
        <v>1586667</v>
      </c>
      <c r="AP519" s="157"/>
      <c r="AQ519" s="158">
        <f t="shared" si="50"/>
        <v>22213333</v>
      </c>
      <c r="AR519" s="158">
        <f t="shared" si="49"/>
        <v>0</v>
      </c>
      <c r="AS519" s="159" t="s">
        <v>170</v>
      </c>
      <c r="AT519" s="164">
        <v>390</v>
      </c>
      <c r="AU519" s="165" t="s">
        <v>1742</v>
      </c>
      <c r="AV519" s="148"/>
    </row>
    <row r="520" spans="1:48" s="118" customFormat="1" ht="18.75" customHeight="1">
      <c r="A520" s="140">
        <v>219</v>
      </c>
      <c r="B520" s="141" t="s">
        <v>2077</v>
      </c>
      <c r="C520" s="142" t="s">
        <v>64</v>
      </c>
      <c r="D520" s="168" t="s">
        <v>31</v>
      </c>
      <c r="E520" s="168" t="s">
        <v>13</v>
      </c>
      <c r="F520" s="142" t="s">
        <v>36</v>
      </c>
      <c r="G520" s="141" t="s">
        <v>200</v>
      </c>
      <c r="H520" s="142" t="s">
        <v>1</v>
      </c>
      <c r="I520" s="142" t="s">
        <v>40</v>
      </c>
      <c r="J520" s="168" t="s">
        <v>2078</v>
      </c>
      <c r="K520" s="141" t="s">
        <v>218</v>
      </c>
      <c r="L520" s="141">
        <v>80131803</v>
      </c>
      <c r="M520" s="143">
        <v>6000000</v>
      </c>
      <c r="N520" s="144">
        <v>3.5</v>
      </c>
      <c r="O520" s="143">
        <v>21000000</v>
      </c>
      <c r="P520" s="144" t="s">
        <v>239</v>
      </c>
      <c r="Q520" s="144" t="s">
        <v>239</v>
      </c>
      <c r="R520" s="144" t="s">
        <v>239</v>
      </c>
      <c r="S520" s="141" t="s">
        <v>158</v>
      </c>
      <c r="T520" s="141" t="s">
        <v>1400</v>
      </c>
      <c r="U520" s="141" t="s">
        <v>1390</v>
      </c>
      <c r="V520" s="145" t="s">
        <v>1391</v>
      </c>
      <c r="W520" s="141" t="s">
        <v>4012</v>
      </c>
      <c r="X520" s="146">
        <v>45383</v>
      </c>
      <c r="Y520" s="147">
        <v>202412000034463</v>
      </c>
      <c r="Z520" s="147" t="s">
        <v>38</v>
      </c>
      <c r="AA520" s="141" t="s">
        <v>1678</v>
      </c>
      <c r="AB520" s="146">
        <v>45385</v>
      </c>
      <c r="AC520" s="162" t="s">
        <v>2079</v>
      </c>
      <c r="AD520" s="146">
        <v>45385</v>
      </c>
      <c r="AE520" s="163">
        <v>21000000</v>
      </c>
      <c r="AF520" s="152">
        <f t="shared" ref="AF520:AF583" si="51">O520-AE520</f>
        <v>0</v>
      </c>
      <c r="AG520" s="167">
        <v>613</v>
      </c>
      <c r="AH520" s="146">
        <v>45390</v>
      </c>
      <c r="AI520" s="163">
        <v>21000000</v>
      </c>
      <c r="AJ520" s="152">
        <f t="shared" ref="AJ520:AJ583" si="52">AE520-AI520</f>
        <v>0</v>
      </c>
      <c r="AK520" s="164">
        <v>1748</v>
      </c>
      <c r="AL520" s="146">
        <v>45399</v>
      </c>
      <c r="AM520" s="163">
        <v>21000000</v>
      </c>
      <c r="AN520" s="158">
        <f t="shared" ref="AN520:AN583" si="53">AI520-AM520</f>
        <v>0</v>
      </c>
      <c r="AO520" s="157">
        <v>2800000</v>
      </c>
      <c r="AP520" s="157"/>
      <c r="AQ520" s="158">
        <f t="shared" si="50"/>
        <v>18200000</v>
      </c>
      <c r="AR520" s="158">
        <f t="shared" ref="AR520:AR583" si="54">O520-AM520</f>
        <v>0</v>
      </c>
      <c r="AS520" s="159" t="s">
        <v>170</v>
      </c>
      <c r="AT520" s="164">
        <v>361</v>
      </c>
      <c r="AU520" s="165" t="s">
        <v>2080</v>
      </c>
      <c r="AV520" s="148"/>
    </row>
    <row r="521" spans="1:48" s="118" customFormat="1" ht="18.75" customHeight="1">
      <c r="A521" s="140">
        <v>220</v>
      </c>
      <c r="B521" s="141" t="s">
        <v>2081</v>
      </c>
      <c r="C521" s="142" t="s">
        <v>64</v>
      </c>
      <c r="D521" s="168" t="s">
        <v>31</v>
      </c>
      <c r="E521" s="168" t="s">
        <v>13</v>
      </c>
      <c r="F521" s="142" t="s">
        <v>36</v>
      </c>
      <c r="G521" s="141" t="s">
        <v>200</v>
      </c>
      <c r="H521" s="142" t="s">
        <v>1</v>
      </c>
      <c r="I521" s="142" t="s">
        <v>40</v>
      </c>
      <c r="J521" s="168" t="s">
        <v>2082</v>
      </c>
      <c r="K521" s="141" t="s">
        <v>218</v>
      </c>
      <c r="L521" s="141">
        <v>80131803</v>
      </c>
      <c r="M521" s="143">
        <v>5506889</v>
      </c>
      <c r="N521" s="144">
        <v>3.5</v>
      </c>
      <c r="O521" s="143">
        <v>19274112</v>
      </c>
      <c r="P521" s="144" t="s">
        <v>239</v>
      </c>
      <c r="Q521" s="144" t="s">
        <v>239</v>
      </c>
      <c r="R521" s="144" t="s">
        <v>239</v>
      </c>
      <c r="S521" s="141" t="s">
        <v>158</v>
      </c>
      <c r="T521" s="141" t="s">
        <v>1400</v>
      </c>
      <c r="U521" s="141" t="s">
        <v>1390</v>
      </c>
      <c r="V521" s="145" t="s">
        <v>1391</v>
      </c>
      <c r="W521" s="141" t="s">
        <v>4012</v>
      </c>
      <c r="X521" s="146">
        <v>45383</v>
      </c>
      <c r="Y521" s="147">
        <v>202412000034463</v>
      </c>
      <c r="Z521" s="147" t="s">
        <v>38</v>
      </c>
      <c r="AA521" s="141" t="s">
        <v>2083</v>
      </c>
      <c r="AB521" s="146">
        <v>45385</v>
      </c>
      <c r="AC521" s="162" t="s">
        <v>2084</v>
      </c>
      <c r="AD521" s="146">
        <v>45385</v>
      </c>
      <c r="AE521" s="163">
        <v>19274112</v>
      </c>
      <c r="AF521" s="152">
        <f t="shared" si="51"/>
        <v>0</v>
      </c>
      <c r="AG521" s="167">
        <v>614</v>
      </c>
      <c r="AH521" s="146">
        <v>45390</v>
      </c>
      <c r="AI521" s="163">
        <v>19274112</v>
      </c>
      <c r="AJ521" s="152">
        <f t="shared" si="52"/>
        <v>0</v>
      </c>
      <c r="AK521" s="164">
        <v>1694</v>
      </c>
      <c r="AL521" s="146">
        <v>45398</v>
      </c>
      <c r="AM521" s="163">
        <v>19274112</v>
      </c>
      <c r="AN521" s="158">
        <f t="shared" si="53"/>
        <v>0</v>
      </c>
      <c r="AO521" s="157">
        <v>2569882</v>
      </c>
      <c r="AP521" s="157"/>
      <c r="AQ521" s="158">
        <f t="shared" ref="AQ521:AQ584" si="55">AM521-AO521</f>
        <v>16704230</v>
      </c>
      <c r="AR521" s="158">
        <f t="shared" si="54"/>
        <v>0</v>
      </c>
      <c r="AS521" s="159" t="s">
        <v>170</v>
      </c>
      <c r="AT521" s="164">
        <v>349</v>
      </c>
      <c r="AU521" s="165" t="s">
        <v>1674</v>
      </c>
      <c r="AV521" s="148"/>
    </row>
    <row r="522" spans="1:48" s="118" customFormat="1" ht="18.75" customHeight="1">
      <c r="A522" s="140">
        <v>221</v>
      </c>
      <c r="B522" s="141" t="s">
        <v>2085</v>
      </c>
      <c r="C522" s="142" t="s">
        <v>64</v>
      </c>
      <c r="D522" s="168" t="s">
        <v>31</v>
      </c>
      <c r="E522" s="168" t="s">
        <v>13</v>
      </c>
      <c r="F522" s="142" t="s">
        <v>36</v>
      </c>
      <c r="G522" s="141" t="s">
        <v>200</v>
      </c>
      <c r="H522" s="142" t="s">
        <v>8</v>
      </c>
      <c r="I522" s="142" t="s">
        <v>40</v>
      </c>
      <c r="J522" s="168" t="s">
        <v>2086</v>
      </c>
      <c r="K522" s="141" t="s">
        <v>218</v>
      </c>
      <c r="L522" s="141">
        <v>84111700</v>
      </c>
      <c r="M522" s="143">
        <v>7483980</v>
      </c>
      <c r="N522" s="144">
        <v>3.5</v>
      </c>
      <c r="O522" s="143">
        <v>26193930</v>
      </c>
      <c r="P522" s="144" t="s">
        <v>239</v>
      </c>
      <c r="Q522" s="144" t="s">
        <v>239</v>
      </c>
      <c r="R522" s="144" t="s">
        <v>239</v>
      </c>
      <c r="S522" s="141" t="s">
        <v>158</v>
      </c>
      <c r="T522" s="141" t="s">
        <v>1400</v>
      </c>
      <c r="U522" s="141" t="s">
        <v>1390</v>
      </c>
      <c r="V522" s="145" t="s">
        <v>1391</v>
      </c>
      <c r="W522" s="141" t="s">
        <v>4012</v>
      </c>
      <c r="X522" s="146">
        <v>45383</v>
      </c>
      <c r="Y522" s="147">
        <v>202412000034463</v>
      </c>
      <c r="Z522" s="147" t="s">
        <v>38</v>
      </c>
      <c r="AA522" s="141" t="s">
        <v>1729</v>
      </c>
      <c r="AB522" s="146">
        <v>45385</v>
      </c>
      <c r="AC522" s="162" t="s">
        <v>2087</v>
      </c>
      <c r="AD522" s="146">
        <v>45385</v>
      </c>
      <c r="AE522" s="163">
        <v>26193930</v>
      </c>
      <c r="AF522" s="152">
        <f t="shared" si="51"/>
        <v>0</v>
      </c>
      <c r="AG522" s="167">
        <v>615</v>
      </c>
      <c r="AH522" s="146">
        <v>45390</v>
      </c>
      <c r="AI522" s="163">
        <v>26193930</v>
      </c>
      <c r="AJ522" s="152">
        <f t="shared" si="52"/>
        <v>0</v>
      </c>
      <c r="AK522" s="164">
        <v>1864</v>
      </c>
      <c r="AL522" s="146">
        <v>45422</v>
      </c>
      <c r="AM522" s="163">
        <v>26193930</v>
      </c>
      <c r="AN522" s="158">
        <f t="shared" si="53"/>
        <v>0</v>
      </c>
      <c r="AO522" s="157">
        <v>0</v>
      </c>
      <c r="AP522" s="157"/>
      <c r="AQ522" s="158">
        <f t="shared" si="55"/>
        <v>26193930</v>
      </c>
      <c r="AR522" s="158">
        <f t="shared" si="54"/>
        <v>0</v>
      </c>
      <c r="AS522" s="159" t="s">
        <v>170</v>
      </c>
      <c r="AT522" s="164">
        <v>424</v>
      </c>
      <c r="AU522" s="165" t="s">
        <v>1731</v>
      </c>
      <c r="AV522" s="148"/>
    </row>
    <row r="523" spans="1:48" s="118" customFormat="1" ht="18.75" customHeight="1">
      <c r="A523" s="140">
        <v>222</v>
      </c>
      <c r="B523" s="141" t="s">
        <v>2088</v>
      </c>
      <c r="C523" s="142" t="s">
        <v>64</v>
      </c>
      <c r="D523" s="168" t="s">
        <v>31</v>
      </c>
      <c r="E523" s="168" t="s">
        <v>13</v>
      </c>
      <c r="F523" s="142" t="s">
        <v>36</v>
      </c>
      <c r="G523" s="141" t="s">
        <v>200</v>
      </c>
      <c r="H523" s="142" t="s">
        <v>5</v>
      </c>
      <c r="I523" s="142" t="s">
        <v>40</v>
      </c>
      <c r="J523" s="168" t="s">
        <v>2035</v>
      </c>
      <c r="K523" s="141" t="s">
        <v>218</v>
      </c>
      <c r="L523" s="141">
        <v>80161504</v>
      </c>
      <c r="M523" s="143">
        <v>2565936</v>
      </c>
      <c r="N523" s="144">
        <v>3.5</v>
      </c>
      <c r="O523" s="143">
        <v>8980776</v>
      </c>
      <c r="P523" s="144" t="s">
        <v>239</v>
      </c>
      <c r="Q523" s="144" t="s">
        <v>239</v>
      </c>
      <c r="R523" s="144" t="s">
        <v>239</v>
      </c>
      <c r="S523" s="141" t="s">
        <v>158</v>
      </c>
      <c r="T523" s="141" t="s">
        <v>1400</v>
      </c>
      <c r="U523" s="141" t="s">
        <v>1390</v>
      </c>
      <c r="V523" s="145" t="s">
        <v>1391</v>
      </c>
      <c r="W523" s="141" t="s">
        <v>4012</v>
      </c>
      <c r="X523" s="146">
        <v>45383</v>
      </c>
      <c r="Y523" s="147">
        <v>202412000034463</v>
      </c>
      <c r="Z523" s="147" t="s">
        <v>38</v>
      </c>
      <c r="AA523" s="141" t="s">
        <v>2089</v>
      </c>
      <c r="AB523" s="146">
        <v>45385</v>
      </c>
      <c r="AC523" s="162" t="s">
        <v>2090</v>
      </c>
      <c r="AD523" s="146">
        <v>45385</v>
      </c>
      <c r="AE523" s="163">
        <v>8980776</v>
      </c>
      <c r="AF523" s="152">
        <f t="shared" si="51"/>
        <v>0</v>
      </c>
      <c r="AG523" s="167">
        <v>616</v>
      </c>
      <c r="AH523" s="146">
        <v>45390</v>
      </c>
      <c r="AI523" s="163">
        <v>8980776</v>
      </c>
      <c r="AJ523" s="152">
        <f t="shared" si="52"/>
        <v>0</v>
      </c>
      <c r="AK523" s="164">
        <v>1757</v>
      </c>
      <c r="AL523" s="146">
        <v>45399</v>
      </c>
      <c r="AM523" s="163">
        <v>8980776</v>
      </c>
      <c r="AN523" s="158">
        <f t="shared" si="53"/>
        <v>0</v>
      </c>
      <c r="AO523" s="157">
        <v>1111906</v>
      </c>
      <c r="AP523" s="157"/>
      <c r="AQ523" s="158">
        <f t="shared" si="55"/>
        <v>7868870</v>
      </c>
      <c r="AR523" s="158">
        <f t="shared" si="54"/>
        <v>0</v>
      </c>
      <c r="AS523" s="159" t="s">
        <v>168</v>
      </c>
      <c r="AT523" s="164">
        <v>373</v>
      </c>
      <c r="AU523" s="165" t="s">
        <v>1646</v>
      </c>
      <c r="AV523" s="148"/>
    </row>
    <row r="524" spans="1:48" s="118" customFormat="1" ht="18.75" customHeight="1">
      <c r="A524" s="140">
        <v>223</v>
      </c>
      <c r="B524" s="141" t="s">
        <v>2091</v>
      </c>
      <c r="C524" s="142" t="s">
        <v>64</v>
      </c>
      <c r="D524" s="168" t="s">
        <v>31</v>
      </c>
      <c r="E524" s="168" t="s">
        <v>13</v>
      </c>
      <c r="F524" s="142" t="s">
        <v>36</v>
      </c>
      <c r="G524" s="141" t="s">
        <v>200</v>
      </c>
      <c r="H524" s="142" t="s">
        <v>5</v>
      </c>
      <c r="I524" s="142" t="s">
        <v>40</v>
      </c>
      <c r="J524" s="168" t="s">
        <v>2092</v>
      </c>
      <c r="K524" s="141" t="s">
        <v>218</v>
      </c>
      <c r="L524" s="141">
        <v>80161504</v>
      </c>
      <c r="M524" s="143">
        <v>3453300</v>
      </c>
      <c r="N524" s="144">
        <v>3.5</v>
      </c>
      <c r="O524" s="143">
        <v>12086550</v>
      </c>
      <c r="P524" s="144" t="s">
        <v>239</v>
      </c>
      <c r="Q524" s="144" t="s">
        <v>239</v>
      </c>
      <c r="R524" s="144" t="s">
        <v>239</v>
      </c>
      <c r="S524" s="141" t="s">
        <v>158</v>
      </c>
      <c r="T524" s="141" t="s">
        <v>1400</v>
      </c>
      <c r="U524" s="141" t="s">
        <v>1390</v>
      </c>
      <c r="V524" s="145" t="s">
        <v>1391</v>
      </c>
      <c r="W524" s="141" t="s">
        <v>4012</v>
      </c>
      <c r="X524" s="146">
        <v>45383</v>
      </c>
      <c r="Y524" s="147">
        <v>202412000034463</v>
      </c>
      <c r="Z524" s="147" t="s">
        <v>38</v>
      </c>
      <c r="AA524" s="141" t="s">
        <v>2089</v>
      </c>
      <c r="AB524" s="146">
        <v>45385</v>
      </c>
      <c r="AC524" s="162" t="s">
        <v>2093</v>
      </c>
      <c r="AD524" s="146">
        <v>45385</v>
      </c>
      <c r="AE524" s="163">
        <v>12086550</v>
      </c>
      <c r="AF524" s="152">
        <f t="shared" si="51"/>
        <v>0</v>
      </c>
      <c r="AG524" s="167">
        <v>617</v>
      </c>
      <c r="AH524" s="146">
        <v>45390</v>
      </c>
      <c r="AI524" s="163">
        <v>12086550</v>
      </c>
      <c r="AJ524" s="152">
        <f t="shared" si="52"/>
        <v>0</v>
      </c>
      <c r="AK524" s="164">
        <v>1756</v>
      </c>
      <c r="AL524" s="146">
        <v>45399</v>
      </c>
      <c r="AM524" s="163">
        <v>12086550</v>
      </c>
      <c r="AN524" s="158">
        <f t="shared" si="53"/>
        <v>0</v>
      </c>
      <c r="AO524" s="157">
        <v>1496430</v>
      </c>
      <c r="AP524" s="157"/>
      <c r="AQ524" s="158">
        <f t="shared" si="55"/>
        <v>10590120</v>
      </c>
      <c r="AR524" s="158">
        <f t="shared" si="54"/>
        <v>0</v>
      </c>
      <c r="AS524" s="159" t="s">
        <v>168</v>
      </c>
      <c r="AT524" s="164">
        <v>367</v>
      </c>
      <c r="AU524" s="165" t="s">
        <v>2094</v>
      </c>
      <c r="AV524" s="148"/>
    </row>
    <row r="525" spans="1:48" s="118" customFormat="1" ht="18.75" customHeight="1">
      <c r="A525" s="140">
        <v>224</v>
      </c>
      <c r="B525" s="141" t="s">
        <v>2095</v>
      </c>
      <c r="C525" s="142" t="s">
        <v>64</v>
      </c>
      <c r="D525" s="168" t="s">
        <v>31</v>
      </c>
      <c r="E525" s="168" t="s">
        <v>13</v>
      </c>
      <c r="F525" s="142" t="s">
        <v>36</v>
      </c>
      <c r="G525" s="141" t="s">
        <v>200</v>
      </c>
      <c r="H525" s="142" t="s">
        <v>6</v>
      </c>
      <c r="I525" s="142" t="s">
        <v>40</v>
      </c>
      <c r="J525" s="168" t="s">
        <v>2096</v>
      </c>
      <c r="K525" s="141" t="s">
        <v>218</v>
      </c>
      <c r="L525" s="141">
        <v>93141506</v>
      </c>
      <c r="M525" s="143">
        <v>7483980</v>
      </c>
      <c r="N525" s="144">
        <v>3</v>
      </c>
      <c r="O525" s="143">
        <v>22451940</v>
      </c>
      <c r="P525" s="144" t="s">
        <v>239</v>
      </c>
      <c r="Q525" s="144" t="s">
        <v>239</v>
      </c>
      <c r="R525" s="144" t="s">
        <v>239</v>
      </c>
      <c r="S525" s="141" t="s">
        <v>158</v>
      </c>
      <c r="T525" s="141" t="s">
        <v>1400</v>
      </c>
      <c r="U525" s="141" t="s">
        <v>1390</v>
      </c>
      <c r="V525" s="145" t="s">
        <v>1391</v>
      </c>
      <c r="W525" s="141" t="s">
        <v>4012</v>
      </c>
      <c r="X525" s="146">
        <v>45390</v>
      </c>
      <c r="Y525" s="147">
        <v>202412000036953</v>
      </c>
      <c r="Z525" s="147" t="s">
        <v>38</v>
      </c>
      <c r="AA525" s="141" t="s">
        <v>400</v>
      </c>
      <c r="AB525" s="146">
        <v>45392</v>
      </c>
      <c r="AC525" s="162" t="s">
        <v>2097</v>
      </c>
      <c r="AD525" s="146">
        <v>45392</v>
      </c>
      <c r="AE525" s="163">
        <v>22451940</v>
      </c>
      <c r="AF525" s="152">
        <f t="shared" si="51"/>
        <v>0</v>
      </c>
      <c r="AG525" s="167">
        <v>632</v>
      </c>
      <c r="AH525" s="146">
        <v>45393</v>
      </c>
      <c r="AI525" s="163">
        <v>22451940</v>
      </c>
      <c r="AJ525" s="152">
        <f t="shared" si="52"/>
        <v>0</v>
      </c>
      <c r="AK525" s="164">
        <v>1768</v>
      </c>
      <c r="AL525" s="146">
        <v>45400</v>
      </c>
      <c r="AM525" s="163">
        <v>22451940</v>
      </c>
      <c r="AN525" s="158">
        <f t="shared" si="53"/>
        <v>0</v>
      </c>
      <c r="AO525" s="157">
        <v>1746262</v>
      </c>
      <c r="AP525" s="157"/>
      <c r="AQ525" s="158">
        <f t="shared" si="55"/>
        <v>20705678</v>
      </c>
      <c r="AR525" s="158">
        <f t="shared" si="54"/>
        <v>0</v>
      </c>
      <c r="AS525" s="159" t="s">
        <v>170</v>
      </c>
      <c r="AT525" s="164">
        <v>380</v>
      </c>
      <c r="AU525" s="165" t="s">
        <v>1662</v>
      </c>
      <c r="AV525" s="148"/>
    </row>
    <row r="526" spans="1:48" s="118" customFormat="1" ht="18.75" customHeight="1">
      <c r="A526" s="140">
        <v>225</v>
      </c>
      <c r="B526" s="141" t="s">
        <v>2098</v>
      </c>
      <c r="C526" s="142" t="s">
        <v>64</v>
      </c>
      <c r="D526" s="168" t="s">
        <v>31</v>
      </c>
      <c r="E526" s="168" t="s">
        <v>13</v>
      </c>
      <c r="F526" s="142" t="s">
        <v>36</v>
      </c>
      <c r="G526" s="141" t="s">
        <v>200</v>
      </c>
      <c r="H526" s="142" t="s">
        <v>1</v>
      </c>
      <c r="I526" s="142" t="s">
        <v>40</v>
      </c>
      <c r="J526" s="168" t="s">
        <v>2042</v>
      </c>
      <c r="K526" s="141" t="s">
        <v>218</v>
      </c>
      <c r="L526" s="141">
        <v>80131803</v>
      </c>
      <c r="M526" s="143">
        <v>6800000</v>
      </c>
      <c r="N526" s="144">
        <v>3</v>
      </c>
      <c r="O526" s="143">
        <v>20400000</v>
      </c>
      <c r="P526" s="144" t="s">
        <v>239</v>
      </c>
      <c r="Q526" s="144" t="s">
        <v>239</v>
      </c>
      <c r="R526" s="144" t="s">
        <v>239</v>
      </c>
      <c r="S526" s="141" t="s">
        <v>158</v>
      </c>
      <c r="T526" s="141" t="s">
        <v>1400</v>
      </c>
      <c r="U526" s="141" t="s">
        <v>1390</v>
      </c>
      <c r="V526" s="145" t="s">
        <v>1391</v>
      </c>
      <c r="W526" s="141" t="s">
        <v>4012</v>
      </c>
      <c r="X526" s="146">
        <v>45390</v>
      </c>
      <c r="Y526" s="147">
        <v>202412000036953</v>
      </c>
      <c r="Z526" s="147" t="s">
        <v>38</v>
      </c>
      <c r="AA526" s="141" t="s">
        <v>603</v>
      </c>
      <c r="AB526" s="146">
        <v>45392</v>
      </c>
      <c r="AC526" s="162" t="s">
        <v>2099</v>
      </c>
      <c r="AD526" s="146">
        <v>45392</v>
      </c>
      <c r="AE526" s="163">
        <v>20400000</v>
      </c>
      <c r="AF526" s="152">
        <f t="shared" si="51"/>
        <v>0</v>
      </c>
      <c r="AG526" s="167">
        <v>633</v>
      </c>
      <c r="AH526" s="146">
        <v>45393</v>
      </c>
      <c r="AI526" s="163">
        <v>20400000</v>
      </c>
      <c r="AJ526" s="152">
        <f t="shared" si="52"/>
        <v>0</v>
      </c>
      <c r="AK526" s="164">
        <v>1790</v>
      </c>
      <c r="AL526" s="146">
        <v>45404</v>
      </c>
      <c r="AM526" s="163">
        <v>20400000</v>
      </c>
      <c r="AN526" s="158">
        <f t="shared" si="53"/>
        <v>0</v>
      </c>
      <c r="AO526" s="157">
        <v>1586667</v>
      </c>
      <c r="AP526" s="157"/>
      <c r="AQ526" s="158">
        <f t="shared" si="55"/>
        <v>18813333</v>
      </c>
      <c r="AR526" s="158">
        <f t="shared" si="54"/>
        <v>0</v>
      </c>
      <c r="AS526" s="159" t="s">
        <v>170</v>
      </c>
      <c r="AT526" s="164">
        <v>391</v>
      </c>
      <c r="AU526" s="165" t="s">
        <v>2100</v>
      </c>
      <c r="AV526" s="148"/>
    </row>
    <row r="527" spans="1:48" s="118" customFormat="1" ht="18.75" customHeight="1">
      <c r="A527" s="140">
        <v>226</v>
      </c>
      <c r="B527" s="141" t="s">
        <v>2101</v>
      </c>
      <c r="C527" s="142" t="s">
        <v>64</v>
      </c>
      <c r="D527" s="168" t="s">
        <v>31</v>
      </c>
      <c r="E527" s="168" t="s">
        <v>13</v>
      </c>
      <c r="F527" s="142" t="s">
        <v>36</v>
      </c>
      <c r="G527" s="141" t="s">
        <v>200</v>
      </c>
      <c r="H527" s="142" t="s">
        <v>1</v>
      </c>
      <c r="I527" s="142" t="s">
        <v>40</v>
      </c>
      <c r="J527" s="168" t="s">
        <v>2102</v>
      </c>
      <c r="K527" s="141" t="s">
        <v>218</v>
      </c>
      <c r="L527" s="141">
        <v>80131803</v>
      </c>
      <c r="M527" s="143">
        <v>4500000</v>
      </c>
      <c r="N527" s="144">
        <v>3</v>
      </c>
      <c r="O527" s="143">
        <v>13500000</v>
      </c>
      <c r="P527" s="144" t="s">
        <v>239</v>
      </c>
      <c r="Q527" s="144" t="s">
        <v>239</v>
      </c>
      <c r="R527" s="144" t="s">
        <v>239</v>
      </c>
      <c r="S527" s="141" t="s">
        <v>158</v>
      </c>
      <c r="T527" s="141" t="s">
        <v>1400</v>
      </c>
      <c r="U527" s="141" t="s">
        <v>1390</v>
      </c>
      <c r="V527" s="145" t="s">
        <v>1391</v>
      </c>
      <c r="W527" s="141" t="s">
        <v>4012</v>
      </c>
      <c r="X527" s="146">
        <v>45390</v>
      </c>
      <c r="Y527" s="147">
        <v>202412000036953</v>
      </c>
      <c r="Z527" s="147" t="s">
        <v>38</v>
      </c>
      <c r="AA527" s="141" t="s">
        <v>2103</v>
      </c>
      <c r="AB527" s="146">
        <v>45392</v>
      </c>
      <c r="AC527" s="162" t="s">
        <v>2104</v>
      </c>
      <c r="AD527" s="146">
        <v>45392</v>
      </c>
      <c r="AE527" s="163">
        <v>13500000</v>
      </c>
      <c r="AF527" s="152">
        <f t="shared" si="51"/>
        <v>0</v>
      </c>
      <c r="AG527" s="167">
        <v>631</v>
      </c>
      <c r="AH527" s="146">
        <v>45393</v>
      </c>
      <c r="AI527" s="163">
        <v>13500000</v>
      </c>
      <c r="AJ527" s="152">
        <f t="shared" si="52"/>
        <v>0</v>
      </c>
      <c r="AK527" s="164">
        <v>1789</v>
      </c>
      <c r="AL527" s="146">
        <v>45404</v>
      </c>
      <c r="AM527" s="163">
        <v>13500000</v>
      </c>
      <c r="AN527" s="158">
        <f t="shared" si="53"/>
        <v>0</v>
      </c>
      <c r="AO527" s="157">
        <v>900000</v>
      </c>
      <c r="AP527" s="157"/>
      <c r="AQ527" s="158">
        <f t="shared" si="55"/>
        <v>12600000</v>
      </c>
      <c r="AR527" s="158">
        <f t="shared" si="54"/>
        <v>0</v>
      </c>
      <c r="AS527" s="159" t="s">
        <v>170</v>
      </c>
      <c r="AT527" s="164">
        <v>384</v>
      </c>
      <c r="AU527" s="165" t="s">
        <v>2105</v>
      </c>
      <c r="AV527" s="148"/>
    </row>
    <row r="528" spans="1:48" s="118" customFormat="1" ht="18.75" customHeight="1">
      <c r="A528" s="140">
        <v>227</v>
      </c>
      <c r="B528" s="141" t="s">
        <v>2106</v>
      </c>
      <c r="C528" s="142" t="s">
        <v>64</v>
      </c>
      <c r="D528" s="168" t="s">
        <v>31</v>
      </c>
      <c r="E528" s="168" t="s">
        <v>13</v>
      </c>
      <c r="F528" s="142" t="s">
        <v>36</v>
      </c>
      <c r="G528" s="141" t="s">
        <v>200</v>
      </c>
      <c r="H528" s="142" t="s">
        <v>8</v>
      </c>
      <c r="I528" s="142" t="s">
        <v>40</v>
      </c>
      <c r="J528" s="168" t="s">
        <v>2107</v>
      </c>
      <c r="K528" s="141" t="s">
        <v>218</v>
      </c>
      <c r="L528" s="141">
        <v>84111700</v>
      </c>
      <c r="M528" s="143">
        <v>4500000</v>
      </c>
      <c r="N528" s="144">
        <v>3</v>
      </c>
      <c r="O528" s="143">
        <v>13500000</v>
      </c>
      <c r="P528" s="144" t="s">
        <v>239</v>
      </c>
      <c r="Q528" s="144" t="s">
        <v>239</v>
      </c>
      <c r="R528" s="144" t="s">
        <v>239</v>
      </c>
      <c r="S528" s="141" t="s">
        <v>158</v>
      </c>
      <c r="T528" s="141" t="s">
        <v>1400</v>
      </c>
      <c r="U528" s="141" t="s">
        <v>1390</v>
      </c>
      <c r="V528" s="145" t="s">
        <v>1391</v>
      </c>
      <c r="W528" s="141" t="s">
        <v>4012</v>
      </c>
      <c r="X528" s="146">
        <v>45390</v>
      </c>
      <c r="Y528" s="147">
        <v>202412000036953</v>
      </c>
      <c r="Z528" s="147" t="s">
        <v>38</v>
      </c>
      <c r="AA528" s="141" t="s">
        <v>1788</v>
      </c>
      <c r="AB528" s="146">
        <v>45392</v>
      </c>
      <c r="AC528" s="162" t="s">
        <v>2108</v>
      </c>
      <c r="AD528" s="146">
        <v>45392</v>
      </c>
      <c r="AE528" s="163">
        <v>13500000</v>
      </c>
      <c r="AF528" s="152">
        <f t="shared" si="51"/>
        <v>0</v>
      </c>
      <c r="AG528" s="167">
        <v>630</v>
      </c>
      <c r="AH528" s="146">
        <v>45393</v>
      </c>
      <c r="AI528" s="163">
        <v>13500000</v>
      </c>
      <c r="AJ528" s="152">
        <f t="shared" si="52"/>
        <v>0</v>
      </c>
      <c r="AK528" s="164">
        <v>1900</v>
      </c>
      <c r="AL528" s="146">
        <v>45427</v>
      </c>
      <c r="AM528" s="163">
        <v>13500000</v>
      </c>
      <c r="AN528" s="158">
        <f t="shared" si="53"/>
        <v>0</v>
      </c>
      <c r="AO528" s="157">
        <v>0</v>
      </c>
      <c r="AP528" s="157"/>
      <c r="AQ528" s="158">
        <f t="shared" si="55"/>
        <v>13500000</v>
      </c>
      <c r="AR528" s="158">
        <f t="shared" si="54"/>
        <v>0</v>
      </c>
      <c r="AS528" s="159" t="s">
        <v>170</v>
      </c>
      <c r="AT528" s="164">
        <v>425</v>
      </c>
      <c r="AU528" s="165" t="s">
        <v>2109</v>
      </c>
      <c r="AV528" s="148"/>
    </row>
    <row r="529" spans="1:48" s="118" customFormat="1" ht="18.75" customHeight="1">
      <c r="A529" s="140">
        <v>228</v>
      </c>
      <c r="B529" s="141" t="s">
        <v>2110</v>
      </c>
      <c r="C529" s="142" t="s">
        <v>64</v>
      </c>
      <c r="D529" s="168" t="s">
        <v>31</v>
      </c>
      <c r="E529" s="168" t="s">
        <v>13</v>
      </c>
      <c r="F529" s="142" t="s">
        <v>36</v>
      </c>
      <c r="G529" s="141" t="s">
        <v>200</v>
      </c>
      <c r="H529" s="142" t="s">
        <v>7</v>
      </c>
      <c r="I529" s="142" t="s">
        <v>40</v>
      </c>
      <c r="J529" s="168" t="s">
        <v>2111</v>
      </c>
      <c r="K529" s="141" t="s">
        <v>218</v>
      </c>
      <c r="L529" s="141">
        <v>80111600</v>
      </c>
      <c r="M529" s="143">
        <v>8000000</v>
      </c>
      <c r="N529" s="144">
        <v>3</v>
      </c>
      <c r="O529" s="143">
        <v>24000000</v>
      </c>
      <c r="P529" s="144" t="s">
        <v>239</v>
      </c>
      <c r="Q529" s="144" t="s">
        <v>239</v>
      </c>
      <c r="R529" s="144" t="s">
        <v>239</v>
      </c>
      <c r="S529" s="141" t="s">
        <v>158</v>
      </c>
      <c r="T529" s="141" t="s">
        <v>1400</v>
      </c>
      <c r="U529" s="141" t="s">
        <v>1390</v>
      </c>
      <c r="V529" s="145" t="s">
        <v>1391</v>
      </c>
      <c r="W529" s="141" t="s">
        <v>4012</v>
      </c>
      <c r="X529" s="146">
        <v>45390</v>
      </c>
      <c r="Y529" s="147">
        <v>202412000036953</v>
      </c>
      <c r="Z529" s="147" t="s">
        <v>38</v>
      </c>
      <c r="AA529" s="141" t="s">
        <v>2031</v>
      </c>
      <c r="AB529" s="146">
        <v>45392</v>
      </c>
      <c r="AC529" s="162" t="s">
        <v>2112</v>
      </c>
      <c r="AD529" s="146">
        <v>45392</v>
      </c>
      <c r="AE529" s="163">
        <v>24000000</v>
      </c>
      <c r="AF529" s="152">
        <f t="shared" si="51"/>
        <v>0</v>
      </c>
      <c r="AG529" s="167">
        <v>634</v>
      </c>
      <c r="AH529" s="146">
        <v>45394</v>
      </c>
      <c r="AI529" s="163">
        <v>24000000</v>
      </c>
      <c r="AJ529" s="152">
        <f t="shared" si="52"/>
        <v>0</v>
      </c>
      <c r="AK529" s="164">
        <v>1812</v>
      </c>
      <c r="AL529" s="146">
        <v>45408</v>
      </c>
      <c r="AM529" s="163">
        <v>24000000</v>
      </c>
      <c r="AN529" s="158">
        <f t="shared" si="53"/>
        <v>0</v>
      </c>
      <c r="AO529" s="157">
        <v>533333</v>
      </c>
      <c r="AP529" s="157"/>
      <c r="AQ529" s="158">
        <f t="shared" si="55"/>
        <v>23466667</v>
      </c>
      <c r="AR529" s="158">
        <f t="shared" si="54"/>
        <v>0</v>
      </c>
      <c r="AS529" s="159" t="s">
        <v>170</v>
      </c>
      <c r="AT529" s="164">
        <v>402</v>
      </c>
      <c r="AU529" s="165" t="s">
        <v>2113</v>
      </c>
      <c r="AV529" s="148"/>
    </row>
    <row r="530" spans="1:48" s="118" customFormat="1" ht="18.75" customHeight="1">
      <c r="A530" s="140">
        <v>229</v>
      </c>
      <c r="B530" s="141" t="s">
        <v>2114</v>
      </c>
      <c r="C530" s="142" t="s">
        <v>64</v>
      </c>
      <c r="D530" s="168" t="s">
        <v>31</v>
      </c>
      <c r="E530" s="168" t="s">
        <v>13</v>
      </c>
      <c r="F530" s="142" t="s">
        <v>36</v>
      </c>
      <c r="G530" s="141" t="s">
        <v>200</v>
      </c>
      <c r="H530" s="142" t="s">
        <v>1</v>
      </c>
      <c r="I530" s="142" t="s">
        <v>40</v>
      </c>
      <c r="J530" s="168" t="s">
        <v>2115</v>
      </c>
      <c r="K530" s="141" t="s">
        <v>218</v>
      </c>
      <c r="L530" s="141">
        <v>80131803</v>
      </c>
      <c r="M530" s="143">
        <v>5500000</v>
      </c>
      <c r="N530" s="144">
        <v>3</v>
      </c>
      <c r="O530" s="143">
        <v>16500000</v>
      </c>
      <c r="P530" s="144" t="s">
        <v>239</v>
      </c>
      <c r="Q530" s="144" t="s">
        <v>239</v>
      </c>
      <c r="R530" s="144" t="s">
        <v>239</v>
      </c>
      <c r="S530" s="141" t="s">
        <v>158</v>
      </c>
      <c r="T530" s="141" t="s">
        <v>1400</v>
      </c>
      <c r="U530" s="141" t="s">
        <v>1390</v>
      </c>
      <c r="V530" s="145" t="s">
        <v>1391</v>
      </c>
      <c r="W530" s="141" t="s">
        <v>4012</v>
      </c>
      <c r="X530" s="146">
        <v>45390</v>
      </c>
      <c r="Y530" s="147">
        <v>202412000036953</v>
      </c>
      <c r="Z530" s="147" t="s">
        <v>38</v>
      </c>
      <c r="AA530" s="141" t="s">
        <v>2116</v>
      </c>
      <c r="AB530" s="146">
        <v>45392</v>
      </c>
      <c r="AC530" s="162" t="s">
        <v>2117</v>
      </c>
      <c r="AD530" s="146">
        <v>45392</v>
      </c>
      <c r="AE530" s="163">
        <v>16500000</v>
      </c>
      <c r="AF530" s="152">
        <f t="shared" si="51"/>
        <v>0</v>
      </c>
      <c r="AG530" s="167">
        <v>637</v>
      </c>
      <c r="AH530" s="146">
        <v>45394</v>
      </c>
      <c r="AI530" s="163">
        <v>16500000</v>
      </c>
      <c r="AJ530" s="152">
        <f t="shared" si="52"/>
        <v>0</v>
      </c>
      <c r="AK530" s="164">
        <v>1800</v>
      </c>
      <c r="AL530" s="146">
        <v>45405</v>
      </c>
      <c r="AM530" s="163">
        <v>16500000</v>
      </c>
      <c r="AN530" s="158">
        <f t="shared" si="53"/>
        <v>0</v>
      </c>
      <c r="AO530" s="157">
        <v>1100000</v>
      </c>
      <c r="AP530" s="157"/>
      <c r="AQ530" s="158">
        <f t="shared" si="55"/>
        <v>15400000</v>
      </c>
      <c r="AR530" s="158">
        <f t="shared" si="54"/>
        <v>0</v>
      </c>
      <c r="AS530" s="159" t="s">
        <v>170</v>
      </c>
      <c r="AT530" s="164">
        <v>394</v>
      </c>
      <c r="AU530" s="165" t="s">
        <v>2118</v>
      </c>
      <c r="AV530" s="148"/>
    </row>
    <row r="531" spans="1:48" s="118" customFormat="1" ht="18.75" customHeight="1">
      <c r="A531" s="140">
        <v>230</v>
      </c>
      <c r="B531" s="141" t="s">
        <v>2119</v>
      </c>
      <c r="C531" s="142" t="s">
        <v>64</v>
      </c>
      <c r="D531" s="168" t="s">
        <v>31</v>
      </c>
      <c r="E531" s="168" t="s">
        <v>13</v>
      </c>
      <c r="F531" s="142" t="s">
        <v>36</v>
      </c>
      <c r="G531" s="141" t="s">
        <v>200</v>
      </c>
      <c r="H531" s="142" t="s">
        <v>1</v>
      </c>
      <c r="I531" s="142" t="s">
        <v>40</v>
      </c>
      <c r="J531" s="168" t="s">
        <v>2120</v>
      </c>
      <c r="K531" s="141" t="s">
        <v>218</v>
      </c>
      <c r="L531" s="141">
        <v>80131803</v>
      </c>
      <c r="M531" s="143">
        <v>8500000</v>
      </c>
      <c r="N531" s="144">
        <v>3</v>
      </c>
      <c r="O531" s="143">
        <v>25500000</v>
      </c>
      <c r="P531" s="144" t="s">
        <v>239</v>
      </c>
      <c r="Q531" s="144" t="s">
        <v>239</v>
      </c>
      <c r="R531" s="144" t="s">
        <v>239</v>
      </c>
      <c r="S531" s="141" t="s">
        <v>158</v>
      </c>
      <c r="T531" s="141" t="s">
        <v>1400</v>
      </c>
      <c r="U531" s="141" t="s">
        <v>1390</v>
      </c>
      <c r="V531" s="145" t="s">
        <v>1391</v>
      </c>
      <c r="W531" s="141" t="s">
        <v>4012</v>
      </c>
      <c r="X531" s="146">
        <v>45390</v>
      </c>
      <c r="Y531" s="147">
        <v>202412000036953</v>
      </c>
      <c r="Z531" s="147" t="s">
        <v>38</v>
      </c>
      <c r="AA531" s="141" t="s">
        <v>2121</v>
      </c>
      <c r="AB531" s="146">
        <v>45392</v>
      </c>
      <c r="AC531" s="162" t="s">
        <v>2122</v>
      </c>
      <c r="AD531" s="146">
        <v>45392</v>
      </c>
      <c r="AE531" s="163">
        <v>25500000</v>
      </c>
      <c r="AF531" s="152">
        <f t="shared" si="51"/>
        <v>0</v>
      </c>
      <c r="AG531" s="167">
        <v>636</v>
      </c>
      <c r="AH531" s="146">
        <v>45394</v>
      </c>
      <c r="AI531" s="163">
        <v>25500000</v>
      </c>
      <c r="AJ531" s="152">
        <f t="shared" si="52"/>
        <v>0</v>
      </c>
      <c r="AK531" s="164">
        <v>1833</v>
      </c>
      <c r="AL531" s="146">
        <v>45414</v>
      </c>
      <c r="AM531" s="163">
        <v>25500000</v>
      </c>
      <c r="AN531" s="158">
        <f t="shared" si="53"/>
        <v>0</v>
      </c>
      <c r="AO531" s="157">
        <v>0</v>
      </c>
      <c r="AP531" s="157"/>
      <c r="AQ531" s="158">
        <f t="shared" si="55"/>
        <v>25500000</v>
      </c>
      <c r="AR531" s="158">
        <f t="shared" si="54"/>
        <v>0</v>
      </c>
      <c r="AS531" s="159" t="s">
        <v>170</v>
      </c>
      <c r="AT531" s="164">
        <v>412</v>
      </c>
      <c r="AU531" s="165" t="s">
        <v>2123</v>
      </c>
      <c r="AV531" s="148"/>
    </row>
    <row r="532" spans="1:48" s="118" customFormat="1" ht="18.75" customHeight="1">
      <c r="A532" s="140">
        <v>231</v>
      </c>
      <c r="B532" s="141" t="s">
        <v>2124</v>
      </c>
      <c r="C532" s="142" t="s">
        <v>64</v>
      </c>
      <c r="D532" s="168" t="s">
        <v>31</v>
      </c>
      <c r="E532" s="168" t="s">
        <v>13</v>
      </c>
      <c r="F532" s="142" t="s">
        <v>36</v>
      </c>
      <c r="G532" s="141" t="s">
        <v>200</v>
      </c>
      <c r="H532" s="142" t="s">
        <v>6</v>
      </c>
      <c r="I532" s="142" t="s">
        <v>40</v>
      </c>
      <c r="J532" s="168" t="s">
        <v>2054</v>
      </c>
      <c r="K532" s="141" t="s">
        <v>218</v>
      </c>
      <c r="L532" s="141">
        <v>93141506</v>
      </c>
      <c r="M532" s="143">
        <v>5228095</v>
      </c>
      <c r="N532" s="144"/>
      <c r="O532" s="143">
        <v>15684285</v>
      </c>
      <c r="P532" s="144" t="s">
        <v>239</v>
      </c>
      <c r="Q532" s="144" t="s">
        <v>239</v>
      </c>
      <c r="R532" s="144" t="s">
        <v>239</v>
      </c>
      <c r="S532" s="141" t="s">
        <v>158</v>
      </c>
      <c r="T532" s="141" t="s">
        <v>1400</v>
      </c>
      <c r="U532" s="141" t="s">
        <v>1390</v>
      </c>
      <c r="V532" s="145" t="s">
        <v>1391</v>
      </c>
      <c r="W532" s="141" t="s">
        <v>4012</v>
      </c>
      <c r="X532" s="146">
        <v>45390</v>
      </c>
      <c r="Y532" s="147">
        <v>202412000036953</v>
      </c>
      <c r="Z532" s="147" t="s">
        <v>38</v>
      </c>
      <c r="AA532" s="141" t="s">
        <v>1709</v>
      </c>
      <c r="AB532" s="146">
        <v>45392</v>
      </c>
      <c r="AC532" s="162" t="s">
        <v>2125</v>
      </c>
      <c r="AD532" s="146">
        <v>45392</v>
      </c>
      <c r="AE532" s="163">
        <v>15684285</v>
      </c>
      <c r="AF532" s="152">
        <f t="shared" si="51"/>
        <v>0</v>
      </c>
      <c r="AG532" s="167">
        <v>635</v>
      </c>
      <c r="AH532" s="146">
        <v>45394</v>
      </c>
      <c r="AI532" s="163">
        <v>15684285</v>
      </c>
      <c r="AJ532" s="152">
        <f t="shared" si="52"/>
        <v>0</v>
      </c>
      <c r="AK532" s="164">
        <v>1771</v>
      </c>
      <c r="AL532" s="146">
        <v>45400</v>
      </c>
      <c r="AM532" s="163">
        <v>15684285</v>
      </c>
      <c r="AN532" s="158">
        <f t="shared" si="53"/>
        <v>0</v>
      </c>
      <c r="AO532" s="157">
        <v>1568429</v>
      </c>
      <c r="AP532" s="157"/>
      <c r="AQ532" s="158">
        <f t="shared" si="55"/>
        <v>14115856</v>
      </c>
      <c r="AR532" s="158">
        <f t="shared" si="54"/>
        <v>0</v>
      </c>
      <c r="AS532" s="159" t="s">
        <v>170</v>
      </c>
      <c r="AT532" s="164">
        <v>376</v>
      </c>
      <c r="AU532" s="165" t="s">
        <v>2126</v>
      </c>
      <c r="AV532" s="148"/>
    </row>
    <row r="533" spans="1:48" s="118" customFormat="1" ht="18.75" customHeight="1">
      <c r="A533" s="140">
        <v>232</v>
      </c>
      <c r="B533" s="141" t="s">
        <v>2127</v>
      </c>
      <c r="C533" s="142" t="s">
        <v>64</v>
      </c>
      <c r="D533" s="168" t="s">
        <v>31</v>
      </c>
      <c r="E533" s="168" t="s">
        <v>13</v>
      </c>
      <c r="F533" s="142" t="s">
        <v>36</v>
      </c>
      <c r="G533" s="141" t="s">
        <v>200</v>
      </c>
      <c r="H533" s="142" t="s">
        <v>1</v>
      </c>
      <c r="I533" s="142" t="s">
        <v>40</v>
      </c>
      <c r="J533" s="168" t="s">
        <v>2128</v>
      </c>
      <c r="K533" s="141" t="s">
        <v>218</v>
      </c>
      <c r="L533" s="141">
        <v>80131803</v>
      </c>
      <c r="M533" s="143">
        <v>8500000</v>
      </c>
      <c r="N533" s="144">
        <v>3</v>
      </c>
      <c r="O533" s="143">
        <v>25500000</v>
      </c>
      <c r="P533" s="144" t="s">
        <v>239</v>
      </c>
      <c r="Q533" s="144" t="s">
        <v>239</v>
      </c>
      <c r="R533" s="144" t="s">
        <v>239</v>
      </c>
      <c r="S533" s="141" t="s">
        <v>158</v>
      </c>
      <c r="T533" s="141" t="s">
        <v>1400</v>
      </c>
      <c r="U533" s="141" t="s">
        <v>1390</v>
      </c>
      <c r="V533" s="145" t="s">
        <v>1391</v>
      </c>
      <c r="W533" s="141" t="s">
        <v>4012</v>
      </c>
      <c r="X533" s="146">
        <v>45390</v>
      </c>
      <c r="Y533" s="147">
        <v>202412000036953</v>
      </c>
      <c r="Z533" s="147" t="s">
        <v>38</v>
      </c>
      <c r="AA533" s="141" t="s">
        <v>1714</v>
      </c>
      <c r="AB533" s="146">
        <v>45392</v>
      </c>
      <c r="AC533" s="162" t="s">
        <v>2129</v>
      </c>
      <c r="AD533" s="146">
        <v>45392</v>
      </c>
      <c r="AE533" s="163">
        <v>25500000</v>
      </c>
      <c r="AF533" s="152">
        <f t="shared" si="51"/>
        <v>0</v>
      </c>
      <c r="AG533" s="167">
        <v>638</v>
      </c>
      <c r="AH533" s="146">
        <v>45394</v>
      </c>
      <c r="AI533" s="163">
        <v>25500000</v>
      </c>
      <c r="AJ533" s="152">
        <f t="shared" si="52"/>
        <v>0</v>
      </c>
      <c r="AK533" s="164">
        <v>1792</v>
      </c>
      <c r="AL533" s="146">
        <v>45404</v>
      </c>
      <c r="AM533" s="163">
        <v>25500000</v>
      </c>
      <c r="AN533" s="158">
        <f t="shared" si="53"/>
        <v>0</v>
      </c>
      <c r="AO533" s="157">
        <v>1983333</v>
      </c>
      <c r="AP533" s="157"/>
      <c r="AQ533" s="158">
        <f t="shared" si="55"/>
        <v>23516667</v>
      </c>
      <c r="AR533" s="158">
        <f t="shared" si="54"/>
        <v>0</v>
      </c>
      <c r="AS533" s="159" t="s">
        <v>170</v>
      </c>
      <c r="AT533" s="164">
        <v>389</v>
      </c>
      <c r="AU533" s="165" t="s">
        <v>2130</v>
      </c>
      <c r="AV533" s="148"/>
    </row>
    <row r="534" spans="1:48" s="118" customFormat="1" ht="18.75" customHeight="1">
      <c r="A534" s="140">
        <v>233</v>
      </c>
      <c r="B534" s="141" t="s">
        <v>2131</v>
      </c>
      <c r="C534" s="142" t="s">
        <v>64</v>
      </c>
      <c r="D534" s="168" t="s">
        <v>31</v>
      </c>
      <c r="E534" s="168" t="s">
        <v>13</v>
      </c>
      <c r="F534" s="142" t="s">
        <v>36</v>
      </c>
      <c r="G534" s="141" t="s">
        <v>200</v>
      </c>
      <c r="H534" s="142" t="s">
        <v>2</v>
      </c>
      <c r="I534" s="142" t="s">
        <v>40</v>
      </c>
      <c r="J534" s="168" t="s">
        <v>1920</v>
      </c>
      <c r="K534" s="141" t="s">
        <v>218</v>
      </c>
      <c r="L534" s="141">
        <v>80121703</v>
      </c>
      <c r="M534" s="143">
        <v>7483980</v>
      </c>
      <c r="N534" s="144">
        <v>3</v>
      </c>
      <c r="O534" s="143">
        <v>22451940</v>
      </c>
      <c r="P534" s="144" t="s">
        <v>239</v>
      </c>
      <c r="Q534" s="144" t="s">
        <v>239</v>
      </c>
      <c r="R534" s="144" t="s">
        <v>239</v>
      </c>
      <c r="S534" s="141" t="s">
        <v>158</v>
      </c>
      <c r="T534" s="141" t="s">
        <v>1400</v>
      </c>
      <c r="U534" s="141" t="s">
        <v>1390</v>
      </c>
      <c r="V534" s="145" t="s">
        <v>1391</v>
      </c>
      <c r="W534" s="141" t="s">
        <v>4012</v>
      </c>
      <c r="X534" s="146">
        <v>45390</v>
      </c>
      <c r="Y534" s="147">
        <v>202412000036953</v>
      </c>
      <c r="Z534" s="147" t="s">
        <v>38</v>
      </c>
      <c r="AA534" s="141" t="s">
        <v>2132</v>
      </c>
      <c r="AB534" s="146">
        <v>45392</v>
      </c>
      <c r="AC534" s="162" t="s">
        <v>2133</v>
      </c>
      <c r="AD534" s="146">
        <v>45392</v>
      </c>
      <c r="AE534" s="163">
        <v>22451940</v>
      </c>
      <c r="AF534" s="152">
        <f t="shared" si="51"/>
        <v>0</v>
      </c>
      <c r="AG534" s="167">
        <v>639</v>
      </c>
      <c r="AH534" s="146">
        <v>45394</v>
      </c>
      <c r="AI534" s="163">
        <v>22451940</v>
      </c>
      <c r="AJ534" s="152">
        <f t="shared" si="52"/>
        <v>0</v>
      </c>
      <c r="AK534" s="164">
        <v>1934</v>
      </c>
      <c r="AL534" s="146">
        <v>45429</v>
      </c>
      <c r="AM534" s="163">
        <v>22451940</v>
      </c>
      <c r="AN534" s="158">
        <f t="shared" si="53"/>
        <v>0</v>
      </c>
      <c r="AO534" s="157">
        <v>0</v>
      </c>
      <c r="AP534" s="157"/>
      <c r="AQ534" s="158">
        <f t="shared" si="55"/>
        <v>22451940</v>
      </c>
      <c r="AR534" s="158">
        <f t="shared" si="54"/>
        <v>0</v>
      </c>
      <c r="AS534" s="159" t="s">
        <v>170</v>
      </c>
      <c r="AT534" s="164">
        <v>430</v>
      </c>
      <c r="AU534" s="165" t="s">
        <v>1635</v>
      </c>
      <c r="AV534" s="148"/>
    </row>
    <row r="535" spans="1:48" s="118" customFormat="1" ht="18.75" customHeight="1">
      <c r="A535" s="140">
        <v>234</v>
      </c>
      <c r="B535" s="141" t="s">
        <v>2134</v>
      </c>
      <c r="C535" s="142" t="s">
        <v>64</v>
      </c>
      <c r="D535" s="168" t="s">
        <v>31</v>
      </c>
      <c r="E535" s="168" t="s">
        <v>13</v>
      </c>
      <c r="F535" s="142" t="s">
        <v>36</v>
      </c>
      <c r="G535" s="141" t="s">
        <v>200</v>
      </c>
      <c r="H535" s="142" t="s">
        <v>6</v>
      </c>
      <c r="I535" s="142" t="s">
        <v>40</v>
      </c>
      <c r="J535" s="168" t="s">
        <v>2054</v>
      </c>
      <c r="K535" s="141" t="s">
        <v>218</v>
      </c>
      <c r="L535" s="141">
        <v>93141506</v>
      </c>
      <c r="M535" s="143">
        <v>6000000</v>
      </c>
      <c r="N535" s="144">
        <v>3</v>
      </c>
      <c r="O535" s="143">
        <v>18000000</v>
      </c>
      <c r="P535" s="144" t="s">
        <v>239</v>
      </c>
      <c r="Q535" s="144" t="s">
        <v>239</v>
      </c>
      <c r="R535" s="144" t="s">
        <v>239</v>
      </c>
      <c r="S535" s="141" t="s">
        <v>158</v>
      </c>
      <c r="T535" s="141" t="s">
        <v>1400</v>
      </c>
      <c r="U535" s="141" t="s">
        <v>1390</v>
      </c>
      <c r="V535" s="145" t="s">
        <v>1391</v>
      </c>
      <c r="W535" s="141" t="s">
        <v>4012</v>
      </c>
      <c r="X535" s="146">
        <v>45390</v>
      </c>
      <c r="Y535" s="147">
        <v>202412000036953</v>
      </c>
      <c r="Z535" s="147" t="s">
        <v>38</v>
      </c>
      <c r="AA535" s="141" t="s">
        <v>2135</v>
      </c>
      <c r="AB535" s="146">
        <v>45392</v>
      </c>
      <c r="AC535" s="162" t="s">
        <v>2136</v>
      </c>
      <c r="AD535" s="146">
        <v>45392</v>
      </c>
      <c r="AE535" s="163">
        <v>18000000</v>
      </c>
      <c r="AF535" s="152">
        <f t="shared" si="51"/>
        <v>0</v>
      </c>
      <c r="AG535" s="167">
        <v>641</v>
      </c>
      <c r="AH535" s="146">
        <v>45394</v>
      </c>
      <c r="AI535" s="163">
        <v>18000000</v>
      </c>
      <c r="AJ535" s="152">
        <f t="shared" si="52"/>
        <v>0</v>
      </c>
      <c r="AK535" s="164">
        <v>1847</v>
      </c>
      <c r="AL535" s="146">
        <v>45421</v>
      </c>
      <c r="AM535" s="163">
        <v>18000000</v>
      </c>
      <c r="AN535" s="158">
        <f t="shared" si="53"/>
        <v>0</v>
      </c>
      <c r="AO535" s="157">
        <v>0</v>
      </c>
      <c r="AP535" s="157"/>
      <c r="AQ535" s="158">
        <f t="shared" si="55"/>
        <v>18000000</v>
      </c>
      <c r="AR535" s="158">
        <f t="shared" si="54"/>
        <v>0</v>
      </c>
      <c r="AS535" s="159" t="s">
        <v>170</v>
      </c>
      <c r="AT535" s="164">
        <v>417</v>
      </c>
      <c r="AU535" s="165" t="s">
        <v>2137</v>
      </c>
      <c r="AV535" s="148"/>
    </row>
    <row r="536" spans="1:48" s="118" customFormat="1" ht="18.75" customHeight="1">
      <c r="A536" s="140">
        <v>235</v>
      </c>
      <c r="B536" s="141" t="s">
        <v>2138</v>
      </c>
      <c r="C536" s="142" t="s">
        <v>64</v>
      </c>
      <c r="D536" s="168" t="s">
        <v>31</v>
      </c>
      <c r="E536" s="168" t="s">
        <v>13</v>
      </c>
      <c r="F536" s="142" t="s">
        <v>36</v>
      </c>
      <c r="G536" s="141" t="s">
        <v>200</v>
      </c>
      <c r="H536" s="142" t="s">
        <v>1</v>
      </c>
      <c r="I536" s="142" t="s">
        <v>40</v>
      </c>
      <c r="J536" s="168" t="s">
        <v>2139</v>
      </c>
      <c r="K536" s="141" t="s">
        <v>226</v>
      </c>
      <c r="L536" s="141" t="s">
        <v>237</v>
      </c>
      <c r="M536" s="143">
        <v>0</v>
      </c>
      <c r="N536" s="144">
        <v>0</v>
      </c>
      <c r="O536" s="143">
        <f>85500000-85500000</f>
        <v>0</v>
      </c>
      <c r="P536" s="144" t="s">
        <v>361</v>
      </c>
      <c r="Q536" s="144" t="s">
        <v>361</v>
      </c>
      <c r="R536" s="144" t="s">
        <v>361</v>
      </c>
      <c r="S536" s="141" t="s">
        <v>158</v>
      </c>
      <c r="T536" s="141" t="s">
        <v>1400</v>
      </c>
      <c r="U536" s="141" t="s">
        <v>1390</v>
      </c>
      <c r="V536" s="145" t="s">
        <v>1391</v>
      </c>
      <c r="W536" s="141" t="s">
        <v>4010</v>
      </c>
      <c r="X536" s="146">
        <v>45390</v>
      </c>
      <c r="Y536" s="147">
        <v>202412000036953</v>
      </c>
      <c r="Z536" s="147" t="s">
        <v>180</v>
      </c>
      <c r="AA536" s="141" t="s">
        <v>1672</v>
      </c>
      <c r="AB536" s="146">
        <v>45392</v>
      </c>
      <c r="AC536" s="162" t="s">
        <v>2140</v>
      </c>
      <c r="AD536" s="146"/>
      <c r="AE536" s="163"/>
      <c r="AF536" s="152">
        <f t="shared" si="51"/>
        <v>0</v>
      </c>
      <c r="AG536" s="167"/>
      <c r="AH536" s="146"/>
      <c r="AI536" s="163"/>
      <c r="AJ536" s="152">
        <f t="shared" si="52"/>
        <v>0</v>
      </c>
      <c r="AK536" s="164"/>
      <c r="AL536" s="146"/>
      <c r="AM536" s="163"/>
      <c r="AN536" s="158">
        <f t="shared" si="53"/>
        <v>0</v>
      </c>
      <c r="AO536" s="157"/>
      <c r="AP536" s="157"/>
      <c r="AQ536" s="158">
        <f t="shared" si="55"/>
        <v>0</v>
      </c>
      <c r="AR536" s="158">
        <f t="shared" si="54"/>
        <v>0</v>
      </c>
      <c r="AS536" s="159"/>
      <c r="AT536" s="164"/>
      <c r="AU536" s="165"/>
      <c r="AV536" s="148"/>
    </row>
    <row r="537" spans="1:48" s="118" customFormat="1" ht="18.75" customHeight="1">
      <c r="A537" s="140">
        <v>236</v>
      </c>
      <c r="B537" s="141" t="s">
        <v>2141</v>
      </c>
      <c r="C537" s="142" t="s">
        <v>64</v>
      </c>
      <c r="D537" s="168" t="s">
        <v>31</v>
      </c>
      <c r="E537" s="168" t="s">
        <v>13</v>
      </c>
      <c r="F537" s="142" t="s">
        <v>36</v>
      </c>
      <c r="G537" s="141" t="s">
        <v>200</v>
      </c>
      <c r="H537" s="142" t="s">
        <v>6</v>
      </c>
      <c r="I537" s="142" t="s">
        <v>40</v>
      </c>
      <c r="J537" s="168" t="s">
        <v>1818</v>
      </c>
      <c r="K537" s="141" t="s">
        <v>218</v>
      </c>
      <c r="L537" s="141">
        <v>93141506</v>
      </c>
      <c r="M537" s="143">
        <v>5200000</v>
      </c>
      <c r="N537" s="144">
        <v>3</v>
      </c>
      <c r="O537" s="143">
        <v>15600000</v>
      </c>
      <c r="P537" s="144" t="s">
        <v>239</v>
      </c>
      <c r="Q537" s="144" t="s">
        <v>239</v>
      </c>
      <c r="R537" s="144" t="s">
        <v>239</v>
      </c>
      <c r="S537" s="141" t="s">
        <v>158</v>
      </c>
      <c r="T537" s="141" t="s">
        <v>1400</v>
      </c>
      <c r="U537" s="141" t="s">
        <v>1390</v>
      </c>
      <c r="V537" s="145" t="s">
        <v>1391</v>
      </c>
      <c r="W537" s="141" t="s">
        <v>4012</v>
      </c>
      <c r="X537" s="146">
        <v>45390</v>
      </c>
      <c r="Y537" s="147">
        <v>202412000036953</v>
      </c>
      <c r="Z537" s="147" t="s">
        <v>38</v>
      </c>
      <c r="AA537" s="141" t="s">
        <v>2135</v>
      </c>
      <c r="AB537" s="146">
        <v>45392</v>
      </c>
      <c r="AC537" s="162" t="s">
        <v>2142</v>
      </c>
      <c r="AD537" s="146">
        <v>45392</v>
      </c>
      <c r="AE537" s="163">
        <v>15600000</v>
      </c>
      <c r="AF537" s="152">
        <f t="shared" si="51"/>
        <v>0</v>
      </c>
      <c r="AG537" s="167">
        <v>640</v>
      </c>
      <c r="AH537" s="146">
        <v>45394</v>
      </c>
      <c r="AI537" s="163">
        <v>15600000</v>
      </c>
      <c r="AJ537" s="152">
        <f t="shared" si="52"/>
        <v>0</v>
      </c>
      <c r="AK537" s="164">
        <v>1751</v>
      </c>
      <c r="AL537" s="146">
        <v>45399</v>
      </c>
      <c r="AM537" s="163">
        <v>15600000</v>
      </c>
      <c r="AN537" s="158">
        <f t="shared" si="53"/>
        <v>0</v>
      </c>
      <c r="AO537" s="157">
        <v>1050000</v>
      </c>
      <c r="AP537" s="157"/>
      <c r="AQ537" s="158">
        <f t="shared" si="55"/>
        <v>14550000</v>
      </c>
      <c r="AR537" s="158">
        <f t="shared" si="54"/>
        <v>0</v>
      </c>
      <c r="AS537" s="159" t="s">
        <v>168</v>
      </c>
      <c r="AT537" s="164">
        <v>366</v>
      </c>
      <c r="AU537" s="165" t="s">
        <v>2143</v>
      </c>
      <c r="AV537" s="148"/>
    </row>
    <row r="538" spans="1:48" s="118" customFormat="1" ht="18.75" customHeight="1">
      <c r="A538" s="140">
        <v>237</v>
      </c>
      <c r="B538" s="141" t="s">
        <v>2144</v>
      </c>
      <c r="C538" s="142" t="s">
        <v>64</v>
      </c>
      <c r="D538" s="168" t="s">
        <v>31</v>
      </c>
      <c r="E538" s="168" t="s">
        <v>13</v>
      </c>
      <c r="F538" s="142" t="s">
        <v>36</v>
      </c>
      <c r="G538" s="141" t="s">
        <v>200</v>
      </c>
      <c r="H538" s="142" t="s">
        <v>1</v>
      </c>
      <c r="I538" s="142" t="s">
        <v>40</v>
      </c>
      <c r="J538" s="168" t="s">
        <v>2145</v>
      </c>
      <c r="K538" s="141" t="s">
        <v>218</v>
      </c>
      <c r="L538" s="141">
        <v>80131803</v>
      </c>
      <c r="M538" s="143">
        <v>10000000</v>
      </c>
      <c r="N538" s="144">
        <v>3</v>
      </c>
      <c r="O538" s="143">
        <v>30000000</v>
      </c>
      <c r="P538" s="144" t="s">
        <v>239</v>
      </c>
      <c r="Q538" s="144" t="s">
        <v>239</v>
      </c>
      <c r="R538" s="144" t="s">
        <v>239</v>
      </c>
      <c r="S538" s="141" t="s">
        <v>158</v>
      </c>
      <c r="T538" s="141" t="s">
        <v>1400</v>
      </c>
      <c r="U538" s="141" t="s">
        <v>1390</v>
      </c>
      <c r="V538" s="145" t="s">
        <v>1391</v>
      </c>
      <c r="W538" s="141" t="s">
        <v>4012</v>
      </c>
      <c r="X538" s="146">
        <v>45390</v>
      </c>
      <c r="Y538" s="147">
        <v>202412000036953</v>
      </c>
      <c r="Z538" s="147" t="s">
        <v>38</v>
      </c>
      <c r="AA538" s="141" t="s">
        <v>1698</v>
      </c>
      <c r="AB538" s="146">
        <v>45392</v>
      </c>
      <c r="AC538" s="162" t="s">
        <v>2146</v>
      </c>
      <c r="AD538" s="146">
        <v>45392</v>
      </c>
      <c r="AE538" s="163">
        <v>30000000</v>
      </c>
      <c r="AF538" s="152">
        <f t="shared" si="51"/>
        <v>0</v>
      </c>
      <c r="AG538" s="167">
        <v>644</v>
      </c>
      <c r="AH538" s="146">
        <v>45394</v>
      </c>
      <c r="AI538" s="163">
        <v>30000000</v>
      </c>
      <c r="AJ538" s="152">
        <f t="shared" si="52"/>
        <v>0</v>
      </c>
      <c r="AK538" s="164">
        <v>1695</v>
      </c>
      <c r="AL538" s="146">
        <v>45398</v>
      </c>
      <c r="AM538" s="163">
        <v>30000000</v>
      </c>
      <c r="AN538" s="158">
        <f t="shared" si="53"/>
        <v>0</v>
      </c>
      <c r="AO538" s="157">
        <v>5000000</v>
      </c>
      <c r="AP538" s="157"/>
      <c r="AQ538" s="158">
        <f t="shared" si="55"/>
        <v>25000000</v>
      </c>
      <c r="AR538" s="158">
        <f t="shared" si="54"/>
        <v>0</v>
      </c>
      <c r="AS538" s="159" t="s">
        <v>170</v>
      </c>
      <c r="AT538" s="164">
        <v>348</v>
      </c>
      <c r="AU538" s="165" t="s">
        <v>2147</v>
      </c>
      <c r="AV538" s="148"/>
    </row>
    <row r="539" spans="1:48" s="118" customFormat="1" ht="18.75" customHeight="1">
      <c r="A539" s="140">
        <v>238</v>
      </c>
      <c r="B539" s="141" t="s">
        <v>2148</v>
      </c>
      <c r="C539" s="142" t="s">
        <v>64</v>
      </c>
      <c r="D539" s="168" t="s">
        <v>31</v>
      </c>
      <c r="E539" s="168" t="s">
        <v>13</v>
      </c>
      <c r="F539" s="142" t="s">
        <v>36</v>
      </c>
      <c r="G539" s="141" t="s">
        <v>200</v>
      </c>
      <c r="H539" s="142" t="s">
        <v>6</v>
      </c>
      <c r="I539" s="142" t="s">
        <v>40</v>
      </c>
      <c r="J539" s="168" t="s">
        <v>1804</v>
      </c>
      <c r="K539" s="141" t="s">
        <v>218</v>
      </c>
      <c r="L539" s="141">
        <v>93141506</v>
      </c>
      <c r="M539" s="143">
        <v>3500000</v>
      </c>
      <c r="N539" s="144">
        <v>3</v>
      </c>
      <c r="O539" s="143">
        <v>10500000</v>
      </c>
      <c r="P539" s="144" t="s">
        <v>239</v>
      </c>
      <c r="Q539" s="144" t="s">
        <v>239</v>
      </c>
      <c r="R539" s="144" t="s">
        <v>239</v>
      </c>
      <c r="S539" s="141" t="s">
        <v>158</v>
      </c>
      <c r="T539" s="141" t="s">
        <v>1400</v>
      </c>
      <c r="U539" s="141" t="s">
        <v>1390</v>
      </c>
      <c r="V539" s="145" t="s">
        <v>1391</v>
      </c>
      <c r="W539" s="141" t="s">
        <v>4012</v>
      </c>
      <c r="X539" s="146">
        <v>45390</v>
      </c>
      <c r="Y539" s="147">
        <v>202412000036953</v>
      </c>
      <c r="Z539" s="147" t="s">
        <v>38</v>
      </c>
      <c r="AA539" s="141" t="s">
        <v>2149</v>
      </c>
      <c r="AB539" s="146">
        <v>45392</v>
      </c>
      <c r="AC539" s="162" t="s">
        <v>2150</v>
      </c>
      <c r="AD539" s="146">
        <v>45392</v>
      </c>
      <c r="AE539" s="163">
        <v>10500000</v>
      </c>
      <c r="AF539" s="152">
        <f t="shared" si="51"/>
        <v>0</v>
      </c>
      <c r="AG539" s="167">
        <v>643</v>
      </c>
      <c r="AH539" s="146">
        <v>45394</v>
      </c>
      <c r="AI539" s="163">
        <v>10500000</v>
      </c>
      <c r="AJ539" s="152">
        <f t="shared" si="52"/>
        <v>0</v>
      </c>
      <c r="AK539" s="164">
        <v>1817</v>
      </c>
      <c r="AL539" s="146">
        <v>45412</v>
      </c>
      <c r="AM539" s="163">
        <v>10500000</v>
      </c>
      <c r="AN539" s="158">
        <f t="shared" si="53"/>
        <v>0</v>
      </c>
      <c r="AO539" s="157">
        <v>0</v>
      </c>
      <c r="AP539" s="157"/>
      <c r="AQ539" s="158">
        <f t="shared" si="55"/>
        <v>10500000</v>
      </c>
      <c r="AR539" s="158">
        <f t="shared" si="54"/>
        <v>0</v>
      </c>
      <c r="AS539" s="159" t="s">
        <v>170</v>
      </c>
      <c r="AT539" s="164">
        <v>407</v>
      </c>
      <c r="AU539" s="165" t="s">
        <v>2151</v>
      </c>
      <c r="AV539" s="148"/>
    </row>
    <row r="540" spans="1:48" s="118" customFormat="1" ht="18.75" customHeight="1">
      <c r="A540" s="140">
        <v>239</v>
      </c>
      <c r="B540" s="141" t="s">
        <v>2152</v>
      </c>
      <c r="C540" s="142" t="s">
        <v>64</v>
      </c>
      <c r="D540" s="168" t="s">
        <v>31</v>
      </c>
      <c r="E540" s="168" t="s">
        <v>13</v>
      </c>
      <c r="F540" s="142" t="s">
        <v>36</v>
      </c>
      <c r="G540" s="141" t="s">
        <v>200</v>
      </c>
      <c r="H540" s="142" t="s">
        <v>2</v>
      </c>
      <c r="I540" s="142" t="s">
        <v>40</v>
      </c>
      <c r="J540" s="168" t="s">
        <v>1991</v>
      </c>
      <c r="K540" s="141" t="s">
        <v>218</v>
      </c>
      <c r="L540" s="141">
        <v>80121703</v>
      </c>
      <c r="M540" s="143">
        <v>2900000</v>
      </c>
      <c r="N540" s="144">
        <v>3</v>
      </c>
      <c r="O540" s="143">
        <v>8700000</v>
      </c>
      <c r="P540" s="144" t="s">
        <v>239</v>
      </c>
      <c r="Q540" s="144" t="s">
        <v>239</v>
      </c>
      <c r="R540" s="144" t="s">
        <v>239</v>
      </c>
      <c r="S540" s="141" t="s">
        <v>158</v>
      </c>
      <c r="T540" s="141" t="s">
        <v>1400</v>
      </c>
      <c r="U540" s="141" t="s">
        <v>1390</v>
      </c>
      <c r="V540" s="145" t="s">
        <v>1391</v>
      </c>
      <c r="W540" s="141" t="s">
        <v>4012</v>
      </c>
      <c r="X540" s="146">
        <v>45390</v>
      </c>
      <c r="Y540" s="147">
        <v>202412000036953</v>
      </c>
      <c r="Z540" s="147" t="s">
        <v>38</v>
      </c>
      <c r="AA540" s="141" t="s">
        <v>2132</v>
      </c>
      <c r="AB540" s="146">
        <v>45392</v>
      </c>
      <c r="AC540" s="162" t="s">
        <v>2153</v>
      </c>
      <c r="AD540" s="146">
        <v>45392</v>
      </c>
      <c r="AE540" s="163">
        <v>8700000</v>
      </c>
      <c r="AF540" s="152">
        <f t="shared" si="51"/>
        <v>0</v>
      </c>
      <c r="AG540" s="167">
        <v>645</v>
      </c>
      <c r="AH540" s="146">
        <v>45394</v>
      </c>
      <c r="AI540" s="163">
        <v>8700000</v>
      </c>
      <c r="AJ540" s="152">
        <f t="shared" si="52"/>
        <v>0</v>
      </c>
      <c r="AK540" s="164">
        <v>1807</v>
      </c>
      <c r="AL540" s="146">
        <v>45407</v>
      </c>
      <c r="AM540" s="163">
        <v>8700000</v>
      </c>
      <c r="AN540" s="158">
        <f t="shared" si="53"/>
        <v>0</v>
      </c>
      <c r="AO540" s="157">
        <v>580000</v>
      </c>
      <c r="AP540" s="157"/>
      <c r="AQ540" s="158">
        <f t="shared" si="55"/>
        <v>8120000</v>
      </c>
      <c r="AR540" s="158">
        <f t="shared" si="54"/>
        <v>0</v>
      </c>
      <c r="AS540" s="159" t="s">
        <v>168</v>
      </c>
      <c r="AT540" s="164">
        <v>396</v>
      </c>
      <c r="AU540" s="165" t="s">
        <v>2154</v>
      </c>
      <c r="AV540" s="148"/>
    </row>
    <row r="541" spans="1:48" s="118" customFormat="1" ht="18.75" customHeight="1">
      <c r="A541" s="140">
        <v>240</v>
      </c>
      <c r="B541" s="141" t="s">
        <v>2155</v>
      </c>
      <c r="C541" s="142" t="s">
        <v>64</v>
      </c>
      <c r="D541" s="168" t="s">
        <v>31</v>
      </c>
      <c r="E541" s="168" t="s">
        <v>13</v>
      </c>
      <c r="F541" s="142" t="s">
        <v>36</v>
      </c>
      <c r="G541" s="141" t="s">
        <v>200</v>
      </c>
      <c r="H541" s="142" t="s">
        <v>6</v>
      </c>
      <c r="I541" s="142" t="s">
        <v>40</v>
      </c>
      <c r="J541" s="168" t="s">
        <v>1920</v>
      </c>
      <c r="K541" s="141" t="s">
        <v>218</v>
      </c>
      <c r="L541" s="141">
        <v>93141506</v>
      </c>
      <c r="M541" s="143">
        <v>7500000</v>
      </c>
      <c r="N541" s="144">
        <v>3</v>
      </c>
      <c r="O541" s="143">
        <v>22500000</v>
      </c>
      <c r="P541" s="144" t="s">
        <v>239</v>
      </c>
      <c r="Q541" s="144" t="s">
        <v>239</v>
      </c>
      <c r="R541" s="144" t="s">
        <v>239</v>
      </c>
      <c r="S541" s="141" t="s">
        <v>158</v>
      </c>
      <c r="T541" s="141" t="s">
        <v>1400</v>
      </c>
      <c r="U541" s="141" t="s">
        <v>1390</v>
      </c>
      <c r="V541" s="145" t="s">
        <v>1391</v>
      </c>
      <c r="W541" s="141" t="s">
        <v>4012</v>
      </c>
      <c r="X541" s="146">
        <v>45390</v>
      </c>
      <c r="Y541" s="147">
        <v>202412000036953</v>
      </c>
      <c r="Z541" s="147" t="s">
        <v>38</v>
      </c>
      <c r="AA541" s="141" t="s">
        <v>2149</v>
      </c>
      <c r="AB541" s="146">
        <v>45392</v>
      </c>
      <c r="AC541" s="162" t="s">
        <v>2156</v>
      </c>
      <c r="AD541" s="146">
        <v>45392</v>
      </c>
      <c r="AE541" s="163">
        <v>22500000</v>
      </c>
      <c r="AF541" s="152">
        <f t="shared" si="51"/>
        <v>0</v>
      </c>
      <c r="AG541" s="167">
        <v>646</v>
      </c>
      <c r="AH541" s="146">
        <v>45394</v>
      </c>
      <c r="AI541" s="163">
        <v>15000000</v>
      </c>
      <c r="AJ541" s="152">
        <f t="shared" si="52"/>
        <v>7500000</v>
      </c>
      <c r="AK541" s="164">
        <v>1896</v>
      </c>
      <c r="AL541" s="146">
        <v>45427</v>
      </c>
      <c r="AM541" s="163">
        <v>15000000</v>
      </c>
      <c r="AN541" s="158">
        <f t="shared" si="53"/>
        <v>0</v>
      </c>
      <c r="AO541" s="157">
        <v>0</v>
      </c>
      <c r="AP541" s="157"/>
      <c r="AQ541" s="158">
        <f t="shared" si="55"/>
        <v>15000000</v>
      </c>
      <c r="AR541" s="158">
        <f t="shared" si="54"/>
        <v>7500000</v>
      </c>
      <c r="AS541" s="159" t="s">
        <v>170</v>
      </c>
      <c r="AT541" s="164">
        <v>427</v>
      </c>
      <c r="AU541" s="165" t="s">
        <v>2157</v>
      </c>
      <c r="AV541" s="148"/>
    </row>
    <row r="542" spans="1:48" s="118" customFormat="1" ht="18.75" customHeight="1">
      <c r="A542" s="140">
        <v>241</v>
      </c>
      <c r="B542" s="141" t="s">
        <v>2158</v>
      </c>
      <c r="C542" s="142" t="s">
        <v>64</v>
      </c>
      <c r="D542" s="168" t="s">
        <v>31</v>
      </c>
      <c r="E542" s="168" t="s">
        <v>13</v>
      </c>
      <c r="F542" s="142" t="s">
        <v>36</v>
      </c>
      <c r="G542" s="141" t="s">
        <v>200</v>
      </c>
      <c r="H542" s="142" t="s">
        <v>1</v>
      </c>
      <c r="I542" s="142" t="s">
        <v>40</v>
      </c>
      <c r="J542" s="168" t="s">
        <v>2054</v>
      </c>
      <c r="K542" s="141" t="s">
        <v>218</v>
      </c>
      <c r="L542" s="141">
        <v>80131803</v>
      </c>
      <c r="M542" s="143">
        <v>5500000</v>
      </c>
      <c r="N542" s="144">
        <v>3</v>
      </c>
      <c r="O542" s="143">
        <v>16500000</v>
      </c>
      <c r="P542" s="144" t="s">
        <v>239</v>
      </c>
      <c r="Q542" s="144" t="s">
        <v>239</v>
      </c>
      <c r="R542" s="144" t="s">
        <v>239</v>
      </c>
      <c r="S542" s="141" t="s">
        <v>158</v>
      </c>
      <c r="T542" s="141" t="s">
        <v>1400</v>
      </c>
      <c r="U542" s="141" t="s">
        <v>1390</v>
      </c>
      <c r="V542" s="145" t="s">
        <v>1391</v>
      </c>
      <c r="W542" s="141" t="s">
        <v>4012</v>
      </c>
      <c r="X542" s="146">
        <v>45390</v>
      </c>
      <c r="Y542" s="147">
        <v>202412000036953</v>
      </c>
      <c r="Z542" s="147" t="s">
        <v>38</v>
      </c>
      <c r="AA542" s="141" t="s">
        <v>1672</v>
      </c>
      <c r="AB542" s="146">
        <v>45392</v>
      </c>
      <c r="AC542" s="162" t="s">
        <v>2159</v>
      </c>
      <c r="AD542" s="146">
        <v>45392</v>
      </c>
      <c r="AE542" s="163">
        <v>16500000</v>
      </c>
      <c r="AF542" s="152">
        <f t="shared" si="51"/>
        <v>0</v>
      </c>
      <c r="AG542" s="167">
        <v>647</v>
      </c>
      <c r="AH542" s="146">
        <v>45393</v>
      </c>
      <c r="AI542" s="163">
        <v>16500000</v>
      </c>
      <c r="AJ542" s="152">
        <f t="shared" si="52"/>
        <v>0</v>
      </c>
      <c r="AK542" s="164">
        <v>1758</v>
      </c>
      <c r="AL542" s="146">
        <v>45399</v>
      </c>
      <c r="AM542" s="163">
        <v>16500000</v>
      </c>
      <c r="AN542" s="158">
        <f t="shared" si="53"/>
        <v>0</v>
      </c>
      <c r="AO542" s="157">
        <v>2200000</v>
      </c>
      <c r="AP542" s="157"/>
      <c r="AQ542" s="158">
        <f t="shared" si="55"/>
        <v>14300000</v>
      </c>
      <c r="AR542" s="158">
        <f t="shared" si="54"/>
        <v>0</v>
      </c>
      <c r="AS542" s="159" t="s">
        <v>170</v>
      </c>
      <c r="AT542" s="164">
        <v>362</v>
      </c>
      <c r="AU542" s="165" t="s">
        <v>2160</v>
      </c>
      <c r="AV542" s="148"/>
    </row>
    <row r="543" spans="1:48" s="118" customFormat="1" ht="18.75" customHeight="1">
      <c r="A543" s="140">
        <v>242</v>
      </c>
      <c r="B543" s="141" t="s">
        <v>2161</v>
      </c>
      <c r="C543" s="142" t="s">
        <v>64</v>
      </c>
      <c r="D543" s="168" t="s">
        <v>31</v>
      </c>
      <c r="E543" s="168" t="s">
        <v>13</v>
      </c>
      <c r="F543" s="142" t="s">
        <v>36</v>
      </c>
      <c r="G543" s="141" t="s">
        <v>200</v>
      </c>
      <c r="H543" s="142" t="s">
        <v>6</v>
      </c>
      <c r="I543" s="142" t="s">
        <v>40</v>
      </c>
      <c r="J543" s="168" t="s">
        <v>2078</v>
      </c>
      <c r="K543" s="141" t="s">
        <v>218</v>
      </c>
      <c r="L543" s="141">
        <v>93141506</v>
      </c>
      <c r="M543" s="143">
        <v>6000000</v>
      </c>
      <c r="N543" s="144">
        <v>3</v>
      </c>
      <c r="O543" s="143">
        <v>18000000</v>
      </c>
      <c r="P543" s="144" t="s">
        <v>239</v>
      </c>
      <c r="Q543" s="144" t="s">
        <v>239</v>
      </c>
      <c r="R543" s="144" t="s">
        <v>239</v>
      </c>
      <c r="S543" s="141" t="s">
        <v>158</v>
      </c>
      <c r="T543" s="141" t="s">
        <v>1400</v>
      </c>
      <c r="U543" s="141" t="s">
        <v>1390</v>
      </c>
      <c r="V543" s="145" t="s">
        <v>1391</v>
      </c>
      <c r="W543" s="141" t="s">
        <v>4012</v>
      </c>
      <c r="X543" s="146">
        <v>45390</v>
      </c>
      <c r="Y543" s="147">
        <v>202412000036953</v>
      </c>
      <c r="Z543" s="147" t="s">
        <v>38</v>
      </c>
      <c r="AA543" s="141" t="s">
        <v>685</v>
      </c>
      <c r="AB543" s="146">
        <v>45392</v>
      </c>
      <c r="AC543" s="162" t="s">
        <v>2162</v>
      </c>
      <c r="AD543" s="146">
        <v>45392</v>
      </c>
      <c r="AE543" s="163">
        <v>18000000</v>
      </c>
      <c r="AF543" s="152">
        <f t="shared" si="51"/>
        <v>0</v>
      </c>
      <c r="AG543" s="167">
        <v>648</v>
      </c>
      <c r="AH543" s="146">
        <v>45394</v>
      </c>
      <c r="AI543" s="163">
        <v>18000000</v>
      </c>
      <c r="AJ543" s="152">
        <f t="shared" si="52"/>
        <v>0</v>
      </c>
      <c r="AK543" s="164">
        <v>1813</v>
      </c>
      <c r="AL543" s="146">
        <v>45411</v>
      </c>
      <c r="AM543" s="163">
        <v>18000000</v>
      </c>
      <c r="AN543" s="158">
        <f t="shared" si="53"/>
        <v>0</v>
      </c>
      <c r="AO543" s="157">
        <v>0</v>
      </c>
      <c r="AP543" s="157"/>
      <c r="AQ543" s="158">
        <f t="shared" si="55"/>
        <v>18000000</v>
      </c>
      <c r="AR543" s="158">
        <f t="shared" si="54"/>
        <v>0</v>
      </c>
      <c r="AS543" s="159" t="s">
        <v>170</v>
      </c>
      <c r="AT543" s="164">
        <v>405</v>
      </c>
      <c r="AU543" s="165" t="s">
        <v>2163</v>
      </c>
      <c r="AV543" s="148"/>
    </row>
    <row r="544" spans="1:48" s="118" customFormat="1" ht="18.75" customHeight="1">
      <c r="A544" s="140">
        <v>243</v>
      </c>
      <c r="B544" s="141" t="s">
        <v>2164</v>
      </c>
      <c r="C544" s="142" t="s">
        <v>64</v>
      </c>
      <c r="D544" s="168" t="s">
        <v>31</v>
      </c>
      <c r="E544" s="168" t="s">
        <v>13</v>
      </c>
      <c r="F544" s="142" t="s">
        <v>36</v>
      </c>
      <c r="G544" s="141" t="s">
        <v>200</v>
      </c>
      <c r="H544" s="142" t="s">
        <v>6</v>
      </c>
      <c r="I544" s="142" t="s">
        <v>40</v>
      </c>
      <c r="J544" s="168" t="s">
        <v>1818</v>
      </c>
      <c r="K544" s="141" t="s">
        <v>218</v>
      </c>
      <c r="L544" s="141">
        <v>93141506</v>
      </c>
      <c r="M544" s="143">
        <v>3500000</v>
      </c>
      <c r="N544" s="144">
        <v>3</v>
      </c>
      <c r="O544" s="143">
        <v>10500000</v>
      </c>
      <c r="P544" s="144" t="s">
        <v>239</v>
      </c>
      <c r="Q544" s="144" t="s">
        <v>239</v>
      </c>
      <c r="R544" s="144" t="s">
        <v>239</v>
      </c>
      <c r="S544" s="141" t="s">
        <v>158</v>
      </c>
      <c r="T544" s="141" t="s">
        <v>1400</v>
      </c>
      <c r="U544" s="141" t="s">
        <v>1390</v>
      </c>
      <c r="V544" s="145" t="s">
        <v>1391</v>
      </c>
      <c r="W544" s="141" t="s">
        <v>4012</v>
      </c>
      <c r="X544" s="146">
        <v>45390</v>
      </c>
      <c r="Y544" s="147">
        <v>202412000036953</v>
      </c>
      <c r="Z544" s="147" t="s">
        <v>38</v>
      </c>
      <c r="AA544" s="141" t="s">
        <v>685</v>
      </c>
      <c r="AB544" s="146">
        <v>45392</v>
      </c>
      <c r="AC544" s="162" t="s">
        <v>2165</v>
      </c>
      <c r="AD544" s="146">
        <v>45392</v>
      </c>
      <c r="AE544" s="163">
        <v>10500000</v>
      </c>
      <c r="AF544" s="152">
        <f t="shared" si="51"/>
        <v>0</v>
      </c>
      <c r="AG544" s="167">
        <v>649</v>
      </c>
      <c r="AH544" s="146">
        <v>45394</v>
      </c>
      <c r="AI544" s="163">
        <v>10500000</v>
      </c>
      <c r="AJ544" s="152">
        <f t="shared" si="52"/>
        <v>0</v>
      </c>
      <c r="AK544" s="164">
        <v>1899</v>
      </c>
      <c r="AL544" s="146">
        <v>45427</v>
      </c>
      <c r="AM544" s="163">
        <v>10500000</v>
      </c>
      <c r="AN544" s="158">
        <f t="shared" si="53"/>
        <v>0</v>
      </c>
      <c r="AO544" s="157">
        <v>0</v>
      </c>
      <c r="AP544" s="157"/>
      <c r="AQ544" s="158">
        <f t="shared" si="55"/>
        <v>10500000</v>
      </c>
      <c r="AR544" s="158">
        <f t="shared" si="54"/>
        <v>0</v>
      </c>
      <c r="AS544" s="159" t="s">
        <v>168</v>
      </c>
      <c r="AT544" s="164">
        <v>426</v>
      </c>
      <c r="AU544" s="165" t="s">
        <v>2166</v>
      </c>
      <c r="AV544" s="148"/>
    </row>
    <row r="545" spans="1:48" s="118" customFormat="1" ht="18.75" customHeight="1">
      <c r="A545" s="140">
        <v>244</v>
      </c>
      <c r="B545" s="141" t="s">
        <v>2167</v>
      </c>
      <c r="C545" s="142" t="s">
        <v>64</v>
      </c>
      <c r="D545" s="168" t="s">
        <v>31</v>
      </c>
      <c r="E545" s="168" t="s">
        <v>13</v>
      </c>
      <c r="F545" s="142" t="s">
        <v>36</v>
      </c>
      <c r="G545" s="141" t="s">
        <v>200</v>
      </c>
      <c r="H545" s="142" t="s">
        <v>1</v>
      </c>
      <c r="I545" s="142" t="s">
        <v>40</v>
      </c>
      <c r="J545" s="168" t="s">
        <v>1804</v>
      </c>
      <c r="K545" s="141" t="s">
        <v>218</v>
      </c>
      <c r="L545" s="141">
        <v>80131803</v>
      </c>
      <c r="M545" s="143">
        <v>5000000</v>
      </c>
      <c r="N545" s="144">
        <v>3</v>
      </c>
      <c r="O545" s="143">
        <v>15000000</v>
      </c>
      <c r="P545" s="144" t="s">
        <v>239</v>
      </c>
      <c r="Q545" s="144" t="s">
        <v>239</v>
      </c>
      <c r="R545" s="144" t="s">
        <v>239</v>
      </c>
      <c r="S545" s="141" t="s">
        <v>158</v>
      </c>
      <c r="T545" s="141" t="s">
        <v>1400</v>
      </c>
      <c r="U545" s="141" t="s">
        <v>1390</v>
      </c>
      <c r="V545" s="145" t="s">
        <v>1391</v>
      </c>
      <c r="W545" s="141" t="s">
        <v>4012</v>
      </c>
      <c r="X545" s="146">
        <v>45390</v>
      </c>
      <c r="Y545" s="147">
        <v>202412000036953</v>
      </c>
      <c r="Z545" s="147" t="s">
        <v>38</v>
      </c>
      <c r="AA545" s="141" t="s">
        <v>1698</v>
      </c>
      <c r="AB545" s="146">
        <v>45392</v>
      </c>
      <c r="AC545" s="162" t="s">
        <v>2168</v>
      </c>
      <c r="AD545" s="146">
        <v>45392</v>
      </c>
      <c r="AE545" s="163">
        <v>15000000</v>
      </c>
      <c r="AF545" s="152">
        <f t="shared" si="51"/>
        <v>0</v>
      </c>
      <c r="AG545" s="167">
        <v>650</v>
      </c>
      <c r="AH545" s="146">
        <v>45394</v>
      </c>
      <c r="AI545" s="163">
        <v>15000000</v>
      </c>
      <c r="AJ545" s="152">
        <f t="shared" si="52"/>
        <v>0</v>
      </c>
      <c r="AK545" s="164">
        <v>1782</v>
      </c>
      <c r="AL545" s="146">
        <v>45401</v>
      </c>
      <c r="AM545" s="163">
        <v>15000000</v>
      </c>
      <c r="AN545" s="158">
        <f t="shared" si="53"/>
        <v>0</v>
      </c>
      <c r="AO545" s="157">
        <v>1333333</v>
      </c>
      <c r="AP545" s="157"/>
      <c r="AQ545" s="158">
        <f t="shared" si="55"/>
        <v>13666667</v>
      </c>
      <c r="AR545" s="158">
        <f t="shared" si="54"/>
        <v>0</v>
      </c>
      <c r="AS545" s="159" t="s">
        <v>170</v>
      </c>
      <c r="AT545" s="164">
        <v>383</v>
      </c>
      <c r="AU545" s="165" t="s">
        <v>2169</v>
      </c>
      <c r="AV545" s="148"/>
    </row>
    <row r="546" spans="1:48" s="118" customFormat="1" ht="18.75" customHeight="1">
      <c r="A546" s="140">
        <v>245</v>
      </c>
      <c r="B546" s="141" t="s">
        <v>2170</v>
      </c>
      <c r="C546" s="142" t="s">
        <v>64</v>
      </c>
      <c r="D546" s="168" t="s">
        <v>31</v>
      </c>
      <c r="E546" s="168" t="s">
        <v>13</v>
      </c>
      <c r="F546" s="142" t="s">
        <v>36</v>
      </c>
      <c r="G546" s="141" t="s">
        <v>200</v>
      </c>
      <c r="H546" s="142" t="s">
        <v>1</v>
      </c>
      <c r="I546" s="142" t="s">
        <v>40</v>
      </c>
      <c r="J546" s="168" t="s">
        <v>2171</v>
      </c>
      <c r="K546" s="141" t="s">
        <v>218</v>
      </c>
      <c r="L546" s="141">
        <v>80131803</v>
      </c>
      <c r="M546" s="143">
        <v>3453300</v>
      </c>
      <c r="N546" s="144">
        <v>3</v>
      </c>
      <c r="O546" s="143">
        <v>10359900</v>
      </c>
      <c r="P546" s="144" t="s">
        <v>239</v>
      </c>
      <c r="Q546" s="144" t="s">
        <v>239</v>
      </c>
      <c r="R546" s="144" t="s">
        <v>239</v>
      </c>
      <c r="S546" s="141" t="s">
        <v>158</v>
      </c>
      <c r="T546" s="141" t="s">
        <v>1400</v>
      </c>
      <c r="U546" s="141" t="s">
        <v>1390</v>
      </c>
      <c r="V546" s="145" t="s">
        <v>1391</v>
      </c>
      <c r="W546" s="141" t="s">
        <v>4012</v>
      </c>
      <c r="X546" s="146">
        <v>45400</v>
      </c>
      <c r="Y546" s="147">
        <v>202412000039883</v>
      </c>
      <c r="Z546" s="147" t="s">
        <v>178</v>
      </c>
      <c r="AA546" s="141" t="s">
        <v>2172</v>
      </c>
      <c r="AB546" s="146">
        <v>45404</v>
      </c>
      <c r="AC546" s="162" t="s">
        <v>2173</v>
      </c>
      <c r="AD546" s="146">
        <v>45404</v>
      </c>
      <c r="AE546" s="163">
        <v>10359900</v>
      </c>
      <c r="AF546" s="152">
        <f t="shared" si="51"/>
        <v>0</v>
      </c>
      <c r="AG546" s="167">
        <v>672</v>
      </c>
      <c r="AH546" s="146">
        <v>45404</v>
      </c>
      <c r="AI546" s="163">
        <v>10359900</v>
      </c>
      <c r="AJ546" s="152">
        <f t="shared" si="52"/>
        <v>0</v>
      </c>
      <c r="AK546" s="164">
        <v>1834</v>
      </c>
      <c r="AL546" s="146">
        <v>45414</v>
      </c>
      <c r="AM546" s="163">
        <v>10359900</v>
      </c>
      <c r="AN546" s="158">
        <f t="shared" si="53"/>
        <v>0</v>
      </c>
      <c r="AO546" s="157">
        <v>0</v>
      </c>
      <c r="AP546" s="157"/>
      <c r="AQ546" s="158">
        <f t="shared" si="55"/>
        <v>10359900</v>
      </c>
      <c r="AR546" s="158">
        <f t="shared" si="54"/>
        <v>0</v>
      </c>
      <c r="AS546" s="159" t="s">
        <v>168</v>
      </c>
      <c r="AT546" s="164">
        <v>409</v>
      </c>
      <c r="AU546" s="165" t="s">
        <v>1725</v>
      </c>
      <c r="AV546" s="148"/>
    </row>
    <row r="547" spans="1:48" s="118" customFormat="1" ht="18.75" customHeight="1">
      <c r="A547" s="140">
        <v>246</v>
      </c>
      <c r="B547" s="141" t="s">
        <v>2174</v>
      </c>
      <c r="C547" s="142" t="s">
        <v>64</v>
      </c>
      <c r="D547" s="168" t="s">
        <v>31</v>
      </c>
      <c r="E547" s="168" t="s">
        <v>13</v>
      </c>
      <c r="F547" s="142" t="s">
        <v>36</v>
      </c>
      <c r="G547" s="141" t="s">
        <v>200</v>
      </c>
      <c r="H547" s="142" t="s">
        <v>1</v>
      </c>
      <c r="I547" s="142" t="s">
        <v>40</v>
      </c>
      <c r="J547" s="168" t="s">
        <v>2175</v>
      </c>
      <c r="K547" s="141" t="s">
        <v>218</v>
      </c>
      <c r="L547" s="141">
        <v>80131803</v>
      </c>
      <c r="M547" s="143">
        <v>4276560</v>
      </c>
      <c r="N547" s="144">
        <v>3</v>
      </c>
      <c r="O547" s="143">
        <v>12829680</v>
      </c>
      <c r="P547" s="144" t="s">
        <v>239</v>
      </c>
      <c r="Q547" s="144" t="s">
        <v>239</v>
      </c>
      <c r="R547" s="144" t="s">
        <v>239</v>
      </c>
      <c r="S547" s="141" t="s">
        <v>158</v>
      </c>
      <c r="T547" s="141" t="s">
        <v>1400</v>
      </c>
      <c r="U547" s="141" t="s">
        <v>1390</v>
      </c>
      <c r="V547" s="145" t="s">
        <v>1391</v>
      </c>
      <c r="W547" s="141" t="s">
        <v>4012</v>
      </c>
      <c r="X547" s="146">
        <v>45400</v>
      </c>
      <c r="Y547" s="147">
        <v>202412000039883</v>
      </c>
      <c r="Z547" s="147" t="s">
        <v>178</v>
      </c>
      <c r="AA547" s="141" t="s">
        <v>2116</v>
      </c>
      <c r="AB547" s="146">
        <v>45404</v>
      </c>
      <c r="AC547" s="162" t="s">
        <v>2176</v>
      </c>
      <c r="AD547" s="146">
        <v>45404</v>
      </c>
      <c r="AE547" s="163">
        <v>12829680</v>
      </c>
      <c r="AF547" s="152">
        <f t="shared" si="51"/>
        <v>0</v>
      </c>
      <c r="AG547" s="167">
        <v>673</v>
      </c>
      <c r="AH547" s="146">
        <v>45404</v>
      </c>
      <c r="AI547" s="163">
        <v>12829680</v>
      </c>
      <c r="AJ547" s="152">
        <f t="shared" si="52"/>
        <v>0</v>
      </c>
      <c r="AK547" s="164">
        <v>1835</v>
      </c>
      <c r="AL547" s="146">
        <v>45414</v>
      </c>
      <c r="AM547" s="163">
        <v>12829680</v>
      </c>
      <c r="AN547" s="158">
        <f t="shared" si="53"/>
        <v>0</v>
      </c>
      <c r="AO547" s="157">
        <v>0</v>
      </c>
      <c r="AP547" s="157"/>
      <c r="AQ547" s="158">
        <f t="shared" si="55"/>
        <v>12829680</v>
      </c>
      <c r="AR547" s="158">
        <f t="shared" si="54"/>
        <v>0</v>
      </c>
      <c r="AS547" s="159" t="s">
        <v>170</v>
      </c>
      <c r="AT547" s="164">
        <v>408</v>
      </c>
      <c r="AU547" s="165" t="s">
        <v>1700</v>
      </c>
      <c r="AV547" s="148"/>
    </row>
    <row r="548" spans="1:48" s="118" customFormat="1" ht="18.75" customHeight="1">
      <c r="A548" s="140">
        <v>247</v>
      </c>
      <c r="B548" s="141" t="s">
        <v>2177</v>
      </c>
      <c r="C548" s="142" t="s">
        <v>64</v>
      </c>
      <c r="D548" s="168" t="s">
        <v>31</v>
      </c>
      <c r="E548" s="168" t="s">
        <v>13</v>
      </c>
      <c r="F548" s="142" t="s">
        <v>36</v>
      </c>
      <c r="G548" s="141" t="s">
        <v>200</v>
      </c>
      <c r="H548" s="142" t="s">
        <v>42</v>
      </c>
      <c r="I548" s="142" t="s">
        <v>40</v>
      </c>
      <c r="J548" s="168" t="s">
        <v>1799</v>
      </c>
      <c r="K548" s="141" t="s">
        <v>218</v>
      </c>
      <c r="L548" s="141">
        <v>80131803</v>
      </c>
      <c r="M548" s="143">
        <v>6400000</v>
      </c>
      <c r="N548" s="144" t="s">
        <v>2178</v>
      </c>
      <c r="O548" s="143">
        <v>16000000</v>
      </c>
      <c r="P548" s="144" t="s">
        <v>239</v>
      </c>
      <c r="Q548" s="144" t="s">
        <v>239</v>
      </c>
      <c r="R548" s="144" t="s">
        <v>344</v>
      </c>
      <c r="S548" s="141" t="s">
        <v>158</v>
      </c>
      <c r="T548" s="141" t="s">
        <v>1400</v>
      </c>
      <c r="U548" s="141" t="s">
        <v>1390</v>
      </c>
      <c r="V548" s="145" t="s">
        <v>1391</v>
      </c>
      <c r="W548" s="141" t="s">
        <v>4012</v>
      </c>
      <c r="X548" s="146">
        <v>45405</v>
      </c>
      <c r="Y548" s="147">
        <v>202412000040523</v>
      </c>
      <c r="Z548" s="147" t="s">
        <v>178</v>
      </c>
      <c r="AA548" s="141" t="s">
        <v>2179</v>
      </c>
      <c r="AB548" s="146">
        <v>45411</v>
      </c>
      <c r="AC548" s="162" t="s">
        <v>2180</v>
      </c>
      <c r="AD548" s="146">
        <v>45411</v>
      </c>
      <c r="AE548" s="163">
        <v>16000000</v>
      </c>
      <c r="AF548" s="152">
        <f t="shared" si="51"/>
        <v>0</v>
      </c>
      <c r="AG548" s="167">
        <v>687</v>
      </c>
      <c r="AH548" s="146">
        <v>45419</v>
      </c>
      <c r="AI548" s="163">
        <v>16000000</v>
      </c>
      <c r="AJ548" s="152">
        <f t="shared" si="52"/>
        <v>0</v>
      </c>
      <c r="AK548" s="164">
        <v>1946</v>
      </c>
      <c r="AL548" s="146">
        <v>45429</v>
      </c>
      <c r="AM548" s="163">
        <v>16000000</v>
      </c>
      <c r="AN548" s="158">
        <f t="shared" si="53"/>
        <v>0</v>
      </c>
      <c r="AO548" s="157">
        <v>0</v>
      </c>
      <c r="AP548" s="157"/>
      <c r="AQ548" s="158">
        <f t="shared" si="55"/>
        <v>16000000</v>
      </c>
      <c r="AR548" s="158">
        <f t="shared" si="54"/>
        <v>0</v>
      </c>
      <c r="AS548" s="159" t="s">
        <v>170</v>
      </c>
      <c r="AT548" s="164">
        <v>433</v>
      </c>
      <c r="AU548" s="165" t="s">
        <v>2181</v>
      </c>
      <c r="AV548" s="148"/>
    </row>
    <row r="549" spans="1:48" s="118" customFormat="1" ht="18.75" customHeight="1">
      <c r="A549" s="140">
        <v>248</v>
      </c>
      <c r="B549" s="141" t="s">
        <v>2182</v>
      </c>
      <c r="C549" s="142" t="s">
        <v>64</v>
      </c>
      <c r="D549" s="168" t="s">
        <v>31</v>
      </c>
      <c r="E549" s="168" t="s">
        <v>13</v>
      </c>
      <c r="F549" s="142" t="s">
        <v>32</v>
      </c>
      <c r="G549" s="141" t="s">
        <v>200</v>
      </c>
      <c r="H549" s="142" t="s">
        <v>15</v>
      </c>
      <c r="I549" s="142" t="s">
        <v>41</v>
      </c>
      <c r="J549" s="168" t="s">
        <v>1389</v>
      </c>
      <c r="K549" s="141" t="s">
        <v>226</v>
      </c>
      <c r="L549" s="141" t="s">
        <v>237</v>
      </c>
      <c r="M549" s="143">
        <v>200000000</v>
      </c>
      <c r="N549" s="144">
        <v>4</v>
      </c>
      <c r="O549" s="143">
        <v>800000000</v>
      </c>
      <c r="P549" s="144" t="s">
        <v>237</v>
      </c>
      <c r="Q549" s="144" t="s">
        <v>237</v>
      </c>
      <c r="R549" s="144" t="s">
        <v>344</v>
      </c>
      <c r="S549" s="141" t="s">
        <v>158</v>
      </c>
      <c r="T549" s="141" t="s">
        <v>1400</v>
      </c>
      <c r="U549" s="141" t="s">
        <v>1390</v>
      </c>
      <c r="V549" s="145" t="s">
        <v>1391</v>
      </c>
      <c r="W549" s="141" t="s">
        <v>4010</v>
      </c>
      <c r="X549" s="146">
        <v>45419</v>
      </c>
      <c r="Y549" s="147">
        <v>202412000043453</v>
      </c>
      <c r="Z549" s="147" t="s">
        <v>38</v>
      </c>
      <c r="AA549" s="141" t="s">
        <v>2183</v>
      </c>
      <c r="AB549" s="146">
        <v>45420</v>
      </c>
      <c r="AC549" s="162" t="s">
        <v>2184</v>
      </c>
      <c r="AD549" s="146">
        <v>45420</v>
      </c>
      <c r="AE549" s="163">
        <v>800000000</v>
      </c>
      <c r="AF549" s="152">
        <f t="shared" si="51"/>
        <v>0</v>
      </c>
      <c r="AG549" s="167">
        <v>692</v>
      </c>
      <c r="AH549" s="146">
        <v>45420</v>
      </c>
      <c r="AI549" s="163">
        <v>784162903</v>
      </c>
      <c r="AJ549" s="152">
        <f t="shared" si="52"/>
        <v>15837097</v>
      </c>
      <c r="AK549" s="164" t="s">
        <v>1393</v>
      </c>
      <c r="AL549" s="146" t="s">
        <v>1394</v>
      </c>
      <c r="AM549" s="163">
        <v>784162903</v>
      </c>
      <c r="AN549" s="158">
        <f t="shared" si="53"/>
        <v>0</v>
      </c>
      <c r="AO549" s="157">
        <v>0</v>
      </c>
      <c r="AP549" s="157"/>
      <c r="AQ549" s="158">
        <f t="shared" si="55"/>
        <v>784162903</v>
      </c>
      <c r="AR549" s="158">
        <f t="shared" si="54"/>
        <v>15837097</v>
      </c>
      <c r="AS549" s="159" t="s">
        <v>177</v>
      </c>
      <c r="AT549" s="164" t="s">
        <v>1395</v>
      </c>
      <c r="AU549" s="165" t="s">
        <v>1396</v>
      </c>
      <c r="AV549" s="148"/>
    </row>
    <row r="550" spans="1:48" s="118" customFormat="1" ht="18.75" customHeight="1">
      <c r="A550" s="140">
        <v>249</v>
      </c>
      <c r="B550" s="141" t="s">
        <v>2185</v>
      </c>
      <c r="C550" s="142" t="s">
        <v>64</v>
      </c>
      <c r="D550" s="168" t="s">
        <v>31</v>
      </c>
      <c r="E550" s="168" t="s">
        <v>13</v>
      </c>
      <c r="F550" s="142" t="s">
        <v>204</v>
      </c>
      <c r="G550" s="141" t="s">
        <v>200</v>
      </c>
      <c r="H550" s="142" t="s">
        <v>15</v>
      </c>
      <c r="I550" s="142" t="s">
        <v>40</v>
      </c>
      <c r="J550" s="168" t="s">
        <v>1403</v>
      </c>
      <c r="K550" s="141" t="s">
        <v>226</v>
      </c>
      <c r="L550" s="141" t="s">
        <v>237</v>
      </c>
      <c r="M550" s="143">
        <v>197500000</v>
      </c>
      <c r="N550" s="144">
        <v>4</v>
      </c>
      <c r="O550" s="143">
        <v>790000000</v>
      </c>
      <c r="P550" s="144" t="s">
        <v>237</v>
      </c>
      <c r="Q550" s="144" t="s">
        <v>237</v>
      </c>
      <c r="R550" s="144" t="s">
        <v>344</v>
      </c>
      <c r="S550" s="141" t="s">
        <v>158</v>
      </c>
      <c r="T550" s="141" t="s">
        <v>1400</v>
      </c>
      <c r="U550" s="141" t="s">
        <v>1390</v>
      </c>
      <c r="V550" s="145" t="s">
        <v>1391</v>
      </c>
      <c r="W550" s="141" t="s">
        <v>4010</v>
      </c>
      <c r="X550" s="146">
        <v>45419</v>
      </c>
      <c r="Y550" s="147">
        <v>202412000043453</v>
      </c>
      <c r="Z550" s="147" t="s">
        <v>38</v>
      </c>
      <c r="AA550" s="141" t="s">
        <v>2186</v>
      </c>
      <c r="AB550" s="146">
        <v>45420</v>
      </c>
      <c r="AC550" s="162" t="s">
        <v>2187</v>
      </c>
      <c r="AD550" s="146">
        <v>45420</v>
      </c>
      <c r="AE550" s="163">
        <v>790000000</v>
      </c>
      <c r="AF550" s="152">
        <f t="shared" si="51"/>
        <v>0</v>
      </c>
      <c r="AG550" s="167">
        <v>691</v>
      </c>
      <c r="AH550" s="146">
        <v>45420</v>
      </c>
      <c r="AI550" s="163">
        <v>784415337</v>
      </c>
      <c r="AJ550" s="152">
        <f t="shared" si="52"/>
        <v>5584663</v>
      </c>
      <c r="AK550" s="164" t="s">
        <v>1393</v>
      </c>
      <c r="AL550" s="146" t="s">
        <v>1394</v>
      </c>
      <c r="AM550" s="163">
        <v>784415337</v>
      </c>
      <c r="AN550" s="158">
        <f t="shared" si="53"/>
        <v>0</v>
      </c>
      <c r="AO550" s="157">
        <v>527193640</v>
      </c>
      <c r="AP550" s="157"/>
      <c r="AQ550" s="158">
        <f t="shared" si="55"/>
        <v>257221697</v>
      </c>
      <c r="AR550" s="158">
        <f t="shared" si="54"/>
        <v>5584663</v>
      </c>
      <c r="AS550" s="159" t="s">
        <v>177</v>
      </c>
      <c r="AT550" s="164" t="s">
        <v>1395</v>
      </c>
      <c r="AU550" s="165" t="s">
        <v>1396</v>
      </c>
      <c r="AV550" s="148"/>
    </row>
    <row r="551" spans="1:48" s="118" customFormat="1" ht="18.75" customHeight="1">
      <c r="A551" s="140">
        <v>250</v>
      </c>
      <c r="B551" s="141" t="s">
        <v>2188</v>
      </c>
      <c r="C551" s="142" t="s">
        <v>64</v>
      </c>
      <c r="D551" s="168" t="s">
        <v>31</v>
      </c>
      <c r="E551" s="168" t="s">
        <v>13</v>
      </c>
      <c r="F551" s="142" t="s">
        <v>36</v>
      </c>
      <c r="G551" s="141" t="s">
        <v>200</v>
      </c>
      <c r="H551" s="142" t="s">
        <v>1</v>
      </c>
      <c r="I551" s="142" t="s">
        <v>40</v>
      </c>
      <c r="J551" s="168" t="s">
        <v>2189</v>
      </c>
      <c r="K551" s="141" t="s">
        <v>218</v>
      </c>
      <c r="L551" s="141">
        <v>80131803</v>
      </c>
      <c r="M551" s="143">
        <v>3000000</v>
      </c>
      <c r="N551" s="144">
        <v>2</v>
      </c>
      <c r="O551" s="143">
        <v>6000000</v>
      </c>
      <c r="P551" s="144" t="s">
        <v>344</v>
      </c>
      <c r="Q551" s="144" t="s">
        <v>344</v>
      </c>
      <c r="R551" s="144" t="s">
        <v>344</v>
      </c>
      <c r="S551" s="141" t="s">
        <v>158</v>
      </c>
      <c r="T551" s="141" t="s">
        <v>1400</v>
      </c>
      <c r="U551" s="141" t="s">
        <v>1390</v>
      </c>
      <c r="V551" s="145" t="s">
        <v>1391</v>
      </c>
      <c r="W551" s="141" t="s">
        <v>4012</v>
      </c>
      <c r="X551" s="146">
        <v>45426</v>
      </c>
      <c r="Y551" s="147">
        <v>202412000044503</v>
      </c>
      <c r="Z551" s="147" t="s">
        <v>178</v>
      </c>
      <c r="AA551" s="141" t="s">
        <v>603</v>
      </c>
      <c r="AB551" s="146">
        <v>45432</v>
      </c>
      <c r="AC551" s="162" t="s">
        <v>2190</v>
      </c>
      <c r="AD551" s="146">
        <v>45434</v>
      </c>
      <c r="AE551" s="163">
        <v>6000000</v>
      </c>
      <c r="AF551" s="152">
        <f t="shared" si="51"/>
        <v>0</v>
      </c>
      <c r="AG551" s="167">
        <v>833</v>
      </c>
      <c r="AH551" s="146">
        <v>45435</v>
      </c>
      <c r="AI551" s="163">
        <v>5817384</v>
      </c>
      <c r="AJ551" s="152">
        <f t="shared" si="52"/>
        <v>182616</v>
      </c>
      <c r="AK551" s="164">
        <v>3021</v>
      </c>
      <c r="AL551" s="146">
        <v>45442</v>
      </c>
      <c r="AM551" s="163">
        <v>5817384</v>
      </c>
      <c r="AN551" s="158">
        <f t="shared" si="53"/>
        <v>0</v>
      </c>
      <c r="AO551" s="157">
        <v>0</v>
      </c>
      <c r="AP551" s="157"/>
      <c r="AQ551" s="158">
        <f t="shared" si="55"/>
        <v>5817384</v>
      </c>
      <c r="AR551" s="158">
        <f t="shared" si="54"/>
        <v>182616</v>
      </c>
      <c r="AS551" s="159" t="s">
        <v>168</v>
      </c>
      <c r="AT551" s="164">
        <v>459</v>
      </c>
      <c r="AU551" s="165" t="s">
        <v>2191</v>
      </c>
      <c r="AV551" s="148"/>
    </row>
    <row r="552" spans="1:48" s="118" customFormat="1" ht="18.75" customHeight="1">
      <c r="A552" s="140">
        <v>251</v>
      </c>
      <c r="B552" s="141" t="s">
        <v>2192</v>
      </c>
      <c r="C552" s="142" t="s">
        <v>64</v>
      </c>
      <c r="D552" s="168" t="s">
        <v>31</v>
      </c>
      <c r="E552" s="168" t="s">
        <v>13</v>
      </c>
      <c r="F552" s="142" t="s">
        <v>36</v>
      </c>
      <c r="G552" s="141" t="s">
        <v>200</v>
      </c>
      <c r="H552" s="142" t="s">
        <v>1</v>
      </c>
      <c r="I552" s="142" t="s">
        <v>40</v>
      </c>
      <c r="J552" s="168" t="s">
        <v>2193</v>
      </c>
      <c r="K552" s="141" t="s">
        <v>218</v>
      </c>
      <c r="L552" s="141">
        <v>80131803</v>
      </c>
      <c r="M552" s="143">
        <v>3000000</v>
      </c>
      <c r="N552" s="144">
        <v>2</v>
      </c>
      <c r="O552" s="143">
        <v>6000000</v>
      </c>
      <c r="P552" s="144" t="s">
        <v>344</v>
      </c>
      <c r="Q552" s="144" t="s">
        <v>344</v>
      </c>
      <c r="R552" s="144" t="s">
        <v>344</v>
      </c>
      <c r="S552" s="141" t="s">
        <v>158</v>
      </c>
      <c r="T552" s="141" t="s">
        <v>1400</v>
      </c>
      <c r="U552" s="141" t="s">
        <v>1390</v>
      </c>
      <c r="V552" s="145" t="s">
        <v>1391</v>
      </c>
      <c r="W552" s="141" t="s">
        <v>4012</v>
      </c>
      <c r="X552" s="146">
        <v>45426</v>
      </c>
      <c r="Y552" s="147">
        <v>202412000044503</v>
      </c>
      <c r="Z552" s="147" t="s">
        <v>178</v>
      </c>
      <c r="AA552" s="141" t="s">
        <v>1698</v>
      </c>
      <c r="AB552" s="146">
        <v>45432</v>
      </c>
      <c r="AC552" s="162" t="s">
        <v>2194</v>
      </c>
      <c r="AD552" s="146">
        <v>45434</v>
      </c>
      <c r="AE552" s="163">
        <v>6000000</v>
      </c>
      <c r="AF552" s="152">
        <f t="shared" si="51"/>
        <v>0</v>
      </c>
      <c r="AG552" s="167">
        <v>834</v>
      </c>
      <c r="AH552" s="146">
        <v>45435</v>
      </c>
      <c r="AI552" s="163">
        <v>5817384</v>
      </c>
      <c r="AJ552" s="152">
        <f t="shared" si="52"/>
        <v>182616</v>
      </c>
      <c r="AK552" s="164">
        <v>3022</v>
      </c>
      <c r="AL552" s="146">
        <v>45442</v>
      </c>
      <c r="AM552" s="163">
        <v>5817384</v>
      </c>
      <c r="AN552" s="158">
        <f t="shared" si="53"/>
        <v>0</v>
      </c>
      <c r="AO552" s="157">
        <v>0</v>
      </c>
      <c r="AP552" s="157"/>
      <c r="AQ552" s="158">
        <f t="shared" si="55"/>
        <v>5817384</v>
      </c>
      <c r="AR552" s="158">
        <f t="shared" si="54"/>
        <v>182616</v>
      </c>
      <c r="AS552" s="159" t="s">
        <v>168</v>
      </c>
      <c r="AT552" s="164">
        <v>458</v>
      </c>
      <c r="AU552" s="165" t="s">
        <v>2195</v>
      </c>
      <c r="AV552" s="148"/>
    </row>
    <row r="553" spans="1:48" s="118" customFormat="1" ht="18.75" customHeight="1">
      <c r="A553" s="140">
        <v>252</v>
      </c>
      <c r="B553" s="141" t="s">
        <v>2196</v>
      </c>
      <c r="C553" s="142" t="s">
        <v>64</v>
      </c>
      <c r="D553" s="168" t="s">
        <v>31</v>
      </c>
      <c r="E553" s="168" t="s">
        <v>13</v>
      </c>
      <c r="F553" s="142" t="s">
        <v>204</v>
      </c>
      <c r="G553" s="141" t="s">
        <v>202</v>
      </c>
      <c r="H553" s="142" t="s">
        <v>15</v>
      </c>
      <c r="I553" s="142" t="s">
        <v>40</v>
      </c>
      <c r="J553" s="168" t="s">
        <v>1403</v>
      </c>
      <c r="K553" s="141" t="s">
        <v>226</v>
      </c>
      <c r="L553" s="141" t="s">
        <v>237</v>
      </c>
      <c r="M553" s="143">
        <v>14100000</v>
      </c>
      <c r="N553" s="144">
        <v>10</v>
      </c>
      <c r="O553" s="143">
        <v>141000000</v>
      </c>
      <c r="P553" s="144" t="s">
        <v>237</v>
      </c>
      <c r="Q553" s="144" t="s">
        <v>237</v>
      </c>
      <c r="R553" s="144" t="s">
        <v>344</v>
      </c>
      <c r="S553" s="141" t="s">
        <v>158</v>
      </c>
      <c r="T553" s="141" t="s">
        <v>1400</v>
      </c>
      <c r="U553" s="141" t="s">
        <v>1390</v>
      </c>
      <c r="V553" s="145" t="s">
        <v>1391</v>
      </c>
      <c r="W553" s="141" t="s">
        <v>4010</v>
      </c>
      <c r="X553" s="146">
        <v>45458</v>
      </c>
      <c r="Y553" s="147">
        <v>202412000046483</v>
      </c>
      <c r="Z553" s="147" t="s">
        <v>38</v>
      </c>
      <c r="AA553" s="141" t="s">
        <v>2197</v>
      </c>
      <c r="AB553" s="146">
        <v>45428</v>
      </c>
      <c r="AC553" s="162" t="s">
        <v>2198</v>
      </c>
      <c r="AD553" s="146">
        <v>45428</v>
      </c>
      <c r="AE553" s="163">
        <v>141000000</v>
      </c>
      <c r="AF553" s="152">
        <f t="shared" si="51"/>
        <v>0</v>
      </c>
      <c r="AG553" s="167">
        <v>701</v>
      </c>
      <c r="AH553" s="146">
        <v>45432</v>
      </c>
      <c r="AI553" s="163">
        <v>140102422</v>
      </c>
      <c r="AJ553" s="152">
        <f t="shared" si="52"/>
        <v>897578</v>
      </c>
      <c r="AK553" s="164" t="s">
        <v>1393</v>
      </c>
      <c r="AL553" s="146" t="s">
        <v>1394</v>
      </c>
      <c r="AM553" s="163">
        <v>140102422</v>
      </c>
      <c r="AN553" s="158">
        <f t="shared" si="53"/>
        <v>0</v>
      </c>
      <c r="AO553" s="157">
        <v>0</v>
      </c>
      <c r="AP553" s="157"/>
      <c r="AQ553" s="158">
        <f t="shared" si="55"/>
        <v>140102422</v>
      </c>
      <c r="AR553" s="158">
        <f t="shared" si="54"/>
        <v>897578</v>
      </c>
      <c r="AS553" s="159" t="s">
        <v>177</v>
      </c>
      <c r="AT553" s="164" t="s">
        <v>1395</v>
      </c>
      <c r="AU553" s="165" t="s">
        <v>1396</v>
      </c>
      <c r="AV553" s="148"/>
    </row>
    <row r="554" spans="1:48" s="118" customFormat="1" ht="18.75" customHeight="1">
      <c r="A554" s="140">
        <v>253</v>
      </c>
      <c r="B554" s="141" t="s">
        <v>2199</v>
      </c>
      <c r="C554" s="142" t="s">
        <v>64</v>
      </c>
      <c r="D554" s="168" t="s">
        <v>31</v>
      </c>
      <c r="E554" s="168" t="s">
        <v>13</v>
      </c>
      <c r="F554" s="142" t="s">
        <v>36</v>
      </c>
      <c r="G554" s="141" t="s">
        <v>200</v>
      </c>
      <c r="H554" s="142" t="s">
        <v>6</v>
      </c>
      <c r="I554" s="142" t="s">
        <v>40</v>
      </c>
      <c r="J554" s="168" t="s">
        <v>2200</v>
      </c>
      <c r="K554" s="141" t="s">
        <v>225</v>
      </c>
      <c r="L554" s="141">
        <v>93141506</v>
      </c>
      <c r="M554" s="143">
        <v>10744814</v>
      </c>
      <c r="N554" s="144">
        <v>1</v>
      </c>
      <c r="O554" s="143">
        <v>10744814</v>
      </c>
      <c r="P554" s="144" t="s">
        <v>344</v>
      </c>
      <c r="Q554" s="144" t="s">
        <v>344</v>
      </c>
      <c r="R554" s="144" t="s">
        <v>344</v>
      </c>
      <c r="S554" s="141" t="s">
        <v>158</v>
      </c>
      <c r="T554" s="141" t="s">
        <v>1400</v>
      </c>
      <c r="U554" s="141" t="s">
        <v>1390</v>
      </c>
      <c r="V554" s="145" t="s">
        <v>1391</v>
      </c>
      <c r="W554" s="141" t="s">
        <v>4012</v>
      </c>
      <c r="X554" s="146">
        <v>45429</v>
      </c>
      <c r="Y554" s="147">
        <v>202412000047883</v>
      </c>
      <c r="Z554" s="147" t="s">
        <v>178</v>
      </c>
      <c r="AA554" s="141" t="s">
        <v>2201</v>
      </c>
      <c r="AB554" s="146">
        <v>45432</v>
      </c>
      <c r="AC554" s="162" t="s">
        <v>2202</v>
      </c>
      <c r="AD554" s="146">
        <v>45433</v>
      </c>
      <c r="AE554" s="163">
        <v>10744814</v>
      </c>
      <c r="AF554" s="152">
        <f t="shared" si="51"/>
        <v>0</v>
      </c>
      <c r="AG554" s="167">
        <v>816</v>
      </c>
      <c r="AH554" s="146">
        <v>45434</v>
      </c>
      <c r="AI554" s="163">
        <v>10744814</v>
      </c>
      <c r="AJ554" s="152">
        <f t="shared" si="52"/>
        <v>0</v>
      </c>
      <c r="AK554" s="164">
        <v>2709</v>
      </c>
      <c r="AL554" s="146">
        <v>45439</v>
      </c>
      <c r="AM554" s="163">
        <v>10744814</v>
      </c>
      <c r="AN554" s="158">
        <f t="shared" si="53"/>
        <v>0</v>
      </c>
      <c r="AO554" s="157">
        <v>0</v>
      </c>
      <c r="AP554" s="157"/>
      <c r="AQ554" s="158">
        <f t="shared" si="55"/>
        <v>10744814</v>
      </c>
      <c r="AR554" s="158">
        <f t="shared" si="54"/>
        <v>0</v>
      </c>
      <c r="AS554" s="159" t="s">
        <v>170</v>
      </c>
      <c r="AT554" s="164">
        <v>159</v>
      </c>
      <c r="AU554" s="165" t="s">
        <v>1795</v>
      </c>
      <c r="AV554" s="148"/>
    </row>
    <row r="555" spans="1:48" s="118" customFormat="1" ht="18.75" customHeight="1">
      <c r="A555" s="140">
        <v>254</v>
      </c>
      <c r="B555" s="141" t="s">
        <v>2203</v>
      </c>
      <c r="C555" s="142" t="s">
        <v>64</v>
      </c>
      <c r="D555" s="168" t="s">
        <v>31</v>
      </c>
      <c r="E555" s="168" t="s">
        <v>13</v>
      </c>
      <c r="F555" s="142" t="s">
        <v>36</v>
      </c>
      <c r="G555" s="141" t="s">
        <v>200</v>
      </c>
      <c r="H555" s="142" t="s">
        <v>2</v>
      </c>
      <c r="I555" s="142" t="s">
        <v>40</v>
      </c>
      <c r="J555" s="168" t="s">
        <v>2204</v>
      </c>
      <c r="K555" s="141" t="s">
        <v>225</v>
      </c>
      <c r="L555" s="141">
        <v>80121703</v>
      </c>
      <c r="M555" s="143">
        <v>6000000</v>
      </c>
      <c r="N555" s="144">
        <v>1</v>
      </c>
      <c r="O555" s="143">
        <v>6000000</v>
      </c>
      <c r="P555" s="144" t="s">
        <v>344</v>
      </c>
      <c r="Q555" s="144" t="s">
        <v>344</v>
      </c>
      <c r="R555" s="144" t="s">
        <v>344</v>
      </c>
      <c r="S555" s="141" t="s">
        <v>158</v>
      </c>
      <c r="T555" s="141" t="s">
        <v>1400</v>
      </c>
      <c r="U555" s="141" t="s">
        <v>1390</v>
      </c>
      <c r="V555" s="145" t="s">
        <v>1391</v>
      </c>
      <c r="W555" s="141" t="s">
        <v>4012</v>
      </c>
      <c r="X555" s="146">
        <v>45429</v>
      </c>
      <c r="Y555" s="147">
        <v>202412000047883</v>
      </c>
      <c r="Z555" s="147" t="s">
        <v>178</v>
      </c>
      <c r="AA555" s="141" t="s">
        <v>2205</v>
      </c>
      <c r="AB555" s="146">
        <v>45432</v>
      </c>
      <c r="AC555" s="162" t="s">
        <v>2206</v>
      </c>
      <c r="AD555" s="146">
        <v>45433</v>
      </c>
      <c r="AE555" s="163">
        <v>6000000</v>
      </c>
      <c r="AF555" s="152">
        <f t="shared" si="51"/>
        <v>0</v>
      </c>
      <c r="AG555" s="167">
        <v>817</v>
      </c>
      <c r="AH555" s="146">
        <v>45434</v>
      </c>
      <c r="AI555" s="163">
        <v>6000000</v>
      </c>
      <c r="AJ555" s="152">
        <f t="shared" si="52"/>
        <v>0</v>
      </c>
      <c r="AK555" s="164">
        <v>2741</v>
      </c>
      <c r="AL555" s="146">
        <v>45439</v>
      </c>
      <c r="AM555" s="163">
        <v>6000000</v>
      </c>
      <c r="AN555" s="158">
        <f t="shared" si="53"/>
        <v>0</v>
      </c>
      <c r="AO555" s="157">
        <v>0</v>
      </c>
      <c r="AP555" s="157"/>
      <c r="AQ555" s="158">
        <f t="shared" si="55"/>
        <v>6000000</v>
      </c>
      <c r="AR555" s="158">
        <f t="shared" si="54"/>
        <v>0</v>
      </c>
      <c r="AS555" s="159" t="s">
        <v>170</v>
      </c>
      <c r="AT555" s="164">
        <v>161</v>
      </c>
      <c r="AU555" s="165" t="s">
        <v>1777</v>
      </c>
      <c r="AV555" s="148"/>
    </row>
    <row r="556" spans="1:48" s="118" customFormat="1" ht="18.75" customHeight="1">
      <c r="A556" s="140">
        <v>255</v>
      </c>
      <c r="B556" s="141" t="s">
        <v>2207</v>
      </c>
      <c r="C556" s="142" t="s">
        <v>64</v>
      </c>
      <c r="D556" s="168" t="s">
        <v>31</v>
      </c>
      <c r="E556" s="168" t="s">
        <v>13</v>
      </c>
      <c r="F556" s="142" t="s">
        <v>36</v>
      </c>
      <c r="G556" s="141" t="s">
        <v>200</v>
      </c>
      <c r="H556" s="142" t="s">
        <v>2</v>
      </c>
      <c r="I556" s="142" t="s">
        <v>40</v>
      </c>
      <c r="J556" s="168" t="s">
        <v>2208</v>
      </c>
      <c r="K556" s="141" t="s">
        <v>225</v>
      </c>
      <c r="L556" s="141">
        <v>80121703</v>
      </c>
      <c r="M556" s="143">
        <v>10744814</v>
      </c>
      <c r="N556" s="144">
        <v>1</v>
      </c>
      <c r="O556" s="143">
        <v>10744814</v>
      </c>
      <c r="P556" s="144" t="s">
        <v>344</v>
      </c>
      <c r="Q556" s="144" t="s">
        <v>344</v>
      </c>
      <c r="R556" s="144" t="s">
        <v>344</v>
      </c>
      <c r="S556" s="141" t="s">
        <v>158</v>
      </c>
      <c r="T556" s="141" t="s">
        <v>1400</v>
      </c>
      <c r="U556" s="141" t="s">
        <v>1390</v>
      </c>
      <c r="V556" s="145" t="s">
        <v>1391</v>
      </c>
      <c r="W556" s="141" t="s">
        <v>4012</v>
      </c>
      <c r="X556" s="146">
        <v>45429</v>
      </c>
      <c r="Y556" s="147">
        <v>202412000047883</v>
      </c>
      <c r="Z556" s="147" t="s">
        <v>178</v>
      </c>
      <c r="AA556" s="141" t="s">
        <v>2209</v>
      </c>
      <c r="AB556" s="146">
        <v>45432</v>
      </c>
      <c r="AC556" s="162" t="s">
        <v>2210</v>
      </c>
      <c r="AD556" s="146">
        <v>45433</v>
      </c>
      <c r="AE556" s="163">
        <v>10744814</v>
      </c>
      <c r="AF556" s="152">
        <f t="shared" si="51"/>
        <v>0</v>
      </c>
      <c r="AG556" s="167">
        <v>818</v>
      </c>
      <c r="AH556" s="146">
        <v>45434</v>
      </c>
      <c r="AI556" s="163">
        <v>10744814</v>
      </c>
      <c r="AJ556" s="152">
        <f t="shared" si="52"/>
        <v>0</v>
      </c>
      <c r="AK556" s="164">
        <v>2704</v>
      </c>
      <c r="AL556" s="146">
        <v>45439</v>
      </c>
      <c r="AM556" s="163">
        <v>10744814</v>
      </c>
      <c r="AN556" s="158">
        <f t="shared" si="53"/>
        <v>0</v>
      </c>
      <c r="AO556" s="157">
        <v>0</v>
      </c>
      <c r="AP556" s="157"/>
      <c r="AQ556" s="158">
        <f t="shared" si="55"/>
        <v>10744814</v>
      </c>
      <c r="AR556" s="158">
        <f t="shared" si="54"/>
        <v>0</v>
      </c>
      <c r="AS556" s="159" t="s">
        <v>170</v>
      </c>
      <c r="AT556" s="164">
        <v>172</v>
      </c>
      <c r="AU556" s="165" t="s">
        <v>1764</v>
      </c>
      <c r="AV556" s="148"/>
    </row>
    <row r="557" spans="1:48" s="118" customFormat="1" ht="18.75" customHeight="1">
      <c r="A557" s="140">
        <v>256</v>
      </c>
      <c r="B557" s="141" t="s">
        <v>2211</v>
      </c>
      <c r="C557" s="142" t="s">
        <v>64</v>
      </c>
      <c r="D557" s="168" t="s">
        <v>31</v>
      </c>
      <c r="E557" s="168" t="s">
        <v>13</v>
      </c>
      <c r="F557" s="142" t="s">
        <v>36</v>
      </c>
      <c r="G557" s="141" t="s">
        <v>200</v>
      </c>
      <c r="H557" s="142" t="s">
        <v>8</v>
      </c>
      <c r="I557" s="142" t="s">
        <v>40</v>
      </c>
      <c r="J557" s="168" t="s">
        <v>2212</v>
      </c>
      <c r="K557" s="141" t="s">
        <v>225</v>
      </c>
      <c r="L557" s="141">
        <v>84111700</v>
      </c>
      <c r="M557" s="143">
        <v>4200000</v>
      </c>
      <c r="N557" s="144">
        <v>1</v>
      </c>
      <c r="O557" s="143">
        <v>4200000</v>
      </c>
      <c r="P557" s="144" t="s">
        <v>344</v>
      </c>
      <c r="Q557" s="144" t="s">
        <v>344</v>
      </c>
      <c r="R557" s="144" t="s">
        <v>344</v>
      </c>
      <c r="S557" s="141" t="s">
        <v>158</v>
      </c>
      <c r="T557" s="141" t="s">
        <v>1400</v>
      </c>
      <c r="U557" s="141" t="s">
        <v>1390</v>
      </c>
      <c r="V557" s="145" t="s">
        <v>1391</v>
      </c>
      <c r="W557" s="141" t="s">
        <v>4012</v>
      </c>
      <c r="X557" s="146">
        <v>45429</v>
      </c>
      <c r="Y557" s="147">
        <v>202412000047883</v>
      </c>
      <c r="Z557" s="147" t="s">
        <v>178</v>
      </c>
      <c r="AA557" s="141" t="s">
        <v>2213</v>
      </c>
      <c r="AB557" s="146">
        <v>45432</v>
      </c>
      <c r="AC557" s="162" t="s">
        <v>2214</v>
      </c>
      <c r="AD557" s="146">
        <v>45433</v>
      </c>
      <c r="AE557" s="163">
        <v>4200000</v>
      </c>
      <c r="AF557" s="152">
        <f t="shared" si="51"/>
        <v>0</v>
      </c>
      <c r="AG557" s="167">
        <v>819</v>
      </c>
      <c r="AH557" s="146">
        <v>45434</v>
      </c>
      <c r="AI557" s="163">
        <v>4200000</v>
      </c>
      <c r="AJ557" s="152">
        <f t="shared" si="52"/>
        <v>0</v>
      </c>
      <c r="AK557" s="164">
        <v>2702</v>
      </c>
      <c r="AL557" s="146">
        <v>45439</v>
      </c>
      <c r="AM557" s="163">
        <v>4200000</v>
      </c>
      <c r="AN557" s="158">
        <f t="shared" si="53"/>
        <v>0</v>
      </c>
      <c r="AO557" s="157">
        <v>0</v>
      </c>
      <c r="AP557" s="157"/>
      <c r="AQ557" s="158">
        <f t="shared" si="55"/>
        <v>4200000</v>
      </c>
      <c r="AR557" s="158">
        <f t="shared" si="54"/>
        <v>0</v>
      </c>
      <c r="AS557" s="159" t="s">
        <v>170</v>
      </c>
      <c r="AT557" s="164">
        <v>178</v>
      </c>
      <c r="AU557" s="165" t="s">
        <v>1790</v>
      </c>
      <c r="AV557" s="148"/>
    </row>
    <row r="558" spans="1:48" s="118" customFormat="1" ht="18.75" customHeight="1">
      <c r="A558" s="140">
        <v>257</v>
      </c>
      <c r="B558" s="141" t="s">
        <v>2215</v>
      </c>
      <c r="C558" s="142" t="s">
        <v>64</v>
      </c>
      <c r="D558" s="168" t="s">
        <v>31</v>
      </c>
      <c r="E558" s="168" t="s">
        <v>13</v>
      </c>
      <c r="F558" s="142" t="s">
        <v>36</v>
      </c>
      <c r="G558" s="141" t="s">
        <v>200</v>
      </c>
      <c r="H558" s="142" t="s">
        <v>7</v>
      </c>
      <c r="I558" s="142" t="s">
        <v>40</v>
      </c>
      <c r="J558" s="168" t="s">
        <v>2216</v>
      </c>
      <c r="K558" s="141" t="s">
        <v>225</v>
      </c>
      <c r="L558" s="141">
        <v>80111600</v>
      </c>
      <c r="M558" s="143">
        <v>6731437</v>
      </c>
      <c r="N558" s="144">
        <v>1</v>
      </c>
      <c r="O558" s="143">
        <v>6731437</v>
      </c>
      <c r="P558" s="144" t="s">
        <v>344</v>
      </c>
      <c r="Q558" s="144" t="s">
        <v>344</v>
      </c>
      <c r="R558" s="144" t="s">
        <v>344</v>
      </c>
      <c r="S558" s="141" t="s">
        <v>158</v>
      </c>
      <c r="T558" s="141" t="s">
        <v>1400</v>
      </c>
      <c r="U558" s="141" t="s">
        <v>1390</v>
      </c>
      <c r="V558" s="145" t="s">
        <v>1391</v>
      </c>
      <c r="W558" s="141" t="s">
        <v>4012</v>
      </c>
      <c r="X558" s="146">
        <v>45429</v>
      </c>
      <c r="Y558" s="147">
        <v>202412000047883</v>
      </c>
      <c r="Z558" s="147" t="s">
        <v>178</v>
      </c>
      <c r="AA558" s="141" t="s">
        <v>2217</v>
      </c>
      <c r="AB558" s="146">
        <v>45432</v>
      </c>
      <c r="AC558" s="162" t="s">
        <v>2218</v>
      </c>
      <c r="AD558" s="146">
        <v>45433</v>
      </c>
      <c r="AE558" s="163">
        <v>6731437</v>
      </c>
      <c r="AF558" s="152">
        <f t="shared" si="51"/>
        <v>0</v>
      </c>
      <c r="AG558" s="167">
        <v>820</v>
      </c>
      <c r="AH558" s="146">
        <v>45434</v>
      </c>
      <c r="AI558" s="163">
        <v>6731437</v>
      </c>
      <c r="AJ558" s="152">
        <f t="shared" si="52"/>
        <v>0</v>
      </c>
      <c r="AK558" s="164">
        <v>2695</v>
      </c>
      <c r="AL558" s="146">
        <v>45439</v>
      </c>
      <c r="AM558" s="163">
        <v>6731437</v>
      </c>
      <c r="AN558" s="158">
        <f t="shared" si="53"/>
        <v>0</v>
      </c>
      <c r="AO558" s="157">
        <v>0</v>
      </c>
      <c r="AP558" s="157"/>
      <c r="AQ558" s="158">
        <f t="shared" si="55"/>
        <v>6731437</v>
      </c>
      <c r="AR558" s="158">
        <f t="shared" si="54"/>
        <v>0</v>
      </c>
      <c r="AS558" s="159" t="s">
        <v>170</v>
      </c>
      <c r="AT558" s="164">
        <v>202</v>
      </c>
      <c r="AU558" s="165" t="s">
        <v>1752</v>
      </c>
      <c r="AV558" s="148"/>
    </row>
    <row r="559" spans="1:48" s="118" customFormat="1" ht="18.75" customHeight="1">
      <c r="A559" s="140">
        <v>258</v>
      </c>
      <c r="B559" s="141" t="s">
        <v>2219</v>
      </c>
      <c r="C559" s="142" t="s">
        <v>64</v>
      </c>
      <c r="D559" s="168" t="s">
        <v>31</v>
      </c>
      <c r="E559" s="168" t="s">
        <v>13</v>
      </c>
      <c r="F559" s="142" t="s">
        <v>36</v>
      </c>
      <c r="G559" s="141" t="s">
        <v>200</v>
      </c>
      <c r="H559" s="142" t="s">
        <v>14</v>
      </c>
      <c r="I559" s="142" t="s">
        <v>40</v>
      </c>
      <c r="J559" s="168" t="s">
        <v>2220</v>
      </c>
      <c r="K559" s="141" t="s">
        <v>225</v>
      </c>
      <c r="L559" s="141">
        <v>81101508</v>
      </c>
      <c r="M559" s="143">
        <v>9709224</v>
      </c>
      <c r="N559" s="144">
        <v>1</v>
      </c>
      <c r="O559" s="143">
        <v>9709224</v>
      </c>
      <c r="P559" s="144" t="s">
        <v>344</v>
      </c>
      <c r="Q559" s="144" t="s">
        <v>344</v>
      </c>
      <c r="R559" s="144" t="s">
        <v>344</v>
      </c>
      <c r="S559" s="141" t="s">
        <v>158</v>
      </c>
      <c r="T559" s="141" t="s">
        <v>1400</v>
      </c>
      <c r="U559" s="141" t="s">
        <v>1390</v>
      </c>
      <c r="V559" s="145" t="s">
        <v>1391</v>
      </c>
      <c r="W559" s="141" t="s">
        <v>4012</v>
      </c>
      <c r="X559" s="146">
        <v>45429</v>
      </c>
      <c r="Y559" s="147">
        <v>202412000047883</v>
      </c>
      <c r="Z559" s="147" t="s">
        <v>178</v>
      </c>
      <c r="AA559" s="141" t="s">
        <v>2221</v>
      </c>
      <c r="AB559" s="146">
        <v>45432</v>
      </c>
      <c r="AC559" s="162" t="s">
        <v>2222</v>
      </c>
      <c r="AD559" s="146">
        <v>45433</v>
      </c>
      <c r="AE559" s="163">
        <v>9709224</v>
      </c>
      <c r="AF559" s="152">
        <f t="shared" si="51"/>
        <v>0</v>
      </c>
      <c r="AG559" s="167">
        <v>821</v>
      </c>
      <c r="AH559" s="146">
        <v>45434</v>
      </c>
      <c r="AI559" s="163">
        <v>9709224</v>
      </c>
      <c r="AJ559" s="152">
        <f t="shared" si="52"/>
        <v>0</v>
      </c>
      <c r="AK559" s="164">
        <v>2705</v>
      </c>
      <c r="AL559" s="146">
        <v>45439</v>
      </c>
      <c r="AM559" s="163">
        <v>9709224</v>
      </c>
      <c r="AN559" s="158">
        <f t="shared" si="53"/>
        <v>0</v>
      </c>
      <c r="AO559" s="157">
        <v>0</v>
      </c>
      <c r="AP559" s="157"/>
      <c r="AQ559" s="158">
        <f t="shared" si="55"/>
        <v>9709224</v>
      </c>
      <c r="AR559" s="158">
        <f t="shared" si="54"/>
        <v>0</v>
      </c>
      <c r="AS559" s="159" t="s">
        <v>170</v>
      </c>
      <c r="AT559" s="164">
        <v>169</v>
      </c>
      <c r="AU559" s="165" t="s">
        <v>1747</v>
      </c>
      <c r="AV559" s="148"/>
    </row>
    <row r="560" spans="1:48" s="118" customFormat="1" ht="18.75" customHeight="1">
      <c r="A560" s="140">
        <v>259</v>
      </c>
      <c r="B560" s="141" t="s">
        <v>2223</v>
      </c>
      <c r="C560" s="142" t="s">
        <v>64</v>
      </c>
      <c r="D560" s="168" t="s">
        <v>31</v>
      </c>
      <c r="E560" s="168" t="s">
        <v>13</v>
      </c>
      <c r="F560" s="142" t="s">
        <v>36</v>
      </c>
      <c r="G560" s="141" t="s">
        <v>200</v>
      </c>
      <c r="H560" s="142" t="s">
        <v>2</v>
      </c>
      <c r="I560" s="142" t="s">
        <v>40</v>
      </c>
      <c r="J560" s="168" t="s">
        <v>1920</v>
      </c>
      <c r="K560" s="141" t="s">
        <v>218</v>
      </c>
      <c r="L560" s="141">
        <v>80121703</v>
      </c>
      <c r="M560" s="143">
        <v>16000000</v>
      </c>
      <c r="N560" s="144">
        <v>1</v>
      </c>
      <c r="O560" s="143">
        <v>16000000</v>
      </c>
      <c r="P560" s="144" t="s">
        <v>344</v>
      </c>
      <c r="Q560" s="144" t="s">
        <v>344</v>
      </c>
      <c r="R560" s="144" t="s">
        <v>344</v>
      </c>
      <c r="S560" s="141" t="s">
        <v>158</v>
      </c>
      <c r="T560" s="141" t="s">
        <v>1400</v>
      </c>
      <c r="U560" s="141" t="s">
        <v>1390</v>
      </c>
      <c r="V560" s="145" t="s">
        <v>1391</v>
      </c>
      <c r="W560" s="141" t="s">
        <v>4012</v>
      </c>
      <c r="X560" s="146">
        <v>45429</v>
      </c>
      <c r="Y560" s="147">
        <v>202412000047883</v>
      </c>
      <c r="Z560" s="147" t="s">
        <v>178</v>
      </c>
      <c r="AA560" s="141" t="s">
        <v>2209</v>
      </c>
      <c r="AB560" s="146">
        <v>45432</v>
      </c>
      <c r="AC560" s="162" t="s">
        <v>2224</v>
      </c>
      <c r="AD560" s="146">
        <v>45434</v>
      </c>
      <c r="AE560" s="163">
        <v>16000000</v>
      </c>
      <c r="AF560" s="152">
        <f t="shared" si="51"/>
        <v>0</v>
      </c>
      <c r="AG560" s="167">
        <v>835</v>
      </c>
      <c r="AH560" s="146">
        <v>45435</v>
      </c>
      <c r="AI560" s="163">
        <v>16000000</v>
      </c>
      <c r="AJ560" s="152">
        <f t="shared" si="52"/>
        <v>0</v>
      </c>
      <c r="AK560" s="164">
        <v>2780</v>
      </c>
      <c r="AL560" s="146">
        <v>45440</v>
      </c>
      <c r="AM560" s="163">
        <v>16000000</v>
      </c>
      <c r="AN560" s="158">
        <f t="shared" si="53"/>
        <v>0</v>
      </c>
      <c r="AO560" s="157">
        <v>0</v>
      </c>
      <c r="AP560" s="157"/>
      <c r="AQ560" s="158">
        <f t="shared" si="55"/>
        <v>16000000</v>
      </c>
      <c r="AR560" s="158">
        <f t="shared" si="54"/>
        <v>0</v>
      </c>
      <c r="AS560" s="159" t="s">
        <v>170</v>
      </c>
      <c r="AT560" s="164">
        <v>446</v>
      </c>
      <c r="AU560" s="165" t="s">
        <v>2225</v>
      </c>
      <c r="AV560" s="148"/>
    </row>
    <row r="561" spans="1:48" s="118" customFormat="1" ht="18.75" customHeight="1">
      <c r="A561" s="140">
        <v>260</v>
      </c>
      <c r="B561" s="141" t="s">
        <v>2226</v>
      </c>
      <c r="C561" s="142" t="s">
        <v>64</v>
      </c>
      <c r="D561" s="168" t="s">
        <v>31</v>
      </c>
      <c r="E561" s="168" t="s">
        <v>13</v>
      </c>
      <c r="F561" s="142" t="s">
        <v>36</v>
      </c>
      <c r="G561" s="141" t="s">
        <v>200</v>
      </c>
      <c r="H561" s="142" t="s">
        <v>14</v>
      </c>
      <c r="I561" s="142" t="s">
        <v>40</v>
      </c>
      <c r="J561" s="168" t="s">
        <v>2227</v>
      </c>
      <c r="K561" s="141" t="s">
        <v>218</v>
      </c>
      <c r="L561" s="141">
        <v>81101508</v>
      </c>
      <c r="M561" s="143">
        <v>13800000</v>
      </c>
      <c r="N561" s="144">
        <v>1</v>
      </c>
      <c r="O561" s="143">
        <v>13800000</v>
      </c>
      <c r="P561" s="144" t="s">
        <v>344</v>
      </c>
      <c r="Q561" s="144" t="s">
        <v>344</v>
      </c>
      <c r="R561" s="144" t="s">
        <v>344</v>
      </c>
      <c r="S561" s="141" t="s">
        <v>158</v>
      </c>
      <c r="T561" s="141" t="s">
        <v>1400</v>
      </c>
      <c r="U561" s="141" t="s">
        <v>1390</v>
      </c>
      <c r="V561" s="145" t="s">
        <v>1391</v>
      </c>
      <c r="W561" s="141" t="s">
        <v>4012</v>
      </c>
      <c r="X561" s="146">
        <v>45429</v>
      </c>
      <c r="Y561" s="147">
        <v>202412000047883</v>
      </c>
      <c r="Z561" s="147" t="s">
        <v>178</v>
      </c>
      <c r="AA561" s="141" t="s">
        <v>2221</v>
      </c>
      <c r="AB561" s="146">
        <v>45432</v>
      </c>
      <c r="AC561" s="162" t="s">
        <v>2228</v>
      </c>
      <c r="AD561" s="146">
        <v>45434</v>
      </c>
      <c r="AE561" s="163">
        <v>13800000</v>
      </c>
      <c r="AF561" s="152">
        <f t="shared" si="51"/>
        <v>0</v>
      </c>
      <c r="AG561" s="167">
        <v>836</v>
      </c>
      <c r="AH561" s="146">
        <v>45435</v>
      </c>
      <c r="AI561" s="163">
        <v>13800000</v>
      </c>
      <c r="AJ561" s="152">
        <f t="shared" si="52"/>
        <v>0</v>
      </c>
      <c r="AK561" s="164">
        <v>2717</v>
      </c>
      <c r="AL561" s="146">
        <v>45439</v>
      </c>
      <c r="AM561" s="163">
        <v>13800000</v>
      </c>
      <c r="AN561" s="158">
        <f t="shared" si="53"/>
        <v>0</v>
      </c>
      <c r="AO561" s="157">
        <v>0</v>
      </c>
      <c r="AP561" s="157"/>
      <c r="AQ561" s="158">
        <f t="shared" si="55"/>
        <v>13800000</v>
      </c>
      <c r="AR561" s="158">
        <f t="shared" si="54"/>
        <v>0</v>
      </c>
      <c r="AS561" s="159" t="s">
        <v>170</v>
      </c>
      <c r="AT561" s="164">
        <v>441</v>
      </c>
      <c r="AU561" s="165" t="s">
        <v>2229</v>
      </c>
      <c r="AV561" s="148"/>
    </row>
    <row r="562" spans="1:48" s="118" customFormat="1" ht="18.75" customHeight="1">
      <c r="A562" s="140">
        <v>261</v>
      </c>
      <c r="B562" s="141" t="s">
        <v>2230</v>
      </c>
      <c r="C562" s="142" t="s">
        <v>64</v>
      </c>
      <c r="D562" s="168" t="s">
        <v>31</v>
      </c>
      <c r="E562" s="168" t="s">
        <v>13</v>
      </c>
      <c r="F562" s="142" t="s">
        <v>36</v>
      </c>
      <c r="G562" s="141" t="s">
        <v>200</v>
      </c>
      <c r="H562" s="142" t="s">
        <v>7</v>
      </c>
      <c r="I562" s="142" t="s">
        <v>40</v>
      </c>
      <c r="J562" s="168" t="s">
        <v>2231</v>
      </c>
      <c r="K562" s="141" t="s">
        <v>225</v>
      </c>
      <c r="L562" s="141">
        <v>80111600</v>
      </c>
      <c r="M562" s="143">
        <v>7249240</v>
      </c>
      <c r="N562" s="144">
        <v>1</v>
      </c>
      <c r="O562" s="143">
        <v>7249240</v>
      </c>
      <c r="P562" s="144" t="s">
        <v>344</v>
      </c>
      <c r="Q562" s="144" t="s">
        <v>344</v>
      </c>
      <c r="R562" s="144" t="s">
        <v>344</v>
      </c>
      <c r="S562" s="141" t="s">
        <v>158</v>
      </c>
      <c r="T562" s="141" t="s">
        <v>1400</v>
      </c>
      <c r="U562" s="141" t="s">
        <v>1390</v>
      </c>
      <c r="V562" s="145" t="s">
        <v>1391</v>
      </c>
      <c r="W562" s="141" t="s">
        <v>4012</v>
      </c>
      <c r="X562" s="146">
        <v>45429</v>
      </c>
      <c r="Y562" s="147">
        <v>202412000047953</v>
      </c>
      <c r="Z562" s="147" t="s">
        <v>178</v>
      </c>
      <c r="AA562" s="141" t="s">
        <v>2232</v>
      </c>
      <c r="AB562" s="146">
        <v>45432</v>
      </c>
      <c r="AC562" s="162" t="s">
        <v>2233</v>
      </c>
      <c r="AD562" s="146">
        <v>45434</v>
      </c>
      <c r="AE562" s="163">
        <v>7249240</v>
      </c>
      <c r="AF562" s="152">
        <f t="shared" si="51"/>
        <v>0</v>
      </c>
      <c r="AG562" s="167">
        <v>838</v>
      </c>
      <c r="AH562" s="146">
        <v>45435</v>
      </c>
      <c r="AI562" s="163">
        <v>7249240</v>
      </c>
      <c r="AJ562" s="152">
        <f t="shared" si="52"/>
        <v>0</v>
      </c>
      <c r="AK562" s="164">
        <v>2719</v>
      </c>
      <c r="AL562" s="146">
        <v>45439</v>
      </c>
      <c r="AM562" s="163">
        <v>7249240</v>
      </c>
      <c r="AN562" s="158">
        <f t="shared" si="53"/>
        <v>0</v>
      </c>
      <c r="AO562" s="157">
        <v>0</v>
      </c>
      <c r="AP562" s="157"/>
      <c r="AQ562" s="158">
        <f t="shared" si="55"/>
        <v>7249240</v>
      </c>
      <c r="AR562" s="158">
        <f t="shared" si="54"/>
        <v>0</v>
      </c>
      <c r="AS562" s="159" t="s">
        <v>170</v>
      </c>
      <c r="AT562" s="164">
        <v>167</v>
      </c>
      <c r="AU562" s="165" t="s">
        <v>1769</v>
      </c>
      <c r="AV562" s="148"/>
    </row>
    <row r="563" spans="1:48" s="118" customFormat="1" ht="18.75" customHeight="1">
      <c r="A563" s="140">
        <v>262</v>
      </c>
      <c r="B563" s="141" t="s">
        <v>2234</v>
      </c>
      <c r="C563" s="142" t="s">
        <v>64</v>
      </c>
      <c r="D563" s="168" t="s">
        <v>31</v>
      </c>
      <c r="E563" s="168" t="s">
        <v>13</v>
      </c>
      <c r="F563" s="142" t="s">
        <v>32</v>
      </c>
      <c r="G563" s="141" t="s">
        <v>200</v>
      </c>
      <c r="H563" s="142" t="s">
        <v>15</v>
      </c>
      <c r="I563" s="142" t="s">
        <v>40</v>
      </c>
      <c r="J563" s="168" t="s">
        <v>1389</v>
      </c>
      <c r="K563" s="141" t="s">
        <v>226</v>
      </c>
      <c r="L563" s="141" t="s">
        <v>237</v>
      </c>
      <c r="M563" s="143">
        <v>22678625</v>
      </c>
      <c r="N563" s="144">
        <v>8</v>
      </c>
      <c r="O563" s="143">
        <v>181429000</v>
      </c>
      <c r="P563" s="144" t="s">
        <v>237</v>
      </c>
      <c r="Q563" s="144" t="s">
        <v>237</v>
      </c>
      <c r="R563" s="144" t="s">
        <v>344</v>
      </c>
      <c r="S563" s="141" t="s">
        <v>158</v>
      </c>
      <c r="T563" s="141" t="s">
        <v>1400</v>
      </c>
      <c r="U563" s="141" t="s">
        <v>1390</v>
      </c>
      <c r="V563" s="145" t="s">
        <v>1391</v>
      </c>
      <c r="W563" s="141" t="s">
        <v>4010</v>
      </c>
      <c r="X563" s="146">
        <v>45429</v>
      </c>
      <c r="Y563" s="147">
        <v>202412000048003</v>
      </c>
      <c r="Z563" s="147" t="s">
        <v>38</v>
      </c>
      <c r="AA563" s="141" t="s">
        <v>2235</v>
      </c>
      <c r="AB563" s="146">
        <v>45432</v>
      </c>
      <c r="AC563" s="162" t="s">
        <v>2236</v>
      </c>
      <c r="AD563" s="146">
        <v>45432</v>
      </c>
      <c r="AE563" s="163">
        <v>181429000</v>
      </c>
      <c r="AF563" s="152">
        <f t="shared" si="51"/>
        <v>0</v>
      </c>
      <c r="AG563" s="167">
        <v>707</v>
      </c>
      <c r="AH563" s="146">
        <v>45432</v>
      </c>
      <c r="AI563" s="163">
        <v>0</v>
      </c>
      <c r="AJ563" s="152">
        <f t="shared" si="52"/>
        <v>181429000</v>
      </c>
      <c r="AK563" s="164"/>
      <c r="AL563" s="146"/>
      <c r="AM563" s="163"/>
      <c r="AN563" s="158">
        <f t="shared" si="53"/>
        <v>0</v>
      </c>
      <c r="AO563" s="157"/>
      <c r="AP563" s="157"/>
      <c r="AQ563" s="158">
        <f t="shared" si="55"/>
        <v>0</v>
      </c>
      <c r="AR563" s="158">
        <f t="shared" si="54"/>
        <v>181429000</v>
      </c>
      <c r="AS563" s="159"/>
      <c r="AT563" s="164"/>
      <c r="AU563" s="165"/>
      <c r="AV563" s="148"/>
    </row>
    <row r="564" spans="1:48" s="118" customFormat="1" ht="18.75" customHeight="1">
      <c r="A564" s="140">
        <v>263</v>
      </c>
      <c r="B564" s="141" t="s">
        <v>2237</v>
      </c>
      <c r="C564" s="142" t="s">
        <v>64</v>
      </c>
      <c r="D564" s="168" t="s">
        <v>31</v>
      </c>
      <c r="E564" s="168" t="s">
        <v>13</v>
      </c>
      <c r="F564" s="142" t="s">
        <v>32</v>
      </c>
      <c r="G564" s="141" t="s">
        <v>200</v>
      </c>
      <c r="H564" s="142" t="s">
        <v>15</v>
      </c>
      <c r="I564" s="142" t="s">
        <v>41</v>
      </c>
      <c r="J564" s="168" t="s">
        <v>1389</v>
      </c>
      <c r="K564" s="141" t="s">
        <v>226</v>
      </c>
      <c r="L564" s="141" t="s">
        <v>237</v>
      </c>
      <c r="M564" s="143">
        <v>39821375</v>
      </c>
      <c r="N564" s="144">
        <v>8</v>
      </c>
      <c r="O564" s="143">
        <v>318571000</v>
      </c>
      <c r="P564" s="144" t="s">
        <v>237</v>
      </c>
      <c r="Q564" s="144" t="s">
        <v>237</v>
      </c>
      <c r="R564" s="144" t="s">
        <v>344</v>
      </c>
      <c r="S564" s="141" t="s">
        <v>158</v>
      </c>
      <c r="T564" s="141" t="s">
        <v>1400</v>
      </c>
      <c r="U564" s="141" t="s">
        <v>1390</v>
      </c>
      <c r="V564" s="145" t="s">
        <v>1391</v>
      </c>
      <c r="W564" s="141" t="s">
        <v>4010</v>
      </c>
      <c r="X564" s="146">
        <v>45432</v>
      </c>
      <c r="Y564" s="147">
        <v>202412000048263</v>
      </c>
      <c r="Z564" s="147" t="s">
        <v>38</v>
      </c>
      <c r="AA564" s="141" t="s">
        <v>663</v>
      </c>
      <c r="AB564" s="146">
        <v>45432</v>
      </c>
      <c r="AC564" s="162" t="s">
        <v>2238</v>
      </c>
      <c r="AD564" s="146">
        <v>45432</v>
      </c>
      <c r="AE564" s="163">
        <v>318571000</v>
      </c>
      <c r="AF564" s="152">
        <f t="shared" si="51"/>
        <v>0</v>
      </c>
      <c r="AG564" s="167">
        <v>722</v>
      </c>
      <c r="AH564" s="146">
        <v>45432</v>
      </c>
      <c r="AI564" s="163">
        <v>185401444</v>
      </c>
      <c r="AJ564" s="152">
        <f t="shared" si="52"/>
        <v>133169556</v>
      </c>
      <c r="AK564" s="164" t="s">
        <v>1393</v>
      </c>
      <c r="AL564" s="146" t="s">
        <v>1394</v>
      </c>
      <c r="AM564" s="163">
        <v>185401444</v>
      </c>
      <c r="AN564" s="158">
        <f t="shared" si="53"/>
        <v>0</v>
      </c>
      <c r="AO564" s="157">
        <v>0</v>
      </c>
      <c r="AP564" s="157"/>
      <c r="AQ564" s="158">
        <f t="shared" si="55"/>
        <v>185401444</v>
      </c>
      <c r="AR564" s="158">
        <f t="shared" si="54"/>
        <v>133169556</v>
      </c>
      <c r="AS564" s="159" t="s">
        <v>177</v>
      </c>
      <c r="AT564" s="164" t="s">
        <v>1395</v>
      </c>
      <c r="AU564" s="165" t="s">
        <v>1396</v>
      </c>
      <c r="AV564" s="148"/>
    </row>
    <row r="565" spans="1:48" s="118" customFormat="1" ht="18.75" customHeight="1">
      <c r="A565" s="140">
        <v>264</v>
      </c>
      <c r="B565" s="141" t="s">
        <v>2239</v>
      </c>
      <c r="C565" s="142" t="s">
        <v>64</v>
      </c>
      <c r="D565" s="168" t="s">
        <v>31</v>
      </c>
      <c r="E565" s="168" t="s">
        <v>13</v>
      </c>
      <c r="F565" s="142" t="s">
        <v>36</v>
      </c>
      <c r="G565" s="141" t="s">
        <v>200</v>
      </c>
      <c r="H565" s="142" t="s">
        <v>209</v>
      </c>
      <c r="I565" s="142" t="s">
        <v>40</v>
      </c>
      <c r="J565" s="168" t="s">
        <v>2240</v>
      </c>
      <c r="K565" s="141" t="s">
        <v>222</v>
      </c>
      <c r="L565" s="141" t="s">
        <v>2241</v>
      </c>
      <c r="M565" s="143">
        <v>14285714.285714285</v>
      </c>
      <c r="N565" s="144">
        <v>7</v>
      </c>
      <c r="O565" s="143">
        <v>100000000</v>
      </c>
      <c r="P565" s="144" t="s">
        <v>344</v>
      </c>
      <c r="Q565" s="144" t="s">
        <v>344</v>
      </c>
      <c r="R565" s="144" t="s">
        <v>344</v>
      </c>
      <c r="S565" s="141" t="s">
        <v>158</v>
      </c>
      <c r="T565" s="141" t="s">
        <v>1400</v>
      </c>
      <c r="U565" s="141" t="s">
        <v>1390</v>
      </c>
      <c r="V565" s="145" t="s">
        <v>1391</v>
      </c>
      <c r="W565" s="141" t="s">
        <v>4012</v>
      </c>
      <c r="X565" s="146">
        <v>45432</v>
      </c>
      <c r="Y565" s="147">
        <v>202412000048333</v>
      </c>
      <c r="Z565" s="147" t="s">
        <v>178</v>
      </c>
      <c r="AA565" s="141" t="s">
        <v>2242</v>
      </c>
      <c r="AB565" s="146">
        <v>45433</v>
      </c>
      <c r="AC565" s="162" t="s">
        <v>2243</v>
      </c>
      <c r="AD565" s="146">
        <v>45434</v>
      </c>
      <c r="AE565" s="163">
        <v>100000000</v>
      </c>
      <c r="AF565" s="152">
        <f t="shared" si="51"/>
        <v>0</v>
      </c>
      <c r="AG565" s="167">
        <v>837</v>
      </c>
      <c r="AH565" s="146">
        <v>45435</v>
      </c>
      <c r="AI565" s="163">
        <v>0</v>
      </c>
      <c r="AJ565" s="152">
        <f t="shared" si="52"/>
        <v>100000000</v>
      </c>
      <c r="AK565" s="164"/>
      <c r="AL565" s="146"/>
      <c r="AM565" s="163"/>
      <c r="AN565" s="158">
        <f t="shared" si="53"/>
        <v>0</v>
      </c>
      <c r="AO565" s="157"/>
      <c r="AP565" s="157"/>
      <c r="AQ565" s="158">
        <f t="shared" si="55"/>
        <v>0</v>
      </c>
      <c r="AR565" s="158">
        <f t="shared" si="54"/>
        <v>100000000</v>
      </c>
      <c r="AS565" s="159"/>
      <c r="AT565" s="164"/>
      <c r="AU565" s="165"/>
      <c r="AV565" s="148"/>
    </row>
    <row r="566" spans="1:48" s="118" customFormat="1" ht="18.75" customHeight="1">
      <c r="A566" s="140">
        <v>265</v>
      </c>
      <c r="B566" s="141" t="s">
        <v>2244</v>
      </c>
      <c r="C566" s="142" t="s">
        <v>64</v>
      </c>
      <c r="D566" s="168" t="s">
        <v>31</v>
      </c>
      <c r="E566" s="168" t="s">
        <v>13</v>
      </c>
      <c r="F566" s="142" t="s">
        <v>36</v>
      </c>
      <c r="G566" s="141" t="s">
        <v>200</v>
      </c>
      <c r="H566" s="142" t="s">
        <v>15</v>
      </c>
      <c r="I566" s="142" t="s">
        <v>2245</v>
      </c>
      <c r="J566" s="168" t="s">
        <v>2246</v>
      </c>
      <c r="K566" s="141" t="s">
        <v>226</v>
      </c>
      <c r="L566" s="141" t="s">
        <v>237</v>
      </c>
      <c r="M566" s="143">
        <v>95807000</v>
      </c>
      <c r="N566" s="144"/>
      <c r="O566" s="143">
        <v>95807000</v>
      </c>
      <c r="P566" s="144" t="s">
        <v>237</v>
      </c>
      <c r="Q566" s="144" t="s">
        <v>237</v>
      </c>
      <c r="R566" s="144" t="s">
        <v>344</v>
      </c>
      <c r="S566" s="141" t="s">
        <v>158</v>
      </c>
      <c r="T566" s="141" t="s">
        <v>1400</v>
      </c>
      <c r="U566" s="141" t="s">
        <v>1390</v>
      </c>
      <c r="V566" s="145" t="s">
        <v>1391</v>
      </c>
      <c r="W566" s="141" t="s">
        <v>4010</v>
      </c>
      <c r="X566" s="146"/>
      <c r="Y566" s="147"/>
      <c r="Z566" s="147"/>
      <c r="AA566" s="141" t="s">
        <v>2247</v>
      </c>
      <c r="AB566" s="146"/>
      <c r="AC566" s="162"/>
      <c r="AD566" s="146"/>
      <c r="AE566" s="163"/>
      <c r="AF566" s="152">
        <f t="shared" si="51"/>
        <v>95807000</v>
      </c>
      <c r="AG566" s="167"/>
      <c r="AH566" s="146"/>
      <c r="AI566" s="163"/>
      <c r="AJ566" s="152">
        <f t="shared" si="52"/>
        <v>0</v>
      </c>
      <c r="AK566" s="164"/>
      <c r="AL566" s="146"/>
      <c r="AM566" s="163"/>
      <c r="AN566" s="158">
        <f t="shared" si="53"/>
        <v>0</v>
      </c>
      <c r="AO566" s="157"/>
      <c r="AP566" s="157"/>
      <c r="AQ566" s="158">
        <f t="shared" si="55"/>
        <v>0</v>
      </c>
      <c r="AR566" s="158">
        <f t="shared" si="54"/>
        <v>95807000</v>
      </c>
      <c r="AS566" s="159"/>
      <c r="AT566" s="164"/>
      <c r="AU566" s="165"/>
      <c r="AV566" s="148"/>
    </row>
    <row r="567" spans="1:48" s="118" customFormat="1" ht="18.75" customHeight="1">
      <c r="A567" s="140">
        <v>1</v>
      </c>
      <c r="B567" s="141" t="s">
        <v>2248</v>
      </c>
      <c r="C567" s="142" t="s">
        <v>153</v>
      </c>
      <c r="D567" s="168" t="s">
        <v>114</v>
      </c>
      <c r="E567" s="168" t="s">
        <v>119</v>
      </c>
      <c r="F567" s="142" t="s">
        <v>2249</v>
      </c>
      <c r="G567" s="141" t="s">
        <v>208</v>
      </c>
      <c r="H567" s="142" t="s">
        <v>3</v>
      </c>
      <c r="I567" s="142" t="s">
        <v>40</v>
      </c>
      <c r="J567" s="168" t="s">
        <v>698</v>
      </c>
      <c r="K567" s="141" t="s">
        <v>226</v>
      </c>
      <c r="L567" s="141">
        <v>72141000</v>
      </c>
      <c r="M567" s="143">
        <v>6697166.666666667</v>
      </c>
      <c r="N567" s="144">
        <v>12</v>
      </c>
      <c r="O567" s="143">
        <v>80366000</v>
      </c>
      <c r="P567" s="144" t="s">
        <v>700</v>
      </c>
      <c r="Q567" s="144" t="s">
        <v>700</v>
      </c>
      <c r="R567" s="144" t="s">
        <v>700</v>
      </c>
      <c r="S567" s="141" t="s">
        <v>156</v>
      </c>
      <c r="T567" s="141" t="s">
        <v>155</v>
      </c>
      <c r="U567" s="141" t="s">
        <v>2250</v>
      </c>
      <c r="V567" s="145" t="s">
        <v>2251</v>
      </c>
      <c r="W567" s="141" t="s">
        <v>4010</v>
      </c>
      <c r="X567" s="146">
        <v>45301</v>
      </c>
      <c r="Y567" s="147" t="s">
        <v>2252</v>
      </c>
      <c r="Z567" s="147" t="s">
        <v>38</v>
      </c>
      <c r="AA567" s="141" t="s">
        <v>237</v>
      </c>
      <c r="AB567" s="146">
        <v>45301</v>
      </c>
      <c r="AC567" s="162" t="s">
        <v>2253</v>
      </c>
      <c r="AD567" s="146">
        <v>45301</v>
      </c>
      <c r="AE567" s="163">
        <v>80366000</v>
      </c>
      <c r="AF567" s="152">
        <f t="shared" si="51"/>
        <v>0</v>
      </c>
      <c r="AG567" s="167">
        <v>19</v>
      </c>
      <c r="AH567" s="146">
        <v>45301</v>
      </c>
      <c r="AI567" s="163">
        <v>40364200</v>
      </c>
      <c r="AJ567" s="152">
        <f t="shared" si="52"/>
        <v>40001800</v>
      </c>
      <c r="AK567" s="164" t="s">
        <v>2254</v>
      </c>
      <c r="AL567" s="146">
        <v>45306</v>
      </c>
      <c r="AM567" s="163">
        <v>40364200</v>
      </c>
      <c r="AN567" s="158">
        <f t="shared" si="53"/>
        <v>0</v>
      </c>
      <c r="AO567" s="157">
        <v>32649900</v>
      </c>
      <c r="AP567" s="157"/>
      <c r="AQ567" s="158">
        <f t="shared" si="55"/>
        <v>7714300</v>
      </c>
      <c r="AR567" s="158">
        <f t="shared" si="54"/>
        <v>40001800</v>
      </c>
      <c r="AS567" s="159" t="s">
        <v>175</v>
      </c>
      <c r="AT567" s="164">
        <v>18</v>
      </c>
      <c r="AU567" s="165" t="s">
        <v>517</v>
      </c>
      <c r="AV567" s="148"/>
    </row>
    <row r="568" spans="1:48" s="118" customFormat="1" ht="18.75" customHeight="1">
      <c r="A568" s="140">
        <v>2</v>
      </c>
      <c r="B568" s="141" t="s">
        <v>2255</v>
      </c>
      <c r="C568" s="142" t="s">
        <v>153</v>
      </c>
      <c r="D568" s="168" t="s">
        <v>114</v>
      </c>
      <c r="E568" s="168" t="s">
        <v>119</v>
      </c>
      <c r="F568" s="142" t="s">
        <v>207</v>
      </c>
      <c r="G568" s="141" t="s">
        <v>208</v>
      </c>
      <c r="H568" s="142" t="s">
        <v>73</v>
      </c>
      <c r="I568" s="142" t="s">
        <v>40</v>
      </c>
      <c r="J568" s="168" t="s">
        <v>2256</v>
      </c>
      <c r="K568" s="141" t="s">
        <v>225</v>
      </c>
      <c r="L568" s="141" t="s">
        <v>2257</v>
      </c>
      <c r="M568" s="143">
        <v>45000000</v>
      </c>
      <c r="N568" s="144">
        <v>12</v>
      </c>
      <c r="O568" s="143">
        <v>540000000</v>
      </c>
      <c r="P568" s="144" t="s">
        <v>622</v>
      </c>
      <c r="Q568" s="144" t="s">
        <v>622</v>
      </c>
      <c r="R568" s="144" t="s">
        <v>622</v>
      </c>
      <c r="S568" s="141" t="s">
        <v>156</v>
      </c>
      <c r="T568" s="141" t="s">
        <v>155</v>
      </c>
      <c r="U568" s="141" t="s">
        <v>2250</v>
      </c>
      <c r="V568" s="145" t="s">
        <v>2251</v>
      </c>
      <c r="W568" s="141" t="s">
        <v>4011</v>
      </c>
      <c r="X568" s="146"/>
      <c r="Y568" s="147"/>
      <c r="Z568" s="147"/>
      <c r="AA568" s="141"/>
      <c r="AB568" s="146"/>
      <c r="AC568" s="162"/>
      <c r="AD568" s="146"/>
      <c r="AE568" s="163"/>
      <c r="AF568" s="152">
        <f t="shared" si="51"/>
        <v>540000000</v>
      </c>
      <c r="AG568" s="167"/>
      <c r="AH568" s="146"/>
      <c r="AI568" s="163"/>
      <c r="AJ568" s="152">
        <f t="shared" si="52"/>
        <v>0</v>
      </c>
      <c r="AK568" s="164"/>
      <c r="AL568" s="146"/>
      <c r="AM568" s="163"/>
      <c r="AN568" s="158">
        <f t="shared" si="53"/>
        <v>0</v>
      </c>
      <c r="AO568" s="157"/>
      <c r="AP568" s="157"/>
      <c r="AQ568" s="158">
        <f t="shared" si="55"/>
        <v>0</v>
      </c>
      <c r="AR568" s="158">
        <f t="shared" si="54"/>
        <v>540000000</v>
      </c>
      <c r="AS568" s="159"/>
      <c r="AT568" s="164"/>
      <c r="AU568" s="165"/>
      <c r="AV568" s="148"/>
    </row>
    <row r="569" spans="1:48" s="118" customFormat="1" ht="18.75" customHeight="1">
      <c r="A569" s="140">
        <v>3</v>
      </c>
      <c r="B569" s="141" t="s">
        <v>2258</v>
      </c>
      <c r="C569" s="142" t="s">
        <v>153</v>
      </c>
      <c r="D569" s="168" t="s">
        <v>114</v>
      </c>
      <c r="E569" s="168" t="s">
        <v>119</v>
      </c>
      <c r="F569" s="142" t="s">
        <v>207</v>
      </c>
      <c r="G569" s="141" t="s">
        <v>208</v>
      </c>
      <c r="H569" s="142" t="s">
        <v>73</v>
      </c>
      <c r="I569" s="142" t="s">
        <v>40</v>
      </c>
      <c r="J569" s="168" t="s">
        <v>2259</v>
      </c>
      <c r="K569" s="141" t="s">
        <v>225</v>
      </c>
      <c r="L569" s="141" t="s">
        <v>2260</v>
      </c>
      <c r="M569" s="143">
        <v>5000000</v>
      </c>
      <c r="N569" s="144">
        <v>12</v>
      </c>
      <c r="O569" s="143">
        <v>60000000</v>
      </c>
      <c r="P569" s="144" t="s">
        <v>622</v>
      </c>
      <c r="Q569" s="144" t="s">
        <v>622</v>
      </c>
      <c r="R569" s="144" t="s">
        <v>622</v>
      </c>
      <c r="S569" s="141" t="s">
        <v>156</v>
      </c>
      <c r="T569" s="141" t="s">
        <v>155</v>
      </c>
      <c r="U569" s="141" t="s">
        <v>2250</v>
      </c>
      <c r="V569" s="145" t="s">
        <v>2251</v>
      </c>
      <c r="W569" s="141" t="s">
        <v>4011</v>
      </c>
      <c r="X569" s="146"/>
      <c r="Y569" s="147"/>
      <c r="Z569" s="147"/>
      <c r="AA569" s="141"/>
      <c r="AB569" s="146"/>
      <c r="AC569" s="162"/>
      <c r="AD569" s="146"/>
      <c r="AE569" s="163"/>
      <c r="AF569" s="152">
        <f t="shared" si="51"/>
        <v>60000000</v>
      </c>
      <c r="AG569" s="167"/>
      <c r="AH569" s="146"/>
      <c r="AI569" s="163"/>
      <c r="AJ569" s="152">
        <f t="shared" si="52"/>
        <v>0</v>
      </c>
      <c r="AK569" s="164"/>
      <c r="AL569" s="146"/>
      <c r="AM569" s="163"/>
      <c r="AN569" s="158">
        <f t="shared" si="53"/>
        <v>0</v>
      </c>
      <c r="AO569" s="157"/>
      <c r="AP569" s="157"/>
      <c r="AQ569" s="158">
        <f t="shared" si="55"/>
        <v>0</v>
      </c>
      <c r="AR569" s="158">
        <f t="shared" si="54"/>
        <v>60000000</v>
      </c>
      <c r="AS569" s="159"/>
      <c r="AT569" s="164"/>
      <c r="AU569" s="165"/>
      <c r="AV569" s="148"/>
    </row>
    <row r="570" spans="1:48" s="118" customFormat="1" ht="18.75" customHeight="1">
      <c r="A570" s="140">
        <v>4</v>
      </c>
      <c r="B570" s="141" t="s">
        <v>2261</v>
      </c>
      <c r="C570" s="142" t="s">
        <v>153</v>
      </c>
      <c r="D570" s="168" t="s">
        <v>114</v>
      </c>
      <c r="E570" s="168" t="s">
        <v>119</v>
      </c>
      <c r="F570" s="142" t="s">
        <v>207</v>
      </c>
      <c r="G570" s="141" t="s">
        <v>208</v>
      </c>
      <c r="H570" s="142" t="s">
        <v>73</v>
      </c>
      <c r="I570" s="142" t="s">
        <v>40</v>
      </c>
      <c r="J570" s="168" t="s">
        <v>2262</v>
      </c>
      <c r="K570" s="141" t="s">
        <v>219</v>
      </c>
      <c r="L570" s="141" t="s">
        <v>2257</v>
      </c>
      <c r="M570" s="143">
        <v>262500000</v>
      </c>
      <c r="N570" s="144">
        <v>12</v>
      </c>
      <c r="O570" s="143">
        <v>2935538831</v>
      </c>
      <c r="P570" s="144" t="s">
        <v>622</v>
      </c>
      <c r="Q570" s="144" t="s">
        <v>622</v>
      </c>
      <c r="R570" s="144" t="s">
        <v>622</v>
      </c>
      <c r="S570" s="141" t="s">
        <v>156</v>
      </c>
      <c r="T570" s="141" t="s">
        <v>155</v>
      </c>
      <c r="U570" s="141" t="s">
        <v>2250</v>
      </c>
      <c r="V570" s="145" t="s">
        <v>2251</v>
      </c>
      <c r="W570" s="141" t="s">
        <v>4011</v>
      </c>
      <c r="X570" s="146"/>
      <c r="Y570" s="147"/>
      <c r="Z570" s="147"/>
      <c r="AA570" s="141"/>
      <c r="AB570" s="146"/>
      <c r="AC570" s="162"/>
      <c r="AD570" s="146"/>
      <c r="AE570" s="163"/>
      <c r="AF570" s="152">
        <f t="shared" si="51"/>
        <v>2935538831</v>
      </c>
      <c r="AG570" s="167"/>
      <c r="AH570" s="146"/>
      <c r="AI570" s="163"/>
      <c r="AJ570" s="152">
        <f t="shared" si="52"/>
        <v>0</v>
      </c>
      <c r="AK570" s="164"/>
      <c r="AL570" s="146"/>
      <c r="AM570" s="163"/>
      <c r="AN570" s="158">
        <f t="shared" si="53"/>
        <v>0</v>
      </c>
      <c r="AO570" s="157"/>
      <c r="AP570" s="157"/>
      <c r="AQ570" s="158">
        <f t="shared" si="55"/>
        <v>0</v>
      </c>
      <c r="AR570" s="158">
        <f t="shared" si="54"/>
        <v>2935538831</v>
      </c>
      <c r="AS570" s="159"/>
      <c r="AT570" s="164"/>
      <c r="AU570" s="165"/>
      <c r="AV570" s="148"/>
    </row>
    <row r="571" spans="1:48" s="118" customFormat="1" ht="18.75" customHeight="1">
      <c r="A571" s="140">
        <v>5</v>
      </c>
      <c r="B571" s="141" t="s">
        <v>2263</v>
      </c>
      <c r="C571" s="142" t="s">
        <v>153</v>
      </c>
      <c r="D571" s="168" t="s">
        <v>114</v>
      </c>
      <c r="E571" s="168" t="s">
        <v>119</v>
      </c>
      <c r="F571" s="142" t="s">
        <v>207</v>
      </c>
      <c r="G571" s="141" t="s">
        <v>208</v>
      </c>
      <c r="H571" s="142" t="s">
        <v>73</v>
      </c>
      <c r="I571" s="142" t="s">
        <v>40</v>
      </c>
      <c r="J571" s="168" t="s">
        <v>2264</v>
      </c>
      <c r="K571" s="141" t="s">
        <v>220</v>
      </c>
      <c r="L571" s="141" t="s">
        <v>2260</v>
      </c>
      <c r="M571" s="143">
        <v>29166666.666666668</v>
      </c>
      <c r="N571" s="144">
        <v>12</v>
      </c>
      <c r="O571" s="143">
        <v>190878852</v>
      </c>
      <c r="P571" s="144" t="s">
        <v>622</v>
      </c>
      <c r="Q571" s="144" t="s">
        <v>622</v>
      </c>
      <c r="R571" s="144" t="s">
        <v>622</v>
      </c>
      <c r="S571" s="141" t="s">
        <v>156</v>
      </c>
      <c r="T571" s="141" t="s">
        <v>155</v>
      </c>
      <c r="U571" s="141" t="s">
        <v>2250</v>
      </c>
      <c r="V571" s="145" t="s">
        <v>2251</v>
      </c>
      <c r="W571" s="141" t="s">
        <v>4011</v>
      </c>
      <c r="X571" s="146"/>
      <c r="Y571" s="147"/>
      <c r="Z571" s="147"/>
      <c r="AA571" s="141"/>
      <c r="AB571" s="146"/>
      <c r="AC571" s="162"/>
      <c r="AD571" s="146"/>
      <c r="AE571" s="163"/>
      <c r="AF571" s="152">
        <f t="shared" si="51"/>
        <v>190878852</v>
      </c>
      <c r="AG571" s="167"/>
      <c r="AH571" s="146"/>
      <c r="AI571" s="163"/>
      <c r="AJ571" s="152">
        <f t="shared" si="52"/>
        <v>0</v>
      </c>
      <c r="AK571" s="164"/>
      <c r="AL571" s="146"/>
      <c r="AM571" s="163"/>
      <c r="AN571" s="158">
        <f t="shared" si="53"/>
        <v>0</v>
      </c>
      <c r="AO571" s="157"/>
      <c r="AP571" s="157"/>
      <c r="AQ571" s="158">
        <f t="shared" si="55"/>
        <v>0</v>
      </c>
      <c r="AR571" s="158">
        <f t="shared" si="54"/>
        <v>190878852</v>
      </c>
      <c r="AS571" s="159"/>
      <c r="AT571" s="164"/>
      <c r="AU571" s="165"/>
      <c r="AV571" s="148"/>
    </row>
    <row r="572" spans="1:48" s="118" customFormat="1" ht="18.75" customHeight="1">
      <c r="A572" s="140">
        <v>6</v>
      </c>
      <c r="B572" s="141" t="s">
        <v>2265</v>
      </c>
      <c r="C572" s="142" t="s">
        <v>153</v>
      </c>
      <c r="D572" s="168" t="s">
        <v>114</v>
      </c>
      <c r="E572" s="168" t="s">
        <v>119</v>
      </c>
      <c r="F572" s="142" t="s">
        <v>2249</v>
      </c>
      <c r="G572" s="141" t="s">
        <v>208</v>
      </c>
      <c r="H572" s="142" t="s">
        <v>75</v>
      </c>
      <c r="I572" s="142" t="s">
        <v>40</v>
      </c>
      <c r="J572" s="168" t="s">
        <v>790</v>
      </c>
      <c r="K572" s="141" t="s">
        <v>224</v>
      </c>
      <c r="L572" s="141">
        <v>78111800</v>
      </c>
      <c r="M572" s="143">
        <v>10526315.789473685</v>
      </c>
      <c r="N572" s="144">
        <v>9</v>
      </c>
      <c r="O572" s="143">
        <v>100000000</v>
      </c>
      <c r="P572" s="144" t="s">
        <v>238</v>
      </c>
      <c r="Q572" s="144" t="s">
        <v>238</v>
      </c>
      <c r="R572" s="144" t="s">
        <v>239</v>
      </c>
      <c r="S572" s="141" t="s">
        <v>156</v>
      </c>
      <c r="T572" s="141" t="s">
        <v>155</v>
      </c>
      <c r="U572" s="141" t="s">
        <v>2250</v>
      </c>
      <c r="V572" s="145" t="s">
        <v>2251</v>
      </c>
      <c r="W572" s="141" t="s">
        <v>4011</v>
      </c>
      <c r="X572" s="146"/>
      <c r="Y572" s="147"/>
      <c r="Z572" s="147"/>
      <c r="AA572" s="141"/>
      <c r="AB572" s="146"/>
      <c r="AC572" s="162"/>
      <c r="AD572" s="146"/>
      <c r="AE572" s="163"/>
      <c r="AF572" s="152">
        <f t="shared" si="51"/>
        <v>100000000</v>
      </c>
      <c r="AG572" s="167"/>
      <c r="AH572" s="146"/>
      <c r="AI572" s="163"/>
      <c r="AJ572" s="152">
        <f t="shared" si="52"/>
        <v>0</v>
      </c>
      <c r="AK572" s="164"/>
      <c r="AL572" s="146"/>
      <c r="AM572" s="163"/>
      <c r="AN572" s="158">
        <f t="shared" si="53"/>
        <v>0</v>
      </c>
      <c r="AO572" s="157"/>
      <c r="AP572" s="157"/>
      <c r="AQ572" s="158">
        <f t="shared" si="55"/>
        <v>0</v>
      </c>
      <c r="AR572" s="158">
        <f t="shared" si="54"/>
        <v>100000000</v>
      </c>
      <c r="AS572" s="159"/>
      <c r="AT572" s="164"/>
      <c r="AU572" s="165"/>
      <c r="AV572" s="148"/>
    </row>
    <row r="573" spans="1:48" s="118" customFormat="1" ht="18.75" customHeight="1">
      <c r="A573" s="140">
        <v>7</v>
      </c>
      <c r="B573" s="141" t="s">
        <v>2266</v>
      </c>
      <c r="C573" s="142" t="s">
        <v>153</v>
      </c>
      <c r="D573" s="168" t="s">
        <v>114</v>
      </c>
      <c r="E573" s="168" t="s">
        <v>119</v>
      </c>
      <c r="F573" s="142" t="s">
        <v>2249</v>
      </c>
      <c r="G573" s="141" t="s">
        <v>208</v>
      </c>
      <c r="H573" s="142" t="s">
        <v>210</v>
      </c>
      <c r="I573" s="142" t="s">
        <v>40</v>
      </c>
      <c r="J573" s="168" t="s">
        <v>2267</v>
      </c>
      <c r="K573" s="141" t="s">
        <v>226</v>
      </c>
      <c r="L573" s="141" t="s">
        <v>237</v>
      </c>
      <c r="M573" s="143">
        <v>0</v>
      </c>
      <c r="N573" s="144">
        <v>0</v>
      </c>
      <c r="O573" s="143">
        <f>85500000-85500000</f>
        <v>0</v>
      </c>
      <c r="P573" s="144" t="s">
        <v>361</v>
      </c>
      <c r="Q573" s="144" t="s">
        <v>361</v>
      </c>
      <c r="R573" s="144" t="s">
        <v>361</v>
      </c>
      <c r="S573" s="141" t="s">
        <v>156</v>
      </c>
      <c r="T573" s="141" t="s">
        <v>155</v>
      </c>
      <c r="U573" s="141" t="s">
        <v>2250</v>
      </c>
      <c r="V573" s="145" t="s">
        <v>2251</v>
      </c>
      <c r="W573" s="141" t="s">
        <v>4010</v>
      </c>
      <c r="X573" s="146"/>
      <c r="Y573" s="147"/>
      <c r="Z573" s="147"/>
      <c r="AA573" s="141"/>
      <c r="AB573" s="146"/>
      <c r="AC573" s="162"/>
      <c r="AD573" s="146"/>
      <c r="AE573" s="163"/>
      <c r="AF573" s="152">
        <f t="shared" si="51"/>
        <v>0</v>
      </c>
      <c r="AG573" s="167"/>
      <c r="AH573" s="146"/>
      <c r="AI573" s="163"/>
      <c r="AJ573" s="152">
        <f t="shared" si="52"/>
        <v>0</v>
      </c>
      <c r="AK573" s="164"/>
      <c r="AL573" s="146"/>
      <c r="AM573" s="163"/>
      <c r="AN573" s="158">
        <f t="shared" si="53"/>
        <v>0</v>
      </c>
      <c r="AO573" s="157"/>
      <c r="AP573" s="157"/>
      <c r="AQ573" s="158">
        <f t="shared" si="55"/>
        <v>0</v>
      </c>
      <c r="AR573" s="158">
        <f t="shared" si="54"/>
        <v>0</v>
      </c>
      <c r="AS573" s="159"/>
      <c r="AT573" s="164"/>
      <c r="AU573" s="165"/>
      <c r="AV573" s="148"/>
    </row>
    <row r="574" spans="1:48" s="118" customFormat="1" ht="18.75" customHeight="1">
      <c r="A574" s="140">
        <v>8</v>
      </c>
      <c r="B574" s="141" t="s">
        <v>2268</v>
      </c>
      <c r="C574" s="142" t="s">
        <v>153</v>
      </c>
      <c r="D574" s="168" t="s">
        <v>114</v>
      </c>
      <c r="E574" s="168" t="s">
        <v>119</v>
      </c>
      <c r="F574" s="142" t="s">
        <v>2249</v>
      </c>
      <c r="G574" s="141" t="s">
        <v>208</v>
      </c>
      <c r="H574" s="142" t="s">
        <v>210</v>
      </c>
      <c r="I574" s="142" t="s">
        <v>40</v>
      </c>
      <c r="J574" s="168" t="s">
        <v>2269</v>
      </c>
      <c r="K574" s="141" t="s">
        <v>218</v>
      </c>
      <c r="L574" s="141">
        <v>80111600</v>
      </c>
      <c r="M574" s="143">
        <v>3253963</v>
      </c>
      <c r="N574" s="144">
        <v>9</v>
      </c>
      <c r="O574" s="143">
        <v>22462746</v>
      </c>
      <c r="P574" s="144" t="s">
        <v>238</v>
      </c>
      <c r="Q574" s="144" t="s">
        <v>238</v>
      </c>
      <c r="R574" s="144" t="s">
        <v>238</v>
      </c>
      <c r="S574" s="141" t="s">
        <v>156</v>
      </c>
      <c r="T574" s="141" t="s">
        <v>155</v>
      </c>
      <c r="U574" s="141" t="s">
        <v>2250</v>
      </c>
      <c r="V574" s="145" t="s">
        <v>2251</v>
      </c>
      <c r="W574" s="141" t="s">
        <v>4011</v>
      </c>
      <c r="X574" s="146"/>
      <c r="Y574" s="147"/>
      <c r="Z574" s="147"/>
      <c r="AA574" s="141"/>
      <c r="AB574" s="146"/>
      <c r="AC574" s="162"/>
      <c r="AD574" s="146"/>
      <c r="AE574" s="163"/>
      <c r="AF574" s="152">
        <f t="shared" si="51"/>
        <v>22462746</v>
      </c>
      <c r="AG574" s="167"/>
      <c r="AH574" s="146"/>
      <c r="AI574" s="163"/>
      <c r="AJ574" s="152">
        <f t="shared" si="52"/>
        <v>0</v>
      </c>
      <c r="AK574" s="164"/>
      <c r="AL574" s="146"/>
      <c r="AM574" s="163"/>
      <c r="AN574" s="158">
        <f t="shared" si="53"/>
        <v>0</v>
      </c>
      <c r="AO574" s="157"/>
      <c r="AP574" s="157"/>
      <c r="AQ574" s="158">
        <f t="shared" si="55"/>
        <v>0</v>
      </c>
      <c r="AR574" s="158">
        <f t="shared" si="54"/>
        <v>22462746</v>
      </c>
      <c r="AS574" s="159"/>
      <c r="AT574" s="164"/>
      <c r="AU574" s="165"/>
      <c r="AV574" s="148"/>
    </row>
    <row r="575" spans="1:48" s="118" customFormat="1" ht="18.75" customHeight="1">
      <c r="A575" s="140">
        <v>9</v>
      </c>
      <c r="B575" s="141" t="s">
        <v>2270</v>
      </c>
      <c r="C575" s="142" t="s">
        <v>153</v>
      </c>
      <c r="D575" s="168" t="s">
        <v>114</v>
      </c>
      <c r="E575" s="168" t="s">
        <v>119</v>
      </c>
      <c r="F575" s="142" t="s">
        <v>2249</v>
      </c>
      <c r="G575" s="141" t="s">
        <v>208</v>
      </c>
      <c r="H575" s="142" t="s">
        <v>210</v>
      </c>
      <c r="I575" s="142" t="s">
        <v>40</v>
      </c>
      <c r="J575" s="168" t="s">
        <v>2271</v>
      </c>
      <c r="K575" s="141" t="s">
        <v>218</v>
      </c>
      <c r="L575" s="141">
        <v>80111600</v>
      </c>
      <c r="M575" s="143">
        <v>3153963</v>
      </c>
      <c r="N575" s="144">
        <v>10</v>
      </c>
      <c r="O575" s="143">
        <v>29963000</v>
      </c>
      <c r="P575" s="144" t="s">
        <v>238</v>
      </c>
      <c r="Q575" s="144" t="s">
        <v>238</v>
      </c>
      <c r="R575" s="144" t="s">
        <v>238</v>
      </c>
      <c r="S575" s="141" t="s">
        <v>156</v>
      </c>
      <c r="T575" s="141" t="s">
        <v>155</v>
      </c>
      <c r="U575" s="141" t="s">
        <v>2250</v>
      </c>
      <c r="V575" s="145" t="s">
        <v>2251</v>
      </c>
      <c r="W575" s="141" t="s">
        <v>4011</v>
      </c>
      <c r="X575" s="146"/>
      <c r="Y575" s="147"/>
      <c r="Z575" s="147"/>
      <c r="AA575" s="141"/>
      <c r="AB575" s="146"/>
      <c r="AC575" s="162"/>
      <c r="AD575" s="146"/>
      <c r="AE575" s="163"/>
      <c r="AF575" s="152">
        <f t="shared" si="51"/>
        <v>29963000</v>
      </c>
      <c r="AG575" s="167"/>
      <c r="AH575" s="146"/>
      <c r="AI575" s="163"/>
      <c r="AJ575" s="152">
        <f t="shared" si="52"/>
        <v>0</v>
      </c>
      <c r="AK575" s="164"/>
      <c r="AL575" s="146"/>
      <c r="AM575" s="163"/>
      <c r="AN575" s="158">
        <f t="shared" si="53"/>
        <v>0</v>
      </c>
      <c r="AO575" s="157"/>
      <c r="AP575" s="157"/>
      <c r="AQ575" s="158">
        <f t="shared" si="55"/>
        <v>0</v>
      </c>
      <c r="AR575" s="158">
        <f t="shared" si="54"/>
        <v>29963000</v>
      </c>
      <c r="AS575" s="159"/>
      <c r="AT575" s="164"/>
      <c r="AU575" s="165"/>
      <c r="AV575" s="148"/>
    </row>
    <row r="576" spans="1:48" s="118" customFormat="1" ht="18.75" customHeight="1">
      <c r="A576" s="140">
        <v>10</v>
      </c>
      <c r="B576" s="141" t="s">
        <v>2272</v>
      </c>
      <c r="C576" s="142" t="s">
        <v>153</v>
      </c>
      <c r="D576" s="168" t="s">
        <v>114</v>
      </c>
      <c r="E576" s="168" t="s">
        <v>119</v>
      </c>
      <c r="F576" s="142" t="s">
        <v>2249</v>
      </c>
      <c r="G576" s="141" t="s">
        <v>208</v>
      </c>
      <c r="H576" s="142" t="s">
        <v>73</v>
      </c>
      <c r="I576" s="142" t="s">
        <v>228</v>
      </c>
      <c r="J576" s="168" t="s">
        <v>2273</v>
      </c>
      <c r="K576" s="141" t="s">
        <v>226</v>
      </c>
      <c r="L576" s="141" t="s">
        <v>237</v>
      </c>
      <c r="M576" s="143">
        <v>161404657</v>
      </c>
      <c r="N576" s="144">
        <v>1</v>
      </c>
      <c r="O576" s="143">
        <v>107664007</v>
      </c>
      <c r="P576" s="144" t="s">
        <v>239</v>
      </c>
      <c r="Q576" s="144" t="s">
        <v>239</v>
      </c>
      <c r="R576" s="144" t="s">
        <v>239</v>
      </c>
      <c r="S576" s="141" t="s">
        <v>156</v>
      </c>
      <c r="T576" s="141" t="s">
        <v>155</v>
      </c>
      <c r="U576" s="141" t="s">
        <v>2250</v>
      </c>
      <c r="V576" s="145" t="s">
        <v>2251</v>
      </c>
      <c r="W576" s="141" t="s">
        <v>4010</v>
      </c>
      <c r="X576" s="146"/>
      <c r="Y576" s="147"/>
      <c r="Z576" s="147"/>
      <c r="AA576" s="141"/>
      <c r="AB576" s="146"/>
      <c r="AC576" s="162"/>
      <c r="AD576" s="146"/>
      <c r="AE576" s="163"/>
      <c r="AF576" s="152">
        <f t="shared" si="51"/>
        <v>107664007</v>
      </c>
      <c r="AG576" s="167"/>
      <c r="AH576" s="146"/>
      <c r="AI576" s="163"/>
      <c r="AJ576" s="152">
        <f t="shared" si="52"/>
        <v>0</v>
      </c>
      <c r="AK576" s="164"/>
      <c r="AL576" s="146"/>
      <c r="AM576" s="163"/>
      <c r="AN576" s="158">
        <f t="shared" si="53"/>
        <v>0</v>
      </c>
      <c r="AO576" s="157"/>
      <c r="AP576" s="157"/>
      <c r="AQ576" s="158">
        <f t="shared" si="55"/>
        <v>0</v>
      </c>
      <c r="AR576" s="158">
        <f t="shared" si="54"/>
        <v>107664007</v>
      </c>
      <c r="AS576" s="159"/>
      <c r="AT576" s="164"/>
      <c r="AU576" s="165"/>
      <c r="AV576" s="148"/>
    </row>
    <row r="577" spans="1:48" s="118" customFormat="1" ht="18.75" customHeight="1">
      <c r="A577" s="140">
        <v>11</v>
      </c>
      <c r="B577" s="141" t="s">
        <v>2274</v>
      </c>
      <c r="C577" s="142" t="s">
        <v>153</v>
      </c>
      <c r="D577" s="168" t="s">
        <v>114</v>
      </c>
      <c r="E577" s="168" t="s">
        <v>119</v>
      </c>
      <c r="F577" s="142" t="s">
        <v>2249</v>
      </c>
      <c r="G577" s="141" t="s">
        <v>208</v>
      </c>
      <c r="H577" s="142" t="s">
        <v>73</v>
      </c>
      <c r="I577" s="142" t="s">
        <v>228</v>
      </c>
      <c r="J577" s="168" t="s">
        <v>2275</v>
      </c>
      <c r="K577" s="141" t="s">
        <v>226</v>
      </c>
      <c r="L577" s="141" t="s">
        <v>237</v>
      </c>
      <c r="M577" s="143">
        <v>1304520245</v>
      </c>
      <c r="N577" s="144">
        <v>1</v>
      </c>
      <c r="O577" s="143">
        <v>328115208</v>
      </c>
      <c r="P577" s="144" t="s">
        <v>239</v>
      </c>
      <c r="Q577" s="144" t="s">
        <v>239</v>
      </c>
      <c r="R577" s="144" t="s">
        <v>239</v>
      </c>
      <c r="S577" s="141" t="s">
        <v>156</v>
      </c>
      <c r="T577" s="141" t="s">
        <v>155</v>
      </c>
      <c r="U577" s="141" t="s">
        <v>2250</v>
      </c>
      <c r="V577" s="145" t="s">
        <v>2251</v>
      </c>
      <c r="W577" s="141" t="s">
        <v>4010</v>
      </c>
      <c r="X577" s="146"/>
      <c r="Y577" s="147"/>
      <c r="Z577" s="147"/>
      <c r="AA577" s="141"/>
      <c r="AB577" s="146"/>
      <c r="AC577" s="162"/>
      <c r="AD577" s="146"/>
      <c r="AE577" s="163"/>
      <c r="AF577" s="152">
        <f t="shared" si="51"/>
        <v>328115208</v>
      </c>
      <c r="AG577" s="167"/>
      <c r="AH577" s="146"/>
      <c r="AI577" s="163"/>
      <c r="AJ577" s="152">
        <f t="shared" si="52"/>
        <v>0</v>
      </c>
      <c r="AK577" s="164"/>
      <c r="AL577" s="146"/>
      <c r="AM577" s="163"/>
      <c r="AN577" s="158">
        <f t="shared" si="53"/>
        <v>0</v>
      </c>
      <c r="AO577" s="157"/>
      <c r="AP577" s="157"/>
      <c r="AQ577" s="158">
        <f t="shared" si="55"/>
        <v>0</v>
      </c>
      <c r="AR577" s="158">
        <f t="shared" si="54"/>
        <v>328115208</v>
      </c>
      <c r="AS577" s="159"/>
      <c r="AT577" s="164"/>
      <c r="AU577" s="165"/>
      <c r="AV577" s="148"/>
    </row>
    <row r="578" spans="1:48" s="118" customFormat="1" ht="18.75" customHeight="1">
      <c r="A578" s="140">
        <v>12</v>
      </c>
      <c r="B578" s="141" t="s">
        <v>2276</v>
      </c>
      <c r="C578" s="142" t="s">
        <v>153</v>
      </c>
      <c r="D578" s="168" t="s">
        <v>114</v>
      </c>
      <c r="E578" s="168" t="s">
        <v>119</v>
      </c>
      <c r="F578" s="142" t="s">
        <v>2249</v>
      </c>
      <c r="G578" s="141" t="s">
        <v>208</v>
      </c>
      <c r="H578" s="142" t="s">
        <v>73</v>
      </c>
      <c r="I578" s="142" t="s">
        <v>228</v>
      </c>
      <c r="J578" s="168" t="s">
        <v>2277</v>
      </c>
      <c r="K578" s="141" t="s">
        <v>226</v>
      </c>
      <c r="L578" s="141" t="s">
        <v>237</v>
      </c>
      <c r="M578" s="143">
        <v>649291815</v>
      </c>
      <c r="N578" s="144">
        <v>1</v>
      </c>
      <c r="O578" s="143">
        <v>649292000</v>
      </c>
      <c r="P578" s="144" t="s">
        <v>239</v>
      </c>
      <c r="Q578" s="144" t="s">
        <v>239</v>
      </c>
      <c r="R578" s="144" t="s">
        <v>239</v>
      </c>
      <c r="S578" s="141" t="s">
        <v>156</v>
      </c>
      <c r="T578" s="141" t="s">
        <v>155</v>
      </c>
      <c r="U578" s="141" t="s">
        <v>2250</v>
      </c>
      <c r="V578" s="145" t="s">
        <v>2251</v>
      </c>
      <c r="W578" s="141" t="s">
        <v>4010</v>
      </c>
      <c r="X578" s="146"/>
      <c r="Y578" s="147"/>
      <c r="Z578" s="147"/>
      <c r="AA578" s="141"/>
      <c r="AB578" s="146"/>
      <c r="AC578" s="162"/>
      <c r="AD578" s="146"/>
      <c r="AE578" s="163"/>
      <c r="AF578" s="152">
        <f t="shared" si="51"/>
        <v>649292000</v>
      </c>
      <c r="AG578" s="167"/>
      <c r="AH578" s="146"/>
      <c r="AI578" s="163"/>
      <c r="AJ578" s="152">
        <f t="shared" si="52"/>
        <v>0</v>
      </c>
      <c r="AK578" s="164"/>
      <c r="AL578" s="146"/>
      <c r="AM578" s="163"/>
      <c r="AN578" s="158">
        <f t="shared" si="53"/>
        <v>0</v>
      </c>
      <c r="AO578" s="157"/>
      <c r="AP578" s="157"/>
      <c r="AQ578" s="158">
        <f t="shared" si="55"/>
        <v>0</v>
      </c>
      <c r="AR578" s="158">
        <f t="shared" si="54"/>
        <v>649292000</v>
      </c>
      <c r="AS578" s="159"/>
      <c r="AT578" s="164"/>
      <c r="AU578" s="165"/>
      <c r="AV578" s="148"/>
    </row>
    <row r="579" spans="1:48" s="118" customFormat="1" ht="18.75" customHeight="1">
      <c r="A579" s="140">
        <v>13</v>
      </c>
      <c r="B579" s="141" t="s">
        <v>2278</v>
      </c>
      <c r="C579" s="142" t="s">
        <v>153</v>
      </c>
      <c r="D579" s="168" t="s">
        <v>114</v>
      </c>
      <c r="E579" s="168" t="s">
        <v>119</v>
      </c>
      <c r="F579" s="142" t="s">
        <v>2249</v>
      </c>
      <c r="G579" s="141" t="s">
        <v>208</v>
      </c>
      <c r="H579" s="142" t="s">
        <v>73</v>
      </c>
      <c r="I579" s="142" t="s">
        <v>228</v>
      </c>
      <c r="J579" s="168" t="s">
        <v>2279</v>
      </c>
      <c r="K579" s="141" t="s">
        <v>226</v>
      </c>
      <c r="L579" s="141" t="s">
        <v>237</v>
      </c>
      <c r="M579" s="143">
        <v>88862412</v>
      </c>
      <c r="N579" s="144">
        <v>1</v>
      </c>
      <c r="O579" s="143">
        <v>88860000</v>
      </c>
      <c r="P579" s="144" t="s">
        <v>239</v>
      </c>
      <c r="Q579" s="144" t="s">
        <v>239</v>
      </c>
      <c r="R579" s="144" t="s">
        <v>239</v>
      </c>
      <c r="S579" s="141" t="s">
        <v>156</v>
      </c>
      <c r="T579" s="141" t="s">
        <v>155</v>
      </c>
      <c r="U579" s="141" t="s">
        <v>2250</v>
      </c>
      <c r="V579" s="145" t="s">
        <v>2251</v>
      </c>
      <c r="W579" s="141" t="s">
        <v>4010</v>
      </c>
      <c r="X579" s="146"/>
      <c r="Y579" s="147"/>
      <c r="Z579" s="147"/>
      <c r="AA579" s="141"/>
      <c r="AB579" s="146"/>
      <c r="AC579" s="162"/>
      <c r="AD579" s="146"/>
      <c r="AE579" s="163"/>
      <c r="AF579" s="152">
        <f t="shared" si="51"/>
        <v>88860000</v>
      </c>
      <c r="AG579" s="167"/>
      <c r="AH579" s="146"/>
      <c r="AI579" s="163"/>
      <c r="AJ579" s="152">
        <f t="shared" si="52"/>
        <v>0</v>
      </c>
      <c r="AK579" s="164"/>
      <c r="AL579" s="146"/>
      <c r="AM579" s="163"/>
      <c r="AN579" s="158">
        <f t="shared" si="53"/>
        <v>0</v>
      </c>
      <c r="AO579" s="157"/>
      <c r="AP579" s="157"/>
      <c r="AQ579" s="158">
        <f t="shared" si="55"/>
        <v>0</v>
      </c>
      <c r="AR579" s="158">
        <f t="shared" si="54"/>
        <v>88860000</v>
      </c>
      <c r="AS579" s="159"/>
      <c r="AT579" s="164"/>
      <c r="AU579" s="165"/>
      <c r="AV579" s="148"/>
    </row>
    <row r="580" spans="1:48" s="118" customFormat="1" ht="18.75" customHeight="1">
      <c r="A580" s="140">
        <v>14</v>
      </c>
      <c r="B580" s="141" t="s">
        <v>2280</v>
      </c>
      <c r="C580" s="142" t="s">
        <v>153</v>
      </c>
      <c r="D580" s="168" t="s">
        <v>114</v>
      </c>
      <c r="E580" s="168" t="s">
        <v>119</v>
      </c>
      <c r="F580" s="142" t="s">
        <v>2249</v>
      </c>
      <c r="G580" s="141" t="s">
        <v>208</v>
      </c>
      <c r="H580" s="142" t="s">
        <v>73</v>
      </c>
      <c r="I580" s="142" t="s">
        <v>228</v>
      </c>
      <c r="J580" s="168" t="s">
        <v>2281</v>
      </c>
      <c r="K580" s="141" t="s">
        <v>226</v>
      </c>
      <c r="L580" s="141" t="s">
        <v>237</v>
      </c>
      <c r="M580" s="143">
        <v>469271953</v>
      </c>
      <c r="N580" s="144">
        <v>1</v>
      </c>
      <c r="O580" s="143">
        <v>469272000</v>
      </c>
      <c r="P580" s="144" t="s">
        <v>239</v>
      </c>
      <c r="Q580" s="144" t="s">
        <v>239</v>
      </c>
      <c r="R580" s="144" t="s">
        <v>239</v>
      </c>
      <c r="S580" s="141" t="s">
        <v>156</v>
      </c>
      <c r="T580" s="141" t="s">
        <v>155</v>
      </c>
      <c r="U580" s="141" t="s">
        <v>2250</v>
      </c>
      <c r="V580" s="145" t="s">
        <v>2251</v>
      </c>
      <c r="W580" s="141" t="s">
        <v>4010</v>
      </c>
      <c r="X580" s="146"/>
      <c r="Y580" s="147"/>
      <c r="Z580" s="147"/>
      <c r="AA580" s="141"/>
      <c r="AB580" s="146"/>
      <c r="AC580" s="162"/>
      <c r="AD580" s="146"/>
      <c r="AE580" s="163"/>
      <c r="AF580" s="152">
        <f t="shared" si="51"/>
        <v>469272000</v>
      </c>
      <c r="AG580" s="167"/>
      <c r="AH580" s="146"/>
      <c r="AI580" s="163"/>
      <c r="AJ580" s="152">
        <f t="shared" si="52"/>
        <v>0</v>
      </c>
      <c r="AK580" s="164"/>
      <c r="AL580" s="146"/>
      <c r="AM580" s="163"/>
      <c r="AN580" s="158">
        <f t="shared" si="53"/>
        <v>0</v>
      </c>
      <c r="AO580" s="157"/>
      <c r="AP580" s="157"/>
      <c r="AQ580" s="158">
        <f t="shared" si="55"/>
        <v>0</v>
      </c>
      <c r="AR580" s="158">
        <f t="shared" si="54"/>
        <v>469272000</v>
      </c>
      <c r="AS580" s="159"/>
      <c r="AT580" s="164"/>
      <c r="AU580" s="165"/>
      <c r="AV580" s="148"/>
    </row>
    <row r="581" spans="1:48" s="118" customFormat="1" ht="18.75" customHeight="1">
      <c r="A581" s="140">
        <v>15</v>
      </c>
      <c r="B581" s="141" t="s">
        <v>2282</v>
      </c>
      <c r="C581" s="142" t="s">
        <v>153</v>
      </c>
      <c r="D581" s="168" t="s">
        <v>114</v>
      </c>
      <c r="E581" s="168" t="s">
        <v>119</v>
      </c>
      <c r="F581" s="142" t="s">
        <v>2249</v>
      </c>
      <c r="G581" s="141" t="s">
        <v>208</v>
      </c>
      <c r="H581" s="142" t="s">
        <v>73</v>
      </c>
      <c r="I581" s="142" t="s">
        <v>228</v>
      </c>
      <c r="J581" s="168" t="s">
        <v>2283</v>
      </c>
      <c r="K581" s="141" t="s">
        <v>226</v>
      </c>
      <c r="L581" s="141" t="s">
        <v>237</v>
      </c>
      <c r="M581" s="143">
        <v>5986001680.3000002</v>
      </c>
      <c r="N581" s="144">
        <v>1</v>
      </c>
      <c r="O581" s="143">
        <v>4127901137</v>
      </c>
      <c r="P581" s="144" t="s">
        <v>239</v>
      </c>
      <c r="Q581" s="144" t="s">
        <v>239</v>
      </c>
      <c r="R581" s="144" t="s">
        <v>239</v>
      </c>
      <c r="S581" s="141" t="s">
        <v>156</v>
      </c>
      <c r="T581" s="141" t="s">
        <v>155</v>
      </c>
      <c r="U581" s="141" t="s">
        <v>2250</v>
      </c>
      <c r="V581" s="145" t="s">
        <v>2251</v>
      </c>
      <c r="W581" s="141" t="s">
        <v>4010</v>
      </c>
      <c r="X581" s="146"/>
      <c r="Y581" s="147"/>
      <c r="Z581" s="147"/>
      <c r="AA581" s="141"/>
      <c r="AB581" s="146"/>
      <c r="AC581" s="162"/>
      <c r="AD581" s="146"/>
      <c r="AE581" s="163"/>
      <c r="AF581" s="152">
        <f t="shared" si="51"/>
        <v>4127901137</v>
      </c>
      <c r="AG581" s="167"/>
      <c r="AH581" s="146"/>
      <c r="AI581" s="163"/>
      <c r="AJ581" s="152">
        <f t="shared" si="52"/>
        <v>0</v>
      </c>
      <c r="AK581" s="164"/>
      <c r="AL581" s="146"/>
      <c r="AM581" s="163"/>
      <c r="AN581" s="158">
        <f t="shared" si="53"/>
        <v>0</v>
      </c>
      <c r="AO581" s="157"/>
      <c r="AP581" s="157"/>
      <c r="AQ581" s="158">
        <f t="shared" si="55"/>
        <v>0</v>
      </c>
      <c r="AR581" s="158">
        <f t="shared" si="54"/>
        <v>4127901137</v>
      </c>
      <c r="AS581" s="159"/>
      <c r="AT581" s="164"/>
      <c r="AU581" s="165"/>
      <c r="AV581" s="148"/>
    </row>
    <row r="582" spans="1:48" s="118" customFormat="1" ht="18.75" customHeight="1">
      <c r="A582" s="140">
        <v>16</v>
      </c>
      <c r="B582" s="141" t="s">
        <v>2284</v>
      </c>
      <c r="C582" s="142" t="s">
        <v>153</v>
      </c>
      <c r="D582" s="168" t="s">
        <v>114</v>
      </c>
      <c r="E582" s="168" t="s">
        <v>119</v>
      </c>
      <c r="F582" s="142" t="s">
        <v>2249</v>
      </c>
      <c r="G582" s="141" t="s">
        <v>208</v>
      </c>
      <c r="H582" s="142" t="s">
        <v>73</v>
      </c>
      <c r="I582" s="142" t="s">
        <v>228</v>
      </c>
      <c r="J582" s="168" t="s">
        <v>2285</v>
      </c>
      <c r="K582" s="141" t="s">
        <v>226</v>
      </c>
      <c r="L582" s="141" t="s">
        <v>237</v>
      </c>
      <c r="M582" s="143">
        <v>1056353237.6999999</v>
      </c>
      <c r="N582" s="144">
        <v>1</v>
      </c>
      <c r="O582" s="143">
        <v>712665317</v>
      </c>
      <c r="P582" s="144" t="s">
        <v>239</v>
      </c>
      <c r="Q582" s="144" t="s">
        <v>239</v>
      </c>
      <c r="R582" s="144" t="s">
        <v>239</v>
      </c>
      <c r="S582" s="141" t="s">
        <v>156</v>
      </c>
      <c r="T582" s="141" t="s">
        <v>155</v>
      </c>
      <c r="U582" s="141" t="s">
        <v>2250</v>
      </c>
      <c r="V582" s="145" t="s">
        <v>2251</v>
      </c>
      <c r="W582" s="141" t="s">
        <v>4010</v>
      </c>
      <c r="X582" s="146"/>
      <c r="Y582" s="147"/>
      <c r="Z582" s="147"/>
      <c r="AA582" s="141"/>
      <c r="AB582" s="146"/>
      <c r="AC582" s="162"/>
      <c r="AD582" s="146"/>
      <c r="AE582" s="163"/>
      <c r="AF582" s="152">
        <f t="shared" si="51"/>
        <v>712665317</v>
      </c>
      <c r="AG582" s="167"/>
      <c r="AH582" s="146"/>
      <c r="AI582" s="163"/>
      <c r="AJ582" s="152">
        <f t="shared" si="52"/>
        <v>0</v>
      </c>
      <c r="AK582" s="164"/>
      <c r="AL582" s="146"/>
      <c r="AM582" s="163"/>
      <c r="AN582" s="158">
        <f t="shared" si="53"/>
        <v>0</v>
      </c>
      <c r="AO582" s="157"/>
      <c r="AP582" s="157"/>
      <c r="AQ582" s="158">
        <f t="shared" si="55"/>
        <v>0</v>
      </c>
      <c r="AR582" s="158">
        <f t="shared" si="54"/>
        <v>712665317</v>
      </c>
      <c r="AS582" s="159"/>
      <c r="AT582" s="164"/>
      <c r="AU582" s="165"/>
      <c r="AV582" s="148"/>
    </row>
    <row r="583" spans="1:48" s="118" customFormat="1" ht="18.75" customHeight="1">
      <c r="A583" s="140">
        <v>17</v>
      </c>
      <c r="B583" s="141" t="s">
        <v>2286</v>
      </c>
      <c r="C583" s="142" t="s">
        <v>153</v>
      </c>
      <c r="D583" s="168" t="s">
        <v>114</v>
      </c>
      <c r="E583" s="168" t="s">
        <v>119</v>
      </c>
      <c r="F583" s="142" t="s">
        <v>2249</v>
      </c>
      <c r="G583" s="141" t="s">
        <v>208</v>
      </c>
      <c r="H583" s="142" t="s">
        <v>85</v>
      </c>
      <c r="I583" s="142" t="s">
        <v>228</v>
      </c>
      <c r="J583" s="168" t="s">
        <v>2287</v>
      </c>
      <c r="K583" s="141" t="s">
        <v>226</v>
      </c>
      <c r="L583" s="141" t="s">
        <v>237</v>
      </c>
      <c r="M583" s="143">
        <v>1561000</v>
      </c>
      <c r="N583" s="144">
        <v>1</v>
      </c>
      <c r="O583" s="143">
        <v>1561000</v>
      </c>
      <c r="P583" s="144" t="s">
        <v>239</v>
      </c>
      <c r="Q583" s="144" t="s">
        <v>239</v>
      </c>
      <c r="R583" s="144" t="s">
        <v>239</v>
      </c>
      <c r="S583" s="141" t="s">
        <v>156</v>
      </c>
      <c r="T583" s="141" t="s">
        <v>2288</v>
      </c>
      <c r="U583" s="141" t="s">
        <v>2250</v>
      </c>
      <c r="V583" s="145" t="s">
        <v>2251</v>
      </c>
      <c r="W583" s="141" t="s">
        <v>4010</v>
      </c>
      <c r="X583" s="146">
        <v>45392</v>
      </c>
      <c r="Y583" s="147" t="s">
        <v>2289</v>
      </c>
      <c r="Z583" s="147" t="s">
        <v>38</v>
      </c>
      <c r="AA583" s="141" t="s">
        <v>237</v>
      </c>
      <c r="AB583" s="146">
        <v>45426</v>
      </c>
      <c r="AC583" s="162" t="s">
        <v>2290</v>
      </c>
      <c r="AD583" s="146">
        <v>45426</v>
      </c>
      <c r="AE583" s="163">
        <v>1069140</v>
      </c>
      <c r="AF583" s="152">
        <f t="shared" si="51"/>
        <v>491860</v>
      </c>
      <c r="AG583" s="167">
        <v>696</v>
      </c>
      <c r="AH583" s="146">
        <v>45427</v>
      </c>
      <c r="AI583" s="163">
        <v>0</v>
      </c>
      <c r="AJ583" s="152">
        <f t="shared" si="52"/>
        <v>1069140</v>
      </c>
      <c r="AK583" s="164"/>
      <c r="AL583" s="146"/>
      <c r="AM583" s="163"/>
      <c r="AN583" s="158">
        <f t="shared" si="53"/>
        <v>0</v>
      </c>
      <c r="AO583" s="157"/>
      <c r="AP583" s="157"/>
      <c r="AQ583" s="158">
        <f t="shared" si="55"/>
        <v>0</v>
      </c>
      <c r="AR583" s="158">
        <f t="shared" si="54"/>
        <v>1561000</v>
      </c>
      <c r="AS583" s="159"/>
      <c r="AT583" s="164"/>
      <c r="AU583" s="165"/>
      <c r="AV583" s="148"/>
    </row>
    <row r="584" spans="1:48" s="118" customFormat="1" ht="18.75" customHeight="1">
      <c r="A584" s="140">
        <v>18</v>
      </c>
      <c r="B584" s="141" t="s">
        <v>2291</v>
      </c>
      <c r="C584" s="142" t="s">
        <v>153</v>
      </c>
      <c r="D584" s="168" t="s">
        <v>114</v>
      </c>
      <c r="E584" s="168" t="s">
        <v>119</v>
      </c>
      <c r="F584" s="142" t="s">
        <v>2249</v>
      </c>
      <c r="G584" s="141" t="s">
        <v>208</v>
      </c>
      <c r="H584" s="142" t="s">
        <v>86</v>
      </c>
      <c r="I584" s="142" t="s">
        <v>40</v>
      </c>
      <c r="J584" s="168" t="s">
        <v>2292</v>
      </c>
      <c r="K584" s="141" t="s">
        <v>226</v>
      </c>
      <c r="L584" s="141" t="s">
        <v>237</v>
      </c>
      <c r="M584" s="143">
        <v>0</v>
      </c>
      <c r="N584" s="144">
        <v>0</v>
      </c>
      <c r="O584" s="143">
        <f t="shared" ref="O584:O590" si="56">85500000-85500000</f>
        <v>0</v>
      </c>
      <c r="P584" s="144" t="s">
        <v>361</v>
      </c>
      <c r="Q584" s="144" t="s">
        <v>361</v>
      </c>
      <c r="R584" s="144" t="s">
        <v>361</v>
      </c>
      <c r="S584" s="141" t="s">
        <v>156</v>
      </c>
      <c r="T584" s="141" t="s">
        <v>155</v>
      </c>
      <c r="U584" s="141" t="s">
        <v>2250</v>
      </c>
      <c r="V584" s="145" t="s">
        <v>2251</v>
      </c>
      <c r="W584" s="141" t="s">
        <v>4010</v>
      </c>
      <c r="X584" s="146"/>
      <c r="Y584" s="147"/>
      <c r="Z584" s="147"/>
      <c r="AA584" s="141"/>
      <c r="AB584" s="146"/>
      <c r="AC584" s="162"/>
      <c r="AD584" s="146"/>
      <c r="AE584" s="163"/>
      <c r="AF584" s="152">
        <f t="shared" ref="AF584:AF647" si="57">O584-AE584</f>
        <v>0</v>
      </c>
      <c r="AG584" s="167"/>
      <c r="AH584" s="146"/>
      <c r="AI584" s="163"/>
      <c r="AJ584" s="152">
        <f t="shared" ref="AJ584:AJ647" si="58">AE584-AI584</f>
        <v>0</v>
      </c>
      <c r="AK584" s="164"/>
      <c r="AL584" s="146"/>
      <c r="AM584" s="163"/>
      <c r="AN584" s="158">
        <f t="shared" ref="AN584:AN647" si="59">AI584-AM584</f>
        <v>0</v>
      </c>
      <c r="AO584" s="157"/>
      <c r="AP584" s="157"/>
      <c r="AQ584" s="158">
        <f t="shared" si="55"/>
        <v>0</v>
      </c>
      <c r="AR584" s="158">
        <f t="shared" ref="AR584:AR647" si="60">O584-AM584</f>
        <v>0</v>
      </c>
      <c r="AS584" s="159"/>
      <c r="AT584" s="164"/>
      <c r="AU584" s="165"/>
      <c r="AV584" s="148"/>
    </row>
    <row r="585" spans="1:48" s="118" customFormat="1" ht="18.75" customHeight="1">
      <c r="A585" s="140">
        <v>19</v>
      </c>
      <c r="B585" s="141" t="s">
        <v>2293</v>
      </c>
      <c r="C585" s="142" t="s">
        <v>153</v>
      </c>
      <c r="D585" s="168" t="s">
        <v>114</v>
      </c>
      <c r="E585" s="168" t="s">
        <v>119</v>
      </c>
      <c r="F585" s="142" t="s">
        <v>2249</v>
      </c>
      <c r="G585" s="141" t="s">
        <v>208</v>
      </c>
      <c r="H585" s="142" t="s">
        <v>86</v>
      </c>
      <c r="I585" s="142" t="s">
        <v>40</v>
      </c>
      <c r="J585" s="168" t="s">
        <v>2294</v>
      </c>
      <c r="K585" s="141" t="s">
        <v>226</v>
      </c>
      <c r="L585" s="141" t="s">
        <v>237</v>
      </c>
      <c r="M585" s="143">
        <v>0</v>
      </c>
      <c r="N585" s="144">
        <v>0</v>
      </c>
      <c r="O585" s="143">
        <f t="shared" si="56"/>
        <v>0</v>
      </c>
      <c r="P585" s="144" t="s">
        <v>361</v>
      </c>
      <c r="Q585" s="144" t="s">
        <v>361</v>
      </c>
      <c r="R585" s="144" t="s">
        <v>361</v>
      </c>
      <c r="S585" s="141" t="s">
        <v>156</v>
      </c>
      <c r="T585" s="141" t="s">
        <v>155</v>
      </c>
      <c r="U585" s="141" t="s">
        <v>2250</v>
      </c>
      <c r="V585" s="145" t="s">
        <v>2251</v>
      </c>
      <c r="W585" s="141" t="s">
        <v>4010</v>
      </c>
      <c r="X585" s="146"/>
      <c r="Y585" s="147"/>
      <c r="Z585" s="147"/>
      <c r="AA585" s="141"/>
      <c r="AB585" s="146"/>
      <c r="AC585" s="162"/>
      <c r="AD585" s="146"/>
      <c r="AE585" s="163"/>
      <c r="AF585" s="152">
        <f t="shared" si="57"/>
        <v>0</v>
      </c>
      <c r="AG585" s="167"/>
      <c r="AH585" s="146"/>
      <c r="AI585" s="163"/>
      <c r="AJ585" s="152">
        <f t="shared" si="58"/>
        <v>0</v>
      </c>
      <c r="AK585" s="164"/>
      <c r="AL585" s="146"/>
      <c r="AM585" s="163"/>
      <c r="AN585" s="158">
        <f t="shared" si="59"/>
        <v>0</v>
      </c>
      <c r="AO585" s="157"/>
      <c r="AP585" s="157"/>
      <c r="AQ585" s="158">
        <f t="shared" ref="AQ585:AQ648" si="61">AM585-AO585</f>
        <v>0</v>
      </c>
      <c r="AR585" s="158">
        <f t="shared" si="60"/>
        <v>0</v>
      </c>
      <c r="AS585" s="159"/>
      <c r="AT585" s="164"/>
      <c r="AU585" s="165"/>
      <c r="AV585" s="148"/>
    </row>
    <row r="586" spans="1:48" s="118" customFormat="1" ht="18.75" customHeight="1">
      <c r="A586" s="140">
        <v>20</v>
      </c>
      <c r="B586" s="141" t="s">
        <v>2295</v>
      </c>
      <c r="C586" s="142" t="s">
        <v>153</v>
      </c>
      <c r="D586" s="168" t="s">
        <v>114</v>
      </c>
      <c r="E586" s="168" t="s">
        <v>119</v>
      </c>
      <c r="F586" s="142" t="s">
        <v>2249</v>
      </c>
      <c r="G586" s="141" t="s">
        <v>208</v>
      </c>
      <c r="H586" s="142" t="s">
        <v>6</v>
      </c>
      <c r="I586" s="142" t="s">
        <v>40</v>
      </c>
      <c r="J586" s="168" t="s">
        <v>2296</v>
      </c>
      <c r="K586" s="141" t="s">
        <v>226</v>
      </c>
      <c r="L586" s="141" t="s">
        <v>237</v>
      </c>
      <c r="M586" s="143">
        <v>0</v>
      </c>
      <c r="N586" s="144">
        <v>0</v>
      </c>
      <c r="O586" s="143">
        <f t="shared" si="56"/>
        <v>0</v>
      </c>
      <c r="P586" s="144" t="s">
        <v>361</v>
      </c>
      <c r="Q586" s="144" t="s">
        <v>361</v>
      </c>
      <c r="R586" s="144" t="s">
        <v>361</v>
      </c>
      <c r="S586" s="141" t="s">
        <v>156</v>
      </c>
      <c r="T586" s="141" t="s">
        <v>155</v>
      </c>
      <c r="U586" s="141" t="s">
        <v>2250</v>
      </c>
      <c r="V586" s="145" t="s">
        <v>2251</v>
      </c>
      <c r="W586" s="141" t="s">
        <v>4010</v>
      </c>
      <c r="X586" s="146"/>
      <c r="Y586" s="147"/>
      <c r="Z586" s="147"/>
      <c r="AA586" s="141"/>
      <c r="AB586" s="146"/>
      <c r="AC586" s="162"/>
      <c r="AD586" s="146"/>
      <c r="AE586" s="163"/>
      <c r="AF586" s="152">
        <f t="shared" si="57"/>
        <v>0</v>
      </c>
      <c r="AG586" s="167"/>
      <c r="AH586" s="146"/>
      <c r="AI586" s="163"/>
      <c r="AJ586" s="152">
        <f t="shared" si="58"/>
        <v>0</v>
      </c>
      <c r="AK586" s="164"/>
      <c r="AL586" s="146"/>
      <c r="AM586" s="163"/>
      <c r="AN586" s="158">
        <f t="shared" si="59"/>
        <v>0</v>
      </c>
      <c r="AO586" s="157"/>
      <c r="AP586" s="157"/>
      <c r="AQ586" s="158">
        <f t="shared" si="61"/>
        <v>0</v>
      </c>
      <c r="AR586" s="158">
        <f t="shared" si="60"/>
        <v>0</v>
      </c>
      <c r="AS586" s="159"/>
      <c r="AT586" s="164"/>
      <c r="AU586" s="165"/>
      <c r="AV586" s="148"/>
    </row>
    <row r="587" spans="1:48" s="118" customFormat="1" ht="18.75" customHeight="1">
      <c r="A587" s="140">
        <v>21</v>
      </c>
      <c r="B587" s="141" t="s">
        <v>2297</v>
      </c>
      <c r="C587" s="142" t="s">
        <v>153</v>
      </c>
      <c r="D587" s="168" t="s">
        <v>114</v>
      </c>
      <c r="E587" s="168" t="s">
        <v>119</v>
      </c>
      <c r="F587" s="142" t="s">
        <v>2249</v>
      </c>
      <c r="G587" s="141" t="s">
        <v>208</v>
      </c>
      <c r="H587" s="142" t="s">
        <v>6</v>
      </c>
      <c r="I587" s="142" t="s">
        <v>40</v>
      </c>
      <c r="J587" s="168" t="s">
        <v>2298</v>
      </c>
      <c r="K587" s="141" t="s">
        <v>226</v>
      </c>
      <c r="L587" s="141" t="s">
        <v>237</v>
      </c>
      <c r="M587" s="143">
        <v>0</v>
      </c>
      <c r="N587" s="144">
        <v>0</v>
      </c>
      <c r="O587" s="143">
        <f t="shared" si="56"/>
        <v>0</v>
      </c>
      <c r="P587" s="144" t="s">
        <v>361</v>
      </c>
      <c r="Q587" s="144" t="s">
        <v>361</v>
      </c>
      <c r="R587" s="144" t="s">
        <v>361</v>
      </c>
      <c r="S587" s="141" t="s">
        <v>156</v>
      </c>
      <c r="T587" s="141" t="s">
        <v>155</v>
      </c>
      <c r="U587" s="141" t="s">
        <v>2250</v>
      </c>
      <c r="V587" s="145" t="s">
        <v>2251</v>
      </c>
      <c r="W587" s="141" t="s">
        <v>4010</v>
      </c>
      <c r="X587" s="146"/>
      <c r="Y587" s="147"/>
      <c r="Z587" s="147"/>
      <c r="AA587" s="141"/>
      <c r="AB587" s="146"/>
      <c r="AC587" s="162"/>
      <c r="AD587" s="146"/>
      <c r="AE587" s="163"/>
      <c r="AF587" s="152">
        <f t="shared" si="57"/>
        <v>0</v>
      </c>
      <c r="AG587" s="167"/>
      <c r="AH587" s="146"/>
      <c r="AI587" s="163"/>
      <c r="AJ587" s="152">
        <f t="shared" si="58"/>
        <v>0</v>
      </c>
      <c r="AK587" s="164"/>
      <c r="AL587" s="146"/>
      <c r="AM587" s="163"/>
      <c r="AN587" s="158">
        <f t="shared" si="59"/>
        <v>0</v>
      </c>
      <c r="AO587" s="157"/>
      <c r="AP587" s="157"/>
      <c r="AQ587" s="158">
        <f t="shared" si="61"/>
        <v>0</v>
      </c>
      <c r="AR587" s="158">
        <f t="shared" si="60"/>
        <v>0</v>
      </c>
      <c r="AS587" s="159"/>
      <c r="AT587" s="164"/>
      <c r="AU587" s="165"/>
      <c r="AV587" s="148"/>
    </row>
    <row r="588" spans="1:48" s="118" customFormat="1" ht="18.75" customHeight="1">
      <c r="A588" s="140">
        <v>22</v>
      </c>
      <c r="B588" s="141" t="s">
        <v>2299</v>
      </c>
      <c r="C588" s="142" t="s">
        <v>153</v>
      </c>
      <c r="D588" s="168" t="s">
        <v>114</v>
      </c>
      <c r="E588" s="168" t="s">
        <v>119</v>
      </c>
      <c r="F588" s="142" t="s">
        <v>2249</v>
      </c>
      <c r="G588" s="141" t="s">
        <v>208</v>
      </c>
      <c r="H588" s="142" t="s">
        <v>6</v>
      </c>
      <c r="I588" s="142" t="s">
        <v>40</v>
      </c>
      <c r="J588" s="168" t="s">
        <v>2300</v>
      </c>
      <c r="K588" s="141" t="s">
        <v>226</v>
      </c>
      <c r="L588" s="141" t="s">
        <v>237</v>
      </c>
      <c r="M588" s="143">
        <v>0</v>
      </c>
      <c r="N588" s="144">
        <v>0</v>
      </c>
      <c r="O588" s="143">
        <f t="shared" si="56"/>
        <v>0</v>
      </c>
      <c r="P588" s="144" t="s">
        <v>361</v>
      </c>
      <c r="Q588" s="144" t="s">
        <v>361</v>
      </c>
      <c r="R588" s="144" t="s">
        <v>361</v>
      </c>
      <c r="S588" s="141" t="s">
        <v>156</v>
      </c>
      <c r="T588" s="141" t="s">
        <v>155</v>
      </c>
      <c r="U588" s="141" t="s">
        <v>2250</v>
      </c>
      <c r="V588" s="145" t="s">
        <v>2251</v>
      </c>
      <c r="W588" s="141" t="s">
        <v>4010</v>
      </c>
      <c r="X588" s="146"/>
      <c r="Y588" s="147"/>
      <c r="Z588" s="147"/>
      <c r="AA588" s="141"/>
      <c r="AB588" s="146"/>
      <c r="AC588" s="162"/>
      <c r="AD588" s="146"/>
      <c r="AE588" s="163"/>
      <c r="AF588" s="152">
        <f t="shared" si="57"/>
        <v>0</v>
      </c>
      <c r="AG588" s="167"/>
      <c r="AH588" s="146"/>
      <c r="AI588" s="163"/>
      <c r="AJ588" s="152">
        <f t="shared" si="58"/>
        <v>0</v>
      </c>
      <c r="AK588" s="164"/>
      <c r="AL588" s="146"/>
      <c r="AM588" s="163"/>
      <c r="AN588" s="158">
        <f t="shared" si="59"/>
        <v>0</v>
      </c>
      <c r="AO588" s="157"/>
      <c r="AP588" s="157"/>
      <c r="AQ588" s="158">
        <f t="shared" si="61"/>
        <v>0</v>
      </c>
      <c r="AR588" s="158">
        <f t="shared" si="60"/>
        <v>0</v>
      </c>
      <c r="AS588" s="159"/>
      <c r="AT588" s="164"/>
      <c r="AU588" s="165"/>
      <c r="AV588" s="148"/>
    </row>
    <row r="589" spans="1:48" s="118" customFormat="1" ht="18.75" customHeight="1">
      <c r="A589" s="140">
        <v>23</v>
      </c>
      <c r="B589" s="141" t="s">
        <v>2301</v>
      </c>
      <c r="C589" s="142" t="s">
        <v>153</v>
      </c>
      <c r="D589" s="168" t="s">
        <v>114</v>
      </c>
      <c r="E589" s="168" t="s">
        <v>119</v>
      </c>
      <c r="F589" s="142" t="s">
        <v>2249</v>
      </c>
      <c r="G589" s="141" t="s">
        <v>208</v>
      </c>
      <c r="H589" s="142" t="s">
        <v>6</v>
      </c>
      <c r="I589" s="142" t="s">
        <v>40</v>
      </c>
      <c r="J589" s="168" t="s">
        <v>2302</v>
      </c>
      <c r="K589" s="141" t="s">
        <v>226</v>
      </c>
      <c r="L589" s="141" t="s">
        <v>237</v>
      </c>
      <c r="M589" s="143">
        <v>0</v>
      </c>
      <c r="N589" s="144">
        <v>0</v>
      </c>
      <c r="O589" s="143">
        <f t="shared" si="56"/>
        <v>0</v>
      </c>
      <c r="P589" s="144" t="s">
        <v>361</v>
      </c>
      <c r="Q589" s="144" t="s">
        <v>361</v>
      </c>
      <c r="R589" s="144" t="s">
        <v>361</v>
      </c>
      <c r="S589" s="141" t="s">
        <v>156</v>
      </c>
      <c r="T589" s="141" t="s">
        <v>155</v>
      </c>
      <c r="U589" s="141" t="s">
        <v>2250</v>
      </c>
      <c r="V589" s="145" t="s">
        <v>2251</v>
      </c>
      <c r="W589" s="141" t="s">
        <v>4010</v>
      </c>
      <c r="X589" s="146"/>
      <c r="Y589" s="147"/>
      <c r="Z589" s="147"/>
      <c r="AA589" s="141"/>
      <c r="AB589" s="146"/>
      <c r="AC589" s="162"/>
      <c r="AD589" s="146"/>
      <c r="AE589" s="163"/>
      <c r="AF589" s="152">
        <f t="shared" si="57"/>
        <v>0</v>
      </c>
      <c r="AG589" s="167"/>
      <c r="AH589" s="146"/>
      <c r="AI589" s="163"/>
      <c r="AJ589" s="152">
        <f t="shared" si="58"/>
        <v>0</v>
      </c>
      <c r="AK589" s="164"/>
      <c r="AL589" s="146"/>
      <c r="AM589" s="163"/>
      <c r="AN589" s="158">
        <f t="shared" si="59"/>
        <v>0</v>
      </c>
      <c r="AO589" s="157"/>
      <c r="AP589" s="157"/>
      <c r="AQ589" s="158">
        <f t="shared" si="61"/>
        <v>0</v>
      </c>
      <c r="AR589" s="158">
        <f t="shared" si="60"/>
        <v>0</v>
      </c>
      <c r="AS589" s="159"/>
      <c r="AT589" s="164"/>
      <c r="AU589" s="165"/>
      <c r="AV589" s="148"/>
    </row>
    <row r="590" spans="1:48" s="118" customFormat="1" ht="18.75" customHeight="1">
      <c r="A590" s="140">
        <v>24</v>
      </c>
      <c r="B590" s="141" t="s">
        <v>2303</v>
      </c>
      <c r="C590" s="142" t="s">
        <v>153</v>
      </c>
      <c r="D590" s="168" t="s">
        <v>114</v>
      </c>
      <c r="E590" s="168" t="s">
        <v>119</v>
      </c>
      <c r="F590" s="142" t="s">
        <v>2249</v>
      </c>
      <c r="G590" s="141" t="s">
        <v>208</v>
      </c>
      <c r="H590" s="142" t="s">
        <v>6</v>
      </c>
      <c r="I590" s="142" t="s">
        <v>40</v>
      </c>
      <c r="J590" s="168" t="s">
        <v>2304</v>
      </c>
      <c r="K590" s="141" t="s">
        <v>226</v>
      </c>
      <c r="L590" s="141" t="s">
        <v>237</v>
      </c>
      <c r="M590" s="143">
        <v>0</v>
      </c>
      <c r="N590" s="144">
        <v>0</v>
      </c>
      <c r="O590" s="143">
        <f t="shared" si="56"/>
        <v>0</v>
      </c>
      <c r="P590" s="144" t="s">
        <v>361</v>
      </c>
      <c r="Q590" s="144" t="s">
        <v>361</v>
      </c>
      <c r="R590" s="144" t="s">
        <v>361</v>
      </c>
      <c r="S590" s="141" t="s">
        <v>156</v>
      </c>
      <c r="T590" s="141" t="s">
        <v>155</v>
      </c>
      <c r="U590" s="141" t="s">
        <v>2250</v>
      </c>
      <c r="V590" s="145" t="s">
        <v>2251</v>
      </c>
      <c r="W590" s="141" t="s">
        <v>4011</v>
      </c>
      <c r="X590" s="146"/>
      <c r="Y590" s="147"/>
      <c r="Z590" s="147"/>
      <c r="AA590" s="141"/>
      <c r="AB590" s="146"/>
      <c r="AC590" s="162"/>
      <c r="AD590" s="146"/>
      <c r="AE590" s="163"/>
      <c r="AF590" s="152">
        <f t="shared" si="57"/>
        <v>0</v>
      </c>
      <c r="AG590" s="167"/>
      <c r="AH590" s="146"/>
      <c r="AI590" s="163"/>
      <c r="AJ590" s="152">
        <f t="shared" si="58"/>
        <v>0</v>
      </c>
      <c r="AK590" s="164"/>
      <c r="AL590" s="146"/>
      <c r="AM590" s="163"/>
      <c r="AN590" s="158">
        <f t="shared" si="59"/>
        <v>0</v>
      </c>
      <c r="AO590" s="157"/>
      <c r="AP590" s="157"/>
      <c r="AQ590" s="158">
        <f t="shared" si="61"/>
        <v>0</v>
      </c>
      <c r="AR590" s="158">
        <f t="shared" si="60"/>
        <v>0</v>
      </c>
      <c r="AS590" s="159"/>
      <c r="AT590" s="164"/>
      <c r="AU590" s="165"/>
      <c r="AV590" s="148"/>
    </row>
    <row r="591" spans="1:48" s="118" customFormat="1" ht="18.75" customHeight="1">
      <c r="A591" s="140">
        <v>25</v>
      </c>
      <c r="B591" s="141" t="s">
        <v>2305</v>
      </c>
      <c r="C591" s="142" t="s">
        <v>153</v>
      </c>
      <c r="D591" s="168" t="s">
        <v>114</v>
      </c>
      <c r="E591" s="168" t="s">
        <v>119</v>
      </c>
      <c r="F591" s="142" t="s">
        <v>2249</v>
      </c>
      <c r="G591" s="141" t="s">
        <v>208</v>
      </c>
      <c r="H591" s="142" t="s">
        <v>2</v>
      </c>
      <c r="I591" s="142" t="s">
        <v>228</v>
      </c>
      <c r="J591" s="168" t="s">
        <v>2306</v>
      </c>
      <c r="K591" s="141" t="s">
        <v>226</v>
      </c>
      <c r="L591" s="141" t="s">
        <v>237</v>
      </c>
      <c r="M591" s="143">
        <v>1036000</v>
      </c>
      <c r="N591" s="144">
        <v>1</v>
      </c>
      <c r="O591" s="143">
        <v>1036000</v>
      </c>
      <c r="P591" s="144" t="s">
        <v>239</v>
      </c>
      <c r="Q591" s="144" t="s">
        <v>239</v>
      </c>
      <c r="R591" s="144" t="s">
        <v>239</v>
      </c>
      <c r="S591" s="141" t="s">
        <v>156</v>
      </c>
      <c r="T591" s="141" t="s">
        <v>155</v>
      </c>
      <c r="U591" s="141" t="s">
        <v>2250</v>
      </c>
      <c r="V591" s="145" t="s">
        <v>2251</v>
      </c>
      <c r="W591" s="141" t="s">
        <v>4010</v>
      </c>
      <c r="X591" s="146"/>
      <c r="Y591" s="147"/>
      <c r="Z591" s="147"/>
      <c r="AA591" s="141"/>
      <c r="AB591" s="146"/>
      <c r="AC591" s="162"/>
      <c r="AD591" s="146"/>
      <c r="AE591" s="163"/>
      <c r="AF591" s="152">
        <f t="shared" si="57"/>
        <v>1036000</v>
      </c>
      <c r="AG591" s="167"/>
      <c r="AH591" s="146"/>
      <c r="AI591" s="163"/>
      <c r="AJ591" s="152">
        <f t="shared" si="58"/>
        <v>0</v>
      </c>
      <c r="AK591" s="164"/>
      <c r="AL591" s="146"/>
      <c r="AM591" s="163"/>
      <c r="AN591" s="158">
        <f t="shared" si="59"/>
        <v>0</v>
      </c>
      <c r="AO591" s="157"/>
      <c r="AP591" s="157"/>
      <c r="AQ591" s="158">
        <f t="shared" si="61"/>
        <v>0</v>
      </c>
      <c r="AR591" s="158">
        <f t="shared" si="60"/>
        <v>1036000</v>
      </c>
      <c r="AS591" s="159"/>
      <c r="AT591" s="164"/>
      <c r="AU591" s="165"/>
      <c r="AV591" s="148"/>
    </row>
    <row r="592" spans="1:48" s="118" customFormat="1" ht="18.75" customHeight="1">
      <c r="A592" s="140">
        <v>26</v>
      </c>
      <c r="B592" s="141" t="s">
        <v>2307</v>
      </c>
      <c r="C592" s="142" t="s">
        <v>153</v>
      </c>
      <c r="D592" s="168" t="s">
        <v>114</v>
      </c>
      <c r="E592" s="168" t="s">
        <v>119</v>
      </c>
      <c r="F592" s="142" t="s">
        <v>2249</v>
      </c>
      <c r="G592" s="141" t="s">
        <v>208</v>
      </c>
      <c r="H592" s="142" t="s">
        <v>2</v>
      </c>
      <c r="I592" s="142" t="s">
        <v>40</v>
      </c>
      <c r="J592" s="168" t="s">
        <v>2308</v>
      </c>
      <c r="K592" s="141" t="s">
        <v>226</v>
      </c>
      <c r="L592" s="141" t="s">
        <v>237</v>
      </c>
      <c r="M592" s="143">
        <v>0</v>
      </c>
      <c r="N592" s="144">
        <v>0</v>
      </c>
      <c r="O592" s="143">
        <f>85500000-85500000</f>
        <v>0</v>
      </c>
      <c r="P592" s="144" t="s">
        <v>361</v>
      </c>
      <c r="Q592" s="144" t="s">
        <v>361</v>
      </c>
      <c r="R592" s="144" t="s">
        <v>361</v>
      </c>
      <c r="S592" s="141" t="s">
        <v>156</v>
      </c>
      <c r="T592" s="141" t="s">
        <v>155</v>
      </c>
      <c r="U592" s="141" t="s">
        <v>2250</v>
      </c>
      <c r="V592" s="145" t="s">
        <v>2251</v>
      </c>
      <c r="W592" s="141" t="s">
        <v>4010</v>
      </c>
      <c r="X592" s="146"/>
      <c r="Y592" s="147"/>
      <c r="Z592" s="147"/>
      <c r="AA592" s="141"/>
      <c r="AB592" s="146"/>
      <c r="AC592" s="162"/>
      <c r="AD592" s="146"/>
      <c r="AE592" s="163"/>
      <c r="AF592" s="152">
        <f t="shared" si="57"/>
        <v>0</v>
      </c>
      <c r="AG592" s="167"/>
      <c r="AH592" s="146"/>
      <c r="AI592" s="163"/>
      <c r="AJ592" s="152">
        <f t="shared" si="58"/>
        <v>0</v>
      </c>
      <c r="AK592" s="164"/>
      <c r="AL592" s="146"/>
      <c r="AM592" s="163"/>
      <c r="AN592" s="158">
        <f t="shared" si="59"/>
        <v>0</v>
      </c>
      <c r="AO592" s="157"/>
      <c r="AP592" s="157"/>
      <c r="AQ592" s="158">
        <f t="shared" si="61"/>
        <v>0</v>
      </c>
      <c r="AR592" s="158">
        <f t="shared" si="60"/>
        <v>0</v>
      </c>
      <c r="AS592" s="159"/>
      <c r="AT592" s="164"/>
      <c r="AU592" s="165"/>
      <c r="AV592" s="148"/>
    </row>
    <row r="593" spans="1:48" s="118" customFormat="1" ht="18.75" customHeight="1">
      <c r="A593" s="140">
        <v>27</v>
      </c>
      <c r="B593" s="141" t="s">
        <v>2309</v>
      </c>
      <c r="C593" s="142" t="s">
        <v>153</v>
      </c>
      <c r="D593" s="168" t="s">
        <v>114</v>
      </c>
      <c r="E593" s="168" t="s">
        <v>119</v>
      </c>
      <c r="F593" s="142" t="s">
        <v>2249</v>
      </c>
      <c r="G593" s="141" t="s">
        <v>208</v>
      </c>
      <c r="H593" s="142" t="s">
        <v>2</v>
      </c>
      <c r="I593" s="142" t="s">
        <v>40</v>
      </c>
      <c r="J593" s="168" t="s">
        <v>2310</v>
      </c>
      <c r="K593" s="141" t="s">
        <v>218</v>
      </c>
      <c r="L593" s="141">
        <v>80121700</v>
      </c>
      <c r="M593" s="143">
        <v>8553120</v>
      </c>
      <c r="N593" s="144">
        <v>9</v>
      </c>
      <c r="O593" s="143">
        <v>2383520</v>
      </c>
      <c r="P593" s="144" t="s">
        <v>238</v>
      </c>
      <c r="Q593" s="144" t="s">
        <v>238</v>
      </c>
      <c r="R593" s="144" t="s">
        <v>238</v>
      </c>
      <c r="S593" s="141" t="s">
        <v>156</v>
      </c>
      <c r="T593" s="141" t="s">
        <v>155</v>
      </c>
      <c r="U593" s="141" t="s">
        <v>2250</v>
      </c>
      <c r="V593" s="145" t="s">
        <v>2251</v>
      </c>
      <c r="W593" s="141" t="s">
        <v>4011</v>
      </c>
      <c r="X593" s="146"/>
      <c r="Y593" s="147"/>
      <c r="Z593" s="147"/>
      <c r="AA593" s="141"/>
      <c r="AB593" s="146"/>
      <c r="AC593" s="162"/>
      <c r="AD593" s="146"/>
      <c r="AE593" s="163"/>
      <c r="AF593" s="152">
        <f t="shared" si="57"/>
        <v>2383520</v>
      </c>
      <c r="AG593" s="167"/>
      <c r="AH593" s="146"/>
      <c r="AI593" s="163"/>
      <c r="AJ593" s="152">
        <f t="shared" si="58"/>
        <v>0</v>
      </c>
      <c r="AK593" s="164"/>
      <c r="AL593" s="146"/>
      <c r="AM593" s="163"/>
      <c r="AN593" s="158">
        <f t="shared" si="59"/>
        <v>0</v>
      </c>
      <c r="AO593" s="157"/>
      <c r="AP593" s="157"/>
      <c r="AQ593" s="158">
        <f t="shared" si="61"/>
        <v>0</v>
      </c>
      <c r="AR593" s="158">
        <f t="shared" si="60"/>
        <v>2383520</v>
      </c>
      <c r="AS593" s="159"/>
      <c r="AT593" s="164"/>
      <c r="AU593" s="165"/>
      <c r="AV593" s="148"/>
    </row>
    <row r="594" spans="1:48" s="118" customFormat="1" ht="18.75" customHeight="1">
      <c r="A594" s="140">
        <v>28</v>
      </c>
      <c r="B594" s="141" t="s">
        <v>2311</v>
      </c>
      <c r="C594" s="142" t="s">
        <v>153</v>
      </c>
      <c r="D594" s="168" t="s">
        <v>114</v>
      </c>
      <c r="E594" s="168" t="s">
        <v>119</v>
      </c>
      <c r="F594" s="142" t="s">
        <v>2249</v>
      </c>
      <c r="G594" s="141" t="s">
        <v>208</v>
      </c>
      <c r="H594" s="142" t="s">
        <v>2</v>
      </c>
      <c r="I594" s="142" t="s">
        <v>40</v>
      </c>
      <c r="J594" s="168" t="s">
        <v>2312</v>
      </c>
      <c r="K594" s="141" t="s">
        <v>218</v>
      </c>
      <c r="L594" s="141">
        <v>80121700</v>
      </c>
      <c r="M594" s="143">
        <v>8553120</v>
      </c>
      <c r="N594" s="144">
        <v>9</v>
      </c>
      <c r="O594" s="143">
        <v>12794272</v>
      </c>
      <c r="P594" s="144" t="s">
        <v>238</v>
      </c>
      <c r="Q594" s="144" t="s">
        <v>238</v>
      </c>
      <c r="R594" s="144" t="s">
        <v>238</v>
      </c>
      <c r="S594" s="141" t="s">
        <v>156</v>
      </c>
      <c r="T594" s="141" t="s">
        <v>155</v>
      </c>
      <c r="U594" s="141" t="s">
        <v>2250</v>
      </c>
      <c r="V594" s="145" t="s">
        <v>2251</v>
      </c>
      <c r="W594" s="141" t="s">
        <v>4011</v>
      </c>
      <c r="X594" s="146"/>
      <c r="Y594" s="147"/>
      <c r="Z594" s="147"/>
      <c r="AA594" s="141"/>
      <c r="AB594" s="146"/>
      <c r="AC594" s="162"/>
      <c r="AD594" s="146"/>
      <c r="AE594" s="163"/>
      <c r="AF594" s="152">
        <f t="shared" si="57"/>
        <v>12794272</v>
      </c>
      <c r="AG594" s="167"/>
      <c r="AH594" s="146"/>
      <c r="AI594" s="163"/>
      <c r="AJ594" s="152">
        <f t="shared" si="58"/>
        <v>0</v>
      </c>
      <c r="AK594" s="164"/>
      <c r="AL594" s="146"/>
      <c r="AM594" s="163"/>
      <c r="AN594" s="158">
        <f t="shared" si="59"/>
        <v>0</v>
      </c>
      <c r="AO594" s="157"/>
      <c r="AP594" s="157"/>
      <c r="AQ594" s="158">
        <f t="shared" si="61"/>
        <v>0</v>
      </c>
      <c r="AR594" s="158">
        <f t="shared" si="60"/>
        <v>12794272</v>
      </c>
      <c r="AS594" s="159"/>
      <c r="AT594" s="164"/>
      <c r="AU594" s="165"/>
      <c r="AV594" s="148"/>
    </row>
    <row r="595" spans="1:48" s="118" customFormat="1" ht="18.75" customHeight="1">
      <c r="A595" s="140">
        <v>29</v>
      </c>
      <c r="B595" s="141" t="s">
        <v>2313</v>
      </c>
      <c r="C595" s="142" t="s">
        <v>153</v>
      </c>
      <c r="D595" s="168" t="s">
        <v>114</v>
      </c>
      <c r="E595" s="168" t="s">
        <v>119</v>
      </c>
      <c r="F595" s="142" t="s">
        <v>2249</v>
      </c>
      <c r="G595" s="141" t="s">
        <v>208</v>
      </c>
      <c r="H595" s="142" t="s">
        <v>2</v>
      </c>
      <c r="I595" s="142" t="s">
        <v>40</v>
      </c>
      <c r="J595" s="168" t="s">
        <v>2314</v>
      </c>
      <c r="K595" s="141" t="s">
        <v>218</v>
      </c>
      <c r="L595" s="141">
        <v>80121700</v>
      </c>
      <c r="M595" s="143">
        <v>8553120</v>
      </c>
      <c r="N595" s="144">
        <v>9</v>
      </c>
      <c r="O595" s="143">
        <v>9254885</v>
      </c>
      <c r="P595" s="144" t="s">
        <v>238</v>
      </c>
      <c r="Q595" s="144" t="s">
        <v>238</v>
      </c>
      <c r="R595" s="144" t="s">
        <v>238</v>
      </c>
      <c r="S595" s="141" t="s">
        <v>156</v>
      </c>
      <c r="T595" s="141" t="s">
        <v>155</v>
      </c>
      <c r="U595" s="141" t="s">
        <v>2250</v>
      </c>
      <c r="V595" s="145" t="s">
        <v>2251</v>
      </c>
      <c r="W595" s="141" t="s">
        <v>4011</v>
      </c>
      <c r="X595" s="146"/>
      <c r="Y595" s="147"/>
      <c r="Z595" s="147"/>
      <c r="AA595" s="141"/>
      <c r="AB595" s="146"/>
      <c r="AC595" s="162"/>
      <c r="AD595" s="146"/>
      <c r="AE595" s="163"/>
      <c r="AF595" s="152">
        <f t="shared" si="57"/>
        <v>9254885</v>
      </c>
      <c r="AG595" s="167"/>
      <c r="AH595" s="146"/>
      <c r="AI595" s="163"/>
      <c r="AJ595" s="152">
        <f t="shared" si="58"/>
        <v>0</v>
      </c>
      <c r="AK595" s="164"/>
      <c r="AL595" s="146"/>
      <c r="AM595" s="163"/>
      <c r="AN595" s="158">
        <f t="shared" si="59"/>
        <v>0</v>
      </c>
      <c r="AO595" s="157"/>
      <c r="AP595" s="157"/>
      <c r="AQ595" s="158">
        <f t="shared" si="61"/>
        <v>0</v>
      </c>
      <c r="AR595" s="158">
        <f t="shared" si="60"/>
        <v>9254885</v>
      </c>
      <c r="AS595" s="159"/>
      <c r="AT595" s="164"/>
      <c r="AU595" s="165"/>
      <c r="AV595" s="148"/>
    </row>
    <row r="596" spans="1:48" s="118" customFormat="1" ht="18.75" customHeight="1">
      <c r="A596" s="140">
        <v>30</v>
      </c>
      <c r="B596" s="141" t="s">
        <v>2315</v>
      </c>
      <c r="C596" s="142" t="s">
        <v>153</v>
      </c>
      <c r="D596" s="168" t="s">
        <v>114</v>
      </c>
      <c r="E596" s="168" t="s">
        <v>119</v>
      </c>
      <c r="F596" s="142" t="s">
        <v>2249</v>
      </c>
      <c r="G596" s="141" t="s">
        <v>208</v>
      </c>
      <c r="H596" s="142" t="s">
        <v>211</v>
      </c>
      <c r="I596" s="142" t="s">
        <v>40</v>
      </c>
      <c r="J596" s="168" t="s">
        <v>2316</v>
      </c>
      <c r="K596" s="141" t="s">
        <v>226</v>
      </c>
      <c r="L596" s="141" t="s">
        <v>237</v>
      </c>
      <c r="M596" s="143">
        <v>0</v>
      </c>
      <c r="N596" s="144">
        <v>0</v>
      </c>
      <c r="O596" s="143">
        <f>85500000-85500000</f>
        <v>0</v>
      </c>
      <c r="P596" s="144" t="s">
        <v>361</v>
      </c>
      <c r="Q596" s="144" t="s">
        <v>361</v>
      </c>
      <c r="R596" s="144" t="s">
        <v>361</v>
      </c>
      <c r="S596" s="141" t="s">
        <v>156</v>
      </c>
      <c r="T596" s="141" t="s">
        <v>155</v>
      </c>
      <c r="U596" s="141" t="s">
        <v>2250</v>
      </c>
      <c r="V596" s="145" t="s">
        <v>2251</v>
      </c>
      <c r="W596" s="141" t="s">
        <v>4010</v>
      </c>
      <c r="X596" s="146"/>
      <c r="Y596" s="147"/>
      <c r="Z596" s="147"/>
      <c r="AA596" s="141"/>
      <c r="AB596" s="146"/>
      <c r="AC596" s="162"/>
      <c r="AD596" s="146"/>
      <c r="AE596" s="163"/>
      <c r="AF596" s="152">
        <f t="shared" si="57"/>
        <v>0</v>
      </c>
      <c r="AG596" s="167"/>
      <c r="AH596" s="146"/>
      <c r="AI596" s="163"/>
      <c r="AJ596" s="152">
        <f t="shared" si="58"/>
        <v>0</v>
      </c>
      <c r="AK596" s="164"/>
      <c r="AL596" s="146"/>
      <c r="AM596" s="163"/>
      <c r="AN596" s="158">
        <f t="shared" si="59"/>
        <v>0</v>
      </c>
      <c r="AO596" s="157"/>
      <c r="AP596" s="157"/>
      <c r="AQ596" s="158">
        <f t="shared" si="61"/>
        <v>0</v>
      </c>
      <c r="AR596" s="158">
        <f t="shared" si="60"/>
        <v>0</v>
      </c>
      <c r="AS596" s="159"/>
      <c r="AT596" s="164"/>
      <c r="AU596" s="165"/>
      <c r="AV596" s="148"/>
    </row>
    <row r="597" spans="1:48" s="118" customFormat="1" ht="18.75" customHeight="1">
      <c r="A597" s="140">
        <v>31</v>
      </c>
      <c r="B597" s="141" t="s">
        <v>2317</v>
      </c>
      <c r="C597" s="142" t="s">
        <v>153</v>
      </c>
      <c r="D597" s="168" t="s">
        <v>114</v>
      </c>
      <c r="E597" s="168" t="s">
        <v>119</v>
      </c>
      <c r="F597" s="142" t="s">
        <v>2249</v>
      </c>
      <c r="G597" s="141" t="s">
        <v>208</v>
      </c>
      <c r="H597" s="142" t="s">
        <v>8</v>
      </c>
      <c r="I597" s="142" t="s">
        <v>40</v>
      </c>
      <c r="J597" s="168" t="s">
        <v>2318</v>
      </c>
      <c r="K597" s="141" t="s">
        <v>218</v>
      </c>
      <c r="L597" s="141">
        <v>80111600</v>
      </c>
      <c r="M597" s="143">
        <v>4276560</v>
      </c>
      <c r="N597" s="144">
        <v>12</v>
      </c>
      <c r="O597" s="143">
        <v>13185667</v>
      </c>
      <c r="P597" s="144" t="s">
        <v>238</v>
      </c>
      <c r="Q597" s="144" t="s">
        <v>238</v>
      </c>
      <c r="R597" s="144" t="s">
        <v>238</v>
      </c>
      <c r="S597" s="141" t="s">
        <v>156</v>
      </c>
      <c r="T597" s="141" t="s">
        <v>155</v>
      </c>
      <c r="U597" s="141" t="s">
        <v>2250</v>
      </c>
      <c r="V597" s="145" t="s">
        <v>2251</v>
      </c>
      <c r="W597" s="141" t="s">
        <v>4011</v>
      </c>
      <c r="X597" s="146"/>
      <c r="Y597" s="147"/>
      <c r="Z597" s="147"/>
      <c r="AA597" s="141"/>
      <c r="AB597" s="146"/>
      <c r="AC597" s="162"/>
      <c r="AD597" s="146"/>
      <c r="AE597" s="163"/>
      <c r="AF597" s="152">
        <f t="shared" si="57"/>
        <v>13185667</v>
      </c>
      <c r="AG597" s="167"/>
      <c r="AH597" s="146"/>
      <c r="AI597" s="163"/>
      <c r="AJ597" s="152">
        <f t="shared" si="58"/>
        <v>0</v>
      </c>
      <c r="AK597" s="164"/>
      <c r="AL597" s="146"/>
      <c r="AM597" s="163"/>
      <c r="AN597" s="158">
        <f t="shared" si="59"/>
        <v>0</v>
      </c>
      <c r="AO597" s="157"/>
      <c r="AP597" s="157"/>
      <c r="AQ597" s="158">
        <f t="shared" si="61"/>
        <v>0</v>
      </c>
      <c r="AR597" s="158">
        <f t="shared" si="60"/>
        <v>13185667</v>
      </c>
      <c r="AS597" s="159"/>
      <c r="AT597" s="164"/>
      <c r="AU597" s="165"/>
      <c r="AV597" s="148"/>
    </row>
    <row r="598" spans="1:48" s="118" customFormat="1" ht="18.75" customHeight="1">
      <c r="A598" s="140">
        <v>32</v>
      </c>
      <c r="B598" s="141" t="s">
        <v>2319</v>
      </c>
      <c r="C598" s="142" t="s">
        <v>153</v>
      </c>
      <c r="D598" s="168" t="s">
        <v>114</v>
      </c>
      <c r="E598" s="168" t="s">
        <v>119</v>
      </c>
      <c r="F598" s="142" t="s">
        <v>2249</v>
      </c>
      <c r="G598" s="141" t="s">
        <v>208</v>
      </c>
      <c r="H598" s="142" t="s">
        <v>7</v>
      </c>
      <c r="I598" s="142" t="s">
        <v>40</v>
      </c>
      <c r="J598" s="168" t="s">
        <v>2320</v>
      </c>
      <c r="K598" s="141" t="s">
        <v>218</v>
      </c>
      <c r="L598" s="141">
        <v>80111600</v>
      </c>
      <c r="M598" s="143">
        <v>4276560</v>
      </c>
      <c r="N598" s="144">
        <v>9</v>
      </c>
      <c r="O598" s="143">
        <v>4092760</v>
      </c>
      <c r="P598" s="144" t="s">
        <v>238</v>
      </c>
      <c r="Q598" s="144" t="s">
        <v>238</v>
      </c>
      <c r="R598" s="144" t="s">
        <v>238</v>
      </c>
      <c r="S598" s="141" t="s">
        <v>156</v>
      </c>
      <c r="T598" s="141" t="s">
        <v>155</v>
      </c>
      <c r="U598" s="141" t="s">
        <v>2250</v>
      </c>
      <c r="V598" s="145" t="s">
        <v>2251</v>
      </c>
      <c r="W598" s="141" t="s">
        <v>4011</v>
      </c>
      <c r="X598" s="146"/>
      <c r="Y598" s="147"/>
      <c r="Z598" s="147"/>
      <c r="AA598" s="141"/>
      <c r="AB598" s="146"/>
      <c r="AC598" s="162"/>
      <c r="AD598" s="146"/>
      <c r="AE598" s="163"/>
      <c r="AF598" s="152">
        <f t="shared" si="57"/>
        <v>4092760</v>
      </c>
      <c r="AG598" s="167"/>
      <c r="AH598" s="146"/>
      <c r="AI598" s="163"/>
      <c r="AJ598" s="152">
        <f t="shared" si="58"/>
        <v>0</v>
      </c>
      <c r="AK598" s="164"/>
      <c r="AL598" s="146"/>
      <c r="AM598" s="163"/>
      <c r="AN598" s="158">
        <f t="shared" si="59"/>
        <v>0</v>
      </c>
      <c r="AO598" s="157"/>
      <c r="AP598" s="157"/>
      <c r="AQ598" s="158">
        <f t="shared" si="61"/>
        <v>0</v>
      </c>
      <c r="AR598" s="158">
        <f t="shared" si="60"/>
        <v>4092760</v>
      </c>
      <c r="AS598" s="159"/>
      <c r="AT598" s="164"/>
      <c r="AU598" s="165"/>
      <c r="AV598" s="148"/>
    </row>
    <row r="599" spans="1:48" s="118" customFormat="1" ht="18.75" customHeight="1">
      <c r="A599" s="140">
        <v>33</v>
      </c>
      <c r="B599" s="141" t="s">
        <v>2321</v>
      </c>
      <c r="C599" s="142" t="s">
        <v>153</v>
      </c>
      <c r="D599" s="168" t="s">
        <v>114</v>
      </c>
      <c r="E599" s="168" t="s">
        <v>119</v>
      </c>
      <c r="F599" s="142" t="s">
        <v>2249</v>
      </c>
      <c r="G599" s="141" t="s">
        <v>208</v>
      </c>
      <c r="H599" s="142" t="s">
        <v>7</v>
      </c>
      <c r="I599" s="142" t="s">
        <v>40</v>
      </c>
      <c r="J599" s="168" t="s">
        <v>2322</v>
      </c>
      <c r="K599" s="141" t="s">
        <v>218</v>
      </c>
      <c r="L599" s="141">
        <v>80111600</v>
      </c>
      <c r="M599" s="143">
        <v>9000000</v>
      </c>
      <c r="N599" s="144">
        <v>9</v>
      </c>
      <c r="O599" s="143">
        <v>2787520</v>
      </c>
      <c r="P599" s="144" t="s">
        <v>238</v>
      </c>
      <c r="Q599" s="144" t="s">
        <v>238</v>
      </c>
      <c r="R599" s="144" t="s">
        <v>238</v>
      </c>
      <c r="S599" s="141" t="s">
        <v>156</v>
      </c>
      <c r="T599" s="141" t="s">
        <v>155</v>
      </c>
      <c r="U599" s="141" t="s">
        <v>2250</v>
      </c>
      <c r="V599" s="145" t="s">
        <v>2251</v>
      </c>
      <c r="W599" s="141" t="s">
        <v>4011</v>
      </c>
      <c r="X599" s="146"/>
      <c r="Y599" s="147"/>
      <c r="Z599" s="147"/>
      <c r="AA599" s="141"/>
      <c r="AB599" s="146"/>
      <c r="AC599" s="162"/>
      <c r="AD599" s="146"/>
      <c r="AE599" s="163"/>
      <c r="AF599" s="152">
        <f t="shared" si="57"/>
        <v>2787520</v>
      </c>
      <c r="AG599" s="167"/>
      <c r="AH599" s="146"/>
      <c r="AI599" s="163"/>
      <c r="AJ599" s="152">
        <f t="shared" si="58"/>
        <v>0</v>
      </c>
      <c r="AK599" s="164"/>
      <c r="AL599" s="146"/>
      <c r="AM599" s="163"/>
      <c r="AN599" s="158">
        <f t="shared" si="59"/>
        <v>0</v>
      </c>
      <c r="AO599" s="157"/>
      <c r="AP599" s="157"/>
      <c r="AQ599" s="158">
        <f t="shared" si="61"/>
        <v>0</v>
      </c>
      <c r="AR599" s="158">
        <f t="shared" si="60"/>
        <v>2787520</v>
      </c>
      <c r="AS599" s="159"/>
      <c r="AT599" s="164"/>
      <c r="AU599" s="165"/>
      <c r="AV599" s="148"/>
    </row>
    <row r="600" spans="1:48" s="118" customFormat="1" ht="18.75" customHeight="1">
      <c r="A600" s="140">
        <v>34</v>
      </c>
      <c r="B600" s="141" t="s">
        <v>2323</v>
      </c>
      <c r="C600" s="142" t="s">
        <v>153</v>
      </c>
      <c r="D600" s="168" t="s">
        <v>114</v>
      </c>
      <c r="E600" s="168" t="s">
        <v>119</v>
      </c>
      <c r="F600" s="142" t="s">
        <v>2249</v>
      </c>
      <c r="G600" s="141" t="s">
        <v>208</v>
      </c>
      <c r="H600" s="142" t="s">
        <v>7</v>
      </c>
      <c r="I600" s="142" t="s">
        <v>40</v>
      </c>
      <c r="J600" s="168" t="s">
        <v>2324</v>
      </c>
      <c r="K600" s="141" t="s">
        <v>218</v>
      </c>
      <c r="L600" s="141">
        <v>80111600</v>
      </c>
      <c r="M600" s="143">
        <v>3788000</v>
      </c>
      <c r="N600" s="144">
        <v>8</v>
      </c>
      <c r="O600" s="143">
        <v>17825514</v>
      </c>
      <c r="P600" s="144" t="s">
        <v>238</v>
      </c>
      <c r="Q600" s="144" t="s">
        <v>238</v>
      </c>
      <c r="R600" s="144" t="s">
        <v>238</v>
      </c>
      <c r="S600" s="141" t="s">
        <v>156</v>
      </c>
      <c r="T600" s="141" t="s">
        <v>155</v>
      </c>
      <c r="U600" s="141" t="s">
        <v>2250</v>
      </c>
      <c r="V600" s="145" t="s">
        <v>2251</v>
      </c>
      <c r="W600" s="141" t="s">
        <v>4011</v>
      </c>
      <c r="X600" s="146"/>
      <c r="Y600" s="147"/>
      <c r="Z600" s="147"/>
      <c r="AA600" s="141"/>
      <c r="AB600" s="146"/>
      <c r="AC600" s="162"/>
      <c r="AD600" s="146"/>
      <c r="AE600" s="163"/>
      <c r="AF600" s="152">
        <f t="shared" si="57"/>
        <v>17825514</v>
      </c>
      <c r="AG600" s="167"/>
      <c r="AH600" s="146"/>
      <c r="AI600" s="163"/>
      <c r="AJ600" s="152">
        <f t="shared" si="58"/>
        <v>0</v>
      </c>
      <c r="AK600" s="164"/>
      <c r="AL600" s="146"/>
      <c r="AM600" s="163"/>
      <c r="AN600" s="158">
        <f t="shared" si="59"/>
        <v>0</v>
      </c>
      <c r="AO600" s="157"/>
      <c r="AP600" s="157"/>
      <c r="AQ600" s="158">
        <f t="shared" si="61"/>
        <v>0</v>
      </c>
      <c r="AR600" s="158">
        <f t="shared" si="60"/>
        <v>17825514</v>
      </c>
      <c r="AS600" s="159"/>
      <c r="AT600" s="164"/>
      <c r="AU600" s="165"/>
      <c r="AV600" s="148"/>
    </row>
    <row r="601" spans="1:48" s="118" customFormat="1" ht="18.75" customHeight="1">
      <c r="A601" s="140">
        <v>35</v>
      </c>
      <c r="B601" s="141" t="s">
        <v>2325</v>
      </c>
      <c r="C601" s="142" t="s">
        <v>153</v>
      </c>
      <c r="D601" s="168" t="s">
        <v>114</v>
      </c>
      <c r="E601" s="168" t="s">
        <v>119</v>
      </c>
      <c r="F601" s="142" t="s">
        <v>2249</v>
      </c>
      <c r="G601" s="141" t="s">
        <v>208</v>
      </c>
      <c r="H601" s="142" t="s">
        <v>209</v>
      </c>
      <c r="I601" s="142" t="s">
        <v>40</v>
      </c>
      <c r="J601" s="168" t="s">
        <v>955</v>
      </c>
      <c r="K601" s="141" t="s">
        <v>222</v>
      </c>
      <c r="L601" s="141">
        <v>81141601</v>
      </c>
      <c r="M601" s="143">
        <v>6250000</v>
      </c>
      <c r="N601" s="144">
        <v>10</v>
      </c>
      <c r="O601" s="143">
        <v>42500000</v>
      </c>
      <c r="P601" s="144" t="s">
        <v>238</v>
      </c>
      <c r="Q601" s="144" t="s">
        <v>238</v>
      </c>
      <c r="R601" s="144" t="s">
        <v>238</v>
      </c>
      <c r="S601" s="141" t="s">
        <v>156</v>
      </c>
      <c r="T601" s="141" t="s">
        <v>155</v>
      </c>
      <c r="U601" s="141" t="s">
        <v>2250</v>
      </c>
      <c r="V601" s="145" t="s">
        <v>2251</v>
      </c>
      <c r="W601" s="141" t="s">
        <v>4011</v>
      </c>
      <c r="X601" s="146">
        <v>45429</v>
      </c>
      <c r="Y601" s="147">
        <v>202415000047903</v>
      </c>
      <c r="Z601" s="147" t="s">
        <v>38</v>
      </c>
      <c r="AA601" s="141" t="s">
        <v>237</v>
      </c>
      <c r="AB601" s="146">
        <v>45432</v>
      </c>
      <c r="AC601" s="162" t="s">
        <v>2326</v>
      </c>
      <c r="AD601" s="146">
        <v>45432</v>
      </c>
      <c r="AE601" s="163">
        <v>20000000</v>
      </c>
      <c r="AF601" s="152">
        <f t="shared" si="57"/>
        <v>22500000</v>
      </c>
      <c r="AG601" s="167">
        <v>756</v>
      </c>
      <c r="AH601" s="146">
        <v>45433</v>
      </c>
      <c r="AI601" s="163">
        <v>0</v>
      </c>
      <c r="AJ601" s="152">
        <f t="shared" si="58"/>
        <v>20000000</v>
      </c>
      <c r="AK601" s="164"/>
      <c r="AL601" s="146"/>
      <c r="AM601" s="163"/>
      <c r="AN601" s="158">
        <f t="shared" si="59"/>
        <v>0</v>
      </c>
      <c r="AO601" s="157"/>
      <c r="AP601" s="157"/>
      <c r="AQ601" s="158">
        <f t="shared" si="61"/>
        <v>0</v>
      </c>
      <c r="AR601" s="158">
        <f t="shared" si="60"/>
        <v>42500000</v>
      </c>
      <c r="AS601" s="159"/>
      <c r="AT601" s="164"/>
      <c r="AU601" s="165"/>
      <c r="AV601" s="148"/>
    </row>
    <row r="602" spans="1:48" s="118" customFormat="1" ht="18.75" customHeight="1">
      <c r="A602" s="140">
        <v>36</v>
      </c>
      <c r="B602" s="141" t="s">
        <v>2327</v>
      </c>
      <c r="C602" s="142" t="s">
        <v>153</v>
      </c>
      <c r="D602" s="168" t="s">
        <v>114</v>
      </c>
      <c r="E602" s="168" t="s">
        <v>119</v>
      </c>
      <c r="F602" s="142" t="s">
        <v>2249</v>
      </c>
      <c r="G602" s="141" t="s">
        <v>208</v>
      </c>
      <c r="H602" s="142" t="s">
        <v>209</v>
      </c>
      <c r="I602" s="142" t="s">
        <v>40</v>
      </c>
      <c r="J602" s="168" t="s">
        <v>2328</v>
      </c>
      <c r="K602" s="141" t="s">
        <v>218</v>
      </c>
      <c r="L602" s="141">
        <v>80111600</v>
      </c>
      <c r="M602" s="143">
        <v>8553120</v>
      </c>
      <c r="N602" s="144">
        <v>10</v>
      </c>
      <c r="O602" s="143">
        <v>31255000</v>
      </c>
      <c r="P602" s="144" t="s">
        <v>238</v>
      </c>
      <c r="Q602" s="144" t="s">
        <v>238</v>
      </c>
      <c r="R602" s="144" t="s">
        <v>238</v>
      </c>
      <c r="S602" s="141" t="s">
        <v>156</v>
      </c>
      <c r="T602" s="141" t="s">
        <v>155</v>
      </c>
      <c r="U602" s="141" t="s">
        <v>2250</v>
      </c>
      <c r="V602" s="145" t="s">
        <v>2251</v>
      </c>
      <c r="W602" s="141" t="s">
        <v>4011</v>
      </c>
      <c r="X602" s="146"/>
      <c r="Y602" s="147"/>
      <c r="Z602" s="147"/>
      <c r="AA602" s="141"/>
      <c r="AB602" s="146"/>
      <c r="AC602" s="162"/>
      <c r="AD602" s="146"/>
      <c r="AE602" s="163"/>
      <c r="AF602" s="152">
        <f t="shared" si="57"/>
        <v>31255000</v>
      </c>
      <c r="AG602" s="167"/>
      <c r="AH602" s="146"/>
      <c r="AI602" s="163"/>
      <c r="AJ602" s="152">
        <f t="shared" si="58"/>
        <v>0</v>
      </c>
      <c r="AK602" s="164"/>
      <c r="AL602" s="146"/>
      <c r="AM602" s="163"/>
      <c r="AN602" s="158">
        <f t="shared" si="59"/>
        <v>0</v>
      </c>
      <c r="AO602" s="157"/>
      <c r="AP602" s="157"/>
      <c r="AQ602" s="158">
        <f t="shared" si="61"/>
        <v>0</v>
      </c>
      <c r="AR602" s="158">
        <f t="shared" si="60"/>
        <v>31255000</v>
      </c>
      <c r="AS602" s="159"/>
      <c r="AT602" s="164"/>
      <c r="AU602" s="165"/>
      <c r="AV602" s="148"/>
    </row>
    <row r="603" spans="1:48" s="118" customFormat="1" ht="18.75" customHeight="1">
      <c r="A603" s="140">
        <v>37</v>
      </c>
      <c r="B603" s="141" t="s">
        <v>2329</v>
      </c>
      <c r="C603" s="142" t="s">
        <v>153</v>
      </c>
      <c r="D603" s="168" t="s">
        <v>114</v>
      </c>
      <c r="E603" s="168" t="s">
        <v>119</v>
      </c>
      <c r="F603" s="142" t="s">
        <v>2249</v>
      </c>
      <c r="G603" s="141" t="s">
        <v>208</v>
      </c>
      <c r="H603" s="142" t="s">
        <v>86</v>
      </c>
      <c r="I603" s="142" t="s">
        <v>40</v>
      </c>
      <c r="J603" s="168" t="s">
        <v>2330</v>
      </c>
      <c r="K603" s="141" t="s">
        <v>226</v>
      </c>
      <c r="L603" s="141" t="s">
        <v>237</v>
      </c>
      <c r="M603" s="143">
        <v>0</v>
      </c>
      <c r="N603" s="144">
        <v>0</v>
      </c>
      <c r="O603" s="143">
        <f t="shared" ref="O603:O616" si="62">85500000-85500000</f>
        <v>0</v>
      </c>
      <c r="P603" s="144" t="s">
        <v>361</v>
      </c>
      <c r="Q603" s="144" t="s">
        <v>361</v>
      </c>
      <c r="R603" s="144" t="s">
        <v>361</v>
      </c>
      <c r="S603" s="141" t="s">
        <v>156</v>
      </c>
      <c r="T603" s="141" t="s">
        <v>155</v>
      </c>
      <c r="U603" s="141" t="s">
        <v>2250</v>
      </c>
      <c r="V603" s="145" t="s">
        <v>2251</v>
      </c>
      <c r="W603" s="141" t="s">
        <v>4010</v>
      </c>
      <c r="X603" s="146"/>
      <c r="Y603" s="147"/>
      <c r="Z603" s="147"/>
      <c r="AA603" s="141"/>
      <c r="AB603" s="146"/>
      <c r="AC603" s="162"/>
      <c r="AD603" s="146"/>
      <c r="AE603" s="163"/>
      <c r="AF603" s="152">
        <f t="shared" si="57"/>
        <v>0</v>
      </c>
      <c r="AG603" s="167"/>
      <c r="AH603" s="146"/>
      <c r="AI603" s="163"/>
      <c r="AJ603" s="152">
        <f t="shared" si="58"/>
        <v>0</v>
      </c>
      <c r="AK603" s="164"/>
      <c r="AL603" s="146"/>
      <c r="AM603" s="163"/>
      <c r="AN603" s="158">
        <f t="shared" si="59"/>
        <v>0</v>
      </c>
      <c r="AO603" s="157"/>
      <c r="AP603" s="157"/>
      <c r="AQ603" s="158">
        <f t="shared" si="61"/>
        <v>0</v>
      </c>
      <c r="AR603" s="158">
        <f t="shared" si="60"/>
        <v>0</v>
      </c>
      <c r="AS603" s="159"/>
      <c r="AT603" s="164"/>
      <c r="AU603" s="165"/>
      <c r="AV603" s="148"/>
    </row>
    <row r="604" spans="1:48" s="118" customFormat="1" ht="18.75" customHeight="1">
      <c r="A604" s="140">
        <v>38</v>
      </c>
      <c r="B604" s="141" t="s">
        <v>2331</v>
      </c>
      <c r="C604" s="142" t="s">
        <v>153</v>
      </c>
      <c r="D604" s="168" t="s">
        <v>114</v>
      </c>
      <c r="E604" s="168" t="s">
        <v>119</v>
      </c>
      <c r="F604" s="142" t="s">
        <v>2249</v>
      </c>
      <c r="G604" s="141" t="s">
        <v>208</v>
      </c>
      <c r="H604" s="142" t="s">
        <v>86</v>
      </c>
      <c r="I604" s="142" t="s">
        <v>40</v>
      </c>
      <c r="J604" s="168" t="s">
        <v>2332</v>
      </c>
      <c r="K604" s="141" t="s">
        <v>226</v>
      </c>
      <c r="L604" s="141" t="s">
        <v>237</v>
      </c>
      <c r="M604" s="143">
        <v>0</v>
      </c>
      <c r="N604" s="144">
        <v>0</v>
      </c>
      <c r="O604" s="143">
        <f t="shared" si="62"/>
        <v>0</v>
      </c>
      <c r="P604" s="144" t="s">
        <v>361</v>
      </c>
      <c r="Q604" s="144" t="s">
        <v>361</v>
      </c>
      <c r="R604" s="144" t="s">
        <v>361</v>
      </c>
      <c r="S604" s="141" t="s">
        <v>156</v>
      </c>
      <c r="T604" s="141" t="s">
        <v>155</v>
      </c>
      <c r="U604" s="141" t="s">
        <v>2250</v>
      </c>
      <c r="V604" s="145" t="s">
        <v>2251</v>
      </c>
      <c r="W604" s="141" t="s">
        <v>4010</v>
      </c>
      <c r="X604" s="146"/>
      <c r="Y604" s="147"/>
      <c r="Z604" s="147"/>
      <c r="AA604" s="141"/>
      <c r="AB604" s="146"/>
      <c r="AC604" s="162"/>
      <c r="AD604" s="146"/>
      <c r="AE604" s="163"/>
      <c r="AF604" s="152">
        <f t="shared" si="57"/>
        <v>0</v>
      </c>
      <c r="AG604" s="167"/>
      <c r="AH604" s="146"/>
      <c r="AI604" s="163"/>
      <c r="AJ604" s="152">
        <f t="shared" si="58"/>
        <v>0</v>
      </c>
      <c r="AK604" s="164"/>
      <c r="AL604" s="146"/>
      <c r="AM604" s="163"/>
      <c r="AN604" s="158">
        <f t="shared" si="59"/>
        <v>0</v>
      </c>
      <c r="AO604" s="157"/>
      <c r="AP604" s="157"/>
      <c r="AQ604" s="158">
        <f t="shared" si="61"/>
        <v>0</v>
      </c>
      <c r="AR604" s="158">
        <f t="shared" si="60"/>
        <v>0</v>
      </c>
      <c r="AS604" s="159"/>
      <c r="AT604" s="164"/>
      <c r="AU604" s="165"/>
      <c r="AV604" s="148"/>
    </row>
    <row r="605" spans="1:48" s="118" customFormat="1" ht="18.75" customHeight="1">
      <c r="A605" s="140">
        <v>39</v>
      </c>
      <c r="B605" s="141" t="s">
        <v>2333</v>
      </c>
      <c r="C605" s="142" t="s">
        <v>153</v>
      </c>
      <c r="D605" s="168" t="s">
        <v>114</v>
      </c>
      <c r="E605" s="168" t="s">
        <v>119</v>
      </c>
      <c r="F605" s="142" t="s">
        <v>2249</v>
      </c>
      <c r="G605" s="141" t="s">
        <v>208</v>
      </c>
      <c r="H605" s="142" t="s">
        <v>86</v>
      </c>
      <c r="I605" s="142" t="s">
        <v>40</v>
      </c>
      <c r="J605" s="168" t="s">
        <v>2334</v>
      </c>
      <c r="K605" s="141" t="s">
        <v>226</v>
      </c>
      <c r="L605" s="141" t="s">
        <v>237</v>
      </c>
      <c r="M605" s="143">
        <v>0</v>
      </c>
      <c r="N605" s="144">
        <v>0</v>
      </c>
      <c r="O605" s="143">
        <f t="shared" si="62"/>
        <v>0</v>
      </c>
      <c r="P605" s="144" t="s">
        <v>361</v>
      </c>
      <c r="Q605" s="144" t="s">
        <v>361</v>
      </c>
      <c r="R605" s="144" t="s">
        <v>361</v>
      </c>
      <c r="S605" s="141" t="s">
        <v>156</v>
      </c>
      <c r="T605" s="141" t="s">
        <v>155</v>
      </c>
      <c r="U605" s="141" t="s">
        <v>2250</v>
      </c>
      <c r="V605" s="145" t="s">
        <v>2251</v>
      </c>
      <c r="W605" s="141" t="s">
        <v>4010</v>
      </c>
      <c r="X605" s="146"/>
      <c r="Y605" s="147"/>
      <c r="Z605" s="147"/>
      <c r="AA605" s="141"/>
      <c r="AB605" s="146"/>
      <c r="AC605" s="162"/>
      <c r="AD605" s="146"/>
      <c r="AE605" s="163"/>
      <c r="AF605" s="152">
        <f t="shared" si="57"/>
        <v>0</v>
      </c>
      <c r="AG605" s="167"/>
      <c r="AH605" s="146"/>
      <c r="AI605" s="163"/>
      <c r="AJ605" s="152">
        <f t="shared" si="58"/>
        <v>0</v>
      </c>
      <c r="AK605" s="164"/>
      <c r="AL605" s="146"/>
      <c r="AM605" s="163"/>
      <c r="AN605" s="158">
        <f t="shared" si="59"/>
        <v>0</v>
      </c>
      <c r="AO605" s="157"/>
      <c r="AP605" s="157"/>
      <c r="AQ605" s="158">
        <f t="shared" si="61"/>
        <v>0</v>
      </c>
      <c r="AR605" s="158">
        <f t="shared" si="60"/>
        <v>0</v>
      </c>
      <c r="AS605" s="159"/>
      <c r="AT605" s="164"/>
      <c r="AU605" s="165"/>
      <c r="AV605" s="148"/>
    </row>
    <row r="606" spans="1:48" s="118" customFormat="1" ht="18.75" customHeight="1">
      <c r="A606" s="140">
        <v>40</v>
      </c>
      <c r="B606" s="141" t="s">
        <v>2335</v>
      </c>
      <c r="C606" s="142" t="s">
        <v>153</v>
      </c>
      <c r="D606" s="168" t="s">
        <v>114</v>
      </c>
      <c r="E606" s="168" t="s">
        <v>119</v>
      </c>
      <c r="F606" s="142" t="s">
        <v>2249</v>
      </c>
      <c r="G606" s="141" t="s">
        <v>208</v>
      </c>
      <c r="H606" s="142" t="s">
        <v>212</v>
      </c>
      <c r="I606" s="142" t="s">
        <v>40</v>
      </c>
      <c r="J606" s="168" t="s">
        <v>2336</v>
      </c>
      <c r="K606" s="141" t="s">
        <v>226</v>
      </c>
      <c r="L606" s="141" t="s">
        <v>237</v>
      </c>
      <c r="M606" s="143">
        <v>0</v>
      </c>
      <c r="N606" s="144">
        <v>0</v>
      </c>
      <c r="O606" s="143">
        <f t="shared" si="62"/>
        <v>0</v>
      </c>
      <c r="P606" s="144" t="s">
        <v>361</v>
      </c>
      <c r="Q606" s="144" t="s">
        <v>361</v>
      </c>
      <c r="R606" s="144" t="s">
        <v>361</v>
      </c>
      <c r="S606" s="141" t="s">
        <v>156</v>
      </c>
      <c r="T606" s="141" t="s">
        <v>155</v>
      </c>
      <c r="U606" s="141" t="s">
        <v>2250</v>
      </c>
      <c r="V606" s="145" t="s">
        <v>2251</v>
      </c>
      <c r="W606" s="141" t="s">
        <v>4010</v>
      </c>
      <c r="X606" s="146"/>
      <c r="Y606" s="147"/>
      <c r="Z606" s="147"/>
      <c r="AA606" s="141"/>
      <c r="AB606" s="146"/>
      <c r="AC606" s="162"/>
      <c r="AD606" s="146"/>
      <c r="AE606" s="163"/>
      <c r="AF606" s="152">
        <f t="shared" si="57"/>
        <v>0</v>
      </c>
      <c r="AG606" s="167"/>
      <c r="AH606" s="146"/>
      <c r="AI606" s="163"/>
      <c r="AJ606" s="152">
        <f t="shared" si="58"/>
        <v>0</v>
      </c>
      <c r="AK606" s="164"/>
      <c r="AL606" s="146"/>
      <c r="AM606" s="163"/>
      <c r="AN606" s="158">
        <f t="shared" si="59"/>
        <v>0</v>
      </c>
      <c r="AO606" s="157"/>
      <c r="AP606" s="157"/>
      <c r="AQ606" s="158">
        <f t="shared" si="61"/>
        <v>0</v>
      </c>
      <c r="AR606" s="158">
        <f t="shared" si="60"/>
        <v>0</v>
      </c>
      <c r="AS606" s="159"/>
      <c r="AT606" s="164"/>
      <c r="AU606" s="165"/>
      <c r="AV606" s="148"/>
    </row>
    <row r="607" spans="1:48" s="118" customFormat="1" ht="18.75" customHeight="1">
      <c r="A607" s="140">
        <v>41</v>
      </c>
      <c r="B607" s="141" t="s">
        <v>2337</v>
      </c>
      <c r="C607" s="142" t="s">
        <v>153</v>
      </c>
      <c r="D607" s="168" t="s">
        <v>114</v>
      </c>
      <c r="E607" s="168" t="s">
        <v>119</v>
      </c>
      <c r="F607" s="142" t="s">
        <v>2249</v>
      </c>
      <c r="G607" s="141" t="s">
        <v>208</v>
      </c>
      <c r="H607" s="142" t="s">
        <v>86</v>
      </c>
      <c r="I607" s="142" t="s">
        <v>40</v>
      </c>
      <c r="J607" s="168" t="s">
        <v>2338</v>
      </c>
      <c r="K607" s="141" t="s">
        <v>226</v>
      </c>
      <c r="L607" s="141" t="s">
        <v>237</v>
      </c>
      <c r="M607" s="143">
        <v>0</v>
      </c>
      <c r="N607" s="144">
        <v>0</v>
      </c>
      <c r="O607" s="143">
        <f t="shared" si="62"/>
        <v>0</v>
      </c>
      <c r="P607" s="144" t="s">
        <v>361</v>
      </c>
      <c r="Q607" s="144" t="s">
        <v>361</v>
      </c>
      <c r="R607" s="144" t="s">
        <v>361</v>
      </c>
      <c r="S607" s="141" t="s">
        <v>156</v>
      </c>
      <c r="T607" s="141" t="s">
        <v>155</v>
      </c>
      <c r="U607" s="141" t="s">
        <v>2250</v>
      </c>
      <c r="V607" s="145" t="s">
        <v>2251</v>
      </c>
      <c r="W607" s="141" t="s">
        <v>4010</v>
      </c>
      <c r="X607" s="146"/>
      <c r="Y607" s="147"/>
      <c r="Z607" s="147"/>
      <c r="AA607" s="141"/>
      <c r="AB607" s="146"/>
      <c r="AC607" s="162"/>
      <c r="AD607" s="146"/>
      <c r="AE607" s="163"/>
      <c r="AF607" s="152">
        <f t="shared" si="57"/>
        <v>0</v>
      </c>
      <c r="AG607" s="167"/>
      <c r="AH607" s="146"/>
      <c r="AI607" s="163"/>
      <c r="AJ607" s="152">
        <f t="shared" si="58"/>
        <v>0</v>
      </c>
      <c r="AK607" s="164"/>
      <c r="AL607" s="146"/>
      <c r="AM607" s="163"/>
      <c r="AN607" s="158">
        <f t="shared" si="59"/>
        <v>0</v>
      </c>
      <c r="AO607" s="157"/>
      <c r="AP607" s="157"/>
      <c r="AQ607" s="158">
        <f t="shared" si="61"/>
        <v>0</v>
      </c>
      <c r="AR607" s="158">
        <f t="shared" si="60"/>
        <v>0</v>
      </c>
      <c r="AS607" s="159"/>
      <c r="AT607" s="164"/>
      <c r="AU607" s="165"/>
      <c r="AV607" s="148"/>
    </row>
    <row r="608" spans="1:48" s="118" customFormat="1" ht="18.75" customHeight="1">
      <c r="A608" s="140">
        <v>42</v>
      </c>
      <c r="B608" s="141" t="s">
        <v>2339</v>
      </c>
      <c r="C608" s="142" t="s">
        <v>153</v>
      </c>
      <c r="D608" s="168" t="s">
        <v>114</v>
      </c>
      <c r="E608" s="168" t="s">
        <v>119</v>
      </c>
      <c r="F608" s="142" t="s">
        <v>2249</v>
      </c>
      <c r="G608" s="141" t="s">
        <v>208</v>
      </c>
      <c r="H608" s="142" t="s">
        <v>86</v>
      </c>
      <c r="I608" s="142" t="s">
        <v>40</v>
      </c>
      <c r="J608" s="168" t="s">
        <v>2340</v>
      </c>
      <c r="K608" s="141" t="s">
        <v>226</v>
      </c>
      <c r="L608" s="141" t="s">
        <v>237</v>
      </c>
      <c r="M608" s="143">
        <v>0</v>
      </c>
      <c r="N608" s="144">
        <v>0</v>
      </c>
      <c r="O608" s="143">
        <f t="shared" si="62"/>
        <v>0</v>
      </c>
      <c r="P608" s="144" t="s">
        <v>361</v>
      </c>
      <c r="Q608" s="144" t="s">
        <v>361</v>
      </c>
      <c r="R608" s="144" t="s">
        <v>361</v>
      </c>
      <c r="S608" s="141" t="s">
        <v>156</v>
      </c>
      <c r="T608" s="141" t="s">
        <v>155</v>
      </c>
      <c r="U608" s="141" t="s">
        <v>2250</v>
      </c>
      <c r="V608" s="145" t="s">
        <v>2251</v>
      </c>
      <c r="W608" s="141" t="s">
        <v>4010</v>
      </c>
      <c r="X608" s="146"/>
      <c r="Y608" s="147"/>
      <c r="Z608" s="147"/>
      <c r="AA608" s="141"/>
      <c r="AB608" s="146"/>
      <c r="AC608" s="162"/>
      <c r="AD608" s="146"/>
      <c r="AE608" s="163"/>
      <c r="AF608" s="152">
        <f t="shared" si="57"/>
        <v>0</v>
      </c>
      <c r="AG608" s="167"/>
      <c r="AH608" s="146"/>
      <c r="AI608" s="163"/>
      <c r="AJ608" s="152">
        <f t="shared" si="58"/>
        <v>0</v>
      </c>
      <c r="AK608" s="164"/>
      <c r="AL608" s="146"/>
      <c r="AM608" s="163"/>
      <c r="AN608" s="158">
        <f t="shared" si="59"/>
        <v>0</v>
      </c>
      <c r="AO608" s="157"/>
      <c r="AP608" s="157"/>
      <c r="AQ608" s="158">
        <f t="shared" si="61"/>
        <v>0</v>
      </c>
      <c r="AR608" s="158">
        <f t="shared" si="60"/>
        <v>0</v>
      </c>
      <c r="AS608" s="159"/>
      <c r="AT608" s="164"/>
      <c r="AU608" s="165"/>
      <c r="AV608" s="148"/>
    </row>
    <row r="609" spans="1:48" s="118" customFormat="1" ht="18.75" customHeight="1">
      <c r="A609" s="140">
        <v>43</v>
      </c>
      <c r="B609" s="141" t="s">
        <v>2341</v>
      </c>
      <c r="C609" s="142" t="s">
        <v>153</v>
      </c>
      <c r="D609" s="168" t="s">
        <v>114</v>
      </c>
      <c r="E609" s="168" t="s">
        <v>119</v>
      </c>
      <c r="F609" s="142" t="s">
        <v>2249</v>
      </c>
      <c r="G609" s="141" t="s">
        <v>208</v>
      </c>
      <c r="H609" s="142" t="s">
        <v>86</v>
      </c>
      <c r="I609" s="142" t="s">
        <v>40</v>
      </c>
      <c r="J609" s="168" t="s">
        <v>2342</v>
      </c>
      <c r="K609" s="141" t="s">
        <v>226</v>
      </c>
      <c r="L609" s="141" t="s">
        <v>237</v>
      </c>
      <c r="M609" s="143">
        <v>0</v>
      </c>
      <c r="N609" s="144">
        <v>0</v>
      </c>
      <c r="O609" s="143">
        <f t="shared" si="62"/>
        <v>0</v>
      </c>
      <c r="P609" s="144" t="s">
        <v>361</v>
      </c>
      <c r="Q609" s="144" t="s">
        <v>361</v>
      </c>
      <c r="R609" s="144" t="s">
        <v>361</v>
      </c>
      <c r="S609" s="141" t="s">
        <v>156</v>
      </c>
      <c r="T609" s="141" t="s">
        <v>155</v>
      </c>
      <c r="U609" s="141" t="s">
        <v>2250</v>
      </c>
      <c r="V609" s="145" t="s">
        <v>2251</v>
      </c>
      <c r="W609" s="141" t="s">
        <v>4010</v>
      </c>
      <c r="X609" s="146"/>
      <c r="Y609" s="147"/>
      <c r="Z609" s="147"/>
      <c r="AA609" s="141"/>
      <c r="AB609" s="146"/>
      <c r="AC609" s="162"/>
      <c r="AD609" s="146"/>
      <c r="AE609" s="163"/>
      <c r="AF609" s="152">
        <f t="shared" si="57"/>
        <v>0</v>
      </c>
      <c r="AG609" s="167"/>
      <c r="AH609" s="146"/>
      <c r="AI609" s="163"/>
      <c r="AJ609" s="152">
        <f t="shared" si="58"/>
        <v>0</v>
      </c>
      <c r="AK609" s="164"/>
      <c r="AL609" s="146"/>
      <c r="AM609" s="163"/>
      <c r="AN609" s="158">
        <f t="shared" si="59"/>
        <v>0</v>
      </c>
      <c r="AO609" s="157"/>
      <c r="AP609" s="157"/>
      <c r="AQ609" s="158">
        <f t="shared" si="61"/>
        <v>0</v>
      </c>
      <c r="AR609" s="158">
        <f t="shared" si="60"/>
        <v>0</v>
      </c>
      <c r="AS609" s="159"/>
      <c r="AT609" s="164"/>
      <c r="AU609" s="165"/>
      <c r="AV609" s="148"/>
    </row>
    <row r="610" spans="1:48" s="118" customFormat="1" ht="18.75" customHeight="1">
      <c r="A610" s="140">
        <v>44</v>
      </c>
      <c r="B610" s="141" t="s">
        <v>2343</v>
      </c>
      <c r="C610" s="142" t="s">
        <v>153</v>
      </c>
      <c r="D610" s="168" t="s">
        <v>114</v>
      </c>
      <c r="E610" s="168" t="s">
        <v>119</v>
      </c>
      <c r="F610" s="142" t="s">
        <v>2249</v>
      </c>
      <c r="G610" s="141" t="s">
        <v>208</v>
      </c>
      <c r="H610" s="142" t="s">
        <v>86</v>
      </c>
      <c r="I610" s="142" t="s">
        <v>40</v>
      </c>
      <c r="J610" s="168" t="s">
        <v>2344</v>
      </c>
      <c r="K610" s="141" t="s">
        <v>226</v>
      </c>
      <c r="L610" s="141" t="s">
        <v>237</v>
      </c>
      <c r="M610" s="143">
        <v>0</v>
      </c>
      <c r="N610" s="144">
        <v>0</v>
      </c>
      <c r="O610" s="143">
        <f t="shared" si="62"/>
        <v>0</v>
      </c>
      <c r="P610" s="144" t="s">
        <v>361</v>
      </c>
      <c r="Q610" s="144" t="s">
        <v>361</v>
      </c>
      <c r="R610" s="144" t="s">
        <v>361</v>
      </c>
      <c r="S610" s="141" t="s">
        <v>156</v>
      </c>
      <c r="T610" s="141" t="s">
        <v>155</v>
      </c>
      <c r="U610" s="141" t="s">
        <v>2250</v>
      </c>
      <c r="V610" s="145" t="s">
        <v>2251</v>
      </c>
      <c r="W610" s="141" t="s">
        <v>4010</v>
      </c>
      <c r="X610" s="146"/>
      <c r="Y610" s="147"/>
      <c r="Z610" s="147"/>
      <c r="AA610" s="141"/>
      <c r="AB610" s="146"/>
      <c r="AC610" s="162"/>
      <c r="AD610" s="146"/>
      <c r="AE610" s="163"/>
      <c r="AF610" s="152">
        <f t="shared" si="57"/>
        <v>0</v>
      </c>
      <c r="AG610" s="167"/>
      <c r="AH610" s="146"/>
      <c r="AI610" s="163"/>
      <c r="AJ610" s="152">
        <f t="shared" si="58"/>
        <v>0</v>
      </c>
      <c r="AK610" s="164"/>
      <c r="AL610" s="146"/>
      <c r="AM610" s="163"/>
      <c r="AN610" s="158">
        <f t="shared" si="59"/>
        <v>0</v>
      </c>
      <c r="AO610" s="157"/>
      <c r="AP610" s="157"/>
      <c r="AQ610" s="158">
        <f t="shared" si="61"/>
        <v>0</v>
      </c>
      <c r="AR610" s="158">
        <f t="shared" si="60"/>
        <v>0</v>
      </c>
      <c r="AS610" s="159"/>
      <c r="AT610" s="164"/>
      <c r="AU610" s="165"/>
      <c r="AV610" s="148"/>
    </row>
    <row r="611" spans="1:48" s="118" customFormat="1" ht="18.75" customHeight="1">
      <c r="A611" s="140">
        <v>45</v>
      </c>
      <c r="B611" s="141" t="s">
        <v>2345</v>
      </c>
      <c r="C611" s="142" t="s">
        <v>153</v>
      </c>
      <c r="D611" s="168" t="s">
        <v>114</v>
      </c>
      <c r="E611" s="168" t="s">
        <v>119</v>
      </c>
      <c r="F611" s="142" t="s">
        <v>2249</v>
      </c>
      <c r="G611" s="141" t="s">
        <v>208</v>
      </c>
      <c r="H611" s="142" t="s">
        <v>86</v>
      </c>
      <c r="I611" s="142" t="s">
        <v>40</v>
      </c>
      <c r="J611" s="168" t="s">
        <v>2346</v>
      </c>
      <c r="K611" s="141" t="s">
        <v>226</v>
      </c>
      <c r="L611" s="141" t="s">
        <v>237</v>
      </c>
      <c r="M611" s="143">
        <v>0</v>
      </c>
      <c r="N611" s="144">
        <v>0</v>
      </c>
      <c r="O611" s="143">
        <f t="shared" si="62"/>
        <v>0</v>
      </c>
      <c r="P611" s="144" t="s">
        <v>361</v>
      </c>
      <c r="Q611" s="144" t="s">
        <v>361</v>
      </c>
      <c r="R611" s="144" t="s">
        <v>361</v>
      </c>
      <c r="S611" s="141" t="s">
        <v>156</v>
      </c>
      <c r="T611" s="141" t="s">
        <v>155</v>
      </c>
      <c r="U611" s="141" t="s">
        <v>2250</v>
      </c>
      <c r="V611" s="145" t="s">
        <v>2251</v>
      </c>
      <c r="W611" s="141" t="s">
        <v>4010</v>
      </c>
      <c r="X611" s="146"/>
      <c r="Y611" s="147"/>
      <c r="Z611" s="147"/>
      <c r="AA611" s="141"/>
      <c r="AB611" s="146"/>
      <c r="AC611" s="162"/>
      <c r="AD611" s="146"/>
      <c r="AE611" s="163"/>
      <c r="AF611" s="152">
        <f t="shared" si="57"/>
        <v>0</v>
      </c>
      <c r="AG611" s="167"/>
      <c r="AH611" s="146"/>
      <c r="AI611" s="163"/>
      <c r="AJ611" s="152">
        <f t="shared" si="58"/>
        <v>0</v>
      </c>
      <c r="AK611" s="164"/>
      <c r="AL611" s="146"/>
      <c r="AM611" s="163"/>
      <c r="AN611" s="158">
        <f t="shared" si="59"/>
        <v>0</v>
      </c>
      <c r="AO611" s="157"/>
      <c r="AP611" s="157"/>
      <c r="AQ611" s="158">
        <f t="shared" si="61"/>
        <v>0</v>
      </c>
      <c r="AR611" s="158">
        <f t="shared" si="60"/>
        <v>0</v>
      </c>
      <c r="AS611" s="159"/>
      <c r="AT611" s="164"/>
      <c r="AU611" s="165"/>
      <c r="AV611" s="148"/>
    </row>
    <row r="612" spans="1:48" s="118" customFormat="1" ht="18.75" customHeight="1">
      <c r="A612" s="140">
        <v>46</v>
      </c>
      <c r="B612" s="141" t="s">
        <v>2347</v>
      </c>
      <c r="C612" s="142" t="s">
        <v>153</v>
      </c>
      <c r="D612" s="168" t="s">
        <v>114</v>
      </c>
      <c r="E612" s="168" t="s">
        <v>119</v>
      </c>
      <c r="F612" s="142" t="s">
        <v>2249</v>
      </c>
      <c r="G612" s="141" t="s">
        <v>208</v>
      </c>
      <c r="H612" s="142" t="s">
        <v>212</v>
      </c>
      <c r="I612" s="142" t="s">
        <v>40</v>
      </c>
      <c r="J612" s="168" t="s">
        <v>2348</v>
      </c>
      <c r="K612" s="141" t="s">
        <v>226</v>
      </c>
      <c r="L612" s="141" t="s">
        <v>237</v>
      </c>
      <c r="M612" s="143">
        <v>0</v>
      </c>
      <c r="N612" s="144">
        <v>0</v>
      </c>
      <c r="O612" s="143">
        <f t="shared" si="62"/>
        <v>0</v>
      </c>
      <c r="P612" s="144" t="s">
        <v>361</v>
      </c>
      <c r="Q612" s="144" t="s">
        <v>361</v>
      </c>
      <c r="R612" s="144" t="s">
        <v>361</v>
      </c>
      <c r="S612" s="141" t="s">
        <v>156</v>
      </c>
      <c r="T612" s="141" t="s">
        <v>155</v>
      </c>
      <c r="U612" s="141" t="s">
        <v>2250</v>
      </c>
      <c r="V612" s="145" t="s">
        <v>2251</v>
      </c>
      <c r="W612" s="141" t="s">
        <v>4010</v>
      </c>
      <c r="X612" s="146"/>
      <c r="Y612" s="147"/>
      <c r="Z612" s="147"/>
      <c r="AA612" s="141"/>
      <c r="AB612" s="146"/>
      <c r="AC612" s="162"/>
      <c r="AD612" s="146"/>
      <c r="AE612" s="163"/>
      <c r="AF612" s="152">
        <f t="shared" si="57"/>
        <v>0</v>
      </c>
      <c r="AG612" s="167"/>
      <c r="AH612" s="146"/>
      <c r="AI612" s="163"/>
      <c r="AJ612" s="152">
        <f t="shared" si="58"/>
        <v>0</v>
      </c>
      <c r="AK612" s="164"/>
      <c r="AL612" s="146"/>
      <c r="AM612" s="163"/>
      <c r="AN612" s="158">
        <f t="shared" si="59"/>
        <v>0</v>
      </c>
      <c r="AO612" s="157"/>
      <c r="AP612" s="157"/>
      <c r="AQ612" s="158">
        <f t="shared" si="61"/>
        <v>0</v>
      </c>
      <c r="AR612" s="158">
        <f t="shared" si="60"/>
        <v>0</v>
      </c>
      <c r="AS612" s="159"/>
      <c r="AT612" s="164"/>
      <c r="AU612" s="165"/>
      <c r="AV612" s="148"/>
    </row>
    <row r="613" spans="1:48" s="118" customFormat="1" ht="18.75" customHeight="1">
      <c r="A613" s="140">
        <v>47</v>
      </c>
      <c r="B613" s="141" t="s">
        <v>2349</v>
      </c>
      <c r="C613" s="142" t="s">
        <v>153</v>
      </c>
      <c r="D613" s="168" t="s">
        <v>114</v>
      </c>
      <c r="E613" s="168" t="s">
        <v>119</v>
      </c>
      <c r="F613" s="142" t="s">
        <v>2249</v>
      </c>
      <c r="G613" s="141" t="s">
        <v>208</v>
      </c>
      <c r="H613" s="142" t="s">
        <v>86</v>
      </c>
      <c r="I613" s="142" t="s">
        <v>40</v>
      </c>
      <c r="J613" s="168" t="s">
        <v>2350</v>
      </c>
      <c r="K613" s="141" t="s">
        <v>226</v>
      </c>
      <c r="L613" s="141" t="s">
        <v>237</v>
      </c>
      <c r="M613" s="143">
        <v>0</v>
      </c>
      <c r="N613" s="144">
        <v>0</v>
      </c>
      <c r="O613" s="143">
        <f t="shared" si="62"/>
        <v>0</v>
      </c>
      <c r="P613" s="144" t="s">
        <v>361</v>
      </c>
      <c r="Q613" s="144" t="s">
        <v>361</v>
      </c>
      <c r="R613" s="144" t="s">
        <v>361</v>
      </c>
      <c r="S613" s="141" t="s">
        <v>156</v>
      </c>
      <c r="T613" s="141" t="s">
        <v>155</v>
      </c>
      <c r="U613" s="141" t="s">
        <v>2250</v>
      </c>
      <c r="V613" s="145" t="s">
        <v>2251</v>
      </c>
      <c r="W613" s="141" t="s">
        <v>4010</v>
      </c>
      <c r="X613" s="146"/>
      <c r="Y613" s="147"/>
      <c r="Z613" s="147"/>
      <c r="AA613" s="141"/>
      <c r="AB613" s="146"/>
      <c r="AC613" s="162"/>
      <c r="AD613" s="146"/>
      <c r="AE613" s="163"/>
      <c r="AF613" s="152">
        <f t="shared" si="57"/>
        <v>0</v>
      </c>
      <c r="AG613" s="167"/>
      <c r="AH613" s="146"/>
      <c r="AI613" s="163"/>
      <c r="AJ613" s="152">
        <f t="shared" si="58"/>
        <v>0</v>
      </c>
      <c r="AK613" s="164"/>
      <c r="AL613" s="146"/>
      <c r="AM613" s="163"/>
      <c r="AN613" s="158">
        <f t="shared" si="59"/>
        <v>0</v>
      </c>
      <c r="AO613" s="157"/>
      <c r="AP613" s="157"/>
      <c r="AQ613" s="158">
        <f t="shared" si="61"/>
        <v>0</v>
      </c>
      <c r="AR613" s="158">
        <f t="shared" si="60"/>
        <v>0</v>
      </c>
      <c r="AS613" s="159"/>
      <c r="AT613" s="164"/>
      <c r="AU613" s="165"/>
      <c r="AV613" s="148"/>
    </row>
    <row r="614" spans="1:48" s="118" customFormat="1" ht="18.75" customHeight="1">
      <c r="A614" s="140">
        <v>48</v>
      </c>
      <c r="B614" s="141" t="s">
        <v>2351</v>
      </c>
      <c r="C614" s="142" t="s">
        <v>153</v>
      </c>
      <c r="D614" s="168" t="s">
        <v>114</v>
      </c>
      <c r="E614" s="168" t="s">
        <v>119</v>
      </c>
      <c r="F614" s="142" t="s">
        <v>2249</v>
      </c>
      <c r="G614" s="141" t="s">
        <v>208</v>
      </c>
      <c r="H614" s="142" t="s">
        <v>86</v>
      </c>
      <c r="I614" s="142" t="s">
        <v>40</v>
      </c>
      <c r="J614" s="168" t="s">
        <v>2352</v>
      </c>
      <c r="K614" s="141" t="s">
        <v>226</v>
      </c>
      <c r="L614" s="141" t="s">
        <v>237</v>
      </c>
      <c r="M614" s="143">
        <v>0</v>
      </c>
      <c r="N614" s="144">
        <v>0</v>
      </c>
      <c r="O614" s="143">
        <f t="shared" si="62"/>
        <v>0</v>
      </c>
      <c r="P614" s="144" t="s">
        <v>361</v>
      </c>
      <c r="Q614" s="144" t="s">
        <v>361</v>
      </c>
      <c r="R614" s="144" t="s">
        <v>361</v>
      </c>
      <c r="S614" s="141" t="s">
        <v>156</v>
      </c>
      <c r="T614" s="141" t="s">
        <v>155</v>
      </c>
      <c r="U614" s="141" t="s">
        <v>2250</v>
      </c>
      <c r="V614" s="145" t="s">
        <v>2251</v>
      </c>
      <c r="W614" s="141" t="s">
        <v>4010</v>
      </c>
      <c r="X614" s="146"/>
      <c r="Y614" s="147"/>
      <c r="Z614" s="147"/>
      <c r="AA614" s="141"/>
      <c r="AB614" s="146"/>
      <c r="AC614" s="162"/>
      <c r="AD614" s="146"/>
      <c r="AE614" s="163"/>
      <c r="AF614" s="152">
        <f t="shared" si="57"/>
        <v>0</v>
      </c>
      <c r="AG614" s="167"/>
      <c r="AH614" s="146"/>
      <c r="AI614" s="163"/>
      <c r="AJ614" s="152">
        <f t="shared" si="58"/>
        <v>0</v>
      </c>
      <c r="AK614" s="164"/>
      <c r="AL614" s="146"/>
      <c r="AM614" s="163"/>
      <c r="AN614" s="158">
        <f t="shared" si="59"/>
        <v>0</v>
      </c>
      <c r="AO614" s="157"/>
      <c r="AP614" s="157"/>
      <c r="AQ614" s="158">
        <f t="shared" si="61"/>
        <v>0</v>
      </c>
      <c r="AR614" s="158">
        <f t="shared" si="60"/>
        <v>0</v>
      </c>
      <c r="AS614" s="159"/>
      <c r="AT614" s="164"/>
      <c r="AU614" s="165"/>
      <c r="AV614" s="148"/>
    </row>
    <row r="615" spans="1:48" s="118" customFormat="1" ht="18.75" customHeight="1">
      <c r="A615" s="140">
        <v>49</v>
      </c>
      <c r="B615" s="141" t="s">
        <v>2353</v>
      </c>
      <c r="C615" s="142" t="s">
        <v>153</v>
      </c>
      <c r="D615" s="168" t="s">
        <v>114</v>
      </c>
      <c r="E615" s="168" t="s">
        <v>119</v>
      </c>
      <c r="F615" s="142" t="s">
        <v>2249</v>
      </c>
      <c r="G615" s="141" t="s">
        <v>208</v>
      </c>
      <c r="H615" s="142" t="s">
        <v>212</v>
      </c>
      <c r="I615" s="142" t="s">
        <v>40</v>
      </c>
      <c r="J615" s="168" t="s">
        <v>2354</v>
      </c>
      <c r="K615" s="141" t="s">
        <v>226</v>
      </c>
      <c r="L615" s="141" t="s">
        <v>237</v>
      </c>
      <c r="M615" s="143">
        <v>0</v>
      </c>
      <c r="N615" s="144">
        <v>0</v>
      </c>
      <c r="O615" s="143">
        <f t="shared" si="62"/>
        <v>0</v>
      </c>
      <c r="P615" s="144" t="s">
        <v>361</v>
      </c>
      <c r="Q615" s="144" t="s">
        <v>361</v>
      </c>
      <c r="R615" s="144" t="s">
        <v>361</v>
      </c>
      <c r="S615" s="141" t="s">
        <v>156</v>
      </c>
      <c r="T615" s="141" t="s">
        <v>155</v>
      </c>
      <c r="U615" s="141" t="s">
        <v>2250</v>
      </c>
      <c r="V615" s="145" t="s">
        <v>2251</v>
      </c>
      <c r="W615" s="141" t="s">
        <v>4010</v>
      </c>
      <c r="X615" s="146"/>
      <c r="Y615" s="147"/>
      <c r="Z615" s="147"/>
      <c r="AA615" s="141"/>
      <c r="AB615" s="146"/>
      <c r="AC615" s="162"/>
      <c r="AD615" s="146"/>
      <c r="AE615" s="163"/>
      <c r="AF615" s="152">
        <f t="shared" si="57"/>
        <v>0</v>
      </c>
      <c r="AG615" s="167"/>
      <c r="AH615" s="146"/>
      <c r="AI615" s="163"/>
      <c r="AJ615" s="152">
        <f t="shared" si="58"/>
        <v>0</v>
      </c>
      <c r="AK615" s="164"/>
      <c r="AL615" s="146"/>
      <c r="AM615" s="163"/>
      <c r="AN615" s="158">
        <f t="shared" si="59"/>
        <v>0</v>
      </c>
      <c r="AO615" s="157"/>
      <c r="AP615" s="157"/>
      <c r="AQ615" s="158">
        <f t="shared" si="61"/>
        <v>0</v>
      </c>
      <c r="AR615" s="158">
        <f t="shared" si="60"/>
        <v>0</v>
      </c>
      <c r="AS615" s="159"/>
      <c r="AT615" s="164"/>
      <c r="AU615" s="165"/>
      <c r="AV615" s="148"/>
    </row>
    <row r="616" spans="1:48" s="118" customFormat="1" ht="18.75" customHeight="1">
      <c r="A616" s="140">
        <v>50</v>
      </c>
      <c r="B616" s="141" t="s">
        <v>2355</v>
      </c>
      <c r="C616" s="142" t="s">
        <v>153</v>
      </c>
      <c r="D616" s="168" t="s">
        <v>114</v>
      </c>
      <c r="E616" s="168" t="s">
        <v>119</v>
      </c>
      <c r="F616" s="142" t="s">
        <v>2249</v>
      </c>
      <c r="G616" s="141" t="s">
        <v>208</v>
      </c>
      <c r="H616" s="142" t="s">
        <v>86</v>
      </c>
      <c r="I616" s="142" t="s">
        <v>40</v>
      </c>
      <c r="J616" s="168" t="s">
        <v>2356</v>
      </c>
      <c r="K616" s="141" t="s">
        <v>226</v>
      </c>
      <c r="L616" s="141" t="s">
        <v>237</v>
      </c>
      <c r="M616" s="143">
        <v>0</v>
      </c>
      <c r="N616" s="144">
        <v>0</v>
      </c>
      <c r="O616" s="143">
        <f t="shared" si="62"/>
        <v>0</v>
      </c>
      <c r="P616" s="144" t="s">
        <v>361</v>
      </c>
      <c r="Q616" s="144" t="s">
        <v>361</v>
      </c>
      <c r="R616" s="144" t="s">
        <v>361</v>
      </c>
      <c r="S616" s="141" t="s">
        <v>156</v>
      </c>
      <c r="T616" s="141" t="s">
        <v>155</v>
      </c>
      <c r="U616" s="141" t="s">
        <v>2250</v>
      </c>
      <c r="V616" s="145" t="s">
        <v>2251</v>
      </c>
      <c r="W616" s="141" t="s">
        <v>4010</v>
      </c>
      <c r="X616" s="146"/>
      <c r="Y616" s="147"/>
      <c r="Z616" s="147"/>
      <c r="AA616" s="141"/>
      <c r="AB616" s="146"/>
      <c r="AC616" s="162"/>
      <c r="AD616" s="146"/>
      <c r="AE616" s="163"/>
      <c r="AF616" s="152">
        <f t="shared" si="57"/>
        <v>0</v>
      </c>
      <c r="AG616" s="167"/>
      <c r="AH616" s="146"/>
      <c r="AI616" s="163"/>
      <c r="AJ616" s="152">
        <f t="shared" si="58"/>
        <v>0</v>
      </c>
      <c r="AK616" s="164"/>
      <c r="AL616" s="146"/>
      <c r="AM616" s="163"/>
      <c r="AN616" s="158">
        <f t="shared" si="59"/>
        <v>0</v>
      </c>
      <c r="AO616" s="157"/>
      <c r="AP616" s="157"/>
      <c r="AQ616" s="158">
        <f t="shared" si="61"/>
        <v>0</v>
      </c>
      <c r="AR616" s="158">
        <f t="shared" si="60"/>
        <v>0</v>
      </c>
      <c r="AS616" s="159"/>
      <c r="AT616" s="164"/>
      <c r="AU616" s="165"/>
      <c r="AV616" s="148"/>
    </row>
    <row r="617" spans="1:48" s="118" customFormat="1" ht="18.75" customHeight="1">
      <c r="A617" s="140">
        <v>51</v>
      </c>
      <c r="B617" s="141" t="s">
        <v>2357</v>
      </c>
      <c r="C617" s="142" t="s">
        <v>153</v>
      </c>
      <c r="D617" s="168" t="s">
        <v>114</v>
      </c>
      <c r="E617" s="168" t="s">
        <v>119</v>
      </c>
      <c r="F617" s="142" t="s">
        <v>2249</v>
      </c>
      <c r="G617" s="141" t="s">
        <v>208</v>
      </c>
      <c r="H617" s="142" t="s">
        <v>86</v>
      </c>
      <c r="I617" s="142" t="s">
        <v>40</v>
      </c>
      <c r="J617" s="168" t="s">
        <v>2358</v>
      </c>
      <c r="K617" s="141" t="s">
        <v>218</v>
      </c>
      <c r="L617" s="141">
        <v>81101500</v>
      </c>
      <c r="M617" s="143">
        <v>6514840</v>
      </c>
      <c r="N617" s="144">
        <v>10</v>
      </c>
      <c r="O617" s="143">
        <v>11956431</v>
      </c>
      <c r="P617" s="144" t="s">
        <v>238</v>
      </c>
      <c r="Q617" s="144" t="s">
        <v>238</v>
      </c>
      <c r="R617" s="144" t="s">
        <v>238</v>
      </c>
      <c r="S617" s="141" t="s">
        <v>156</v>
      </c>
      <c r="T617" s="141" t="s">
        <v>155</v>
      </c>
      <c r="U617" s="141" t="s">
        <v>2250</v>
      </c>
      <c r="V617" s="145" t="s">
        <v>2251</v>
      </c>
      <c r="W617" s="141" t="s">
        <v>4011</v>
      </c>
      <c r="X617" s="146"/>
      <c r="Y617" s="147"/>
      <c r="Z617" s="147"/>
      <c r="AA617" s="141"/>
      <c r="AB617" s="146"/>
      <c r="AC617" s="162"/>
      <c r="AD617" s="146"/>
      <c r="AE617" s="163"/>
      <c r="AF617" s="152">
        <f t="shared" si="57"/>
        <v>11956431</v>
      </c>
      <c r="AG617" s="167"/>
      <c r="AH617" s="146"/>
      <c r="AI617" s="163"/>
      <c r="AJ617" s="152">
        <f t="shared" si="58"/>
        <v>0</v>
      </c>
      <c r="AK617" s="164"/>
      <c r="AL617" s="146"/>
      <c r="AM617" s="163"/>
      <c r="AN617" s="158">
        <f t="shared" si="59"/>
        <v>0</v>
      </c>
      <c r="AO617" s="157"/>
      <c r="AP617" s="157"/>
      <c r="AQ617" s="158">
        <f t="shared" si="61"/>
        <v>0</v>
      </c>
      <c r="AR617" s="158">
        <f t="shared" si="60"/>
        <v>11956431</v>
      </c>
      <c r="AS617" s="159"/>
      <c r="AT617" s="164"/>
      <c r="AU617" s="165"/>
      <c r="AV617" s="148"/>
    </row>
    <row r="618" spans="1:48" s="118" customFormat="1" ht="18.75" customHeight="1">
      <c r="A618" s="140">
        <v>52</v>
      </c>
      <c r="B618" s="141" t="s">
        <v>2359</v>
      </c>
      <c r="C618" s="142" t="s">
        <v>153</v>
      </c>
      <c r="D618" s="168" t="s">
        <v>114</v>
      </c>
      <c r="E618" s="168" t="s">
        <v>119</v>
      </c>
      <c r="F618" s="142" t="s">
        <v>2249</v>
      </c>
      <c r="G618" s="141" t="s">
        <v>208</v>
      </c>
      <c r="H618" s="142" t="s">
        <v>212</v>
      </c>
      <c r="I618" s="142" t="s">
        <v>40</v>
      </c>
      <c r="J618" s="168" t="s">
        <v>2360</v>
      </c>
      <c r="K618" s="141" t="s">
        <v>226</v>
      </c>
      <c r="L618" s="141" t="s">
        <v>237</v>
      </c>
      <c r="M618" s="143">
        <v>0</v>
      </c>
      <c r="N618" s="144">
        <v>0</v>
      </c>
      <c r="O618" s="143">
        <f t="shared" ref="O618:O619" si="63">85500000-85500000</f>
        <v>0</v>
      </c>
      <c r="P618" s="144" t="s">
        <v>361</v>
      </c>
      <c r="Q618" s="144" t="s">
        <v>361</v>
      </c>
      <c r="R618" s="144" t="s">
        <v>361</v>
      </c>
      <c r="S618" s="141" t="s">
        <v>156</v>
      </c>
      <c r="T618" s="141" t="s">
        <v>155</v>
      </c>
      <c r="U618" s="141" t="s">
        <v>2250</v>
      </c>
      <c r="V618" s="145" t="s">
        <v>2251</v>
      </c>
      <c r="W618" s="141" t="s">
        <v>4010</v>
      </c>
      <c r="X618" s="146"/>
      <c r="Y618" s="147"/>
      <c r="Z618" s="147"/>
      <c r="AA618" s="141"/>
      <c r="AB618" s="146"/>
      <c r="AC618" s="162"/>
      <c r="AD618" s="146"/>
      <c r="AE618" s="163"/>
      <c r="AF618" s="152">
        <f t="shared" si="57"/>
        <v>0</v>
      </c>
      <c r="AG618" s="167"/>
      <c r="AH618" s="146"/>
      <c r="AI618" s="163"/>
      <c r="AJ618" s="152">
        <f t="shared" si="58"/>
        <v>0</v>
      </c>
      <c r="AK618" s="164"/>
      <c r="AL618" s="146"/>
      <c r="AM618" s="163"/>
      <c r="AN618" s="158">
        <f t="shared" si="59"/>
        <v>0</v>
      </c>
      <c r="AO618" s="157"/>
      <c r="AP618" s="157"/>
      <c r="AQ618" s="158">
        <f t="shared" si="61"/>
        <v>0</v>
      </c>
      <c r="AR618" s="158">
        <f t="shared" si="60"/>
        <v>0</v>
      </c>
      <c r="AS618" s="159"/>
      <c r="AT618" s="164"/>
      <c r="AU618" s="165"/>
      <c r="AV618" s="148"/>
    </row>
    <row r="619" spans="1:48" s="118" customFormat="1" ht="18.75" customHeight="1">
      <c r="A619" s="140">
        <v>53</v>
      </c>
      <c r="B619" s="141" t="s">
        <v>2361</v>
      </c>
      <c r="C619" s="142" t="s">
        <v>153</v>
      </c>
      <c r="D619" s="168" t="s">
        <v>114</v>
      </c>
      <c r="E619" s="168" t="s">
        <v>119</v>
      </c>
      <c r="F619" s="142" t="s">
        <v>2249</v>
      </c>
      <c r="G619" s="141" t="s">
        <v>208</v>
      </c>
      <c r="H619" s="142" t="s">
        <v>212</v>
      </c>
      <c r="I619" s="142" t="s">
        <v>40</v>
      </c>
      <c r="J619" s="168" t="s">
        <v>2362</v>
      </c>
      <c r="K619" s="141" t="s">
        <v>226</v>
      </c>
      <c r="L619" s="141" t="s">
        <v>237</v>
      </c>
      <c r="M619" s="143">
        <v>0</v>
      </c>
      <c r="N619" s="144">
        <v>0</v>
      </c>
      <c r="O619" s="143">
        <f t="shared" si="63"/>
        <v>0</v>
      </c>
      <c r="P619" s="144" t="s">
        <v>361</v>
      </c>
      <c r="Q619" s="144" t="s">
        <v>361</v>
      </c>
      <c r="R619" s="144" t="s">
        <v>361</v>
      </c>
      <c r="S619" s="141" t="s">
        <v>156</v>
      </c>
      <c r="T619" s="141" t="s">
        <v>155</v>
      </c>
      <c r="U619" s="141" t="s">
        <v>2250</v>
      </c>
      <c r="V619" s="145" t="s">
        <v>2251</v>
      </c>
      <c r="W619" s="141" t="s">
        <v>4011</v>
      </c>
      <c r="X619" s="146"/>
      <c r="Y619" s="147"/>
      <c r="Z619" s="147"/>
      <c r="AA619" s="141"/>
      <c r="AB619" s="146"/>
      <c r="AC619" s="162"/>
      <c r="AD619" s="146"/>
      <c r="AE619" s="163"/>
      <c r="AF619" s="152">
        <f t="shared" si="57"/>
        <v>0</v>
      </c>
      <c r="AG619" s="167"/>
      <c r="AH619" s="146"/>
      <c r="AI619" s="163"/>
      <c r="AJ619" s="152">
        <f t="shared" si="58"/>
        <v>0</v>
      </c>
      <c r="AK619" s="164"/>
      <c r="AL619" s="146"/>
      <c r="AM619" s="163"/>
      <c r="AN619" s="158">
        <f t="shared" si="59"/>
        <v>0</v>
      </c>
      <c r="AO619" s="157"/>
      <c r="AP619" s="157"/>
      <c r="AQ619" s="158">
        <f t="shared" si="61"/>
        <v>0</v>
      </c>
      <c r="AR619" s="158">
        <f t="shared" si="60"/>
        <v>0</v>
      </c>
      <c r="AS619" s="159"/>
      <c r="AT619" s="164"/>
      <c r="AU619" s="165"/>
      <c r="AV619" s="148"/>
    </row>
    <row r="620" spans="1:48" s="118" customFormat="1" ht="18.75" customHeight="1">
      <c r="A620" s="140">
        <v>54</v>
      </c>
      <c r="B620" s="141" t="s">
        <v>2363</v>
      </c>
      <c r="C620" s="142" t="s">
        <v>153</v>
      </c>
      <c r="D620" s="168" t="s">
        <v>114</v>
      </c>
      <c r="E620" s="168" t="s">
        <v>119</v>
      </c>
      <c r="F620" s="142" t="s">
        <v>2249</v>
      </c>
      <c r="G620" s="141" t="s">
        <v>208</v>
      </c>
      <c r="H620" s="142" t="s">
        <v>86</v>
      </c>
      <c r="I620" s="142" t="s">
        <v>40</v>
      </c>
      <c r="J620" s="168" t="s">
        <v>2364</v>
      </c>
      <c r="K620" s="141" t="s">
        <v>218</v>
      </c>
      <c r="L620" s="141">
        <v>81101500</v>
      </c>
      <c r="M620" s="143">
        <v>5000000</v>
      </c>
      <c r="N620" s="144">
        <v>10</v>
      </c>
      <c r="O620" s="143">
        <v>19059694</v>
      </c>
      <c r="P620" s="144" t="s">
        <v>238</v>
      </c>
      <c r="Q620" s="144" t="s">
        <v>238</v>
      </c>
      <c r="R620" s="144" t="s">
        <v>238</v>
      </c>
      <c r="S620" s="141" t="s">
        <v>156</v>
      </c>
      <c r="T620" s="141" t="s">
        <v>2365</v>
      </c>
      <c r="U620" s="141" t="s">
        <v>2250</v>
      </c>
      <c r="V620" s="145" t="s">
        <v>2251</v>
      </c>
      <c r="W620" s="141" t="s">
        <v>4011</v>
      </c>
      <c r="X620" s="146"/>
      <c r="Y620" s="147"/>
      <c r="Z620" s="147"/>
      <c r="AA620" s="141"/>
      <c r="AB620" s="146"/>
      <c r="AC620" s="162"/>
      <c r="AD620" s="146"/>
      <c r="AE620" s="163"/>
      <c r="AF620" s="152">
        <f t="shared" si="57"/>
        <v>19059694</v>
      </c>
      <c r="AG620" s="167"/>
      <c r="AH620" s="146"/>
      <c r="AI620" s="163"/>
      <c r="AJ620" s="152">
        <f t="shared" si="58"/>
        <v>0</v>
      </c>
      <c r="AK620" s="164"/>
      <c r="AL620" s="146"/>
      <c r="AM620" s="163"/>
      <c r="AN620" s="158">
        <f t="shared" si="59"/>
        <v>0</v>
      </c>
      <c r="AO620" s="157"/>
      <c r="AP620" s="157"/>
      <c r="AQ620" s="158">
        <f t="shared" si="61"/>
        <v>0</v>
      </c>
      <c r="AR620" s="158">
        <f t="shared" si="60"/>
        <v>19059694</v>
      </c>
      <c r="AS620" s="159"/>
      <c r="AT620" s="164"/>
      <c r="AU620" s="165"/>
      <c r="AV620" s="148"/>
    </row>
    <row r="621" spans="1:48" s="118" customFormat="1" ht="18.75" customHeight="1">
      <c r="A621" s="140">
        <v>55</v>
      </c>
      <c r="B621" s="141" t="s">
        <v>2366</v>
      </c>
      <c r="C621" s="142" t="s">
        <v>153</v>
      </c>
      <c r="D621" s="168" t="s">
        <v>114</v>
      </c>
      <c r="E621" s="168" t="s">
        <v>119</v>
      </c>
      <c r="F621" s="142" t="s">
        <v>2249</v>
      </c>
      <c r="G621" s="141" t="s">
        <v>208</v>
      </c>
      <c r="H621" s="142" t="s">
        <v>212</v>
      </c>
      <c r="I621" s="142" t="s">
        <v>40</v>
      </c>
      <c r="J621" s="168" t="s">
        <v>2367</v>
      </c>
      <c r="K621" s="141" t="s">
        <v>226</v>
      </c>
      <c r="L621" s="141" t="s">
        <v>237</v>
      </c>
      <c r="M621" s="143">
        <v>0</v>
      </c>
      <c r="N621" s="144">
        <v>0</v>
      </c>
      <c r="O621" s="143">
        <f>85500000-85500000</f>
        <v>0</v>
      </c>
      <c r="P621" s="144" t="s">
        <v>361</v>
      </c>
      <c r="Q621" s="144" t="s">
        <v>361</v>
      </c>
      <c r="R621" s="144" t="s">
        <v>361</v>
      </c>
      <c r="S621" s="141" t="s">
        <v>156</v>
      </c>
      <c r="T621" s="141" t="s">
        <v>155</v>
      </c>
      <c r="U621" s="141" t="s">
        <v>2250</v>
      </c>
      <c r="V621" s="145" t="s">
        <v>2251</v>
      </c>
      <c r="W621" s="141" t="s">
        <v>4011</v>
      </c>
      <c r="X621" s="146"/>
      <c r="Y621" s="147"/>
      <c r="Z621" s="147"/>
      <c r="AA621" s="141"/>
      <c r="AB621" s="146"/>
      <c r="AC621" s="162"/>
      <c r="AD621" s="146"/>
      <c r="AE621" s="163"/>
      <c r="AF621" s="152">
        <f t="shared" si="57"/>
        <v>0</v>
      </c>
      <c r="AG621" s="167"/>
      <c r="AH621" s="146"/>
      <c r="AI621" s="163"/>
      <c r="AJ621" s="152">
        <f t="shared" si="58"/>
        <v>0</v>
      </c>
      <c r="AK621" s="164"/>
      <c r="AL621" s="146"/>
      <c r="AM621" s="163"/>
      <c r="AN621" s="158">
        <f t="shared" si="59"/>
        <v>0</v>
      </c>
      <c r="AO621" s="157"/>
      <c r="AP621" s="157"/>
      <c r="AQ621" s="158">
        <f t="shared" si="61"/>
        <v>0</v>
      </c>
      <c r="AR621" s="158">
        <f t="shared" si="60"/>
        <v>0</v>
      </c>
      <c r="AS621" s="159"/>
      <c r="AT621" s="164"/>
      <c r="AU621" s="165"/>
      <c r="AV621" s="148"/>
    </row>
    <row r="622" spans="1:48" s="118" customFormat="1" ht="18.75" customHeight="1">
      <c r="A622" s="140">
        <v>56</v>
      </c>
      <c r="B622" s="141" t="s">
        <v>2368</v>
      </c>
      <c r="C622" s="142" t="s">
        <v>153</v>
      </c>
      <c r="D622" s="168" t="s">
        <v>114</v>
      </c>
      <c r="E622" s="168" t="s">
        <v>119</v>
      </c>
      <c r="F622" s="142" t="s">
        <v>2249</v>
      </c>
      <c r="G622" s="141" t="s">
        <v>208</v>
      </c>
      <c r="H622" s="142" t="s">
        <v>87</v>
      </c>
      <c r="I622" s="142" t="s">
        <v>40</v>
      </c>
      <c r="J622" s="168" t="s">
        <v>2369</v>
      </c>
      <c r="K622" s="141" t="s">
        <v>218</v>
      </c>
      <c r="L622" s="141">
        <v>81151604</v>
      </c>
      <c r="M622" s="143">
        <v>6500000</v>
      </c>
      <c r="N622" s="144">
        <v>10</v>
      </c>
      <c r="O622" s="143">
        <v>65000000</v>
      </c>
      <c r="P622" s="144" t="s">
        <v>238</v>
      </c>
      <c r="Q622" s="144" t="s">
        <v>238</v>
      </c>
      <c r="R622" s="144" t="s">
        <v>238</v>
      </c>
      <c r="S622" s="141" t="s">
        <v>156</v>
      </c>
      <c r="T622" s="141" t="s">
        <v>155</v>
      </c>
      <c r="U622" s="141" t="s">
        <v>2250</v>
      </c>
      <c r="V622" s="145" t="s">
        <v>2251</v>
      </c>
      <c r="W622" s="141" t="s">
        <v>4011</v>
      </c>
      <c r="X622" s="146"/>
      <c r="Y622" s="147"/>
      <c r="Z622" s="147"/>
      <c r="AA622" s="141"/>
      <c r="AB622" s="146"/>
      <c r="AC622" s="162"/>
      <c r="AD622" s="146"/>
      <c r="AE622" s="163"/>
      <c r="AF622" s="152">
        <f t="shared" si="57"/>
        <v>65000000</v>
      </c>
      <c r="AG622" s="167"/>
      <c r="AH622" s="146"/>
      <c r="AI622" s="163"/>
      <c r="AJ622" s="152">
        <f t="shared" si="58"/>
        <v>0</v>
      </c>
      <c r="AK622" s="164"/>
      <c r="AL622" s="146"/>
      <c r="AM622" s="163"/>
      <c r="AN622" s="158">
        <f t="shared" si="59"/>
        <v>0</v>
      </c>
      <c r="AO622" s="157"/>
      <c r="AP622" s="157"/>
      <c r="AQ622" s="158">
        <f t="shared" si="61"/>
        <v>0</v>
      </c>
      <c r="AR622" s="158">
        <f t="shared" si="60"/>
        <v>65000000</v>
      </c>
      <c r="AS622" s="159"/>
      <c r="AT622" s="164"/>
      <c r="AU622" s="165"/>
      <c r="AV622" s="148"/>
    </row>
    <row r="623" spans="1:48" s="118" customFormat="1" ht="18.75" customHeight="1">
      <c r="A623" s="140">
        <v>57</v>
      </c>
      <c r="B623" s="141" t="s">
        <v>2370</v>
      </c>
      <c r="C623" s="142" t="s">
        <v>153</v>
      </c>
      <c r="D623" s="168" t="s">
        <v>114</v>
      </c>
      <c r="E623" s="168" t="s">
        <v>119</v>
      </c>
      <c r="F623" s="142" t="s">
        <v>2249</v>
      </c>
      <c r="G623" s="141" t="s">
        <v>208</v>
      </c>
      <c r="H623" s="142" t="s">
        <v>88</v>
      </c>
      <c r="I623" s="142" t="s">
        <v>40</v>
      </c>
      <c r="J623" s="168" t="s">
        <v>2371</v>
      </c>
      <c r="K623" s="141" t="s">
        <v>218</v>
      </c>
      <c r="L623" s="141">
        <v>77101700</v>
      </c>
      <c r="M623" s="143">
        <v>6414840</v>
      </c>
      <c r="N623" s="144">
        <v>10</v>
      </c>
      <c r="O623" s="143">
        <v>427376</v>
      </c>
      <c r="P623" s="144" t="s">
        <v>238</v>
      </c>
      <c r="Q623" s="144" t="s">
        <v>238</v>
      </c>
      <c r="R623" s="144" t="s">
        <v>238</v>
      </c>
      <c r="S623" s="141" t="s">
        <v>156</v>
      </c>
      <c r="T623" s="141" t="s">
        <v>155</v>
      </c>
      <c r="U623" s="141" t="s">
        <v>2250</v>
      </c>
      <c r="V623" s="145" t="s">
        <v>2251</v>
      </c>
      <c r="W623" s="141" t="s">
        <v>4011</v>
      </c>
      <c r="X623" s="146"/>
      <c r="Y623" s="147"/>
      <c r="Z623" s="147"/>
      <c r="AA623" s="141"/>
      <c r="AB623" s="146"/>
      <c r="AC623" s="162"/>
      <c r="AD623" s="146"/>
      <c r="AE623" s="163"/>
      <c r="AF623" s="152">
        <f t="shared" si="57"/>
        <v>427376</v>
      </c>
      <c r="AG623" s="167"/>
      <c r="AH623" s="146"/>
      <c r="AI623" s="163"/>
      <c r="AJ623" s="152">
        <f t="shared" si="58"/>
        <v>0</v>
      </c>
      <c r="AK623" s="164"/>
      <c r="AL623" s="146"/>
      <c r="AM623" s="163"/>
      <c r="AN623" s="158">
        <f t="shared" si="59"/>
        <v>0</v>
      </c>
      <c r="AO623" s="157"/>
      <c r="AP623" s="157"/>
      <c r="AQ623" s="158">
        <f t="shared" si="61"/>
        <v>0</v>
      </c>
      <c r="AR623" s="158">
        <f t="shared" si="60"/>
        <v>427376</v>
      </c>
      <c r="AS623" s="159"/>
      <c r="AT623" s="164"/>
      <c r="AU623" s="165"/>
      <c r="AV623" s="148"/>
    </row>
    <row r="624" spans="1:48" s="118" customFormat="1" ht="18.75" customHeight="1">
      <c r="A624" s="140">
        <v>58</v>
      </c>
      <c r="B624" s="141" t="s">
        <v>2372</v>
      </c>
      <c r="C624" s="142" t="s">
        <v>153</v>
      </c>
      <c r="D624" s="168" t="s">
        <v>114</v>
      </c>
      <c r="E624" s="168" t="s">
        <v>119</v>
      </c>
      <c r="F624" s="142" t="s">
        <v>2249</v>
      </c>
      <c r="G624" s="141" t="s">
        <v>208</v>
      </c>
      <c r="H624" s="142" t="s">
        <v>88</v>
      </c>
      <c r="I624" s="142" t="s">
        <v>40</v>
      </c>
      <c r="J624" s="168" t="s">
        <v>2373</v>
      </c>
      <c r="K624" s="141" t="s">
        <v>218</v>
      </c>
      <c r="L624" s="141">
        <v>77101700</v>
      </c>
      <c r="M624" s="143">
        <v>6414840</v>
      </c>
      <c r="N624" s="144">
        <v>10</v>
      </c>
      <c r="O624" s="143">
        <v>720</v>
      </c>
      <c r="P624" s="144" t="s">
        <v>238</v>
      </c>
      <c r="Q624" s="144" t="s">
        <v>238</v>
      </c>
      <c r="R624" s="144" t="s">
        <v>238</v>
      </c>
      <c r="S624" s="141" t="s">
        <v>156</v>
      </c>
      <c r="T624" s="141" t="s">
        <v>155</v>
      </c>
      <c r="U624" s="141" t="s">
        <v>2250</v>
      </c>
      <c r="V624" s="145" t="s">
        <v>2251</v>
      </c>
      <c r="W624" s="141" t="s">
        <v>4011</v>
      </c>
      <c r="X624" s="146"/>
      <c r="Y624" s="147"/>
      <c r="Z624" s="147"/>
      <c r="AA624" s="141"/>
      <c r="AB624" s="146"/>
      <c r="AC624" s="162"/>
      <c r="AD624" s="146"/>
      <c r="AE624" s="163"/>
      <c r="AF624" s="152">
        <f t="shared" si="57"/>
        <v>720</v>
      </c>
      <c r="AG624" s="167"/>
      <c r="AH624" s="146"/>
      <c r="AI624" s="163"/>
      <c r="AJ624" s="152">
        <f t="shared" si="58"/>
        <v>0</v>
      </c>
      <c r="AK624" s="164"/>
      <c r="AL624" s="146"/>
      <c r="AM624" s="163"/>
      <c r="AN624" s="158">
        <f t="shared" si="59"/>
        <v>0</v>
      </c>
      <c r="AO624" s="157"/>
      <c r="AP624" s="157"/>
      <c r="AQ624" s="158">
        <f t="shared" si="61"/>
        <v>0</v>
      </c>
      <c r="AR624" s="158">
        <f t="shared" si="60"/>
        <v>720</v>
      </c>
      <c r="AS624" s="159"/>
      <c r="AT624" s="164"/>
      <c r="AU624" s="165"/>
      <c r="AV624" s="148"/>
    </row>
    <row r="625" spans="1:48" s="118" customFormat="1" ht="18.75" customHeight="1">
      <c r="A625" s="140">
        <v>59</v>
      </c>
      <c r="B625" s="141" t="s">
        <v>2374</v>
      </c>
      <c r="C625" s="142" t="s">
        <v>153</v>
      </c>
      <c r="D625" s="168" t="s">
        <v>114</v>
      </c>
      <c r="E625" s="168" t="s">
        <v>119</v>
      </c>
      <c r="F625" s="142" t="s">
        <v>2249</v>
      </c>
      <c r="G625" s="141" t="s">
        <v>208</v>
      </c>
      <c r="H625" s="142" t="s">
        <v>5</v>
      </c>
      <c r="I625" s="142" t="s">
        <v>40</v>
      </c>
      <c r="J625" s="168" t="s">
        <v>2375</v>
      </c>
      <c r="K625" s="141" t="s">
        <v>218</v>
      </c>
      <c r="L625" s="141">
        <v>80111600</v>
      </c>
      <c r="M625" s="143">
        <v>3688533</v>
      </c>
      <c r="N625" s="144">
        <v>9</v>
      </c>
      <c r="O625" s="143">
        <v>13197000</v>
      </c>
      <c r="P625" s="144" t="s">
        <v>238</v>
      </c>
      <c r="Q625" s="144" t="s">
        <v>238</v>
      </c>
      <c r="R625" s="144" t="s">
        <v>238</v>
      </c>
      <c r="S625" s="141" t="s">
        <v>156</v>
      </c>
      <c r="T625" s="141" t="s">
        <v>155</v>
      </c>
      <c r="U625" s="141" t="s">
        <v>2250</v>
      </c>
      <c r="V625" s="145" t="s">
        <v>2251</v>
      </c>
      <c r="W625" s="141" t="s">
        <v>4011</v>
      </c>
      <c r="X625" s="146"/>
      <c r="Y625" s="147"/>
      <c r="Z625" s="147"/>
      <c r="AA625" s="141"/>
      <c r="AB625" s="146"/>
      <c r="AC625" s="162"/>
      <c r="AD625" s="146"/>
      <c r="AE625" s="163"/>
      <c r="AF625" s="152">
        <f t="shared" si="57"/>
        <v>13197000</v>
      </c>
      <c r="AG625" s="167"/>
      <c r="AH625" s="146"/>
      <c r="AI625" s="163"/>
      <c r="AJ625" s="152">
        <f t="shared" si="58"/>
        <v>0</v>
      </c>
      <c r="AK625" s="164"/>
      <c r="AL625" s="146"/>
      <c r="AM625" s="163"/>
      <c r="AN625" s="158">
        <f t="shared" si="59"/>
        <v>0</v>
      </c>
      <c r="AO625" s="157"/>
      <c r="AP625" s="157"/>
      <c r="AQ625" s="158">
        <f t="shared" si="61"/>
        <v>0</v>
      </c>
      <c r="AR625" s="158">
        <f t="shared" si="60"/>
        <v>13197000</v>
      </c>
      <c r="AS625" s="159"/>
      <c r="AT625" s="164"/>
      <c r="AU625" s="165"/>
      <c r="AV625" s="148"/>
    </row>
    <row r="626" spans="1:48" s="118" customFormat="1" ht="18.75" customHeight="1">
      <c r="A626" s="140">
        <v>60</v>
      </c>
      <c r="B626" s="141" t="s">
        <v>2376</v>
      </c>
      <c r="C626" s="142" t="s">
        <v>153</v>
      </c>
      <c r="D626" s="168" t="s">
        <v>114</v>
      </c>
      <c r="E626" s="168" t="s">
        <v>119</v>
      </c>
      <c r="F626" s="142" t="s">
        <v>2249</v>
      </c>
      <c r="G626" s="141" t="s">
        <v>208</v>
      </c>
      <c r="H626" s="142" t="s">
        <v>73</v>
      </c>
      <c r="I626" s="142" t="s">
        <v>228</v>
      </c>
      <c r="J626" s="168" t="s">
        <v>2377</v>
      </c>
      <c r="K626" s="141" t="s">
        <v>226</v>
      </c>
      <c r="L626" s="141" t="s">
        <v>237</v>
      </c>
      <c r="M626" s="143">
        <v>27000000</v>
      </c>
      <c r="N626" s="144">
        <v>1</v>
      </c>
      <c r="O626" s="143">
        <v>27000000</v>
      </c>
      <c r="P626" s="144" t="s">
        <v>37</v>
      </c>
      <c r="Q626" s="144" t="s">
        <v>37</v>
      </c>
      <c r="R626" s="144" t="s">
        <v>700</v>
      </c>
      <c r="S626" s="141" t="s">
        <v>156</v>
      </c>
      <c r="T626" s="141" t="s">
        <v>155</v>
      </c>
      <c r="U626" s="141" t="s">
        <v>2250</v>
      </c>
      <c r="V626" s="145" t="s">
        <v>2251</v>
      </c>
      <c r="W626" s="141" t="s">
        <v>4010</v>
      </c>
      <c r="X626" s="146">
        <v>45301</v>
      </c>
      <c r="Y626" s="147" t="s">
        <v>2378</v>
      </c>
      <c r="Z626" s="147" t="s">
        <v>38</v>
      </c>
      <c r="AA626" s="141" t="s">
        <v>1745</v>
      </c>
      <c r="AB626" s="146">
        <v>45302</v>
      </c>
      <c r="AC626" s="162" t="s">
        <v>2379</v>
      </c>
      <c r="AD626" s="146">
        <v>45302</v>
      </c>
      <c r="AE626" s="163">
        <v>27000000</v>
      </c>
      <c r="AF626" s="152">
        <f t="shared" si="57"/>
        <v>0</v>
      </c>
      <c r="AG626" s="167">
        <v>24</v>
      </c>
      <c r="AH626" s="146">
        <v>45306</v>
      </c>
      <c r="AI626" s="163">
        <v>27000000</v>
      </c>
      <c r="AJ626" s="152">
        <f t="shared" si="58"/>
        <v>0</v>
      </c>
      <c r="AK626" s="164">
        <v>738</v>
      </c>
      <c r="AL626" s="146">
        <v>45364</v>
      </c>
      <c r="AM626" s="163">
        <v>27000000</v>
      </c>
      <c r="AN626" s="158">
        <f t="shared" si="59"/>
        <v>0</v>
      </c>
      <c r="AO626" s="157">
        <v>27000000</v>
      </c>
      <c r="AP626" s="157"/>
      <c r="AQ626" s="158">
        <f t="shared" si="61"/>
        <v>0</v>
      </c>
      <c r="AR626" s="158">
        <f t="shared" si="60"/>
        <v>0</v>
      </c>
      <c r="AS626" s="159" t="s">
        <v>177</v>
      </c>
      <c r="AT626" s="164">
        <v>1843</v>
      </c>
      <c r="AU626" s="165" t="s">
        <v>2380</v>
      </c>
      <c r="AV626" s="148"/>
    </row>
    <row r="627" spans="1:48" s="118" customFormat="1" ht="18.75" customHeight="1">
      <c r="A627" s="140">
        <v>61</v>
      </c>
      <c r="B627" s="141" t="s">
        <v>2381</v>
      </c>
      <c r="C627" s="142" t="s">
        <v>153</v>
      </c>
      <c r="D627" s="168" t="s">
        <v>114</v>
      </c>
      <c r="E627" s="168" t="s">
        <v>119</v>
      </c>
      <c r="F627" s="142" t="s">
        <v>2249</v>
      </c>
      <c r="G627" s="141" t="s">
        <v>208</v>
      </c>
      <c r="H627" s="142" t="s">
        <v>73</v>
      </c>
      <c r="I627" s="142" t="s">
        <v>228</v>
      </c>
      <c r="J627" s="168" t="s">
        <v>2382</v>
      </c>
      <c r="K627" s="141" t="s">
        <v>226</v>
      </c>
      <c r="L627" s="141" t="s">
        <v>237</v>
      </c>
      <c r="M627" s="143">
        <v>94198531</v>
      </c>
      <c r="N627" s="144">
        <v>1</v>
      </c>
      <c r="O627" s="143">
        <v>94198531</v>
      </c>
      <c r="P627" s="144" t="s">
        <v>37</v>
      </c>
      <c r="Q627" s="144" t="s">
        <v>37</v>
      </c>
      <c r="R627" s="144" t="s">
        <v>700</v>
      </c>
      <c r="S627" s="141" t="s">
        <v>156</v>
      </c>
      <c r="T627" s="141" t="s">
        <v>155</v>
      </c>
      <c r="U627" s="141" t="s">
        <v>2250</v>
      </c>
      <c r="V627" s="145" t="s">
        <v>2251</v>
      </c>
      <c r="W627" s="141" t="s">
        <v>4010</v>
      </c>
      <c r="X627" s="146">
        <v>45301</v>
      </c>
      <c r="Y627" s="147" t="s">
        <v>2378</v>
      </c>
      <c r="Z627" s="147" t="s">
        <v>38</v>
      </c>
      <c r="AA627" s="141" t="s">
        <v>1745</v>
      </c>
      <c r="AB627" s="146">
        <v>45302</v>
      </c>
      <c r="AC627" s="162" t="s">
        <v>2383</v>
      </c>
      <c r="AD627" s="146">
        <v>45302</v>
      </c>
      <c r="AE627" s="163">
        <v>94198531</v>
      </c>
      <c r="AF627" s="152">
        <f t="shared" si="57"/>
        <v>0</v>
      </c>
      <c r="AG627" s="167">
        <v>25</v>
      </c>
      <c r="AH627" s="146">
        <v>45306</v>
      </c>
      <c r="AI627" s="163">
        <v>94198531</v>
      </c>
      <c r="AJ627" s="152">
        <f t="shared" si="58"/>
        <v>0</v>
      </c>
      <c r="AK627" s="164">
        <v>843</v>
      </c>
      <c r="AL627" s="146">
        <v>45366</v>
      </c>
      <c r="AM627" s="163">
        <v>94198531</v>
      </c>
      <c r="AN627" s="158">
        <f t="shared" si="59"/>
        <v>0</v>
      </c>
      <c r="AO627" s="157">
        <v>94198531</v>
      </c>
      <c r="AP627" s="157"/>
      <c r="AQ627" s="158">
        <f t="shared" si="61"/>
        <v>0</v>
      </c>
      <c r="AR627" s="158">
        <f t="shared" si="60"/>
        <v>0</v>
      </c>
      <c r="AS627" s="159" t="s">
        <v>177</v>
      </c>
      <c r="AT627" s="164">
        <v>211</v>
      </c>
      <c r="AU627" s="165" t="s">
        <v>2384</v>
      </c>
      <c r="AV627" s="148"/>
    </row>
    <row r="628" spans="1:48" s="118" customFormat="1" ht="18.75" customHeight="1">
      <c r="A628" s="140">
        <v>62</v>
      </c>
      <c r="B628" s="141" t="s">
        <v>2385</v>
      </c>
      <c r="C628" s="142" t="s">
        <v>153</v>
      </c>
      <c r="D628" s="168" t="s">
        <v>114</v>
      </c>
      <c r="E628" s="168" t="s">
        <v>119</v>
      </c>
      <c r="F628" s="142" t="s">
        <v>2249</v>
      </c>
      <c r="G628" s="141" t="s">
        <v>208</v>
      </c>
      <c r="H628" s="142" t="s">
        <v>73</v>
      </c>
      <c r="I628" s="142" t="s">
        <v>228</v>
      </c>
      <c r="J628" s="168" t="s">
        <v>2386</v>
      </c>
      <c r="K628" s="141" t="s">
        <v>226</v>
      </c>
      <c r="L628" s="141" t="s">
        <v>237</v>
      </c>
      <c r="M628" s="143">
        <v>94198531</v>
      </c>
      <c r="N628" s="144">
        <v>1</v>
      </c>
      <c r="O628" s="143">
        <v>1858100863</v>
      </c>
      <c r="P628" s="144" t="s">
        <v>37</v>
      </c>
      <c r="Q628" s="144" t="s">
        <v>37</v>
      </c>
      <c r="R628" s="144" t="s">
        <v>700</v>
      </c>
      <c r="S628" s="141" t="s">
        <v>156</v>
      </c>
      <c r="T628" s="141" t="s">
        <v>155</v>
      </c>
      <c r="U628" s="141" t="s">
        <v>2250</v>
      </c>
      <c r="V628" s="145" t="s">
        <v>2251</v>
      </c>
      <c r="W628" s="141" t="s">
        <v>4010</v>
      </c>
      <c r="X628" s="146">
        <v>45306</v>
      </c>
      <c r="Y628" s="147" t="s">
        <v>2387</v>
      </c>
      <c r="Z628" s="147" t="s">
        <v>38</v>
      </c>
      <c r="AA628" s="141" t="s">
        <v>2036</v>
      </c>
      <c r="AB628" s="146">
        <v>45307</v>
      </c>
      <c r="AC628" s="162" t="s">
        <v>2388</v>
      </c>
      <c r="AD628" s="146">
        <v>45307</v>
      </c>
      <c r="AE628" s="163">
        <v>1858100863</v>
      </c>
      <c r="AF628" s="152">
        <f t="shared" si="57"/>
        <v>0</v>
      </c>
      <c r="AG628" s="167">
        <v>29</v>
      </c>
      <c r="AH628" s="146">
        <v>45307</v>
      </c>
      <c r="AI628" s="163">
        <v>1858100862</v>
      </c>
      <c r="AJ628" s="152">
        <f t="shared" si="58"/>
        <v>1</v>
      </c>
      <c r="AK628" s="164">
        <v>99</v>
      </c>
      <c r="AL628" s="146">
        <v>45313</v>
      </c>
      <c r="AM628" s="163">
        <v>1858100862</v>
      </c>
      <c r="AN628" s="158">
        <f t="shared" si="59"/>
        <v>0</v>
      </c>
      <c r="AO628" s="157">
        <v>1858100862</v>
      </c>
      <c r="AP628" s="157"/>
      <c r="AQ628" s="158">
        <f t="shared" si="61"/>
        <v>0</v>
      </c>
      <c r="AR628" s="158">
        <f t="shared" si="60"/>
        <v>1</v>
      </c>
      <c r="AS628" s="159" t="s">
        <v>177</v>
      </c>
      <c r="AT628" s="164">
        <v>42</v>
      </c>
      <c r="AU628" s="165" t="s">
        <v>2389</v>
      </c>
      <c r="AV628" s="148"/>
    </row>
    <row r="629" spans="1:48" s="118" customFormat="1" ht="18.75" customHeight="1">
      <c r="A629" s="140">
        <v>63</v>
      </c>
      <c r="B629" s="141" t="s">
        <v>2390</v>
      </c>
      <c r="C629" s="142" t="s">
        <v>153</v>
      </c>
      <c r="D629" s="168" t="s">
        <v>114</v>
      </c>
      <c r="E629" s="168" t="s">
        <v>119</v>
      </c>
      <c r="F629" s="142" t="s">
        <v>2249</v>
      </c>
      <c r="G629" s="141" t="s">
        <v>208</v>
      </c>
      <c r="H629" s="142" t="s">
        <v>73</v>
      </c>
      <c r="I629" s="142" t="s">
        <v>228</v>
      </c>
      <c r="J629" s="168" t="s">
        <v>2391</v>
      </c>
      <c r="K629" s="141" t="s">
        <v>226</v>
      </c>
      <c r="L629" s="141" t="s">
        <v>237</v>
      </c>
      <c r="M629" s="143">
        <v>343688683</v>
      </c>
      <c r="N629" s="144">
        <v>1</v>
      </c>
      <c r="O629" s="143">
        <v>343688683</v>
      </c>
      <c r="P629" s="144" t="s">
        <v>37</v>
      </c>
      <c r="Q629" s="144" t="s">
        <v>37</v>
      </c>
      <c r="R629" s="144" t="s">
        <v>700</v>
      </c>
      <c r="S629" s="141" t="s">
        <v>156</v>
      </c>
      <c r="T629" s="141" t="s">
        <v>155</v>
      </c>
      <c r="U629" s="141" t="s">
        <v>2250</v>
      </c>
      <c r="V629" s="145" t="s">
        <v>2251</v>
      </c>
      <c r="W629" s="141" t="s">
        <v>4010</v>
      </c>
      <c r="X629" s="146">
        <v>45306</v>
      </c>
      <c r="Y629" s="147" t="s">
        <v>2387</v>
      </c>
      <c r="Z629" s="147" t="s">
        <v>38</v>
      </c>
      <c r="AA629" s="141" t="s">
        <v>2392</v>
      </c>
      <c r="AB629" s="146">
        <v>45307</v>
      </c>
      <c r="AC629" s="162" t="s">
        <v>2393</v>
      </c>
      <c r="AD629" s="146">
        <v>45307</v>
      </c>
      <c r="AE629" s="163">
        <v>343688683</v>
      </c>
      <c r="AF629" s="152">
        <f t="shared" si="57"/>
        <v>0</v>
      </c>
      <c r="AG629" s="167">
        <v>30</v>
      </c>
      <c r="AH629" s="146">
        <v>45307</v>
      </c>
      <c r="AI629" s="163">
        <v>343688683</v>
      </c>
      <c r="AJ629" s="152">
        <f t="shared" si="58"/>
        <v>0</v>
      </c>
      <c r="AK629" s="164">
        <v>100</v>
      </c>
      <c r="AL629" s="146">
        <v>45313</v>
      </c>
      <c r="AM629" s="163">
        <v>343688683</v>
      </c>
      <c r="AN629" s="158">
        <f t="shared" si="59"/>
        <v>0</v>
      </c>
      <c r="AO629" s="157">
        <v>343688683</v>
      </c>
      <c r="AP629" s="157"/>
      <c r="AQ629" s="158">
        <f t="shared" si="61"/>
        <v>0</v>
      </c>
      <c r="AR629" s="158">
        <f t="shared" si="60"/>
        <v>0</v>
      </c>
      <c r="AS629" s="159" t="s">
        <v>177</v>
      </c>
      <c r="AT629" s="164">
        <v>43</v>
      </c>
      <c r="AU629" s="165" t="s">
        <v>2394</v>
      </c>
      <c r="AV629" s="148"/>
    </row>
    <row r="630" spans="1:48" s="118" customFormat="1" ht="18.75" customHeight="1">
      <c r="A630" s="140">
        <v>64</v>
      </c>
      <c r="B630" s="141" t="s">
        <v>2395</v>
      </c>
      <c r="C630" s="142" t="s">
        <v>153</v>
      </c>
      <c r="D630" s="168" t="s">
        <v>114</v>
      </c>
      <c r="E630" s="168" t="s">
        <v>119</v>
      </c>
      <c r="F630" s="142" t="s">
        <v>2249</v>
      </c>
      <c r="G630" s="141" t="s">
        <v>208</v>
      </c>
      <c r="H630" s="142" t="s">
        <v>86</v>
      </c>
      <c r="I630" s="142" t="s">
        <v>40</v>
      </c>
      <c r="J630" s="168" t="s">
        <v>2396</v>
      </c>
      <c r="K630" s="141" t="s">
        <v>225</v>
      </c>
      <c r="L630" s="141">
        <v>81101500</v>
      </c>
      <c r="M630" s="143">
        <v>10000000</v>
      </c>
      <c r="N630" s="144" t="s">
        <v>2397</v>
      </c>
      <c r="O630" s="143">
        <v>20000000</v>
      </c>
      <c r="P630" s="144" t="s">
        <v>37</v>
      </c>
      <c r="Q630" s="144" t="s">
        <v>37</v>
      </c>
      <c r="R630" s="144" t="s">
        <v>700</v>
      </c>
      <c r="S630" s="141" t="s">
        <v>156</v>
      </c>
      <c r="T630" s="141" t="s">
        <v>155</v>
      </c>
      <c r="U630" s="141" t="s">
        <v>2250</v>
      </c>
      <c r="V630" s="145" t="s">
        <v>2251</v>
      </c>
      <c r="W630" s="141" t="s">
        <v>4011</v>
      </c>
      <c r="X630" s="146">
        <v>45310</v>
      </c>
      <c r="Y630" s="147" t="s">
        <v>2398</v>
      </c>
      <c r="Z630" s="147" t="s">
        <v>38</v>
      </c>
      <c r="AA630" s="141" t="s">
        <v>1703</v>
      </c>
      <c r="AB630" s="146">
        <v>45310</v>
      </c>
      <c r="AC630" s="162" t="s">
        <v>2399</v>
      </c>
      <c r="AD630" s="146">
        <v>45310</v>
      </c>
      <c r="AE630" s="163">
        <v>20000000</v>
      </c>
      <c r="AF630" s="152">
        <f t="shared" si="57"/>
        <v>0</v>
      </c>
      <c r="AG630" s="167">
        <v>35</v>
      </c>
      <c r="AH630" s="146">
        <v>45310</v>
      </c>
      <c r="AI630" s="163">
        <v>20000000</v>
      </c>
      <c r="AJ630" s="152">
        <f t="shared" si="58"/>
        <v>0</v>
      </c>
      <c r="AK630" s="164">
        <v>97</v>
      </c>
      <c r="AL630" s="146">
        <v>45310</v>
      </c>
      <c r="AM630" s="163">
        <v>20000000</v>
      </c>
      <c r="AN630" s="158">
        <f t="shared" si="59"/>
        <v>0</v>
      </c>
      <c r="AO630" s="157">
        <v>20000000</v>
      </c>
      <c r="AP630" s="157"/>
      <c r="AQ630" s="158">
        <f t="shared" si="61"/>
        <v>0</v>
      </c>
      <c r="AR630" s="158">
        <f t="shared" si="60"/>
        <v>0</v>
      </c>
      <c r="AS630" s="159" t="s">
        <v>170</v>
      </c>
      <c r="AT630" s="164">
        <v>379</v>
      </c>
      <c r="AU630" s="165" t="s">
        <v>2400</v>
      </c>
      <c r="AV630" s="148"/>
    </row>
    <row r="631" spans="1:48" s="118" customFormat="1" ht="18.75" customHeight="1">
      <c r="A631" s="140">
        <v>65</v>
      </c>
      <c r="B631" s="141" t="s">
        <v>2401</v>
      </c>
      <c r="C631" s="142" t="s">
        <v>153</v>
      </c>
      <c r="D631" s="168" t="s">
        <v>114</v>
      </c>
      <c r="E631" s="168" t="s">
        <v>119</v>
      </c>
      <c r="F631" s="142" t="s">
        <v>207</v>
      </c>
      <c r="G631" s="141" t="s">
        <v>208</v>
      </c>
      <c r="H631" s="142" t="s">
        <v>73</v>
      </c>
      <c r="I631" s="142" t="s">
        <v>40</v>
      </c>
      <c r="J631" s="168" t="s">
        <v>2402</v>
      </c>
      <c r="K631" s="141" t="s">
        <v>226</v>
      </c>
      <c r="L631" s="141" t="s">
        <v>237</v>
      </c>
      <c r="M631" s="143">
        <v>168420103</v>
      </c>
      <c r="N631" s="144">
        <v>1</v>
      </c>
      <c r="O631" s="143">
        <v>168420103</v>
      </c>
      <c r="P631" s="144" t="s">
        <v>452</v>
      </c>
      <c r="Q631" s="144" t="s">
        <v>452</v>
      </c>
      <c r="R631" s="144" t="s">
        <v>452</v>
      </c>
      <c r="S631" s="141" t="s">
        <v>156</v>
      </c>
      <c r="T631" s="141" t="s">
        <v>155</v>
      </c>
      <c r="U631" s="141" t="s">
        <v>2250</v>
      </c>
      <c r="V631" s="145" t="s">
        <v>2251</v>
      </c>
      <c r="W631" s="141" t="s">
        <v>4010</v>
      </c>
      <c r="X631" s="146">
        <v>45322</v>
      </c>
      <c r="Y631" s="147">
        <v>202415000009773</v>
      </c>
      <c r="Z631" s="147" t="s">
        <v>38</v>
      </c>
      <c r="AA631" s="141" t="s">
        <v>2403</v>
      </c>
      <c r="AB631" s="146">
        <v>45323</v>
      </c>
      <c r="AC631" s="162" t="s">
        <v>2404</v>
      </c>
      <c r="AD631" s="146">
        <v>45323</v>
      </c>
      <c r="AE631" s="163">
        <v>168420103</v>
      </c>
      <c r="AF631" s="152">
        <f t="shared" si="57"/>
        <v>0</v>
      </c>
      <c r="AG631" s="167">
        <v>59</v>
      </c>
      <c r="AH631" s="146">
        <v>45324</v>
      </c>
      <c r="AI631" s="163">
        <v>168420103</v>
      </c>
      <c r="AJ631" s="152">
        <f t="shared" si="58"/>
        <v>0</v>
      </c>
      <c r="AK631" s="164">
        <v>156</v>
      </c>
      <c r="AL631" s="146">
        <v>45328</v>
      </c>
      <c r="AM631" s="163">
        <v>168420103</v>
      </c>
      <c r="AN631" s="158">
        <f t="shared" si="59"/>
        <v>0</v>
      </c>
      <c r="AO631" s="157">
        <v>168420103</v>
      </c>
      <c r="AP631" s="157"/>
      <c r="AQ631" s="158">
        <f t="shared" si="61"/>
        <v>0</v>
      </c>
      <c r="AR631" s="158">
        <f t="shared" si="60"/>
        <v>0</v>
      </c>
      <c r="AS631" s="159" t="s">
        <v>2405</v>
      </c>
      <c r="AT631" s="164">
        <v>1100133430662020</v>
      </c>
      <c r="AU631" s="165" t="s">
        <v>2406</v>
      </c>
      <c r="AV631" s="148"/>
    </row>
    <row r="632" spans="1:48" s="118" customFormat="1" ht="18.75" customHeight="1">
      <c r="A632" s="140">
        <v>66</v>
      </c>
      <c r="B632" s="141" t="s">
        <v>2407</v>
      </c>
      <c r="C632" s="142" t="s">
        <v>153</v>
      </c>
      <c r="D632" s="168" t="s">
        <v>114</v>
      </c>
      <c r="E632" s="168" t="s">
        <v>119</v>
      </c>
      <c r="F632" s="142" t="s">
        <v>2249</v>
      </c>
      <c r="G632" s="141" t="s">
        <v>208</v>
      </c>
      <c r="H632" s="142" t="s">
        <v>86</v>
      </c>
      <c r="I632" s="142" t="s">
        <v>40</v>
      </c>
      <c r="J632" s="168" t="s">
        <v>2408</v>
      </c>
      <c r="K632" s="141" t="s">
        <v>218</v>
      </c>
      <c r="L632" s="141">
        <v>81101500</v>
      </c>
      <c r="M632" s="143">
        <v>4100000</v>
      </c>
      <c r="N632" s="144">
        <v>4</v>
      </c>
      <c r="O632" s="143">
        <v>16400000</v>
      </c>
      <c r="P632" s="144" t="s">
        <v>238</v>
      </c>
      <c r="Q632" s="144" t="s">
        <v>238</v>
      </c>
      <c r="R632" s="144" t="s">
        <v>238</v>
      </c>
      <c r="S632" s="141" t="s">
        <v>156</v>
      </c>
      <c r="T632" s="141" t="s">
        <v>2288</v>
      </c>
      <c r="U632" s="141" t="s">
        <v>2250</v>
      </c>
      <c r="V632" s="145" t="s">
        <v>2251</v>
      </c>
      <c r="W632" s="141" t="s">
        <v>4011</v>
      </c>
      <c r="X632" s="146">
        <v>45329</v>
      </c>
      <c r="Y632" s="147" t="s">
        <v>2409</v>
      </c>
      <c r="Z632" s="147" t="s">
        <v>179</v>
      </c>
      <c r="AA632" s="141" t="s">
        <v>2410</v>
      </c>
      <c r="AB632" s="146" t="s">
        <v>2411</v>
      </c>
      <c r="AC632" s="162" t="s">
        <v>2412</v>
      </c>
      <c r="AD632" s="146">
        <v>45343</v>
      </c>
      <c r="AE632" s="163">
        <v>16400000</v>
      </c>
      <c r="AF632" s="152">
        <f t="shared" si="57"/>
        <v>0</v>
      </c>
      <c r="AG632" s="167">
        <v>123</v>
      </c>
      <c r="AH632" s="146">
        <v>45343</v>
      </c>
      <c r="AI632" s="163">
        <v>16400000</v>
      </c>
      <c r="AJ632" s="152">
        <f t="shared" si="58"/>
        <v>0</v>
      </c>
      <c r="AK632" s="164">
        <v>304</v>
      </c>
      <c r="AL632" s="146">
        <v>45349</v>
      </c>
      <c r="AM632" s="163">
        <v>16400000</v>
      </c>
      <c r="AN632" s="158">
        <f t="shared" si="59"/>
        <v>0</v>
      </c>
      <c r="AO632" s="157">
        <v>8200000</v>
      </c>
      <c r="AP632" s="157"/>
      <c r="AQ632" s="158">
        <f t="shared" si="61"/>
        <v>8200000</v>
      </c>
      <c r="AR632" s="158">
        <f t="shared" si="60"/>
        <v>0</v>
      </c>
      <c r="AS632" s="159" t="s">
        <v>170</v>
      </c>
      <c r="AT632" s="164">
        <v>23</v>
      </c>
      <c r="AU632" s="165" t="s">
        <v>2413</v>
      </c>
      <c r="AV632" s="156" t="s">
        <v>2414</v>
      </c>
    </row>
    <row r="633" spans="1:48" s="118" customFormat="1" ht="18.75" customHeight="1">
      <c r="A633" s="140">
        <v>67</v>
      </c>
      <c r="B633" s="141" t="s">
        <v>2415</v>
      </c>
      <c r="C633" s="142" t="s">
        <v>153</v>
      </c>
      <c r="D633" s="168" t="s">
        <v>114</v>
      </c>
      <c r="E633" s="168" t="s">
        <v>119</v>
      </c>
      <c r="F633" s="142" t="s">
        <v>2249</v>
      </c>
      <c r="G633" s="141" t="s">
        <v>208</v>
      </c>
      <c r="H633" s="142" t="s">
        <v>212</v>
      </c>
      <c r="I633" s="142" t="s">
        <v>40</v>
      </c>
      <c r="J633" s="168" t="s">
        <v>2416</v>
      </c>
      <c r="K633" s="141" t="s">
        <v>218</v>
      </c>
      <c r="L633" s="141">
        <v>81101500</v>
      </c>
      <c r="M633" s="143">
        <v>14400000</v>
      </c>
      <c r="N633" s="144">
        <v>4</v>
      </c>
      <c r="O633" s="143">
        <v>57600000</v>
      </c>
      <c r="P633" s="144" t="s">
        <v>238</v>
      </c>
      <c r="Q633" s="144" t="s">
        <v>238</v>
      </c>
      <c r="R633" s="144" t="s">
        <v>238</v>
      </c>
      <c r="S633" s="141" t="s">
        <v>156</v>
      </c>
      <c r="T633" s="141" t="s">
        <v>2288</v>
      </c>
      <c r="U633" s="141" t="s">
        <v>2250</v>
      </c>
      <c r="V633" s="145" t="s">
        <v>2251</v>
      </c>
      <c r="W633" s="141" t="s">
        <v>4011</v>
      </c>
      <c r="X633" s="146">
        <v>45338</v>
      </c>
      <c r="Y633" s="147" t="s">
        <v>2417</v>
      </c>
      <c r="Z633" s="147" t="s">
        <v>178</v>
      </c>
      <c r="AA633" s="141" t="s">
        <v>2418</v>
      </c>
      <c r="AB633" s="146">
        <v>45341</v>
      </c>
      <c r="AC633" s="162" t="s">
        <v>2419</v>
      </c>
      <c r="AD633" s="146">
        <v>45343</v>
      </c>
      <c r="AE633" s="163">
        <v>57600000</v>
      </c>
      <c r="AF633" s="152">
        <f t="shared" si="57"/>
        <v>0</v>
      </c>
      <c r="AG633" s="167">
        <v>124</v>
      </c>
      <c r="AH633" s="146">
        <v>45343</v>
      </c>
      <c r="AI633" s="163">
        <v>57600000</v>
      </c>
      <c r="AJ633" s="152">
        <f t="shared" si="58"/>
        <v>0</v>
      </c>
      <c r="AK633" s="164">
        <v>335</v>
      </c>
      <c r="AL633" s="146">
        <v>45351</v>
      </c>
      <c r="AM633" s="163">
        <v>57600000</v>
      </c>
      <c r="AN633" s="158">
        <f t="shared" si="59"/>
        <v>0</v>
      </c>
      <c r="AO633" s="157">
        <v>28800000</v>
      </c>
      <c r="AP633" s="157"/>
      <c r="AQ633" s="158">
        <f t="shared" si="61"/>
        <v>28800000</v>
      </c>
      <c r="AR633" s="158">
        <f t="shared" si="60"/>
        <v>0</v>
      </c>
      <c r="AS633" s="159" t="s">
        <v>170</v>
      </c>
      <c r="AT633" s="164">
        <v>26</v>
      </c>
      <c r="AU633" s="165" t="s">
        <v>2420</v>
      </c>
      <c r="AV633" s="148"/>
    </row>
    <row r="634" spans="1:48" s="118" customFormat="1" ht="18.75" customHeight="1">
      <c r="A634" s="140">
        <v>68</v>
      </c>
      <c r="B634" s="141" t="s">
        <v>2421</v>
      </c>
      <c r="C634" s="142" t="s">
        <v>153</v>
      </c>
      <c r="D634" s="168" t="s">
        <v>114</v>
      </c>
      <c r="E634" s="168" t="s">
        <v>119</v>
      </c>
      <c r="F634" s="142" t="s">
        <v>2249</v>
      </c>
      <c r="G634" s="141" t="s">
        <v>208</v>
      </c>
      <c r="H634" s="142" t="s">
        <v>212</v>
      </c>
      <c r="I634" s="142" t="s">
        <v>40</v>
      </c>
      <c r="J634" s="168" t="s">
        <v>2422</v>
      </c>
      <c r="K634" s="141" t="s">
        <v>218</v>
      </c>
      <c r="L634" s="141">
        <v>81101500</v>
      </c>
      <c r="M634" s="143">
        <v>6935092</v>
      </c>
      <c r="N634" s="144">
        <v>4</v>
      </c>
      <c r="O634" s="143">
        <v>27740368</v>
      </c>
      <c r="P634" s="144" t="s">
        <v>238</v>
      </c>
      <c r="Q634" s="144" t="s">
        <v>238</v>
      </c>
      <c r="R634" s="144" t="s">
        <v>238</v>
      </c>
      <c r="S634" s="141" t="s">
        <v>156</v>
      </c>
      <c r="T634" s="141" t="s">
        <v>2288</v>
      </c>
      <c r="U634" s="141" t="s">
        <v>2250</v>
      </c>
      <c r="V634" s="145" t="s">
        <v>2251</v>
      </c>
      <c r="W634" s="141" t="s">
        <v>4011</v>
      </c>
      <c r="X634" s="146">
        <v>45338</v>
      </c>
      <c r="Y634" s="147" t="s">
        <v>2417</v>
      </c>
      <c r="Z634" s="147" t="s">
        <v>178</v>
      </c>
      <c r="AA634" s="141" t="s">
        <v>2423</v>
      </c>
      <c r="AB634" s="146">
        <v>45341</v>
      </c>
      <c r="AC634" s="162" t="s">
        <v>2424</v>
      </c>
      <c r="AD634" s="146">
        <v>45343</v>
      </c>
      <c r="AE634" s="163">
        <v>27740368</v>
      </c>
      <c r="AF634" s="152">
        <f t="shared" si="57"/>
        <v>0</v>
      </c>
      <c r="AG634" s="167">
        <v>125</v>
      </c>
      <c r="AH634" s="146">
        <v>45343</v>
      </c>
      <c r="AI634" s="163">
        <v>27740368</v>
      </c>
      <c r="AJ634" s="152">
        <f t="shared" si="58"/>
        <v>0</v>
      </c>
      <c r="AK634" s="164">
        <v>306</v>
      </c>
      <c r="AL634" s="146">
        <v>45349</v>
      </c>
      <c r="AM634" s="163">
        <v>27740368</v>
      </c>
      <c r="AN634" s="158">
        <f t="shared" si="59"/>
        <v>0</v>
      </c>
      <c r="AO634" s="157">
        <v>13870184</v>
      </c>
      <c r="AP634" s="157"/>
      <c r="AQ634" s="158">
        <f t="shared" si="61"/>
        <v>13870184</v>
      </c>
      <c r="AR634" s="158">
        <f t="shared" si="60"/>
        <v>0</v>
      </c>
      <c r="AS634" s="159" t="s">
        <v>170</v>
      </c>
      <c r="AT634" s="164">
        <v>25</v>
      </c>
      <c r="AU634" s="165" t="s">
        <v>2425</v>
      </c>
      <c r="AV634" s="148"/>
    </row>
    <row r="635" spans="1:48" s="118" customFormat="1" ht="18.75" customHeight="1">
      <c r="A635" s="140">
        <v>69</v>
      </c>
      <c r="B635" s="141" t="s">
        <v>2426</v>
      </c>
      <c r="C635" s="142" t="s">
        <v>153</v>
      </c>
      <c r="D635" s="168" t="s">
        <v>114</v>
      </c>
      <c r="E635" s="168" t="s">
        <v>119</v>
      </c>
      <c r="F635" s="142" t="s">
        <v>2249</v>
      </c>
      <c r="G635" s="141" t="s">
        <v>208</v>
      </c>
      <c r="H635" s="142" t="s">
        <v>211</v>
      </c>
      <c r="I635" s="142" t="s">
        <v>40</v>
      </c>
      <c r="J635" s="168" t="s">
        <v>2427</v>
      </c>
      <c r="K635" s="141" t="s">
        <v>218</v>
      </c>
      <c r="L635" s="141">
        <v>80111600</v>
      </c>
      <c r="M635" s="143">
        <v>6935092</v>
      </c>
      <c r="N635" s="144">
        <v>4</v>
      </c>
      <c r="O635" s="143">
        <v>27740368</v>
      </c>
      <c r="P635" s="144" t="s">
        <v>238</v>
      </c>
      <c r="Q635" s="144" t="s">
        <v>238</v>
      </c>
      <c r="R635" s="144" t="s">
        <v>238</v>
      </c>
      <c r="S635" s="141" t="s">
        <v>156</v>
      </c>
      <c r="T635" s="141" t="s">
        <v>2288</v>
      </c>
      <c r="U635" s="141" t="s">
        <v>2250</v>
      </c>
      <c r="V635" s="145" t="s">
        <v>2251</v>
      </c>
      <c r="W635" s="141" t="s">
        <v>4011</v>
      </c>
      <c r="X635" s="146">
        <v>45338</v>
      </c>
      <c r="Y635" s="147" t="s">
        <v>2417</v>
      </c>
      <c r="Z635" s="147" t="s">
        <v>178</v>
      </c>
      <c r="AA635" s="141" t="s">
        <v>2428</v>
      </c>
      <c r="AB635" s="146">
        <v>45341</v>
      </c>
      <c r="AC635" s="162" t="s">
        <v>2429</v>
      </c>
      <c r="AD635" s="146">
        <v>45343</v>
      </c>
      <c r="AE635" s="163">
        <v>27740368</v>
      </c>
      <c r="AF635" s="152">
        <f t="shared" si="57"/>
        <v>0</v>
      </c>
      <c r="AG635" s="167">
        <v>122</v>
      </c>
      <c r="AH635" s="146">
        <v>45343</v>
      </c>
      <c r="AI635" s="163">
        <v>27740368</v>
      </c>
      <c r="AJ635" s="152">
        <f t="shared" si="58"/>
        <v>0</v>
      </c>
      <c r="AK635" s="164">
        <v>315</v>
      </c>
      <c r="AL635" s="146">
        <v>45349</v>
      </c>
      <c r="AM635" s="163">
        <v>27740368</v>
      </c>
      <c r="AN635" s="158">
        <f t="shared" si="59"/>
        <v>0</v>
      </c>
      <c r="AO635" s="157">
        <v>13870184</v>
      </c>
      <c r="AP635" s="157"/>
      <c r="AQ635" s="158">
        <f t="shared" si="61"/>
        <v>13870184</v>
      </c>
      <c r="AR635" s="158">
        <f t="shared" si="60"/>
        <v>0</v>
      </c>
      <c r="AS635" s="159" t="s">
        <v>170</v>
      </c>
      <c r="AT635" s="164">
        <v>24</v>
      </c>
      <c r="AU635" s="165" t="s">
        <v>2430</v>
      </c>
      <c r="AV635" s="148"/>
    </row>
    <row r="636" spans="1:48" s="118" customFormat="1" ht="18.75" customHeight="1">
      <c r="A636" s="140">
        <v>70</v>
      </c>
      <c r="B636" s="141" t="s">
        <v>2431</v>
      </c>
      <c r="C636" s="142" t="s">
        <v>153</v>
      </c>
      <c r="D636" s="168" t="s">
        <v>114</v>
      </c>
      <c r="E636" s="168" t="s">
        <v>119</v>
      </c>
      <c r="F636" s="142" t="s">
        <v>2249</v>
      </c>
      <c r="G636" s="141" t="s">
        <v>208</v>
      </c>
      <c r="H636" s="142" t="s">
        <v>2</v>
      </c>
      <c r="I636" s="142" t="s">
        <v>40</v>
      </c>
      <c r="J636" s="168" t="s">
        <v>2432</v>
      </c>
      <c r="K636" s="141" t="s">
        <v>218</v>
      </c>
      <c r="L636" s="141">
        <v>80121700</v>
      </c>
      <c r="M636" s="143">
        <v>14400000</v>
      </c>
      <c r="N636" s="144">
        <v>4</v>
      </c>
      <c r="O636" s="143">
        <v>57600000</v>
      </c>
      <c r="P636" s="144" t="s">
        <v>238</v>
      </c>
      <c r="Q636" s="144" t="s">
        <v>238</v>
      </c>
      <c r="R636" s="144" t="s">
        <v>238</v>
      </c>
      <c r="S636" s="141" t="s">
        <v>156</v>
      </c>
      <c r="T636" s="141" t="s">
        <v>2288</v>
      </c>
      <c r="U636" s="141" t="s">
        <v>2250</v>
      </c>
      <c r="V636" s="145" t="s">
        <v>2251</v>
      </c>
      <c r="W636" s="141" t="s">
        <v>4011</v>
      </c>
      <c r="X636" s="146">
        <v>45338</v>
      </c>
      <c r="Y636" s="147" t="s">
        <v>2417</v>
      </c>
      <c r="Z636" s="147" t="s">
        <v>178</v>
      </c>
      <c r="AA636" s="141" t="s">
        <v>2433</v>
      </c>
      <c r="AB636" s="146">
        <v>45341</v>
      </c>
      <c r="AC636" s="162" t="s">
        <v>2434</v>
      </c>
      <c r="AD636" s="146">
        <v>45343</v>
      </c>
      <c r="AE636" s="163">
        <v>57600000</v>
      </c>
      <c r="AF636" s="152">
        <f t="shared" si="57"/>
        <v>0</v>
      </c>
      <c r="AG636" s="167">
        <v>126</v>
      </c>
      <c r="AH636" s="146">
        <v>45343</v>
      </c>
      <c r="AI636" s="163">
        <v>57600000</v>
      </c>
      <c r="AJ636" s="152">
        <f t="shared" si="58"/>
        <v>0</v>
      </c>
      <c r="AK636" s="164">
        <v>319</v>
      </c>
      <c r="AL636" s="146">
        <v>45350</v>
      </c>
      <c r="AM636" s="163">
        <v>57600000</v>
      </c>
      <c r="AN636" s="158">
        <f t="shared" si="59"/>
        <v>0</v>
      </c>
      <c r="AO636" s="157">
        <v>28800000</v>
      </c>
      <c r="AP636" s="157"/>
      <c r="AQ636" s="158">
        <f t="shared" si="61"/>
        <v>28800000</v>
      </c>
      <c r="AR636" s="158">
        <f t="shared" si="60"/>
        <v>0</v>
      </c>
      <c r="AS636" s="159" t="s">
        <v>170</v>
      </c>
      <c r="AT636" s="164">
        <v>28</v>
      </c>
      <c r="AU636" s="165" t="s">
        <v>2435</v>
      </c>
      <c r="AV636" s="148"/>
    </row>
    <row r="637" spans="1:48" s="118" customFormat="1" ht="18.75" customHeight="1">
      <c r="A637" s="140">
        <v>71</v>
      </c>
      <c r="B637" s="141" t="s">
        <v>2436</v>
      </c>
      <c r="C637" s="142" t="s">
        <v>153</v>
      </c>
      <c r="D637" s="168" t="s">
        <v>114</v>
      </c>
      <c r="E637" s="168" t="s">
        <v>119</v>
      </c>
      <c r="F637" s="142" t="s">
        <v>2249</v>
      </c>
      <c r="G637" s="141" t="s">
        <v>208</v>
      </c>
      <c r="H637" s="142" t="s">
        <v>86</v>
      </c>
      <c r="I637" s="142" t="s">
        <v>40</v>
      </c>
      <c r="J637" s="168" t="s">
        <v>2437</v>
      </c>
      <c r="K637" s="141" t="s">
        <v>226</v>
      </c>
      <c r="L637" s="141" t="s">
        <v>237</v>
      </c>
      <c r="M637" s="143">
        <v>500948475</v>
      </c>
      <c r="N637" s="144">
        <v>1</v>
      </c>
      <c r="O637" s="143">
        <v>500948475</v>
      </c>
      <c r="P637" s="144" t="s">
        <v>622</v>
      </c>
      <c r="Q637" s="144" t="s">
        <v>622</v>
      </c>
      <c r="R637" s="144" t="s">
        <v>622</v>
      </c>
      <c r="S637" s="141" t="s">
        <v>156</v>
      </c>
      <c r="T637" s="141" t="s">
        <v>155</v>
      </c>
      <c r="U637" s="141" t="s">
        <v>2250</v>
      </c>
      <c r="V637" s="145" t="s">
        <v>2251</v>
      </c>
      <c r="W637" s="141" t="s">
        <v>4010</v>
      </c>
      <c r="X637" s="146">
        <v>45341</v>
      </c>
      <c r="Y637" s="147">
        <v>202415000021543</v>
      </c>
      <c r="Z637" s="147" t="s">
        <v>178</v>
      </c>
      <c r="AA637" s="141" t="s">
        <v>2438</v>
      </c>
      <c r="AB637" s="146">
        <v>45341</v>
      </c>
      <c r="AC637" s="162" t="s">
        <v>2439</v>
      </c>
      <c r="AD637" s="146">
        <v>45341</v>
      </c>
      <c r="AE637" s="163">
        <v>500948475</v>
      </c>
      <c r="AF637" s="152">
        <f t="shared" si="57"/>
        <v>0</v>
      </c>
      <c r="AG637" s="167">
        <v>90</v>
      </c>
      <c r="AH637" s="146">
        <v>45341</v>
      </c>
      <c r="AI637" s="163">
        <v>0</v>
      </c>
      <c r="AJ637" s="152">
        <f t="shared" si="58"/>
        <v>500948475</v>
      </c>
      <c r="AK637" s="164"/>
      <c r="AL637" s="146"/>
      <c r="AM637" s="163"/>
      <c r="AN637" s="158">
        <f t="shared" si="59"/>
        <v>0</v>
      </c>
      <c r="AO637" s="157"/>
      <c r="AP637" s="157"/>
      <c r="AQ637" s="158">
        <f t="shared" si="61"/>
        <v>0</v>
      </c>
      <c r="AR637" s="158">
        <f t="shared" si="60"/>
        <v>500948475</v>
      </c>
      <c r="AS637" s="159"/>
      <c r="AT637" s="164"/>
      <c r="AU637" s="165"/>
      <c r="AV637" s="148"/>
    </row>
    <row r="638" spans="1:48" s="118" customFormat="1" ht="18.75" customHeight="1">
      <c r="A638" s="140">
        <v>72</v>
      </c>
      <c r="B638" s="141" t="s">
        <v>2440</v>
      </c>
      <c r="C638" s="142" t="s">
        <v>153</v>
      </c>
      <c r="D638" s="168" t="s">
        <v>114</v>
      </c>
      <c r="E638" s="168" t="s">
        <v>119</v>
      </c>
      <c r="F638" s="142" t="s">
        <v>2249</v>
      </c>
      <c r="G638" s="141" t="s">
        <v>208</v>
      </c>
      <c r="H638" s="142" t="s">
        <v>210</v>
      </c>
      <c r="I638" s="142" t="s">
        <v>40</v>
      </c>
      <c r="J638" s="168" t="s">
        <v>2441</v>
      </c>
      <c r="K638" s="141" t="s">
        <v>225</v>
      </c>
      <c r="L638" s="141">
        <v>80111600</v>
      </c>
      <c r="M638" s="143">
        <v>3253963</v>
      </c>
      <c r="N638" s="144">
        <v>28</v>
      </c>
      <c r="O638" s="143">
        <v>3037032</v>
      </c>
      <c r="P638" s="144" t="s">
        <v>452</v>
      </c>
      <c r="Q638" s="144" t="s">
        <v>452</v>
      </c>
      <c r="R638" s="144" t="s">
        <v>452</v>
      </c>
      <c r="S638" s="141" t="s">
        <v>156</v>
      </c>
      <c r="T638" s="141" t="s">
        <v>2288</v>
      </c>
      <c r="U638" s="141" t="s">
        <v>2250</v>
      </c>
      <c r="V638" s="145" t="s">
        <v>2251</v>
      </c>
      <c r="W638" s="141" t="s">
        <v>4011</v>
      </c>
      <c r="X638" s="146">
        <v>45343</v>
      </c>
      <c r="Y638" s="147">
        <v>202415000022533</v>
      </c>
      <c r="Z638" s="147" t="s">
        <v>178</v>
      </c>
      <c r="AA638" s="141" t="s">
        <v>2442</v>
      </c>
      <c r="AB638" s="146">
        <v>45344</v>
      </c>
      <c r="AC638" s="162" t="s">
        <v>2443</v>
      </c>
      <c r="AD638" s="146">
        <v>45344</v>
      </c>
      <c r="AE638" s="163">
        <v>3037032</v>
      </c>
      <c r="AF638" s="152">
        <f t="shared" si="57"/>
        <v>0</v>
      </c>
      <c r="AG638" s="167">
        <v>204</v>
      </c>
      <c r="AH638" s="146">
        <v>45349</v>
      </c>
      <c r="AI638" s="163">
        <v>3037032</v>
      </c>
      <c r="AJ638" s="152">
        <f t="shared" si="58"/>
        <v>0</v>
      </c>
      <c r="AK638" s="164">
        <v>328</v>
      </c>
      <c r="AL638" s="146">
        <v>45350</v>
      </c>
      <c r="AM638" s="163">
        <v>3037032</v>
      </c>
      <c r="AN638" s="158">
        <f t="shared" si="59"/>
        <v>0</v>
      </c>
      <c r="AO638" s="157">
        <v>3037032</v>
      </c>
      <c r="AP638" s="157"/>
      <c r="AQ638" s="158">
        <f t="shared" si="61"/>
        <v>0</v>
      </c>
      <c r="AR638" s="158">
        <f t="shared" si="60"/>
        <v>0</v>
      </c>
      <c r="AS638" s="159" t="s">
        <v>170</v>
      </c>
      <c r="AT638" s="164">
        <v>297</v>
      </c>
      <c r="AU638" s="165" t="s">
        <v>2444</v>
      </c>
      <c r="AV638" s="148"/>
    </row>
    <row r="639" spans="1:48" s="118" customFormat="1" ht="18.75" customHeight="1">
      <c r="A639" s="140">
        <v>73</v>
      </c>
      <c r="B639" s="141" t="s">
        <v>2445</v>
      </c>
      <c r="C639" s="142" t="s">
        <v>153</v>
      </c>
      <c r="D639" s="168" t="s">
        <v>114</v>
      </c>
      <c r="E639" s="168" t="s">
        <v>119</v>
      </c>
      <c r="F639" s="142" t="s">
        <v>2249</v>
      </c>
      <c r="G639" s="141" t="s">
        <v>208</v>
      </c>
      <c r="H639" s="142" t="s">
        <v>7</v>
      </c>
      <c r="I639" s="142" t="s">
        <v>40</v>
      </c>
      <c r="J639" s="168" t="s">
        <v>2446</v>
      </c>
      <c r="K639" s="141" t="s">
        <v>225</v>
      </c>
      <c r="L639" s="141">
        <v>80111600</v>
      </c>
      <c r="M639" s="143">
        <v>4276560</v>
      </c>
      <c r="N639" s="144">
        <v>1</v>
      </c>
      <c r="O639" s="143">
        <v>4276560</v>
      </c>
      <c r="P639" s="144" t="s">
        <v>452</v>
      </c>
      <c r="Q639" s="144" t="s">
        <v>452</v>
      </c>
      <c r="R639" s="144" t="s">
        <v>452</v>
      </c>
      <c r="S639" s="141" t="s">
        <v>156</v>
      </c>
      <c r="T639" s="141" t="s">
        <v>2288</v>
      </c>
      <c r="U639" s="141" t="s">
        <v>2250</v>
      </c>
      <c r="V639" s="145" t="s">
        <v>2251</v>
      </c>
      <c r="W639" s="141" t="s">
        <v>4011</v>
      </c>
      <c r="X639" s="146">
        <v>45343</v>
      </c>
      <c r="Y639" s="147">
        <v>202415000022533</v>
      </c>
      <c r="Z639" s="147" t="s">
        <v>178</v>
      </c>
      <c r="AA639" s="141" t="s">
        <v>2447</v>
      </c>
      <c r="AB639" s="146">
        <v>45344</v>
      </c>
      <c r="AC639" s="162" t="s">
        <v>2448</v>
      </c>
      <c r="AD639" s="146">
        <v>45344</v>
      </c>
      <c r="AE639" s="163">
        <v>4276560</v>
      </c>
      <c r="AF639" s="152">
        <f t="shared" si="57"/>
        <v>0</v>
      </c>
      <c r="AG639" s="167">
        <v>205</v>
      </c>
      <c r="AH639" s="146">
        <v>45349</v>
      </c>
      <c r="AI639" s="163">
        <v>4276560</v>
      </c>
      <c r="AJ639" s="152">
        <f t="shared" si="58"/>
        <v>0</v>
      </c>
      <c r="AK639" s="164">
        <v>326</v>
      </c>
      <c r="AL639" s="146">
        <v>45350</v>
      </c>
      <c r="AM639" s="163">
        <v>4276560</v>
      </c>
      <c r="AN639" s="158">
        <f t="shared" si="59"/>
        <v>0</v>
      </c>
      <c r="AO639" s="157">
        <v>4276560</v>
      </c>
      <c r="AP639" s="157"/>
      <c r="AQ639" s="158">
        <f t="shared" si="61"/>
        <v>0</v>
      </c>
      <c r="AR639" s="158">
        <f t="shared" si="60"/>
        <v>0</v>
      </c>
      <c r="AS639" s="159" t="s">
        <v>170</v>
      </c>
      <c r="AT639" s="164">
        <v>319</v>
      </c>
      <c r="AU639" s="165" t="s">
        <v>2449</v>
      </c>
      <c r="AV639" s="148"/>
    </row>
    <row r="640" spans="1:48" s="118" customFormat="1" ht="18.75" customHeight="1">
      <c r="A640" s="140">
        <v>74</v>
      </c>
      <c r="B640" s="141" t="s">
        <v>2450</v>
      </c>
      <c r="C640" s="142" t="s">
        <v>153</v>
      </c>
      <c r="D640" s="168" t="s">
        <v>114</v>
      </c>
      <c r="E640" s="168" t="s">
        <v>119</v>
      </c>
      <c r="F640" s="142" t="s">
        <v>2249</v>
      </c>
      <c r="G640" s="141" t="s">
        <v>208</v>
      </c>
      <c r="H640" s="142" t="s">
        <v>211</v>
      </c>
      <c r="I640" s="142" t="s">
        <v>40</v>
      </c>
      <c r="J640" s="168" t="s">
        <v>2451</v>
      </c>
      <c r="K640" s="141" t="s">
        <v>225</v>
      </c>
      <c r="L640" s="141">
        <v>80111600</v>
      </c>
      <c r="M640" s="143">
        <v>6949410</v>
      </c>
      <c r="N640" s="144">
        <v>1</v>
      </c>
      <c r="O640" s="143">
        <v>6949410</v>
      </c>
      <c r="P640" s="144" t="s">
        <v>452</v>
      </c>
      <c r="Q640" s="144" t="s">
        <v>452</v>
      </c>
      <c r="R640" s="144" t="s">
        <v>452</v>
      </c>
      <c r="S640" s="141" t="s">
        <v>156</v>
      </c>
      <c r="T640" s="141" t="s">
        <v>2288</v>
      </c>
      <c r="U640" s="141" t="s">
        <v>2250</v>
      </c>
      <c r="V640" s="145" t="s">
        <v>2251</v>
      </c>
      <c r="W640" s="141" t="s">
        <v>4011</v>
      </c>
      <c r="X640" s="146">
        <v>45343</v>
      </c>
      <c r="Y640" s="147">
        <v>202415000022533</v>
      </c>
      <c r="Z640" s="147" t="s">
        <v>178</v>
      </c>
      <c r="AA640" s="141" t="s">
        <v>2452</v>
      </c>
      <c r="AB640" s="146">
        <v>45344</v>
      </c>
      <c r="AC640" s="162" t="s">
        <v>2453</v>
      </c>
      <c r="AD640" s="146">
        <v>45344</v>
      </c>
      <c r="AE640" s="163">
        <v>6949410</v>
      </c>
      <c r="AF640" s="152">
        <f t="shared" si="57"/>
        <v>0</v>
      </c>
      <c r="AG640" s="167">
        <v>206</v>
      </c>
      <c r="AH640" s="146">
        <v>45349</v>
      </c>
      <c r="AI640" s="163">
        <v>6949410</v>
      </c>
      <c r="AJ640" s="152">
        <f t="shared" si="58"/>
        <v>0</v>
      </c>
      <c r="AK640" s="164">
        <v>342</v>
      </c>
      <c r="AL640" s="146">
        <v>45351</v>
      </c>
      <c r="AM640" s="163">
        <v>6949410</v>
      </c>
      <c r="AN640" s="158">
        <f t="shared" si="59"/>
        <v>0</v>
      </c>
      <c r="AO640" s="157">
        <v>6949410</v>
      </c>
      <c r="AP640" s="157"/>
      <c r="AQ640" s="158">
        <f t="shared" si="61"/>
        <v>0</v>
      </c>
      <c r="AR640" s="158">
        <f t="shared" si="60"/>
        <v>0</v>
      </c>
      <c r="AS640" s="159" t="s">
        <v>170</v>
      </c>
      <c r="AT640" s="164">
        <v>368</v>
      </c>
      <c r="AU640" s="165" t="s">
        <v>2454</v>
      </c>
      <c r="AV640" s="148"/>
    </row>
    <row r="641" spans="1:48" s="118" customFormat="1" ht="18.75" customHeight="1">
      <c r="A641" s="140">
        <v>75</v>
      </c>
      <c r="B641" s="141" t="s">
        <v>2455</v>
      </c>
      <c r="C641" s="142" t="s">
        <v>153</v>
      </c>
      <c r="D641" s="168" t="s">
        <v>114</v>
      </c>
      <c r="E641" s="168" t="s">
        <v>119</v>
      </c>
      <c r="F641" s="142" t="s">
        <v>2249</v>
      </c>
      <c r="G641" s="141" t="s">
        <v>208</v>
      </c>
      <c r="H641" s="142" t="s">
        <v>212</v>
      </c>
      <c r="I641" s="142" t="s">
        <v>40</v>
      </c>
      <c r="J641" s="168" t="s">
        <v>2456</v>
      </c>
      <c r="K641" s="141" t="s">
        <v>225</v>
      </c>
      <c r="L641" s="141">
        <v>81101500</v>
      </c>
      <c r="M641" s="143">
        <v>7483980</v>
      </c>
      <c r="N641" s="144">
        <v>1</v>
      </c>
      <c r="O641" s="143">
        <v>14967960</v>
      </c>
      <c r="P641" s="144" t="s">
        <v>452</v>
      </c>
      <c r="Q641" s="144" t="s">
        <v>452</v>
      </c>
      <c r="R641" s="144" t="s">
        <v>452</v>
      </c>
      <c r="S641" s="141" t="s">
        <v>156</v>
      </c>
      <c r="T641" s="141" t="s">
        <v>2288</v>
      </c>
      <c r="U641" s="141" t="s">
        <v>2250</v>
      </c>
      <c r="V641" s="145" t="s">
        <v>2251</v>
      </c>
      <c r="W641" s="141" t="s">
        <v>4011</v>
      </c>
      <c r="X641" s="146">
        <v>45343</v>
      </c>
      <c r="Y641" s="147">
        <v>202415000022533</v>
      </c>
      <c r="Z641" s="147" t="s">
        <v>178</v>
      </c>
      <c r="AA641" s="141" t="s">
        <v>2457</v>
      </c>
      <c r="AB641" s="146">
        <v>45344</v>
      </c>
      <c r="AC641" s="162" t="s">
        <v>2458</v>
      </c>
      <c r="AD641" s="146">
        <v>45344</v>
      </c>
      <c r="AE641" s="163">
        <v>7483980</v>
      </c>
      <c r="AF641" s="152">
        <f t="shared" si="57"/>
        <v>7483980</v>
      </c>
      <c r="AG641" s="167">
        <v>207</v>
      </c>
      <c r="AH641" s="146">
        <v>45349</v>
      </c>
      <c r="AI641" s="163">
        <v>7483980</v>
      </c>
      <c r="AJ641" s="152">
        <f t="shared" si="58"/>
        <v>0</v>
      </c>
      <c r="AK641" s="164">
        <v>355</v>
      </c>
      <c r="AL641" s="146">
        <v>45351</v>
      </c>
      <c r="AM641" s="163">
        <v>7483980</v>
      </c>
      <c r="AN641" s="158">
        <f t="shared" si="59"/>
        <v>0</v>
      </c>
      <c r="AO641" s="157">
        <v>7483980</v>
      </c>
      <c r="AP641" s="157"/>
      <c r="AQ641" s="158">
        <f t="shared" si="61"/>
        <v>0</v>
      </c>
      <c r="AR641" s="158">
        <f t="shared" si="60"/>
        <v>7483980</v>
      </c>
      <c r="AS641" s="159" t="s">
        <v>170</v>
      </c>
      <c r="AT641" s="164">
        <v>704</v>
      </c>
      <c r="AU641" s="165" t="s">
        <v>2459</v>
      </c>
      <c r="AV641" s="148"/>
    </row>
    <row r="642" spans="1:48" s="118" customFormat="1" ht="18.75" customHeight="1">
      <c r="A642" s="140">
        <v>76</v>
      </c>
      <c r="B642" s="141" t="s">
        <v>2460</v>
      </c>
      <c r="C642" s="142" t="s">
        <v>153</v>
      </c>
      <c r="D642" s="168" t="s">
        <v>114</v>
      </c>
      <c r="E642" s="168" t="s">
        <v>119</v>
      </c>
      <c r="F642" s="142" t="s">
        <v>2249</v>
      </c>
      <c r="G642" s="141" t="s">
        <v>208</v>
      </c>
      <c r="H642" s="142" t="s">
        <v>88</v>
      </c>
      <c r="I642" s="142" t="s">
        <v>40</v>
      </c>
      <c r="J642" s="168" t="s">
        <v>2461</v>
      </c>
      <c r="K642" s="141" t="s">
        <v>225</v>
      </c>
      <c r="L642" s="141">
        <v>77101700</v>
      </c>
      <c r="M642" s="143">
        <v>6414840</v>
      </c>
      <c r="N642" s="144">
        <v>1</v>
      </c>
      <c r="O642" s="143">
        <v>6414840</v>
      </c>
      <c r="P642" s="144" t="s">
        <v>452</v>
      </c>
      <c r="Q642" s="144" t="s">
        <v>452</v>
      </c>
      <c r="R642" s="144" t="s">
        <v>452</v>
      </c>
      <c r="S642" s="141" t="s">
        <v>156</v>
      </c>
      <c r="T642" s="141" t="s">
        <v>2288</v>
      </c>
      <c r="U642" s="141" t="s">
        <v>2250</v>
      </c>
      <c r="V642" s="145" t="s">
        <v>2251</v>
      </c>
      <c r="W642" s="141" t="s">
        <v>4011</v>
      </c>
      <c r="X642" s="146">
        <v>45343</v>
      </c>
      <c r="Y642" s="147">
        <v>202415000022533</v>
      </c>
      <c r="Z642" s="147" t="s">
        <v>178</v>
      </c>
      <c r="AA642" s="141" t="s">
        <v>2462</v>
      </c>
      <c r="AB642" s="146">
        <v>45344</v>
      </c>
      <c r="AC642" s="162" t="s">
        <v>2463</v>
      </c>
      <c r="AD642" s="146">
        <v>45344</v>
      </c>
      <c r="AE642" s="163">
        <v>6414840</v>
      </c>
      <c r="AF642" s="152">
        <f t="shared" si="57"/>
        <v>0</v>
      </c>
      <c r="AG642" s="167">
        <v>208</v>
      </c>
      <c r="AH642" s="146">
        <v>45349</v>
      </c>
      <c r="AI642" s="163">
        <v>6414840</v>
      </c>
      <c r="AJ642" s="152">
        <f t="shared" si="58"/>
        <v>0</v>
      </c>
      <c r="AK642" s="164">
        <v>356</v>
      </c>
      <c r="AL642" s="146">
        <v>45351</v>
      </c>
      <c r="AM642" s="163">
        <v>6414840</v>
      </c>
      <c r="AN642" s="158">
        <f t="shared" si="59"/>
        <v>0</v>
      </c>
      <c r="AO642" s="157">
        <v>3207420</v>
      </c>
      <c r="AP642" s="157"/>
      <c r="AQ642" s="158">
        <f t="shared" si="61"/>
        <v>3207420</v>
      </c>
      <c r="AR642" s="158">
        <f t="shared" si="60"/>
        <v>0</v>
      </c>
      <c r="AS642" s="159" t="s">
        <v>170</v>
      </c>
      <c r="AT642" s="164">
        <v>370</v>
      </c>
      <c r="AU642" s="165" t="s">
        <v>2464</v>
      </c>
      <c r="AV642" s="148"/>
    </row>
    <row r="643" spans="1:48" s="118" customFormat="1" ht="18.75" customHeight="1">
      <c r="A643" s="140">
        <v>77</v>
      </c>
      <c r="B643" s="141" t="s">
        <v>2465</v>
      </c>
      <c r="C643" s="142" t="s">
        <v>153</v>
      </c>
      <c r="D643" s="168" t="s">
        <v>114</v>
      </c>
      <c r="E643" s="168" t="s">
        <v>119</v>
      </c>
      <c r="F643" s="142" t="s">
        <v>2249</v>
      </c>
      <c r="G643" s="141" t="s">
        <v>208</v>
      </c>
      <c r="H643" s="142" t="s">
        <v>6</v>
      </c>
      <c r="I643" s="142" t="s">
        <v>40</v>
      </c>
      <c r="J643" s="168" t="s">
        <v>2466</v>
      </c>
      <c r="K643" s="141" t="s">
        <v>225</v>
      </c>
      <c r="L643" s="141">
        <v>93141500</v>
      </c>
      <c r="M643" s="143">
        <v>3788000</v>
      </c>
      <c r="N643" s="144">
        <v>1</v>
      </c>
      <c r="O643" s="143">
        <v>1364984</v>
      </c>
      <c r="P643" s="144" t="s">
        <v>452</v>
      </c>
      <c r="Q643" s="144" t="s">
        <v>452</v>
      </c>
      <c r="R643" s="144" t="s">
        <v>452</v>
      </c>
      <c r="S643" s="141" t="s">
        <v>156</v>
      </c>
      <c r="T643" s="141" t="s">
        <v>2288</v>
      </c>
      <c r="U643" s="141" t="s">
        <v>2250</v>
      </c>
      <c r="V643" s="145" t="s">
        <v>2251</v>
      </c>
      <c r="W643" s="141" t="s">
        <v>4011</v>
      </c>
      <c r="X643" s="146">
        <v>45343</v>
      </c>
      <c r="Y643" s="147">
        <v>202415000022533</v>
      </c>
      <c r="Z643" s="147" t="s">
        <v>178</v>
      </c>
      <c r="AA643" s="141" t="s">
        <v>2467</v>
      </c>
      <c r="AB643" s="146">
        <v>45344</v>
      </c>
      <c r="AC643" s="162" t="s">
        <v>2468</v>
      </c>
      <c r="AD643" s="146">
        <v>45344</v>
      </c>
      <c r="AE643" s="163">
        <v>0</v>
      </c>
      <c r="AF643" s="152">
        <f t="shared" si="57"/>
        <v>1364984</v>
      </c>
      <c r="AG643" s="167">
        <v>209</v>
      </c>
      <c r="AH643" s="146">
        <v>45349</v>
      </c>
      <c r="AI643" s="163">
        <v>0</v>
      </c>
      <c r="AJ643" s="152">
        <f t="shared" si="58"/>
        <v>0</v>
      </c>
      <c r="AK643" s="164"/>
      <c r="AL643" s="146"/>
      <c r="AM643" s="163"/>
      <c r="AN643" s="158">
        <f t="shared" si="59"/>
        <v>0</v>
      </c>
      <c r="AO643" s="157"/>
      <c r="AP643" s="157"/>
      <c r="AQ643" s="158">
        <f t="shared" si="61"/>
        <v>0</v>
      </c>
      <c r="AR643" s="158">
        <f t="shared" si="60"/>
        <v>1364984</v>
      </c>
      <c r="AS643" s="159"/>
      <c r="AT643" s="164"/>
      <c r="AU643" s="165"/>
      <c r="AV643" s="148" t="s">
        <v>2469</v>
      </c>
    </row>
    <row r="644" spans="1:48" s="118" customFormat="1" ht="18.75" customHeight="1">
      <c r="A644" s="140">
        <v>78</v>
      </c>
      <c r="B644" s="141" t="s">
        <v>2470</v>
      </c>
      <c r="C644" s="142" t="s">
        <v>153</v>
      </c>
      <c r="D644" s="168" t="s">
        <v>114</v>
      </c>
      <c r="E644" s="168" t="s">
        <v>119</v>
      </c>
      <c r="F644" s="142" t="s">
        <v>2249</v>
      </c>
      <c r="G644" s="141" t="s">
        <v>208</v>
      </c>
      <c r="H644" s="142" t="s">
        <v>86</v>
      </c>
      <c r="I644" s="142" t="s">
        <v>40</v>
      </c>
      <c r="J644" s="168" t="s">
        <v>2471</v>
      </c>
      <c r="K644" s="141" t="s">
        <v>225</v>
      </c>
      <c r="L644" s="141">
        <v>81101500</v>
      </c>
      <c r="M644" s="143">
        <v>4704216</v>
      </c>
      <c r="N644" s="144">
        <v>1</v>
      </c>
      <c r="O644" s="143">
        <v>4704216</v>
      </c>
      <c r="P644" s="144" t="s">
        <v>452</v>
      </c>
      <c r="Q644" s="144" t="s">
        <v>452</v>
      </c>
      <c r="R644" s="144" t="s">
        <v>452</v>
      </c>
      <c r="S644" s="141" t="s">
        <v>156</v>
      </c>
      <c r="T644" s="141" t="s">
        <v>2288</v>
      </c>
      <c r="U644" s="141" t="s">
        <v>2250</v>
      </c>
      <c r="V644" s="145" t="s">
        <v>2251</v>
      </c>
      <c r="W644" s="141" t="s">
        <v>4011</v>
      </c>
      <c r="X644" s="146">
        <v>45343</v>
      </c>
      <c r="Y644" s="147">
        <v>202415000022533</v>
      </c>
      <c r="Z644" s="147" t="s">
        <v>178</v>
      </c>
      <c r="AA644" s="141" t="s">
        <v>2472</v>
      </c>
      <c r="AB644" s="146">
        <v>45344</v>
      </c>
      <c r="AC644" s="162" t="s">
        <v>2473</v>
      </c>
      <c r="AD644" s="146">
        <v>45344</v>
      </c>
      <c r="AE644" s="163">
        <v>4704216</v>
      </c>
      <c r="AF644" s="152">
        <f t="shared" si="57"/>
        <v>0</v>
      </c>
      <c r="AG644" s="167">
        <v>210</v>
      </c>
      <c r="AH644" s="146">
        <v>45349</v>
      </c>
      <c r="AI644" s="163">
        <v>4704216</v>
      </c>
      <c r="AJ644" s="152">
        <f t="shared" si="58"/>
        <v>0</v>
      </c>
      <c r="AK644" s="164">
        <v>332</v>
      </c>
      <c r="AL644" s="146">
        <v>45350</v>
      </c>
      <c r="AM644" s="163">
        <v>4704216</v>
      </c>
      <c r="AN644" s="158">
        <f t="shared" si="59"/>
        <v>0</v>
      </c>
      <c r="AO644" s="157">
        <v>4704216</v>
      </c>
      <c r="AP644" s="157"/>
      <c r="AQ644" s="158">
        <f t="shared" si="61"/>
        <v>0</v>
      </c>
      <c r="AR644" s="158">
        <f t="shared" si="60"/>
        <v>0</v>
      </c>
      <c r="AS644" s="159" t="s">
        <v>170</v>
      </c>
      <c r="AT644" s="164">
        <v>481</v>
      </c>
      <c r="AU644" s="165" t="s">
        <v>2474</v>
      </c>
      <c r="AV644" s="148">
        <v>210</v>
      </c>
    </row>
    <row r="645" spans="1:48" s="118" customFormat="1" ht="18.75" customHeight="1">
      <c r="A645" s="140">
        <v>79</v>
      </c>
      <c r="B645" s="141" t="s">
        <v>2475</v>
      </c>
      <c r="C645" s="142" t="s">
        <v>153</v>
      </c>
      <c r="D645" s="168" t="s">
        <v>114</v>
      </c>
      <c r="E645" s="168" t="s">
        <v>119</v>
      </c>
      <c r="F645" s="142" t="s">
        <v>2249</v>
      </c>
      <c r="G645" s="141" t="s">
        <v>208</v>
      </c>
      <c r="H645" s="142" t="s">
        <v>88</v>
      </c>
      <c r="I645" s="142" t="s">
        <v>40</v>
      </c>
      <c r="J645" s="168" t="s">
        <v>2476</v>
      </c>
      <c r="K645" s="141" t="s">
        <v>225</v>
      </c>
      <c r="L645" s="141">
        <v>77101700</v>
      </c>
      <c r="M645" s="143">
        <v>6414840</v>
      </c>
      <c r="N645" s="144">
        <v>28</v>
      </c>
      <c r="O645" s="143">
        <v>5987184</v>
      </c>
      <c r="P645" s="144" t="s">
        <v>452</v>
      </c>
      <c r="Q645" s="144" t="s">
        <v>452</v>
      </c>
      <c r="R645" s="144" t="s">
        <v>452</v>
      </c>
      <c r="S645" s="141" t="s">
        <v>156</v>
      </c>
      <c r="T645" s="141" t="s">
        <v>2288</v>
      </c>
      <c r="U645" s="141" t="s">
        <v>2250</v>
      </c>
      <c r="V645" s="145" t="s">
        <v>2251</v>
      </c>
      <c r="W645" s="141" t="s">
        <v>4011</v>
      </c>
      <c r="X645" s="146">
        <v>45343</v>
      </c>
      <c r="Y645" s="147">
        <v>202415000022533</v>
      </c>
      <c r="Z645" s="147" t="s">
        <v>178</v>
      </c>
      <c r="AA645" s="141" t="s">
        <v>2477</v>
      </c>
      <c r="AB645" s="146">
        <v>45344</v>
      </c>
      <c r="AC645" s="162" t="s">
        <v>2478</v>
      </c>
      <c r="AD645" s="146">
        <v>45344</v>
      </c>
      <c r="AE645" s="163">
        <v>5987184</v>
      </c>
      <c r="AF645" s="152">
        <f t="shared" si="57"/>
        <v>0</v>
      </c>
      <c r="AG645" s="167">
        <v>211</v>
      </c>
      <c r="AH645" s="146">
        <v>45349</v>
      </c>
      <c r="AI645" s="163">
        <v>5987184</v>
      </c>
      <c r="AJ645" s="152">
        <f t="shared" si="58"/>
        <v>0</v>
      </c>
      <c r="AK645" s="164">
        <v>360</v>
      </c>
      <c r="AL645" s="146">
        <v>45351</v>
      </c>
      <c r="AM645" s="163">
        <v>5987184</v>
      </c>
      <c r="AN645" s="158">
        <f t="shared" si="59"/>
        <v>0</v>
      </c>
      <c r="AO645" s="157">
        <v>5987184</v>
      </c>
      <c r="AP645" s="157"/>
      <c r="AQ645" s="158">
        <f t="shared" si="61"/>
        <v>0</v>
      </c>
      <c r="AR645" s="158">
        <f t="shared" si="60"/>
        <v>0</v>
      </c>
      <c r="AS645" s="159" t="s">
        <v>170</v>
      </c>
      <c r="AT645" s="164">
        <v>713</v>
      </c>
      <c r="AU645" s="165" t="s">
        <v>2479</v>
      </c>
      <c r="AV645" s="148">
        <v>211</v>
      </c>
    </row>
    <row r="646" spans="1:48" s="118" customFormat="1" ht="18.75" customHeight="1">
      <c r="A646" s="140">
        <v>80</v>
      </c>
      <c r="B646" s="141" t="s">
        <v>2480</v>
      </c>
      <c r="C646" s="142" t="s">
        <v>153</v>
      </c>
      <c r="D646" s="168" t="s">
        <v>114</v>
      </c>
      <c r="E646" s="168" t="s">
        <v>119</v>
      </c>
      <c r="F646" s="142" t="s">
        <v>2249</v>
      </c>
      <c r="G646" s="141" t="s">
        <v>208</v>
      </c>
      <c r="H646" s="142" t="s">
        <v>6</v>
      </c>
      <c r="I646" s="142" t="s">
        <v>40</v>
      </c>
      <c r="J646" s="168" t="s">
        <v>2481</v>
      </c>
      <c r="K646" s="141" t="s">
        <v>225</v>
      </c>
      <c r="L646" s="141">
        <v>93141500</v>
      </c>
      <c r="M646" s="143">
        <v>4000000</v>
      </c>
      <c r="N646" s="144">
        <v>29</v>
      </c>
      <c r="O646" s="143">
        <v>3866667</v>
      </c>
      <c r="P646" s="144" t="s">
        <v>452</v>
      </c>
      <c r="Q646" s="144" t="s">
        <v>452</v>
      </c>
      <c r="R646" s="144" t="s">
        <v>452</v>
      </c>
      <c r="S646" s="141" t="s">
        <v>156</v>
      </c>
      <c r="T646" s="141" t="s">
        <v>2288</v>
      </c>
      <c r="U646" s="141" t="s">
        <v>2250</v>
      </c>
      <c r="V646" s="145" t="s">
        <v>2251</v>
      </c>
      <c r="W646" s="141" t="s">
        <v>4011</v>
      </c>
      <c r="X646" s="146">
        <v>45343</v>
      </c>
      <c r="Y646" s="147">
        <v>202415000022533</v>
      </c>
      <c r="Z646" s="147" t="s">
        <v>178</v>
      </c>
      <c r="AA646" s="141" t="s">
        <v>2482</v>
      </c>
      <c r="AB646" s="146">
        <v>45344</v>
      </c>
      <c r="AC646" s="162" t="s">
        <v>2483</v>
      </c>
      <c r="AD646" s="146">
        <v>45344</v>
      </c>
      <c r="AE646" s="163">
        <v>3866667</v>
      </c>
      <c r="AF646" s="152">
        <f t="shared" si="57"/>
        <v>0</v>
      </c>
      <c r="AG646" s="167">
        <v>212</v>
      </c>
      <c r="AH646" s="146">
        <v>45349</v>
      </c>
      <c r="AI646" s="163">
        <v>3866667</v>
      </c>
      <c r="AJ646" s="152">
        <f t="shared" si="58"/>
        <v>0</v>
      </c>
      <c r="AK646" s="164">
        <v>333</v>
      </c>
      <c r="AL646" s="146">
        <v>45350</v>
      </c>
      <c r="AM646" s="163">
        <v>3866667</v>
      </c>
      <c r="AN646" s="158">
        <f t="shared" si="59"/>
        <v>0</v>
      </c>
      <c r="AO646" s="157">
        <v>3866667</v>
      </c>
      <c r="AP646" s="157"/>
      <c r="AQ646" s="158">
        <f t="shared" si="61"/>
        <v>0</v>
      </c>
      <c r="AR646" s="158">
        <f t="shared" si="60"/>
        <v>0</v>
      </c>
      <c r="AS646" s="159" t="s">
        <v>170</v>
      </c>
      <c r="AT646" s="164">
        <v>703</v>
      </c>
      <c r="AU646" s="165" t="s">
        <v>2484</v>
      </c>
      <c r="AV646" s="148">
        <v>212</v>
      </c>
    </row>
    <row r="647" spans="1:48" s="118" customFormat="1" ht="18.75" customHeight="1">
      <c r="A647" s="140">
        <v>81</v>
      </c>
      <c r="B647" s="141" t="s">
        <v>2485</v>
      </c>
      <c r="C647" s="142" t="s">
        <v>153</v>
      </c>
      <c r="D647" s="168" t="s">
        <v>114</v>
      </c>
      <c r="E647" s="168" t="s">
        <v>119</v>
      </c>
      <c r="F647" s="142" t="s">
        <v>2249</v>
      </c>
      <c r="G647" s="141" t="s">
        <v>208</v>
      </c>
      <c r="H647" s="142" t="s">
        <v>212</v>
      </c>
      <c r="I647" s="142" t="s">
        <v>40</v>
      </c>
      <c r="J647" s="168" t="s">
        <v>2486</v>
      </c>
      <c r="K647" s="141" t="s">
        <v>225</v>
      </c>
      <c r="L647" s="141">
        <v>81101500</v>
      </c>
      <c r="M647" s="143">
        <v>6514840</v>
      </c>
      <c r="N647" s="144">
        <v>1</v>
      </c>
      <c r="O647" s="143">
        <v>6514840</v>
      </c>
      <c r="P647" s="144" t="s">
        <v>452</v>
      </c>
      <c r="Q647" s="144" t="s">
        <v>452</v>
      </c>
      <c r="R647" s="144" t="s">
        <v>452</v>
      </c>
      <c r="S647" s="141" t="s">
        <v>156</v>
      </c>
      <c r="T647" s="141" t="s">
        <v>2288</v>
      </c>
      <c r="U647" s="141" t="s">
        <v>2250</v>
      </c>
      <c r="V647" s="145" t="s">
        <v>2251</v>
      </c>
      <c r="W647" s="141" t="s">
        <v>4011</v>
      </c>
      <c r="X647" s="146">
        <v>45343</v>
      </c>
      <c r="Y647" s="147">
        <v>202415000022533</v>
      </c>
      <c r="Z647" s="147" t="s">
        <v>178</v>
      </c>
      <c r="AA647" s="141" t="s">
        <v>2487</v>
      </c>
      <c r="AB647" s="146">
        <v>45344</v>
      </c>
      <c r="AC647" s="162" t="s">
        <v>2488</v>
      </c>
      <c r="AD647" s="146">
        <v>45344</v>
      </c>
      <c r="AE647" s="163">
        <v>6514840</v>
      </c>
      <c r="AF647" s="152">
        <f t="shared" si="57"/>
        <v>0</v>
      </c>
      <c r="AG647" s="167">
        <v>213</v>
      </c>
      <c r="AH647" s="146">
        <v>45349</v>
      </c>
      <c r="AI647" s="163">
        <v>6514840</v>
      </c>
      <c r="AJ647" s="152">
        <f t="shared" si="58"/>
        <v>0</v>
      </c>
      <c r="AK647" s="164">
        <v>323</v>
      </c>
      <c r="AL647" s="146">
        <v>45350</v>
      </c>
      <c r="AM647" s="163">
        <v>6514840</v>
      </c>
      <c r="AN647" s="158">
        <f t="shared" si="59"/>
        <v>0</v>
      </c>
      <c r="AO647" s="157">
        <v>6514840</v>
      </c>
      <c r="AP647" s="157"/>
      <c r="AQ647" s="158">
        <f t="shared" si="61"/>
        <v>0</v>
      </c>
      <c r="AR647" s="158">
        <f t="shared" si="60"/>
        <v>0</v>
      </c>
      <c r="AS647" s="159" t="s">
        <v>170</v>
      </c>
      <c r="AT647" s="164">
        <v>376</v>
      </c>
      <c r="AU647" s="165" t="s">
        <v>2489</v>
      </c>
      <c r="AV647" s="148">
        <v>213</v>
      </c>
    </row>
    <row r="648" spans="1:48" s="118" customFormat="1" ht="18.75" customHeight="1">
      <c r="A648" s="140">
        <v>82</v>
      </c>
      <c r="B648" s="141" t="s">
        <v>2490</v>
      </c>
      <c r="C648" s="142" t="s">
        <v>153</v>
      </c>
      <c r="D648" s="168" t="s">
        <v>114</v>
      </c>
      <c r="E648" s="168" t="s">
        <v>119</v>
      </c>
      <c r="F648" s="142" t="s">
        <v>2249</v>
      </c>
      <c r="G648" s="141" t="s">
        <v>208</v>
      </c>
      <c r="H648" s="142" t="s">
        <v>6</v>
      </c>
      <c r="I648" s="142" t="s">
        <v>40</v>
      </c>
      <c r="J648" s="168" t="s">
        <v>2491</v>
      </c>
      <c r="K648" s="141" t="s">
        <v>226</v>
      </c>
      <c r="L648" s="141" t="s">
        <v>237</v>
      </c>
      <c r="M648" s="143">
        <v>0</v>
      </c>
      <c r="N648" s="144">
        <v>0</v>
      </c>
      <c r="O648" s="143">
        <f>85500000-85500000</f>
        <v>0</v>
      </c>
      <c r="P648" s="144" t="s">
        <v>361</v>
      </c>
      <c r="Q648" s="144" t="s">
        <v>361</v>
      </c>
      <c r="R648" s="144" t="s">
        <v>361</v>
      </c>
      <c r="S648" s="141" t="s">
        <v>156</v>
      </c>
      <c r="T648" s="141" t="s">
        <v>2288</v>
      </c>
      <c r="U648" s="141" t="s">
        <v>2250</v>
      </c>
      <c r="V648" s="145" t="s">
        <v>2251</v>
      </c>
      <c r="W648" s="141" t="s">
        <v>4010</v>
      </c>
      <c r="X648" s="146">
        <v>45343</v>
      </c>
      <c r="Y648" s="147">
        <v>202415000022533</v>
      </c>
      <c r="Z648" s="147" t="s">
        <v>178</v>
      </c>
      <c r="AA648" s="141" t="s">
        <v>2492</v>
      </c>
      <c r="AB648" s="146">
        <v>45344</v>
      </c>
      <c r="AC648" s="162" t="s">
        <v>2493</v>
      </c>
      <c r="AD648" s="146">
        <v>45344</v>
      </c>
      <c r="AE648" s="163">
        <v>0</v>
      </c>
      <c r="AF648" s="152">
        <f t="shared" ref="AF648:AF711" si="64">O648-AE648</f>
        <v>0</v>
      </c>
      <c r="AG648" s="167"/>
      <c r="AH648" s="146"/>
      <c r="AI648" s="163"/>
      <c r="AJ648" s="152">
        <f t="shared" ref="AJ648:AJ711" si="65">AE648-AI648</f>
        <v>0</v>
      </c>
      <c r="AK648" s="164"/>
      <c r="AL648" s="146"/>
      <c r="AM648" s="163"/>
      <c r="AN648" s="158">
        <f t="shared" ref="AN648:AN711" si="66">AI648-AM648</f>
        <v>0</v>
      </c>
      <c r="AO648" s="157"/>
      <c r="AP648" s="157"/>
      <c r="AQ648" s="158">
        <f t="shared" si="61"/>
        <v>0</v>
      </c>
      <c r="AR648" s="158">
        <f t="shared" ref="AR648:AR711" si="67">O648-AM648</f>
        <v>0</v>
      </c>
      <c r="AS648" s="159"/>
      <c r="AT648" s="164"/>
      <c r="AU648" s="165"/>
      <c r="AV648" s="148"/>
    </row>
    <row r="649" spans="1:48" s="118" customFormat="1" ht="18.75" customHeight="1">
      <c r="A649" s="140">
        <v>83</v>
      </c>
      <c r="B649" s="141" t="s">
        <v>2494</v>
      </c>
      <c r="C649" s="142" t="s">
        <v>153</v>
      </c>
      <c r="D649" s="168" t="s">
        <v>114</v>
      </c>
      <c r="E649" s="168" t="s">
        <v>119</v>
      </c>
      <c r="F649" s="142" t="s">
        <v>2249</v>
      </c>
      <c r="G649" s="141" t="s">
        <v>208</v>
      </c>
      <c r="H649" s="142" t="s">
        <v>88</v>
      </c>
      <c r="I649" s="142" t="s">
        <v>40</v>
      </c>
      <c r="J649" s="168" t="s">
        <v>2495</v>
      </c>
      <c r="K649" s="141" t="s">
        <v>225</v>
      </c>
      <c r="L649" s="141">
        <v>77101700</v>
      </c>
      <c r="M649" s="143">
        <v>6414840</v>
      </c>
      <c r="N649" s="144">
        <v>1</v>
      </c>
      <c r="O649" s="143">
        <v>6414840</v>
      </c>
      <c r="P649" s="144" t="s">
        <v>452</v>
      </c>
      <c r="Q649" s="144" t="s">
        <v>452</v>
      </c>
      <c r="R649" s="144" t="s">
        <v>452</v>
      </c>
      <c r="S649" s="141" t="s">
        <v>156</v>
      </c>
      <c r="T649" s="141" t="s">
        <v>2288</v>
      </c>
      <c r="U649" s="141" t="s">
        <v>2250</v>
      </c>
      <c r="V649" s="145" t="s">
        <v>2251</v>
      </c>
      <c r="W649" s="141" t="s">
        <v>4011</v>
      </c>
      <c r="X649" s="146">
        <v>45343</v>
      </c>
      <c r="Y649" s="147">
        <v>202415000022533</v>
      </c>
      <c r="Z649" s="147" t="s">
        <v>178</v>
      </c>
      <c r="AA649" s="141" t="s">
        <v>2496</v>
      </c>
      <c r="AB649" s="146">
        <v>45344</v>
      </c>
      <c r="AC649" s="162" t="s">
        <v>2497</v>
      </c>
      <c r="AD649" s="146">
        <v>45344</v>
      </c>
      <c r="AE649" s="163">
        <v>6414840</v>
      </c>
      <c r="AF649" s="152">
        <f t="shared" si="64"/>
        <v>0</v>
      </c>
      <c r="AG649" s="167">
        <v>215</v>
      </c>
      <c r="AH649" s="146">
        <v>45349</v>
      </c>
      <c r="AI649" s="163">
        <v>6414840</v>
      </c>
      <c r="AJ649" s="152">
        <f t="shared" si="65"/>
        <v>0</v>
      </c>
      <c r="AK649" s="164">
        <v>361</v>
      </c>
      <c r="AL649" s="146">
        <v>45351</v>
      </c>
      <c r="AM649" s="163">
        <v>6414840</v>
      </c>
      <c r="AN649" s="158">
        <f t="shared" si="66"/>
        <v>0</v>
      </c>
      <c r="AO649" s="157">
        <v>6414840</v>
      </c>
      <c r="AP649" s="157"/>
      <c r="AQ649" s="158">
        <f t="shared" ref="AQ649:AQ712" si="68">AM649-AO649</f>
        <v>0</v>
      </c>
      <c r="AR649" s="158">
        <f t="shared" si="67"/>
        <v>0</v>
      </c>
      <c r="AS649" s="159" t="s">
        <v>170</v>
      </c>
      <c r="AT649" s="164">
        <v>714</v>
      </c>
      <c r="AU649" s="165" t="s">
        <v>2498</v>
      </c>
      <c r="AV649" s="148">
        <v>215</v>
      </c>
    </row>
    <row r="650" spans="1:48" s="118" customFormat="1" ht="18.75" customHeight="1">
      <c r="A650" s="140">
        <v>84</v>
      </c>
      <c r="B650" s="141" t="s">
        <v>2499</v>
      </c>
      <c r="C650" s="142" t="s">
        <v>153</v>
      </c>
      <c r="D650" s="168" t="s">
        <v>114</v>
      </c>
      <c r="E650" s="168" t="s">
        <v>119</v>
      </c>
      <c r="F650" s="142" t="s">
        <v>2249</v>
      </c>
      <c r="G650" s="141" t="s">
        <v>208</v>
      </c>
      <c r="H650" s="142" t="s">
        <v>86</v>
      </c>
      <c r="I650" s="142" t="s">
        <v>40</v>
      </c>
      <c r="J650" s="168" t="s">
        <v>2500</v>
      </c>
      <c r="K650" s="141" t="s">
        <v>225</v>
      </c>
      <c r="L650" s="141">
        <v>81101500</v>
      </c>
      <c r="M650" s="143">
        <v>7483980</v>
      </c>
      <c r="N650" s="144">
        <v>29</v>
      </c>
      <c r="O650" s="143">
        <v>7234514</v>
      </c>
      <c r="P650" s="144" t="s">
        <v>452</v>
      </c>
      <c r="Q650" s="144" t="s">
        <v>452</v>
      </c>
      <c r="R650" s="144" t="s">
        <v>452</v>
      </c>
      <c r="S650" s="141" t="s">
        <v>156</v>
      </c>
      <c r="T650" s="141" t="s">
        <v>2288</v>
      </c>
      <c r="U650" s="141" t="s">
        <v>2250</v>
      </c>
      <c r="V650" s="145" t="s">
        <v>2251</v>
      </c>
      <c r="W650" s="141" t="s">
        <v>4011</v>
      </c>
      <c r="X650" s="146">
        <v>45343</v>
      </c>
      <c r="Y650" s="147">
        <v>202415000022533</v>
      </c>
      <c r="Z650" s="147" t="s">
        <v>178</v>
      </c>
      <c r="AA650" s="141" t="s">
        <v>2501</v>
      </c>
      <c r="AB650" s="146">
        <v>45344</v>
      </c>
      <c r="AC650" s="162" t="s">
        <v>2502</v>
      </c>
      <c r="AD650" s="146">
        <v>45344</v>
      </c>
      <c r="AE650" s="163">
        <v>7234514</v>
      </c>
      <c r="AF650" s="152">
        <f t="shared" si="64"/>
        <v>0</v>
      </c>
      <c r="AG650" s="167">
        <v>216</v>
      </c>
      <c r="AH650" s="146">
        <v>45349</v>
      </c>
      <c r="AI650" s="163">
        <v>7234514</v>
      </c>
      <c r="AJ650" s="152">
        <f t="shared" si="65"/>
        <v>0</v>
      </c>
      <c r="AK650" s="164">
        <v>345</v>
      </c>
      <c r="AL650" s="146">
        <v>45351</v>
      </c>
      <c r="AM650" s="163">
        <v>7234514</v>
      </c>
      <c r="AN650" s="158">
        <f t="shared" si="66"/>
        <v>0</v>
      </c>
      <c r="AO650" s="157">
        <v>7234514</v>
      </c>
      <c r="AP650" s="157"/>
      <c r="AQ650" s="158">
        <f t="shared" si="68"/>
        <v>0</v>
      </c>
      <c r="AR650" s="158">
        <f t="shared" si="67"/>
        <v>0</v>
      </c>
      <c r="AS650" s="159" t="s">
        <v>170</v>
      </c>
      <c r="AT650" s="164">
        <v>705</v>
      </c>
      <c r="AU650" s="165" t="s">
        <v>2503</v>
      </c>
      <c r="AV650" s="148">
        <v>216</v>
      </c>
    </row>
    <row r="651" spans="1:48" s="118" customFormat="1" ht="18.75" customHeight="1">
      <c r="A651" s="140">
        <v>85</v>
      </c>
      <c r="B651" s="141" t="s">
        <v>2504</v>
      </c>
      <c r="C651" s="142" t="s">
        <v>153</v>
      </c>
      <c r="D651" s="168" t="s">
        <v>114</v>
      </c>
      <c r="E651" s="168" t="s">
        <v>119</v>
      </c>
      <c r="F651" s="142" t="s">
        <v>2249</v>
      </c>
      <c r="G651" s="141" t="s">
        <v>208</v>
      </c>
      <c r="H651" s="142" t="s">
        <v>86</v>
      </c>
      <c r="I651" s="142" t="s">
        <v>40</v>
      </c>
      <c r="J651" s="168" t="s">
        <v>2505</v>
      </c>
      <c r="K651" s="141" t="s">
        <v>225</v>
      </c>
      <c r="L651" s="141">
        <v>81101500</v>
      </c>
      <c r="M651" s="143">
        <v>5452614</v>
      </c>
      <c r="N651" s="144">
        <v>1</v>
      </c>
      <c r="O651" s="143">
        <v>5452614</v>
      </c>
      <c r="P651" s="144" t="s">
        <v>452</v>
      </c>
      <c r="Q651" s="144" t="s">
        <v>452</v>
      </c>
      <c r="R651" s="144" t="s">
        <v>452</v>
      </c>
      <c r="S651" s="141" t="s">
        <v>156</v>
      </c>
      <c r="T651" s="141" t="s">
        <v>2288</v>
      </c>
      <c r="U651" s="141" t="s">
        <v>2250</v>
      </c>
      <c r="V651" s="145" t="s">
        <v>2251</v>
      </c>
      <c r="W651" s="141" t="s">
        <v>4011</v>
      </c>
      <c r="X651" s="146">
        <v>45343</v>
      </c>
      <c r="Y651" s="147">
        <v>202415000022533</v>
      </c>
      <c r="Z651" s="147" t="s">
        <v>178</v>
      </c>
      <c r="AA651" s="141" t="s">
        <v>2506</v>
      </c>
      <c r="AB651" s="146">
        <v>45344</v>
      </c>
      <c r="AC651" s="162" t="s">
        <v>2507</v>
      </c>
      <c r="AD651" s="146">
        <v>45344</v>
      </c>
      <c r="AE651" s="163">
        <v>5452614</v>
      </c>
      <c r="AF651" s="152">
        <f t="shared" si="64"/>
        <v>0</v>
      </c>
      <c r="AG651" s="167">
        <v>218</v>
      </c>
      <c r="AH651" s="146">
        <v>45349</v>
      </c>
      <c r="AI651" s="163">
        <v>5452614</v>
      </c>
      <c r="AJ651" s="152">
        <f t="shared" si="65"/>
        <v>0</v>
      </c>
      <c r="AK651" s="164">
        <v>339</v>
      </c>
      <c r="AL651" s="146">
        <v>45351</v>
      </c>
      <c r="AM651" s="163">
        <v>5452614</v>
      </c>
      <c r="AN651" s="158">
        <f t="shared" si="66"/>
        <v>0</v>
      </c>
      <c r="AO651" s="157">
        <v>5452614</v>
      </c>
      <c r="AP651" s="157"/>
      <c r="AQ651" s="158">
        <f t="shared" si="68"/>
        <v>0</v>
      </c>
      <c r="AR651" s="158">
        <f t="shared" si="67"/>
        <v>0</v>
      </c>
      <c r="AS651" s="159" t="s">
        <v>170</v>
      </c>
      <c r="AT651" s="164">
        <v>392</v>
      </c>
      <c r="AU651" s="165" t="s">
        <v>2508</v>
      </c>
      <c r="AV651" s="148">
        <v>218</v>
      </c>
    </row>
    <row r="652" spans="1:48" s="118" customFormat="1" ht="18.75" customHeight="1">
      <c r="A652" s="140">
        <v>86</v>
      </c>
      <c r="B652" s="141" t="s">
        <v>2509</v>
      </c>
      <c r="C652" s="142" t="s">
        <v>153</v>
      </c>
      <c r="D652" s="168" t="s">
        <v>114</v>
      </c>
      <c r="E652" s="168" t="s">
        <v>119</v>
      </c>
      <c r="F652" s="142" t="s">
        <v>2249</v>
      </c>
      <c r="G652" s="141" t="s">
        <v>208</v>
      </c>
      <c r="H652" s="142" t="s">
        <v>6</v>
      </c>
      <c r="I652" s="142" t="s">
        <v>40</v>
      </c>
      <c r="J652" s="168" t="s">
        <v>2510</v>
      </c>
      <c r="K652" s="141" t="s">
        <v>225</v>
      </c>
      <c r="L652" s="141">
        <v>93141500</v>
      </c>
      <c r="M652" s="143">
        <v>2565936</v>
      </c>
      <c r="N652" s="144">
        <v>29</v>
      </c>
      <c r="O652" s="143">
        <v>2480405</v>
      </c>
      <c r="P652" s="144" t="s">
        <v>452</v>
      </c>
      <c r="Q652" s="144" t="s">
        <v>452</v>
      </c>
      <c r="R652" s="144" t="s">
        <v>452</v>
      </c>
      <c r="S652" s="141" t="s">
        <v>156</v>
      </c>
      <c r="T652" s="141" t="s">
        <v>2288</v>
      </c>
      <c r="U652" s="141" t="s">
        <v>2250</v>
      </c>
      <c r="V652" s="145" t="s">
        <v>2251</v>
      </c>
      <c r="W652" s="141" t="s">
        <v>4011</v>
      </c>
      <c r="X652" s="146">
        <v>45343</v>
      </c>
      <c r="Y652" s="147">
        <v>202415000022533</v>
      </c>
      <c r="Z652" s="147" t="s">
        <v>178</v>
      </c>
      <c r="AA652" s="141" t="s">
        <v>2511</v>
      </c>
      <c r="AB652" s="146">
        <v>45344</v>
      </c>
      <c r="AC652" s="162" t="s">
        <v>2512</v>
      </c>
      <c r="AD652" s="146">
        <v>45344</v>
      </c>
      <c r="AE652" s="163">
        <v>2480405</v>
      </c>
      <c r="AF652" s="152">
        <f t="shared" si="64"/>
        <v>0</v>
      </c>
      <c r="AG652" s="167">
        <v>219</v>
      </c>
      <c r="AH652" s="146">
        <v>45349</v>
      </c>
      <c r="AI652" s="163">
        <v>2480405</v>
      </c>
      <c r="AJ652" s="152">
        <f t="shared" si="65"/>
        <v>0</v>
      </c>
      <c r="AK652" s="164">
        <v>349</v>
      </c>
      <c r="AL652" s="146">
        <v>45351</v>
      </c>
      <c r="AM652" s="163">
        <v>2480405</v>
      </c>
      <c r="AN652" s="158">
        <f t="shared" si="66"/>
        <v>0</v>
      </c>
      <c r="AO652" s="157">
        <v>2480405</v>
      </c>
      <c r="AP652" s="157"/>
      <c r="AQ652" s="158">
        <f t="shared" si="68"/>
        <v>0</v>
      </c>
      <c r="AR652" s="158">
        <f t="shared" si="67"/>
        <v>0</v>
      </c>
      <c r="AS652" s="159" t="s">
        <v>168</v>
      </c>
      <c r="AT652" s="164">
        <v>707</v>
      </c>
      <c r="AU652" s="165" t="s">
        <v>2513</v>
      </c>
      <c r="AV652" s="148">
        <v>219</v>
      </c>
    </row>
    <row r="653" spans="1:48" s="118" customFormat="1" ht="18.75" customHeight="1">
      <c r="A653" s="140">
        <v>87</v>
      </c>
      <c r="B653" s="141" t="s">
        <v>2514</v>
      </c>
      <c r="C653" s="142" t="s">
        <v>153</v>
      </c>
      <c r="D653" s="168" t="s">
        <v>114</v>
      </c>
      <c r="E653" s="168" t="s">
        <v>119</v>
      </c>
      <c r="F653" s="142" t="s">
        <v>2249</v>
      </c>
      <c r="G653" s="141" t="s">
        <v>208</v>
      </c>
      <c r="H653" s="142" t="s">
        <v>212</v>
      </c>
      <c r="I653" s="142" t="s">
        <v>40</v>
      </c>
      <c r="J653" s="168" t="s">
        <v>2515</v>
      </c>
      <c r="K653" s="141" t="s">
        <v>225</v>
      </c>
      <c r="L653" s="141">
        <v>81101500</v>
      </c>
      <c r="M653" s="143">
        <v>6414840</v>
      </c>
      <c r="N653" s="144">
        <v>29</v>
      </c>
      <c r="O653" s="143">
        <v>5987184</v>
      </c>
      <c r="P653" s="144" t="s">
        <v>452</v>
      </c>
      <c r="Q653" s="144" t="s">
        <v>452</v>
      </c>
      <c r="R653" s="144" t="s">
        <v>452</v>
      </c>
      <c r="S653" s="141" t="s">
        <v>156</v>
      </c>
      <c r="T653" s="141" t="s">
        <v>2288</v>
      </c>
      <c r="U653" s="141" t="s">
        <v>2250</v>
      </c>
      <c r="V653" s="145" t="s">
        <v>2251</v>
      </c>
      <c r="W653" s="141" t="s">
        <v>4011</v>
      </c>
      <c r="X653" s="146">
        <v>45343</v>
      </c>
      <c r="Y653" s="147">
        <v>202415000022533</v>
      </c>
      <c r="Z653" s="147" t="s">
        <v>178</v>
      </c>
      <c r="AA653" s="141" t="s">
        <v>2516</v>
      </c>
      <c r="AB653" s="146">
        <v>45344</v>
      </c>
      <c r="AC653" s="162" t="s">
        <v>2517</v>
      </c>
      <c r="AD653" s="146">
        <v>45344</v>
      </c>
      <c r="AE653" s="163">
        <v>5987184</v>
      </c>
      <c r="AF653" s="152">
        <f t="shared" si="64"/>
        <v>0</v>
      </c>
      <c r="AG653" s="167">
        <v>221</v>
      </c>
      <c r="AH653" s="146">
        <v>45349</v>
      </c>
      <c r="AI653" s="163">
        <v>5987184</v>
      </c>
      <c r="AJ653" s="152">
        <f t="shared" si="65"/>
        <v>0</v>
      </c>
      <c r="AK653" s="164">
        <v>320</v>
      </c>
      <c r="AL653" s="146">
        <v>45350</v>
      </c>
      <c r="AM653" s="163">
        <v>5987184</v>
      </c>
      <c r="AN653" s="158">
        <f t="shared" si="66"/>
        <v>0</v>
      </c>
      <c r="AO653" s="157">
        <v>4276560</v>
      </c>
      <c r="AP653" s="157"/>
      <c r="AQ653" s="158">
        <f t="shared" si="68"/>
        <v>1710624</v>
      </c>
      <c r="AR653" s="158">
        <f t="shared" si="67"/>
        <v>0</v>
      </c>
      <c r="AS653" s="159" t="s">
        <v>170</v>
      </c>
      <c r="AT653" s="164">
        <v>709</v>
      </c>
      <c r="AU653" s="165" t="s">
        <v>2518</v>
      </c>
      <c r="AV653" s="148">
        <v>221</v>
      </c>
    </row>
    <row r="654" spans="1:48" s="118" customFormat="1" ht="18.75" customHeight="1">
      <c r="A654" s="140">
        <v>88</v>
      </c>
      <c r="B654" s="141" t="s">
        <v>2519</v>
      </c>
      <c r="C654" s="142" t="s">
        <v>153</v>
      </c>
      <c r="D654" s="168" t="s">
        <v>114</v>
      </c>
      <c r="E654" s="168" t="s">
        <v>119</v>
      </c>
      <c r="F654" s="142" t="s">
        <v>2249</v>
      </c>
      <c r="G654" s="141" t="s">
        <v>208</v>
      </c>
      <c r="H654" s="142" t="s">
        <v>7</v>
      </c>
      <c r="I654" s="142" t="s">
        <v>40</v>
      </c>
      <c r="J654" s="168" t="s">
        <v>2520</v>
      </c>
      <c r="K654" s="141" t="s">
        <v>225</v>
      </c>
      <c r="L654" s="141">
        <v>80111600</v>
      </c>
      <c r="M654" s="143">
        <v>3788000</v>
      </c>
      <c r="N654" s="144">
        <v>1</v>
      </c>
      <c r="O654" s="143">
        <v>3788000</v>
      </c>
      <c r="P654" s="144" t="s">
        <v>452</v>
      </c>
      <c r="Q654" s="144" t="s">
        <v>452</v>
      </c>
      <c r="R654" s="144" t="s">
        <v>452</v>
      </c>
      <c r="S654" s="141" t="s">
        <v>156</v>
      </c>
      <c r="T654" s="141" t="s">
        <v>2288</v>
      </c>
      <c r="U654" s="141" t="s">
        <v>2250</v>
      </c>
      <c r="V654" s="145" t="s">
        <v>2251</v>
      </c>
      <c r="W654" s="141" t="s">
        <v>4011</v>
      </c>
      <c r="X654" s="146">
        <v>45343</v>
      </c>
      <c r="Y654" s="147">
        <v>202415000022533</v>
      </c>
      <c r="Z654" s="147" t="s">
        <v>178</v>
      </c>
      <c r="AA654" s="141" t="s">
        <v>2521</v>
      </c>
      <c r="AB654" s="146">
        <v>45344</v>
      </c>
      <c r="AC654" s="162" t="s">
        <v>2522</v>
      </c>
      <c r="AD654" s="146">
        <v>45344</v>
      </c>
      <c r="AE654" s="163">
        <v>3788000</v>
      </c>
      <c r="AF654" s="152">
        <f t="shared" si="64"/>
        <v>0</v>
      </c>
      <c r="AG654" s="167">
        <v>223</v>
      </c>
      <c r="AH654" s="146">
        <v>45349</v>
      </c>
      <c r="AI654" s="163">
        <v>3788000</v>
      </c>
      <c r="AJ654" s="152">
        <f t="shared" si="65"/>
        <v>0</v>
      </c>
      <c r="AK654" s="164">
        <v>313</v>
      </c>
      <c r="AL654" s="146">
        <v>45349</v>
      </c>
      <c r="AM654" s="163">
        <v>3788000</v>
      </c>
      <c r="AN654" s="158">
        <f t="shared" si="66"/>
        <v>0</v>
      </c>
      <c r="AO654" s="157">
        <v>3661733</v>
      </c>
      <c r="AP654" s="157"/>
      <c r="AQ654" s="158">
        <f t="shared" si="68"/>
        <v>126267</v>
      </c>
      <c r="AR654" s="158">
        <f t="shared" si="67"/>
        <v>0</v>
      </c>
      <c r="AS654" s="159" t="s">
        <v>170</v>
      </c>
      <c r="AT654" s="164">
        <v>318</v>
      </c>
      <c r="AU654" s="165" t="s">
        <v>2523</v>
      </c>
      <c r="AV654" s="148">
        <v>223</v>
      </c>
    </row>
    <row r="655" spans="1:48" s="118" customFormat="1" ht="18.75" customHeight="1">
      <c r="A655" s="140">
        <v>89</v>
      </c>
      <c r="B655" s="141" t="s">
        <v>2524</v>
      </c>
      <c r="C655" s="142" t="s">
        <v>153</v>
      </c>
      <c r="D655" s="168" t="s">
        <v>114</v>
      </c>
      <c r="E655" s="168" t="s">
        <v>119</v>
      </c>
      <c r="F655" s="142" t="s">
        <v>2249</v>
      </c>
      <c r="G655" s="141" t="s">
        <v>208</v>
      </c>
      <c r="H655" s="142" t="s">
        <v>6</v>
      </c>
      <c r="I655" s="142" t="s">
        <v>40</v>
      </c>
      <c r="J655" s="168" t="s">
        <v>2525</v>
      </c>
      <c r="K655" s="141" t="s">
        <v>225</v>
      </c>
      <c r="L655" s="141">
        <v>93141500</v>
      </c>
      <c r="M655" s="143">
        <v>4000000</v>
      </c>
      <c r="N655" s="144">
        <v>10</v>
      </c>
      <c r="O655" s="143">
        <v>4000000</v>
      </c>
      <c r="P655" s="144" t="s">
        <v>452</v>
      </c>
      <c r="Q655" s="144" t="s">
        <v>452</v>
      </c>
      <c r="R655" s="144" t="s">
        <v>452</v>
      </c>
      <c r="S655" s="141" t="s">
        <v>156</v>
      </c>
      <c r="T655" s="141" t="s">
        <v>2288</v>
      </c>
      <c r="U655" s="141" t="s">
        <v>2250</v>
      </c>
      <c r="V655" s="145" t="s">
        <v>2251</v>
      </c>
      <c r="W655" s="141" t="s">
        <v>4011</v>
      </c>
      <c r="X655" s="146">
        <v>45343</v>
      </c>
      <c r="Y655" s="147">
        <v>202415000022533</v>
      </c>
      <c r="Z655" s="147" t="s">
        <v>178</v>
      </c>
      <c r="AA655" s="141" t="s">
        <v>2526</v>
      </c>
      <c r="AB655" s="146">
        <v>45344</v>
      </c>
      <c r="AC655" s="162" t="s">
        <v>2527</v>
      </c>
      <c r="AD655" s="146">
        <v>45344</v>
      </c>
      <c r="AE655" s="163">
        <v>4000000</v>
      </c>
      <c r="AF655" s="152">
        <f t="shared" si="64"/>
        <v>0</v>
      </c>
      <c r="AG655" s="167">
        <v>224</v>
      </c>
      <c r="AH655" s="146">
        <v>45349</v>
      </c>
      <c r="AI655" s="163">
        <v>4000000</v>
      </c>
      <c r="AJ655" s="152">
        <f t="shared" si="65"/>
        <v>0</v>
      </c>
      <c r="AK655" s="164">
        <v>330</v>
      </c>
      <c r="AL655" s="146">
        <v>45350</v>
      </c>
      <c r="AM655" s="163">
        <v>4000000</v>
      </c>
      <c r="AN655" s="158">
        <f t="shared" si="66"/>
        <v>0</v>
      </c>
      <c r="AO655" s="157">
        <v>4000000</v>
      </c>
      <c r="AP655" s="157"/>
      <c r="AQ655" s="158">
        <f t="shared" si="68"/>
        <v>0</v>
      </c>
      <c r="AR655" s="158">
        <f t="shared" si="67"/>
        <v>0</v>
      </c>
      <c r="AS655" s="159" t="s">
        <v>170</v>
      </c>
      <c r="AT655" s="164">
        <v>497</v>
      </c>
      <c r="AU655" s="165" t="s">
        <v>2528</v>
      </c>
      <c r="AV655" s="148">
        <v>224</v>
      </c>
    </row>
    <row r="656" spans="1:48" s="118" customFormat="1" ht="18.75" customHeight="1">
      <c r="A656" s="140">
        <v>90</v>
      </c>
      <c r="B656" s="141" t="s">
        <v>2529</v>
      </c>
      <c r="C656" s="142" t="s">
        <v>153</v>
      </c>
      <c r="D656" s="168" t="s">
        <v>114</v>
      </c>
      <c r="E656" s="168" t="s">
        <v>119</v>
      </c>
      <c r="F656" s="142" t="s">
        <v>2249</v>
      </c>
      <c r="G656" s="141" t="s">
        <v>208</v>
      </c>
      <c r="H656" s="142" t="s">
        <v>2</v>
      </c>
      <c r="I656" s="142" t="s">
        <v>40</v>
      </c>
      <c r="J656" s="168" t="s">
        <v>2530</v>
      </c>
      <c r="K656" s="141" t="s">
        <v>218</v>
      </c>
      <c r="L656" s="141">
        <v>80121700</v>
      </c>
      <c r="M656" s="143">
        <v>8553120</v>
      </c>
      <c r="N656" s="144">
        <v>4</v>
      </c>
      <c r="O656" s="143">
        <v>34212480</v>
      </c>
      <c r="P656" s="144" t="s">
        <v>238</v>
      </c>
      <c r="Q656" s="144" t="s">
        <v>238</v>
      </c>
      <c r="R656" s="144" t="s">
        <v>238</v>
      </c>
      <c r="S656" s="141" t="s">
        <v>156</v>
      </c>
      <c r="T656" s="141" t="s">
        <v>2288</v>
      </c>
      <c r="U656" s="141" t="s">
        <v>2250</v>
      </c>
      <c r="V656" s="145" t="s">
        <v>2251</v>
      </c>
      <c r="W656" s="141" t="s">
        <v>4011</v>
      </c>
      <c r="X656" s="146">
        <v>45343</v>
      </c>
      <c r="Y656" s="147">
        <v>202415000022533</v>
      </c>
      <c r="Z656" s="147" t="s">
        <v>178</v>
      </c>
      <c r="AA656" s="141" t="s">
        <v>2531</v>
      </c>
      <c r="AB656" s="146">
        <v>45344</v>
      </c>
      <c r="AC656" s="162" t="s">
        <v>2532</v>
      </c>
      <c r="AD656" s="146">
        <v>45348</v>
      </c>
      <c r="AE656" s="163">
        <v>34212480</v>
      </c>
      <c r="AF656" s="152">
        <f t="shared" si="64"/>
        <v>0</v>
      </c>
      <c r="AG656" s="167">
        <v>252</v>
      </c>
      <c r="AH656" s="146">
        <v>45349</v>
      </c>
      <c r="AI656" s="163">
        <v>34212480</v>
      </c>
      <c r="AJ656" s="152">
        <f t="shared" si="65"/>
        <v>0</v>
      </c>
      <c r="AK656" s="164" t="s">
        <v>2533</v>
      </c>
      <c r="AL656" s="146">
        <v>45359</v>
      </c>
      <c r="AM656" s="163">
        <v>34212480</v>
      </c>
      <c r="AN656" s="158">
        <f t="shared" si="66"/>
        <v>0</v>
      </c>
      <c r="AO656" s="157">
        <v>15110475</v>
      </c>
      <c r="AP656" s="157"/>
      <c r="AQ656" s="158">
        <f t="shared" si="68"/>
        <v>19102005</v>
      </c>
      <c r="AR656" s="158">
        <f t="shared" si="67"/>
        <v>0</v>
      </c>
      <c r="AS656" s="159" t="s">
        <v>170</v>
      </c>
      <c r="AT656" s="164">
        <v>110</v>
      </c>
      <c r="AU656" s="165" t="s">
        <v>2534</v>
      </c>
      <c r="AV656" s="148">
        <v>252</v>
      </c>
    </row>
    <row r="657" spans="1:48" s="118" customFormat="1" ht="18.75" customHeight="1">
      <c r="A657" s="140">
        <v>91</v>
      </c>
      <c r="B657" s="141" t="s">
        <v>2535</v>
      </c>
      <c r="C657" s="142" t="s">
        <v>153</v>
      </c>
      <c r="D657" s="168" t="s">
        <v>114</v>
      </c>
      <c r="E657" s="168" t="s">
        <v>119</v>
      </c>
      <c r="F657" s="142" t="s">
        <v>2249</v>
      </c>
      <c r="G657" s="141" t="s">
        <v>208</v>
      </c>
      <c r="H657" s="142" t="s">
        <v>7</v>
      </c>
      <c r="I657" s="142" t="s">
        <v>40</v>
      </c>
      <c r="J657" s="168" t="s">
        <v>2536</v>
      </c>
      <c r="K657" s="141" t="s">
        <v>218</v>
      </c>
      <c r="L657" s="141">
        <v>80111600</v>
      </c>
      <c r="M657" s="143">
        <v>11000000</v>
      </c>
      <c r="N657" s="144">
        <v>4</v>
      </c>
      <c r="O657" s="143">
        <v>44000000</v>
      </c>
      <c r="P657" s="144" t="s">
        <v>238</v>
      </c>
      <c r="Q657" s="144" t="s">
        <v>238</v>
      </c>
      <c r="R657" s="144" t="s">
        <v>238</v>
      </c>
      <c r="S657" s="141" t="s">
        <v>156</v>
      </c>
      <c r="T657" s="141" t="s">
        <v>2288</v>
      </c>
      <c r="U657" s="141" t="s">
        <v>2250</v>
      </c>
      <c r="V657" s="145" t="s">
        <v>2251</v>
      </c>
      <c r="W657" s="141" t="s">
        <v>4011</v>
      </c>
      <c r="X657" s="146">
        <v>45343</v>
      </c>
      <c r="Y657" s="147">
        <v>202415000022533</v>
      </c>
      <c r="Z657" s="147" t="s">
        <v>178</v>
      </c>
      <c r="AA657" s="141" t="s">
        <v>2537</v>
      </c>
      <c r="AB657" s="146">
        <v>45344</v>
      </c>
      <c r="AC657" s="162" t="s">
        <v>2538</v>
      </c>
      <c r="AD657" s="146">
        <v>45348</v>
      </c>
      <c r="AE657" s="163">
        <v>44000000</v>
      </c>
      <c r="AF657" s="152">
        <f t="shared" si="64"/>
        <v>0</v>
      </c>
      <c r="AG657" s="167">
        <v>253</v>
      </c>
      <c r="AH657" s="146">
        <v>45349</v>
      </c>
      <c r="AI657" s="163">
        <v>44000000</v>
      </c>
      <c r="AJ657" s="152">
        <f t="shared" si="65"/>
        <v>0</v>
      </c>
      <c r="AK657" s="164">
        <v>617</v>
      </c>
      <c r="AL657" s="146">
        <v>45362</v>
      </c>
      <c r="AM657" s="163">
        <v>44000000</v>
      </c>
      <c r="AN657" s="158">
        <f t="shared" si="66"/>
        <v>0</v>
      </c>
      <c r="AO657" s="157">
        <v>18333333</v>
      </c>
      <c r="AP657" s="157"/>
      <c r="AQ657" s="158">
        <f t="shared" si="68"/>
        <v>25666667</v>
      </c>
      <c r="AR657" s="158">
        <f t="shared" si="67"/>
        <v>0</v>
      </c>
      <c r="AS657" s="159" t="s">
        <v>170</v>
      </c>
      <c r="AT657" s="164">
        <v>119</v>
      </c>
      <c r="AU657" s="165" t="s">
        <v>2539</v>
      </c>
      <c r="AV657" s="148">
        <v>253</v>
      </c>
    </row>
    <row r="658" spans="1:48" s="118" customFormat="1" ht="18.75" customHeight="1">
      <c r="A658" s="140">
        <v>92</v>
      </c>
      <c r="B658" s="141" t="s">
        <v>2540</v>
      </c>
      <c r="C658" s="142" t="s">
        <v>153</v>
      </c>
      <c r="D658" s="168" t="s">
        <v>114</v>
      </c>
      <c r="E658" s="168" t="s">
        <v>119</v>
      </c>
      <c r="F658" s="142" t="s">
        <v>2249</v>
      </c>
      <c r="G658" s="141" t="s">
        <v>208</v>
      </c>
      <c r="H658" s="142" t="s">
        <v>86</v>
      </c>
      <c r="I658" s="142" t="s">
        <v>40</v>
      </c>
      <c r="J658" s="168" t="s">
        <v>2541</v>
      </c>
      <c r="K658" s="141" t="s">
        <v>218</v>
      </c>
      <c r="L658" s="141">
        <v>81101500</v>
      </c>
      <c r="M658" s="143">
        <v>8000000</v>
      </c>
      <c r="N658" s="144">
        <v>4</v>
      </c>
      <c r="O658" s="143">
        <v>32000000</v>
      </c>
      <c r="P658" s="144" t="s">
        <v>238</v>
      </c>
      <c r="Q658" s="144" t="s">
        <v>238</v>
      </c>
      <c r="R658" s="144" t="s">
        <v>238</v>
      </c>
      <c r="S658" s="141" t="s">
        <v>156</v>
      </c>
      <c r="T658" s="141" t="s">
        <v>2288</v>
      </c>
      <c r="U658" s="141" t="s">
        <v>2250</v>
      </c>
      <c r="V658" s="145" t="s">
        <v>2251</v>
      </c>
      <c r="W658" s="141" t="s">
        <v>4011</v>
      </c>
      <c r="X658" s="146">
        <v>45343</v>
      </c>
      <c r="Y658" s="147">
        <v>202415000022533</v>
      </c>
      <c r="Z658" s="147" t="s">
        <v>178</v>
      </c>
      <c r="AA658" s="141" t="s">
        <v>2542</v>
      </c>
      <c r="AB658" s="146">
        <v>45344</v>
      </c>
      <c r="AC658" s="162" t="s">
        <v>2543</v>
      </c>
      <c r="AD658" s="146">
        <v>45348</v>
      </c>
      <c r="AE658" s="163">
        <v>32000000</v>
      </c>
      <c r="AF658" s="152">
        <f t="shared" si="64"/>
        <v>0</v>
      </c>
      <c r="AG658" s="167">
        <v>254</v>
      </c>
      <c r="AH658" s="146">
        <v>45349</v>
      </c>
      <c r="AI658" s="163">
        <v>32000000</v>
      </c>
      <c r="AJ658" s="152">
        <f t="shared" si="65"/>
        <v>0</v>
      </c>
      <c r="AK658" s="164">
        <v>628</v>
      </c>
      <c r="AL658" s="146">
        <v>45362</v>
      </c>
      <c r="AM658" s="163">
        <v>32000000</v>
      </c>
      <c r="AN658" s="158">
        <f t="shared" si="66"/>
        <v>0</v>
      </c>
      <c r="AO658" s="157">
        <v>13333333</v>
      </c>
      <c r="AP658" s="157"/>
      <c r="AQ658" s="158">
        <f t="shared" si="68"/>
        <v>18666667</v>
      </c>
      <c r="AR658" s="158">
        <f t="shared" si="67"/>
        <v>0</v>
      </c>
      <c r="AS658" s="159" t="s">
        <v>170</v>
      </c>
      <c r="AT658" s="164">
        <v>116</v>
      </c>
      <c r="AU658" s="165" t="s">
        <v>2544</v>
      </c>
      <c r="AV658" s="148">
        <v>254</v>
      </c>
    </row>
    <row r="659" spans="1:48" s="118" customFormat="1" ht="18.75" customHeight="1">
      <c r="A659" s="140">
        <v>93</v>
      </c>
      <c r="B659" s="141" t="s">
        <v>2545</v>
      </c>
      <c r="C659" s="142" t="s">
        <v>153</v>
      </c>
      <c r="D659" s="168" t="s">
        <v>114</v>
      </c>
      <c r="E659" s="168" t="s">
        <v>119</v>
      </c>
      <c r="F659" s="142" t="s">
        <v>2249</v>
      </c>
      <c r="G659" s="141" t="s">
        <v>208</v>
      </c>
      <c r="H659" s="142" t="s">
        <v>86</v>
      </c>
      <c r="I659" s="142" t="s">
        <v>40</v>
      </c>
      <c r="J659" s="168" t="s">
        <v>2546</v>
      </c>
      <c r="K659" s="141" t="s">
        <v>218</v>
      </c>
      <c r="L659" s="141">
        <v>81101500</v>
      </c>
      <c r="M659" s="143">
        <v>7483980</v>
      </c>
      <c r="N659" s="144">
        <v>4</v>
      </c>
      <c r="O659" s="143">
        <v>29935920</v>
      </c>
      <c r="P659" s="144" t="s">
        <v>238</v>
      </c>
      <c r="Q659" s="144" t="s">
        <v>238</v>
      </c>
      <c r="R659" s="144" t="s">
        <v>238</v>
      </c>
      <c r="S659" s="141" t="s">
        <v>156</v>
      </c>
      <c r="T659" s="141" t="s">
        <v>2288</v>
      </c>
      <c r="U659" s="141" t="s">
        <v>2250</v>
      </c>
      <c r="V659" s="145" t="s">
        <v>2251</v>
      </c>
      <c r="W659" s="141" t="s">
        <v>4011</v>
      </c>
      <c r="X659" s="146">
        <v>45343</v>
      </c>
      <c r="Y659" s="147" t="s">
        <v>2547</v>
      </c>
      <c r="Z659" s="147" t="s">
        <v>178</v>
      </c>
      <c r="AA659" s="141" t="s">
        <v>2548</v>
      </c>
      <c r="AB659" s="146">
        <v>45358</v>
      </c>
      <c r="AC659" s="162" t="s">
        <v>2549</v>
      </c>
      <c r="AD659" s="146">
        <v>45359</v>
      </c>
      <c r="AE659" s="163">
        <v>29935920</v>
      </c>
      <c r="AF659" s="152">
        <f t="shared" si="64"/>
        <v>0</v>
      </c>
      <c r="AG659" s="167">
        <v>412</v>
      </c>
      <c r="AH659" s="146">
        <v>45362</v>
      </c>
      <c r="AI659" s="163">
        <v>29935920</v>
      </c>
      <c r="AJ659" s="152">
        <f t="shared" si="65"/>
        <v>0</v>
      </c>
      <c r="AK659" s="164">
        <v>827</v>
      </c>
      <c r="AL659" s="146">
        <v>45366</v>
      </c>
      <c r="AM659" s="163">
        <v>29935920</v>
      </c>
      <c r="AN659" s="158">
        <f t="shared" si="66"/>
        <v>0</v>
      </c>
      <c r="AO659" s="157">
        <v>11475436</v>
      </c>
      <c r="AP659" s="157"/>
      <c r="AQ659" s="158">
        <f t="shared" si="68"/>
        <v>18460484</v>
      </c>
      <c r="AR659" s="158">
        <f t="shared" si="67"/>
        <v>0</v>
      </c>
      <c r="AS659" s="159" t="s">
        <v>170</v>
      </c>
      <c r="AT659" s="164">
        <v>163</v>
      </c>
      <c r="AU659" s="165" t="s">
        <v>2550</v>
      </c>
      <c r="AV659" s="148">
        <v>412</v>
      </c>
    </row>
    <row r="660" spans="1:48" s="118" customFormat="1" ht="18.75" customHeight="1">
      <c r="A660" s="140">
        <v>94</v>
      </c>
      <c r="B660" s="141" t="s">
        <v>2551</v>
      </c>
      <c r="C660" s="142" t="s">
        <v>153</v>
      </c>
      <c r="D660" s="168" t="s">
        <v>114</v>
      </c>
      <c r="E660" s="168" t="s">
        <v>119</v>
      </c>
      <c r="F660" s="142" t="s">
        <v>2249</v>
      </c>
      <c r="G660" s="141" t="s">
        <v>208</v>
      </c>
      <c r="H660" s="142" t="s">
        <v>86</v>
      </c>
      <c r="I660" s="142" t="s">
        <v>40</v>
      </c>
      <c r="J660" s="168" t="s">
        <v>2552</v>
      </c>
      <c r="K660" s="141" t="s">
        <v>218</v>
      </c>
      <c r="L660" s="141">
        <v>81101500</v>
      </c>
      <c r="M660" s="143">
        <v>4276560</v>
      </c>
      <c r="N660" s="144">
        <v>4</v>
      </c>
      <c r="O660" s="143">
        <v>17106240</v>
      </c>
      <c r="P660" s="144" t="s">
        <v>238</v>
      </c>
      <c r="Q660" s="144" t="s">
        <v>238</v>
      </c>
      <c r="R660" s="144" t="s">
        <v>238</v>
      </c>
      <c r="S660" s="141" t="s">
        <v>156</v>
      </c>
      <c r="T660" s="141" t="s">
        <v>2288</v>
      </c>
      <c r="U660" s="141" t="s">
        <v>2250</v>
      </c>
      <c r="V660" s="145" t="s">
        <v>2251</v>
      </c>
      <c r="W660" s="141" t="s">
        <v>4011</v>
      </c>
      <c r="X660" s="146">
        <v>45343</v>
      </c>
      <c r="Y660" s="147">
        <v>202415000022533</v>
      </c>
      <c r="Z660" s="147" t="s">
        <v>178</v>
      </c>
      <c r="AA660" s="141" t="s">
        <v>2553</v>
      </c>
      <c r="AB660" s="146">
        <v>45344</v>
      </c>
      <c r="AC660" s="162" t="s">
        <v>2554</v>
      </c>
      <c r="AD660" s="146">
        <v>45348</v>
      </c>
      <c r="AE660" s="163">
        <v>17106240</v>
      </c>
      <c r="AF660" s="152">
        <f t="shared" si="64"/>
        <v>0</v>
      </c>
      <c r="AG660" s="167">
        <v>256</v>
      </c>
      <c r="AH660" s="146">
        <v>45349</v>
      </c>
      <c r="AI660" s="163">
        <v>17106240</v>
      </c>
      <c r="AJ660" s="152">
        <f t="shared" si="65"/>
        <v>0</v>
      </c>
      <c r="AK660" s="164">
        <v>541</v>
      </c>
      <c r="AL660" s="146">
        <v>45359</v>
      </c>
      <c r="AM660" s="163">
        <v>17106240</v>
      </c>
      <c r="AN660" s="158">
        <f t="shared" si="66"/>
        <v>0</v>
      </c>
      <c r="AO660" s="157">
        <v>7127600</v>
      </c>
      <c r="AP660" s="157"/>
      <c r="AQ660" s="158">
        <f t="shared" si="68"/>
        <v>9978640</v>
      </c>
      <c r="AR660" s="158">
        <f t="shared" si="67"/>
        <v>0</v>
      </c>
      <c r="AS660" s="159" t="s">
        <v>170</v>
      </c>
      <c r="AT660" s="164">
        <v>115</v>
      </c>
      <c r="AU660" s="165" t="s">
        <v>2555</v>
      </c>
      <c r="AV660" s="148">
        <v>256</v>
      </c>
    </row>
    <row r="661" spans="1:48" s="118" customFormat="1" ht="18.75" customHeight="1">
      <c r="A661" s="140">
        <v>95</v>
      </c>
      <c r="B661" s="141" t="s">
        <v>2556</v>
      </c>
      <c r="C661" s="142" t="s">
        <v>153</v>
      </c>
      <c r="D661" s="168" t="s">
        <v>114</v>
      </c>
      <c r="E661" s="168" t="s">
        <v>119</v>
      </c>
      <c r="F661" s="142" t="s">
        <v>2249</v>
      </c>
      <c r="G661" s="141" t="s">
        <v>208</v>
      </c>
      <c r="H661" s="142" t="s">
        <v>86</v>
      </c>
      <c r="I661" s="142" t="s">
        <v>40</v>
      </c>
      <c r="J661" s="168" t="s">
        <v>2557</v>
      </c>
      <c r="K661" s="141" t="s">
        <v>218</v>
      </c>
      <c r="L661" s="141">
        <v>81101500</v>
      </c>
      <c r="M661" s="143">
        <v>6414840</v>
      </c>
      <c r="N661" s="144">
        <v>4</v>
      </c>
      <c r="O661" s="143">
        <v>25659360</v>
      </c>
      <c r="P661" s="144" t="s">
        <v>238</v>
      </c>
      <c r="Q661" s="144" t="s">
        <v>238</v>
      </c>
      <c r="R661" s="144" t="s">
        <v>238</v>
      </c>
      <c r="S661" s="141" t="s">
        <v>156</v>
      </c>
      <c r="T661" s="141" t="s">
        <v>2288</v>
      </c>
      <c r="U661" s="141" t="s">
        <v>2250</v>
      </c>
      <c r="V661" s="145" t="s">
        <v>2251</v>
      </c>
      <c r="W661" s="141" t="s">
        <v>4011</v>
      </c>
      <c r="X661" s="146">
        <v>45343</v>
      </c>
      <c r="Y661" s="147">
        <v>202415000022533</v>
      </c>
      <c r="Z661" s="147" t="s">
        <v>178</v>
      </c>
      <c r="AA661" s="141" t="s">
        <v>2558</v>
      </c>
      <c r="AB661" s="146">
        <v>45344</v>
      </c>
      <c r="AC661" s="162" t="s">
        <v>2559</v>
      </c>
      <c r="AD661" s="146">
        <v>45348</v>
      </c>
      <c r="AE661" s="163">
        <v>25659360</v>
      </c>
      <c r="AF661" s="152">
        <f t="shared" si="64"/>
        <v>0</v>
      </c>
      <c r="AG661" s="167">
        <v>257</v>
      </c>
      <c r="AH661" s="146">
        <v>45349</v>
      </c>
      <c r="AI661" s="163">
        <v>25659360</v>
      </c>
      <c r="AJ661" s="152">
        <f t="shared" si="65"/>
        <v>0</v>
      </c>
      <c r="AK661" s="164">
        <v>521</v>
      </c>
      <c r="AL661" s="146">
        <v>45359</v>
      </c>
      <c r="AM661" s="163">
        <v>25659360</v>
      </c>
      <c r="AN661" s="158">
        <f t="shared" si="66"/>
        <v>0</v>
      </c>
      <c r="AO661" s="157">
        <v>10691400</v>
      </c>
      <c r="AP661" s="157"/>
      <c r="AQ661" s="158">
        <f t="shared" si="68"/>
        <v>14967960</v>
      </c>
      <c r="AR661" s="158">
        <f t="shared" si="67"/>
        <v>0</v>
      </c>
      <c r="AS661" s="159" t="s">
        <v>170</v>
      </c>
      <c r="AT661" s="164">
        <v>97</v>
      </c>
      <c r="AU661" s="165" t="s">
        <v>2560</v>
      </c>
      <c r="AV661" s="148">
        <v>257</v>
      </c>
    </row>
    <row r="662" spans="1:48" s="118" customFormat="1" ht="18.75" customHeight="1">
      <c r="A662" s="140">
        <v>96</v>
      </c>
      <c r="B662" s="141" t="s">
        <v>2561</v>
      </c>
      <c r="C662" s="142" t="s">
        <v>153</v>
      </c>
      <c r="D662" s="168" t="s">
        <v>114</v>
      </c>
      <c r="E662" s="168" t="s">
        <v>119</v>
      </c>
      <c r="F662" s="142" t="s">
        <v>2249</v>
      </c>
      <c r="G662" s="141" t="s">
        <v>208</v>
      </c>
      <c r="H662" s="142" t="s">
        <v>86</v>
      </c>
      <c r="I662" s="142" t="s">
        <v>40</v>
      </c>
      <c r="J662" s="168" t="s">
        <v>2562</v>
      </c>
      <c r="K662" s="141" t="s">
        <v>218</v>
      </c>
      <c r="L662" s="141">
        <v>81101500</v>
      </c>
      <c r="M662" s="143">
        <v>9500000</v>
      </c>
      <c r="N662" s="144">
        <v>4</v>
      </c>
      <c r="O662" s="143">
        <v>38000000</v>
      </c>
      <c r="P662" s="144" t="s">
        <v>238</v>
      </c>
      <c r="Q662" s="144" t="s">
        <v>238</v>
      </c>
      <c r="R662" s="144" t="s">
        <v>238</v>
      </c>
      <c r="S662" s="141" t="s">
        <v>156</v>
      </c>
      <c r="T662" s="141" t="s">
        <v>2288</v>
      </c>
      <c r="U662" s="141" t="s">
        <v>2250</v>
      </c>
      <c r="V662" s="145" t="s">
        <v>2251</v>
      </c>
      <c r="W662" s="141" t="s">
        <v>4011</v>
      </c>
      <c r="X662" s="146">
        <v>45343</v>
      </c>
      <c r="Y662" s="147">
        <v>202415000022533</v>
      </c>
      <c r="Z662" s="147" t="s">
        <v>178</v>
      </c>
      <c r="AA662" s="141" t="s">
        <v>2563</v>
      </c>
      <c r="AB662" s="146">
        <v>45344</v>
      </c>
      <c r="AC662" s="162" t="s">
        <v>2564</v>
      </c>
      <c r="AD662" s="146">
        <v>45348</v>
      </c>
      <c r="AE662" s="163">
        <v>38000000</v>
      </c>
      <c r="AF662" s="152">
        <f t="shared" si="64"/>
        <v>0</v>
      </c>
      <c r="AG662" s="167">
        <v>258</v>
      </c>
      <c r="AH662" s="146">
        <v>45349</v>
      </c>
      <c r="AI662" s="163">
        <v>38000000</v>
      </c>
      <c r="AJ662" s="152">
        <f t="shared" si="65"/>
        <v>0</v>
      </c>
      <c r="AK662" s="164">
        <v>736</v>
      </c>
      <c r="AL662" s="146">
        <v>45364</v>
      </c>
      <c r="AM662" s="163">
        <v>38000000</v>
      </c>
      <c r="AN662" s="158">
        <f t="shared" si="66"/>
        <v>0</v>
      </c>
      <c r="AO662" s="157">
        <v>14883333</v>
      </c>
      <c r="AP662" s="157"/>
      <c r="AQ662" s="158">
        <f t="shared" si="68"/>
        <v>23116667</v>
      </c>
      <c r="AR662" s="158">
        <f t="shared" si="67"/>
        <v>0</v>
      </c>
      <c r="AS662" s="159" t="s">
        <v>170</v>
      </c>
      <c r="AT662" s="164">
        <v>148</v>
      </c>
      <c r="AU662" s="165" t="s">
        <v>2565</v>
      </c>
      <c r="AV662" s="148">
        <v>258</v>
      </c>
    </row>
    <row r="663" spans="1:48" s="118" customFormat="1" ht="18.75" customHeight="1">
      <c r="A663" s="140">
        <v>97</v>
      </c>
      <c r="B663" s="141" t="s">
        <v>2566</v>
      </c>
      <c r="C663" s="142" t="s">
        <v>153</v>
      </c>
      <c r="D663" s="168" t="s">
        <v>114</v>
      </c>
      <c r="E663" s="168" t="s">
        <v>119</v>
      </c>
      <c r="F663" s="142" t="s">
        <v>2249</v>
      </c>
      <c r="G663" s="141" t="s">
        <v>208</v>
      </c>
      <c r="H663" s="142" t="s">
        <v>86</v>
      </c>
      <c r="I663" s="142" t="s">
        <v>40</v>
      </c>
      <c r="J663" s="168" t="s">
        <v>2567</v>
      </c>
      <c r="K663" s="141" t="s">
        <v>218</v>
      </c>
      <c r="L663" s="141">
        <v>81101500</v>
      </c>
      <c r="M663" s="143">
        <v>8000000</v>
      </c>
      <c r="N663" s="144">
        <v>4</v>
      </c>
      <c r="O663" s="143">
        <v>32000000</v>
      </c>
      <c r="P663" s="144" t="s">
        <v>238</v>
      </c>
      <c r="Q663" s="144" t="s">
        <v>238</v>
      </c>
      <c r="R663" s="144" t="s">
        <v>238</v>
      </c>
      <c r="S663" s="141" t="s">
        <v>156</v>
      </c>
      <c r="T663" s="141" t="s">
        <v>2288</v>
      </c>
      <c r="U663" s="141" t="s">
        <v>2250</v>
      </c>
      <c r="V663" s="145" t="s">
        <v>2251</v>
      </c>
      <c r="W663" s="141" t="s">
        <v>4011</v>
      </c>
      <c r="X663" s="146">
        <v>45343</v>
      </c>
      <c r="Y663" s="147">
        <v>202415000022533</v>
      </c>
      <c r="Z663" s="147" t="s">
        <v>178</v>
      </c>
      <c r="AA663" s="141" t="s">
        <v>2568</v>
      </c>
      <c r="AB663" s="146">
        <v>45344</v>
      </c>
      <c r="AC663" s="162" t="s">
        <v>2569</v>
      </c>
      <c r="AD663" s="146">
        <v>45348</v>
      </c>
      <c r="AE663" s="163">
        <v>32000000</v>
      </c>
      <c r="AF663" s="152">
        <f t="shared" si="64"/>
        <v>0</v>
      </c>
      <c r="AG663" s="167">
        <v>259</v>
      </c>
      <c r="AH663" s="146">
        <v>45349</v>
      </c>
      <c r="AI663" s="163">
        <v>32000000</v>
      </c>
      <c r="AJ663" s="152">
        <f t="shared" si="65"/>
        <v>0</v>
      </c>
      <c r="AK663" s="164">
        <v>618</v>
      </c>
      <c r="AL663" s="146">
        <v>45362</v>
      </c>
      <c r="AM663" s="163">
        <v>32000000</v>
      </c>
      <c r="AN663" s="158">
        <f t="shared" si="66"/>
        <v>0</v>
      </c>
      <c r="AO663" s="157">
        <v>13066667</v>
      </c>
      <c r="AP663" s="157"/>
      <c r="AQ663" s="158">
        <f t="shared" si="68"/>
        <v>18933333</v>
      </c>
      <c r="AR663" s="158">
        <f t="shared" si="67"/>
        <v>0</v>
      </c>
      <c r="AS663" s="159" t="s">
        <v>170</v>
      </c>
      <c r="AT663" s="164">
        <v>111</v>
      </c>
      <c r="AU663" s="165" t="s">
        <v>2570</v>
      </c>
      <c r="AV663" s="148">
        <v>259</v>
      </c>
    </row>
    <row r="664" spans="1:48" s="118" customFormat="1" ht="18.75" customHeight="1">
      <c r="A664" s="140">
        <v>98</v>
      </c>
      <c r="B664" s="141" t="s">
        <v>2571</v>
      </c>
      <c r="C664" s="142" t="s">
        <v>153</v>
      </c>
      <c r="D664" s="168" t="s">
        <v>114</v>
      </c>
      <c r="E664" s="168" t="s">
        <v>119</v>
      </c>
      <c r="F664" s="142" t="s">
        <v>2249</v>
      </c>
      <c r="G664" s="141" t="s">
        <v>208</v>
      </c>
      <c r="H664" s="142" t="s">
        <v>86</v>
      </c>
      <c r="I664" s="142" t="s">
        <v>40</v>
      </c>
      <c r="J664" s="168" t="s">
        <v>2572</v>
      </c>
      <c r="K664" s="141" t="s">
        <v>218</v>
      </c>
      <c r="L664" s="141">
        <v>81101500</v>
      </c>
      <c r="M664" s="143">
        <v>8600000</v>
      </c>
      <c r="N664" s="144">
        <v>4</v>
      </c>
      <c r="O664" s="143">
        <v>34400000</v>
      </c>
      <c r="P664" s="144" t="s">
        <v>238</v>
      </c>
      <c r="Q664" s="144" t="s">
        <v>238</v>
      </c>
      <c r="R664" s="144" t="s">
        <v>238</v>
      </c>
      <c r="S664" s="141" t="s">
        <v>156</v>
      </c>
      <c r="T664" s="141" t="s">
        <v>2288</v>
      </c>
      <c r="U664" s="141" t="s">
        <v>2250</v>
      </c>
      <c r="V664" s="145" t="s">
        <v>2251</v>
      </c>
      <c r="W664" s="141" t="s">
        <v>4011</v>
      </c>
      <c r="X664" s="146">
        <v>45343</v>
      </c>
      <c r="Y664" s="147">
        <v>202415000022533</v>
      </c>
      <c r="Z664" s="147" t="s">
        <v>178</v>
      </c>
      <c r="AA664" s="141" t="s">
        <v>2573</v>
      </c>
      <c r="AB664" s="146">
        <v>45344</v>
      </c>
      <c r="AC664" s="162" t="s">
        <v>2574</v>
      </c>
      <c r="AD664" s="146">
        <v>45348</v>
      </c>
      <c r="AE664" s="163">
        <v>34400000</v>
      </c>
      <c r="AF664" s="152">
        <f t="shared" si="64"/>
        <v>0</v>
      </c>
      <c r="AG664" s="167">
        <v>260</v>
      </c>
      <c r="AH664" s="146">
        <v>45349</v>
      </c>
      <c r="AI664" s="163">
        <v>34400000</v>
      </c>
      <c r="AJ664" s="152">
        <f t="shared" si="65"/>
        <v>0</v>
      </c>
      <c r="AK664" s="164">
        <v>615</v>
      </c>
      <c r="AL664" s="146">
        <v>45362</v>
      </c>
      <c r="AM664" s="163">
        <v>34400000</v>
      </c>
      <c r="AN664" s="158">
        <f t="shared" si="66"/>
        <v>0</v>
      </c>
      <c r="AO664" s="157">
        <v>14333333</v>
      </c>
      <c r="AP664" s="157"/>
      <c r="AQ664" s="158">
        <f t="shared" si="68"/>
        <v>20066667</v>
      </c>
      <c r="AR664" s="158">
        <f t="shared" si="67"/>
        <v>0</v>
      </c>
      <c r="AS664" s="159" t="s">
        <v>170</v>
      </c>
      <c r="AT664" s="164">
        <v>108</v>
      </c>
      <c r="AU664" s="165" t="s">
        <v>2575</v>
      </c>
      <c r="AV664" s="148">
        <v>260</v>
      </c>
    </row>
    <row r="665" spans="1:48" s="118" customFormat="1" ht="18.75" customHeight="1">
      <c r="A665" s="140">
        <v>99</v>
      </c>
      <c r="B665" s="141" t="s">
        <v>2576</v>
      </c>
      <c r="C665" s="142" t="s">
        <v>153</v>
      </c>
      <c r="D665" s="168" t="s">
        <v>114</v>
      </c>
      <c r="E665" s="168" t="s">
        <v>119</v>
      </c>
      <c r="F665" s="142" t="s">
        <v>2249</v>
      </c>
      <c r="G665" s="141" t="s">
        <v>208</v>
      </c>
      <c r="H665" s="142" t="s">
        <v>86</v>
      </c>
      <c r="I665" s="142" t="s">
        <v>40</v>
      </c>
      <c r="J665" s="168" t="s">
        <v>2577</v>
      </c>
      <c r="K665" s="141" t="s">
        <v>218</v>
      </c>
      <c r="L665" s="141">
        <v>81101500</v>
      </c>
      <c r="M665" s="143">
        <v>8900000</v>
      </c>
      <c r="N665" s="144">
        <v>4</v>
      </c>
      <c r="O665" s="143">
        <v>35600000</v>
      </c>
      <c r="P665" s="144" t="s">
        <v>238</v>
      </c>
      <c r="Q665" s="144" t="s">
        <v>238</v>
      </c>
      <c r="R665" s="144" t="s">
        <v>238</v>
      </c>
      <c r="S665" s="141" t="s">
        <v>156</v>
      </c>
      <c r="T665" s="141" t="s">
        <v>2288</v>
      </c>
      <c r="U665" s="141" t="s">
        <v>2250</v>
      </c>
      <c r="V665" s="145" t="s">
        <v>2251</v>
      </c>
      <c r="W665" s="141" t="s">
        <v>4011</v>
      </c>
      <c r="X665" s="146">
        <v>45343</v>
      </c>
      <c r="Y665" s="147">
        <v>202415000022533</v>
      </c>
      <c r="Z665" s="147" t="s">
        <v>178</v>
      </c>
      <c r="AA665" s="141" t="s">
        <v>2578</v>
      </c>
      <c r="AB665" s="146">
        <v>45344</v>
      </c>
      <c r="AC665" s="162" t="s">
        <v>2579</v>
      </c>
      <c r="AD665" s="146">
        <v>45348</v>
      </c>
      <c r="AE665" s="163">
        <v>35600000</v>
      </c>
      <c r="AF665" s="152">
        <f t="shared" si="64"/>
        <v>0</v>
      </c>
      <c r="AG665" s="167">
        <v>261</v>
      </c>
      <c r="AH665" s="146">
        <v>45349</v>
      </c>
      <c r="AI665" s="163">
        <v>35600000</v>
      </c>
      <c r="AJ665" s="152">
        <f t="shared" si="65"/>
        <v>0</v>
      </c>
      <c r="AK665" s="164">
        <v>522</v>
      </c>
      <c r="AL665" s="146">
        <v>45359</v>
      </c>
      <c r="AM665" s="163">
        <v>35600000</v>
      </c>
      <c r="AN665" s="158">
        <f t="shared" si="66"/>
        <v>0</v>
      </c>
      <c r="AO665" s="157">
        <v>14833333</v>
      </c>
      <c r="AP665" s="157"/>
      <c r="AQ665" s="158">
        <f t="shared" si="68"/>
        <v>20766667</v>
      </c>
      <c r="AR665" s="158">
        <f t="shared" si="67"/>
        <v>0</v>
      </c>
      <c r="AS665" s="159" t="s">
        <v>170</v>
      </c>
      <c r="AT665" s="164">
        <v>107</v>
      </c>
      <c r="AU665" s="165" t="s">
        <v>2580</v>
      </c>
      <c r="AV665" s="148">
        <v>261</v>
      </c>
    </row>
    <row r="666" spans="1:48" s="118" customFormat="1" ht="18.75" customHeight="1">
      <c r="A666" s="140">
        <v>100</v>
      </c>
      <c r="B666" s="141" t="s">
        <v>2581</v>
      </c>
      <c r="C666" s="142" t="s">
        <v>153</v>
      </c>
      <c r="D666" s="168" t="s">
        <v>114</v>
      </c>
      <c r="E666" s="168" t="s">
        <v>119</v>
      </c>
      <c r="F666" s="142" t="s">
        <v>2249</v>
      </c>
      <c r="G666" s="141" t="s">
        <v>208</v>
      </c>
      <c r="H666" s="142" t="s">
        <v>86</v>
      </c>
      <c r="I666" s="142" t="s">
        <v>40</v>
      </c>
      <c r="J666" s="168" t="s">
        <v>2582</v>
      </c>
      <c r="K666" s="141" t="s">
        <v>218</v>
      </c>
      <c r="L666" s="141">
        <v>81101500</v>
      </c>
      <c r="M666" s="143">
        <v>7483980</v>
      </c>
      <c r="N666" s="144">
        <v>4</v>
      </c>
      <c r="O666" s="143">
        <v>29935920</v>
      </c>
      <c r="P666" s="144" t="s">
        <v>238</v>
      </c>
      <c r="Q666" s="144" t="s">
        <v>238</v>
      </c>
      <c r="R666" s="144" t="s">
        <v>238</v>
      </c>
      <c r="S666" s="141" t="s">
        <v>156</v>
      </c>
      <c r="T666" s="141" t="s">
        <v>2288</v>
      </c>
      <c r="U666" s="141" t="s">
        <v>2250</v>
      </c>
      <c r="V666" s="145" t="s">
        <v>2251</v>
      </c>
      <c r="W666" s="141" t="s">
        <v>4011</v>
      </c>
      <c r="X666" s="146">
        <v>45343</v>
      </c>
      <c r="Y666" s="147">
        <v>202415000022533</v>
      </c>
      <c r="Z666" s="147" t="s">
        <v>178</v>
      </c>
      <c r="AA666" s="141" t="s">
        <v>2578</v>
      </c>
      <c r="AB666" s="146">
        <v>45344</v>
      </c>
      <c r="AC666" s="162" t="s">
        <v>2583</v>
      </c>
      <c r="AD666" s="146">
        <v>45348</v>
      </c>
      <c r="AE666" s="163">
        <v>29935920</v>
      </c>
      <c r="AF666" s="152">
        <f t="shared" si="64"/>
        <v>0</v>
      </c>
      <c r="AG666" s="167">
        <v>272</v>
      </c>
      <c r="AH666" s="146">
        <v>45350</v>
      </c>
      <c r="AI666" s="163">
        <v>29935920</v>
      </c>
      <c r="AJ666" s="152">
        <f t="shared" si="65"/>
        <v>0</v>
      </c>
      <c r="AK666" s="164">
        <v>613</v>
      </c>
      <c r="AL666" s="146">
        <v>45362</v>
      </c>
      <c r="AM666" s="163">
        <v>29935920</v>
      </c>
      <c r="AN666" s="158">
        <f t="shared" si="66"/>
        <v>0</v>
      </c>
      <c r="AO666" s="157">
        <v>12223834</v>
      </c>
      <c r="AP666" s="157"/>
      <c r="AQ666" s="158">
        <f t="shared" si="68"/>
        <v>17712086</v>
      </c>
      <c r="AR666" s="158">
        <f t="shared" si="67"/>
        <v>0</v>
      </c>
      <c r="AS666" s="159" t="s">
        <v>170</v>
      </c>
      <c r="AT666" s="164">
        <v>128</v>
      </c>
      <c r="AU666" s="165" t="s">
        <v>2584</v>
      </c>
      <c r="AV666" s="148">
        <v>272</v>
      </c>
    </row>
    <row r="667" spans="1:48" s="118" customFormat="1" ht="18.75" customHeight="1">
      <c r="A667" s="140">
        <v>101</v>
      </c>
      <c r="B667" s="141" t="s">
        <v>2585</v>
      </c>
      <c r="C667" s="142" t="s">
        <v>153</v>
      </c>
      <c r="D667" s="168" t="s">
        <v>114</v>
      </c>
      <c r="E667" s="168" t="s">
        <v>119</v>
      </c>
      <c r="F667" s="142" t="s">
        <v>2249</v>
      </c>
      <c r="G667" s="141" t="s">
        <v>208</v>
      </c>
      <c r="H667" s="142" t="s">
        <v>88</v>
      </c>
      <c r="I667" s="142" t="s">
        <v>40</v>
      </c>
      <c r="J667" s="168" t="s">
        <v>2586</v>
      </c>
      <c r="K667" s="141" t="s">
        <v>218</v>
      </c>
      <c r="L667" s="141">
        <v>77101700</v>
      </c>
      <c r="M667" s="143">
        <v>6414810</v>
      </c>
      <c r="N667" s="144">
        <v>4</v>
      </c>
      <c r="O667" s="143">
        <v>25659240</v>
      </c>
      <c r="P667" s="144" t="s">
        <v>238</v>
      </c>
      <c r="Q667" s="144" t="s">
        <v>238</v>
      </c>
      <c r="R667" s="144" t="s">
        <v>238</v>
      </c>
      <c r="S667" s="141" t="s">
        <v>156</v>
      </c>
      <c r="T667" s="141" t="s">
        <v>2288</v>
      </c>
      <c r="U667" s="141" t="s">
        <v>2250</v>
      </c>
      <c r="V667" s="145" t="s">
        <v>2251</v>
      </c>
      <c r="W667" s="141" t="s">
        <v>4011</v>
      </c>
      <c r="X667" s="146">
        <v>45343</v>
      </c>
      <c r="Y667" s="147">
        <v>202415000022533</v>
      </c>
      <c r="Z667" s="147" t="s">
        <v>178</v>
      </c>
      <c r="AA667" s="141" t="s">
        <v>2587</v>
      </c>
      <c r="AB667" s="146">
        <v>45344</v>
      </c>
      <c r="AC667" s="162" t="s">
        <v>2588</v>
      </c>
      <c r="AD667" s="146">
        <v>45348</v>
      </c>
      <c r="AE667" s="163">
        <v>25659240</v>
      </c>
      <c r="AF667" s="152">
        <f t="shared" si="64"/>
        <v>0</v>
      </c>
      <c r="AG667" s="167">
        <v>274</v>
      </c>
      <c r="AH667" s="146">
        <v>45350</v>
      </c>
      <c r="AI667" s="163">
        <v>0</v>
      </c>
      <c r="AJ667" s="152">
        <f t="shared" si="65"/>
        <v>25659240</v>
      </c>
      <c r="AK667" s="164"/>
      <c r="AL667" s="146"/>
      <c r="AM667" s="163"/>
      <c r="AN667" s="158">
        <f t="shared" si="66"/>
        <v>0</v>
      </c>
      <c r="AO667" s="157"/>
      <c r="AP667" s="157"/>
      <c r="AQ667" s="158">
        <f t="shared" si="68"/>
        <v>0</v>
      </c>
      <c r="AR667" s="158">
        <f t="shared" si="67"/>
        <v>25659240</v>
      </c>
      <c r="AS667" s="159"/>
      <c r="AT667" s="164"/>
      <c r="AU667" s="165"/>
      <c r="AV667" s="148">
        <v>274</v>
      </c>
    </row>
    <row r="668" spans="1:48" s="118" customFormat="1" ht="18.75" customHeight="1">
      <c r="A668" s="140">
        <v>102</v>
      </c>
      <c r="B668" s="141" t="s">
        <v>2589</v>
      </c>
      <c r="C668" s="142" t="s">
        <v>153</v>
      </c>
      <c r="D668" s="168" t="s">
        <v>114</v>
      </c>
      <c r="E668" s="168" t="s">
        <v>119</v>
      </c>
      <c r="F668" s="142" t="s">
        <v>2249</v>
      </c>
      <c r="G668" s="141" t="s">
        <v>208</v>
      </c>
      <c r="H668" s="142" t="s">
        <v>8</v>
      </c>
      <c r="I668" s="142" t="s">
        <v>40</v>
      </c>
      <c r="J668" s="168" t="s">
        <v>2590</v>
      </c>
      <c r="K668" s="141" t="s">
        <v>218</v>
      </c>
      <c r="L668" s="141">
        <v>80111600</v>
      </c>
      <c r="M668" s="143">
        <v>8000000</v>
      </c>
      <c r="N668" s="144">
        <v>4</v>
      </c>
      <c r="O668" s="143">
        <v>32000000</v>
      </c>
      <c r="P668" s="144" t="s">
        <v>238</v>
      </c>
      <c r="Q668" s="144" t="s">
        <v>238</v>
      </c>
      <c r="R668" s="144" t="s">
        <v>238</v>
      </c>
      <c r="S668" s="141" t="s">
        <v>156</v>
      </c>
      <c r="T668" s="141" t="s">
        <v>2288</v>
      </c>
      <c r="U668" s="141" t="s">
        <v>2250</v>
      </c>
      <c r="V668" s="145" t="s">
        <v>2251</v>
      </c>
      <c r="W668" s="141" t="s">
        <v>4011</v>
      </c>
      <c r="X668" s="146">
        <v>45343</v>
      </c>
      <c r="Y668" s="147">
        <v>202415000022533</v>
      </c>
      <c r="Z668" s="147" t="s">
        <v>178</v>
      </c>
      <c r="AA668" s="141" t="s">
        <v>2591</v>
      </c>
      <c r="AB668" s="146">
        <v>45344</v>
      </c>
      <c r="AC668" s="162" t="s">
        <v>2592</v>
      </c>
      <c r="AD668" s="146">
        <v>45348</v>
      </c>
      <c r="AE668" s="163">
        <v>32000000</v>
      </c>
      <c r="AF668" s="152">
        <f t="shared" si="64"/>
        <v>0</v>
      </c>
      <c r="AG668" s="167">
        <v>275</v>
      </c>
      <c r="AH668" s="146">
        <v>45350</v>
      </c>
      <c r="AI668" s="163">
        <v>32000000</v>
      </c>
      <c r="AJ668" s="152">
        <f t="shared" si="65"/>
        <v>0</v>
      </c>
      <c r="AK668" s="164">
        <v>645</v>
      </c>
      <c r="AL668" s="146">
        <v>45363</v>
      </c>
      <c r="AM668" s="163">
        <v>32000000</v>
      </c>
      <c r="AN668" s="158">
        <f t="shared" si="66"/>
        <v>0</v>
      </c>
      <c r="AO668" s="157">
        <v>14133333</v>
      </c>
      <c r="AP668" s="157"/>
      <c r="AQ668" s="158">
        <f t="shared" si="68"/>
        <v>17866667</v>
      </c>
      <c r="AR668" s="158">
        <f t="shared" si="67"/>
        <v>0</v>
      </c>
      <c r="AS668" s="159" t="s">
        <v>170</v>
      </c>
      <c r="AT668" s="164">
        <v>95</v>
      </c>
      <c r="AU668" s="165" t="s">
        <v>2593</v>
      </c>
      <c r="AV668" s="148">
        <v>275</v>
      </c>
    </row>
    <row r="669" spans="1:48" s="118" customFormat="1" ht="18.75" customHeight="1">
      <c r="A669" s="140">
        <v>103</v>
      </c>
      <c r="B669" s="141" t="s">
        <v>2594</v>
      </c>
      <c r="C669" s="142" t="s">
        <v>153</v>
      </c>
      <c r="D669" s="168" t="s">
        <v>114</v>
      </c>
      <c r="E669" s="168" t="s">
        <v>119</v>
      </c>
      <c r="F669" s="142" t="s">
        <v>2249</v>
      </c>
      <c r="G669" s="141" t="s">
        <v>208</v>
      </c>
      <c r="H669" s="142" t="s">
        <v>5</v>
      </c>
      <c r="I669" s="142" t="s">
        <v>40</v>
      </c>
      <c r="J669" s="168" t="s">
        <v>2595</v>
      </c>
      <c r="K669" s="141" t="s">
        <v>218</v>
      </c>
      <c r="L669" s="141">
        <v>80111600</v>
      </c>
      <c r="M669" s="143">
        <v>5000000</v>
      </c>
      <c r="N669" s="144">
        <v>4</v>
      </c>
      <c r="O669" s="143">
        <v>20000000</v>
      </c>
      <c r="P669" s="144" t="s">
        <v>238</v>
      </c>
      <c r="Q669" s="144" t="s">
        <v>238</v>
      </c>
      <c r="R669" s="144" t="s">
        <v>238</v>
      </c>
      <c r="S669" s="141" t="s">
        <v>156</v>
      </c>
      <c r="T669" s="141" t="s">
        <v>2288</v>
      </c>
      <c r="U669" s="141" t="s">
        <v>2250</v>
      </c>
      <c r="V669" s="145" t="s">
        <v>2251</v>
      </c>
      <c r="W669" s="141" t="s">
        <v>4011</v>
      </c>
      <c r="X669" s="146">
        <v>45343</v>
      </c>
      <c r="Y669" s="147">
        <v>202415000022533</v>
      </c>
      <c r="Z669" s="147" t="s">
        <v>178</v>
      </c>
      <c r="AA669" s="141" t="s">
        <v>2596</v>
      </c>
      <c r="AB669" s="146">
        <v>45344</v>
      </c>
      <c r="AC669" s="162" t="s">
        <v>2597</v>
      </c>
      <c r="AD669" s="146">
        <v>45348</v>
      </c>
      <c r="AE669" s="163">
        <v>20000000</v>
      </c>
      <c r="AF669" s="152">
        <f t="shared" si="64"/>
        <v>0</v>
      </c>
      <c r="AG669" s="167">
        <v>276</v>
      </c>
      <c r="AH669" s="146">
        <v>45350</v>
      </c>
      <c r="AI669" s="163">
        <v>20000000</v>
      </c>
      <c r="AJ669" s="152">
        <f t="shared" si="65"/>
        <v>0</v>
      </c>
      <c r="AK669" s="164">
        <v>669</v>
      </c>
      <c r="AL669" s="146">
        <v>45363</v>
      </c>
      <c r="AM669" s="163">
        <v>20000000</v>
      </c>
      <c r="AN669" s="158">
        <f t="shared" si="66"/>
        <v>0</v>
      </c>
      <c r="AO669" s="157">
        <v>8000000</v>
      </c>
      <c r="AP669" s="157"/>
      <c r="AQ669" s="158">
        <f t="shared" si="68"/>
        <v>12000000</v>
      </c>
      <c r="AR669" s="158">
        <f t="shared" si="67"/>
        <v>0</v>
      </c>
      <c r="AS669" s="159" t="s">
        <v>170</v>
      </c>
      <c r="AT669" s="164">
        <v>143</v>
      </c>
      <c r="AU669" s="165" t="s">
        <v>2598</v>
      </c>
      <c r="AV669" s="148">
        <v>276</v>
      </c>
    </row>
    <row r="670" spans="1:48" s="118" customFormat="1" ht="18.75" customHeight="1">
      <c r="A670" s="140">
        <v>104</v>
      </c>
      <c r="B670" s="141" t="s">
        <v>2599</v>
      </c>
      <c r="C670" s="142" t="s">
        <v>153</v>
      </c>
      <c r="D670" s="168" t="s">
        <v>114</v>
      </c>
      <c r="E670" s="168" t="s">
        <v>119</v>
      </c>
      <c r="F670" s="142" t="s">
        <v>2249</v>
      </c>
      <c r="G670" s="141" t="s">
        <v>208</v>
      </c>
      <c r="H670" s="142" t="s">
        <v>6</v>
      </c>
      <c r="I670" s="142" t="s">
        <v>40</v>
      </c>
      <c r="J670" s="168" t="s">
        <v>2600</v>
      </c>
      <c r="K670" s="141" t="s">
        <v>218</v>
      </c>
      <c r="L670" s="141">
        <v>93141500</v>
      </c>
      <c r="M670" s="143">
        <v>3688533</v>
      </c>
      <c r="N670" s="144">
        <v>3.5</v>
      </c>
      <c r="O670" s="143">
        <v>12909866</v>
      </c>
      <c r="P670" s="144" t="s">
        <v>238</v>
      </c>
      <c r="Q670" s="144" t="s">
        <v>238</v>
      </c>
      <c r="R670" s="144" t="s">
        <v>238</v>
      </c>
      <c r="S670" s="141" t="s">
        <v>156</v>
      </c>
      <c r="T670" s="141" t="s">
        <v>2288</v>
      </c>
      <c r="U670" s="141" t="s">
        <v>2250</v>
      </c>
      <c r="V670" s="145" t="s">
        <v>2251</v>
      </c>
      <c r="W670" s="141" t="s">
        <v>4011</v>
      </c>
      <c r="X670" s="146">
        <v>45343</v>
      </c>
      <c r="Y670" s="147">
        <v>202415000022533</v>
      </c>
      <c r="Z670" s="147" t="s">
        <v>178</v>
      </c>
      <c r="AA670" s="141" t="s">
        <v>2601</v>
      </c>
      <c r="AB670" s="146">
        <v>45344</v>
      </c>
      <c r="AC670" s="162" t="s">
        <v>2602</v>
      </c>
      <c r="AD670" s="146">
        <v>45348</v>
      </c>
      <c r="AE670" s="163">
        <v>12909866</v>
      </c>
      <c r="AF670" s="152">
        <f t="shared" si="64"/>
        <v>0</v>
      </c>
      <c r="AG670" s="167">
        <v>277</v>
      </c>
      <c r="AH670" s="146">
        <v>45350</v>
      </c>
      <c r="AI670" s="163">
        <v>12909866</v>
      </c>
      <c r="AJ670" s="152">
        <f t="shared" si="65"/>
        <v>0</v>
      </c>
      <c r="AK670" s="164">
        <v>740</v>
      </c>
      <c r="AL670" s="146">
        <v>45365</v>
      </c>
      <c r="AM670" s="163">
        <v>12909866</v>
      </c>
      <c r="AN670" s="158">
        <f t="shared" si="66"/>
        <v>0</v>
      </c>
      <c r="AO670" s="157">
        <v>5778702</v>
      </c>
      <c r="AP670" s="157"/>
      <c r="AQ670" s="158">
        <f t="shared" si="68"/>
        <v>7131164</v>
      </c>
      <c r="AR670" s="158">
        <f t="shared" si="67"/>
        <v>0</v>
      </c>
      <c r="AS670" s="159" t="s">
        <v>170</v>
      </c>
      <c r="AT670" s="164">
        <v>144</v>
      </c>
      <c r="AU670" s="165" t="s">
        <v>2603</v>
      </c>
      <c r="AV670" s="148">
        <v>277</v>
      </c>
    </row>
    <row r="671" spans="1:48" s="118" customFormat="1" ht="18.75" customHeight="1">
      <c r="A671" s="140">
        <v>105</v>
      </c>
      <c r="B671" s="141" t="s">
        <v>2604</v>
      </c>
      <c r="C671" s="142" t="s">
        <v>153</v>
      </c>
      <c r="D671" s="168" t="s">
        <v>114</v>
      </c>
      <c r="E671" s="168" t="s">
        <v>119</v>
      </c>
      <c r="F671" s="142" t="s">
        <v>2249</v>
      </c>
      <c r="G671" s="141" t="s">
        <v>208</v>
      </c>
      <c r="H671" s="142" t="s">
        <v>212</v>
      </c>
      <c r="I671" s="142" t="s">
        <v>40</v>
      </c>
      <c r="J671" s="168" t="s">
        <v>2605</v>
      </c>
      <c r="K671" s="141" t="s">
        <v>218</v>
      </c>
      <c r="L671" s="141">
        <v>81101500</v>
      </c>
      <c r="M671" s="143">
        <v>8000000</v>
      </c>
      <c r="N671" s="144">
        <v>3</v>
      </c>
      <c r="O671" s="143">
        <v>24000000</v>
      </c>
      <c r="P671" s="144" t="s">
        <v>238</v>
      </c>
      <c r="Q671" s="144" t="s">
        <v>238</v>
      </c>
      <c r="R671" s="144" t="s">
        <v>238</v>
      </c>
      <c r="S671" s="141" t="s">
        <v>156</v>
      </c>
      <c r="T671" s="141" t="s">
        <v>2288</v>
      </c>
      <c r="U671" s="141" t="s">
        <v>2250</v>
      </c>
      <c r="V671" s="145" t="s">
        <v>2251</v>
      </c>
      <c r="W671" s="141" t="s">
        <v>4011</v>
      </c>
      <c r="X671" s="146">
        <v>45343</v>
      </c>
      <c r="Y671" s="147">
        <v>202415000022533</v>
      </c>
      <c r="Z671" s="147" t="s">
        <v>178</v>
      </c>
      <c r="AA671" s="141" t="s">
        <v>2606</v>
      </c>
      <c r="AB671" s="146">
        <v>45344</v>
      </c>
      <c r="AC671" s="162" t="s">
        <v>2607</v>
      </c>
      <c r="AD671" s="146">
        <v>45348</v>
      </c>
      <c r="AE671" s="163">
        <v>24000000</v>
      </c>
      <c r="AF671" s="152">
        <f t="shared" si="64"/>
        <v>0</v>
      </c>
      <c r="AG671" s="167">
        <v>279</v>
      </c>
      <c r="AH671" s="146">
        <v>45350</v>
      </c>
      <c r="AI671" s="163">
        <v>24000000</v>
      </c>
      <c r="AJ671" s="152">
        <f t="shared" si="65"/>
        <v>0</v>
      </c>
      <c r="AK671" s="164">
        <v>1791</v>
      </c>
      <c r="AL671" s="146">
        <v>45404</v>
      </c>
      <c r="AM671" s="163">
        <v>24000000</v>
      </c>
      <c r="AN671" s="158">
        <f t="shared" si="66"/>
        <v>0</v>
      </c>
      <c r="AO671" s="157">
        <v>2400000</v>
      </c>
      <c r="AP671" s="157"/>
      <c r="AQ671" s="158">
        <f t="shared" si="68"/>
        <v>21600000</v>
      </c>
      <c r="AR671" s="158">
        <f t="shared" si="67"/>
        <v>0</v>
      </c>
      <c r="AS671" s="159" t="s">
        <v>170</v>
      </c>
      <c r="AT671" s="164">
        <v>382</v>
      </c>
      <c r="AU671" s="165" t="s">
        <v>2608</v>
      </c>
      <c r="AV671" s="148">
        <v>279</v>
      </c>
    </row>
    <row r="672" spans="1:48" s="118" customFormat="1" ht="18.75" customHeight="1">
      <c r="A672" s="140">
        <v>106</v>
      </c>
      <c r="B672" s="141" t="s">
        <v>2609</v>
      </c>
      <c r="C672" s="142" t="s">
        <v>153</v>
      </c>
      <c r="D672" s="168" t="s">
        <v>114</v>
      </c>
      <c r="E672" s="168" t="s">
        <v>119</v>
      </c>
      <c r="F672" s="142" t="s">
        <v>2249</v>
      </c>
      <c r="G672" s="141" t="s">
        <v>208</v>
      </c>
      <c r="H672" s="142" t="s">
        <v>209</v>
      </c>
      <c r="I672" s="142" t="s">
        <v>40</v>
      </c>
      <c r="J672" s="168" t="s">
        <v>2610</v>
      </c>
      <c r="K672" s="141" t="s">
        <v>218</v>
      </c>
      <c r="L672" s="141">
        <v>80111600</v>
      </c>
      <c r="M672" s="143">
        <v>7500000</v>
      </c>
      <c r="N672" s="144">
        <v>4</v>
      </c>
      <c r="O672" s="143">
        <v>30000000</v>
      </c>
      <c r="P672" s="144" t="s">
        <v>238</v>
      </c>
      <c r="Q672" s="144" t="s">
        <v>238</v>
      </c>
      <c r="R672" s="144" t="s">
        <v>238</v>
      </c>
      <c r="S672" s="141" t="s">
        <v>156</v>
      </c>
      <c r="T672" s="141" t="s">
        <v>2288</v>
      </c>
      <c r="U672" s="141" t="s">
        <v>2250</v>
      </c>
      <c r="V672" s="145" t="s">
        <v>2251</v>
      </c>
      <c r="W672" s="141" t="s">
        <v>3172</v>
      </c>
      <c r="X672" s="146">
        <v>45343</v>
      </c>
      <c r="Y672" s="147">
        <v>202415000022533</v>
      </c>
      <c r="Z672" s="147" t="s">
        <v>178</v>
      </c>
      <c r="AA672" s="141" t="s">
        <v>2611</v>
      </c>
      <c r="AB672" s="146">
        <v>45344</v>
      </c>
      <c r="AC672" s="162" t="s">
        <v>2612</v>
      </c>
      <c r="AD672" s="146">
        <v>45348</v>
      </c>
      <c r="AE672" s="163">
        <v>30000000</v>
      </c>
      <c r="AF672" s="152">
        <f t="shared" si="64"/>
        <v>0</v>
      </c>
      <c r="AG672" s="167">
        <v>281</v>
      </c>
      <c r="AH672" s="146">
        <v>45350</v>
      </c>
      <c r="AI672" s="163">
        <v>30000000</v>
      </c>
      <c r="AJ672" s="152">
        <f t="shared" si="65"/>
        <v>0</v>
      </c>
      <c r="AK672" s="164">
        <v>373</v>
      </c>
      <c r="AL672" s="146">
        <v>45352</v>
      </c>
      <c r="AM672" s="163">
        <v>30000000</v>
      </c>
      <c r="AN672" s="158">
        <f t="shared" si="66"/>
        <v>0</v>
      </c>
      <c r="AO672" s="157">
        <v>15000000</v>
      </c>
      <c r="AP672" s="157"/>
      <c r="AQ672" s="158">
        <f t="shared" si="68"/>
        <v>15000000</v>
      </c>
      <c r="AR672" s="158">
        <f t="shared" si="67"/>
        <v>0</v>
      </c>
      <c r="AS672" s="159" t="s">
        <v>170</v>
      </c>
      <c r="AT672" s="164">
        <v>42</v>
      </c>
      <c r="AU672" s="165" t="s">
        <v>2613</v>
      </c>
      <c r="AV672" s="148">
        <v>281</v>
      </c>
    </row>
    <row r="673" spans="1:48" s="118" customFormat="1" ht="18.75" customHeight="1">
      <c r="A673" s="140">
        <v>107</v>
      </c>
      <c r="B673" s="141" t="s">
        <v>2614</v>
      </c>
      <c r="C673" s="142" t="s">
        <v>153</v>
      </c>
      <c r="D673" s="168" t="s">
        <v>114</v>
      </c>
      <c r="E673" s="168" t="s">
        <v>119</v>
      </c>
      <c r="F673" s="142" t="s">
        <v>2249</v>
      </c>
      <c r="G673" s="141" t="s">
        <v>208</v>
      </c>
      <c r="H673" s="142" t="s">
        <v>6</v>
      </c>
      <c r="I673" s="142" t="s">
        <v>40</v>
      </c>
      <c r="J673" s="168" t="s">
        <v>2615</v>
      </c>
      <c r="K673" s="141" t="s">
        <v>218</v>
      </c>
      <c r="L673" s="141">
        <v>93141500</v>
      </c>
      <c r="M673" s="143">
        <v>4000000</v>
      </c>
      <c r="N673" s="144">
        <v>4</v>
      </c>
      <c r="O673" s="143">
        <v>16000000</v>
      </c>
      <c r="P673" s="144" t="s">
        <v>238</v>
      </c>
      <c r="Q673" s="144" t="s">
        <v>238</v>
      </c>
      <c r="R673" s="144" t="s">
        <v>238</v>
      </c>
      <c r="S673" s="141" t="s">
        <v>156</v>
      </c>
      <c r="T673" s="141" t="s">
        <v>2288</v>
      </c>
      <c r="U673" s="141" t="s">
        <v>2250</v>
      </c>
      <c r="V673" s="145" t="s">
        <v>2251</v>
      </c>
      <c r="W673" s="141" t="s">
        <v>4011</v>
      </c>
      <c r="X673" s="146">
        <v>45343</v>
      </c>
      <c r="Y673" s="147">
        <v>202415000022533</v>
      </c>
      <c r="Z673" s="147" t="s">
        <v>178</v>
      </c>
      <c r="AA673" s="141" t="s">
        <v>2616</v>
      </c>
      <c r="AB673" s="146">
        <v>45344</v>
      </c>
      <c r="AC673" s="162" t="s">
        <v>2617</v>
      </c>
      <c r="AD673" s="146">
        <v>45348</v>
      </c>
      <c r="AE673" s="163">
        <v>16000000</v>
      </c>
      <c r="AF673" s="152">
        <f t="shared" si="64"/>
        <v>0</v>
      </c>
      <c r="AG673" s="167">
        <v>283</v>
      </c>
      <c r="AH673" s="146">
        <v>45350</v>
      </c>
      <c r="AI673" s="163">
        <v>16000000</v>
      </c>
      <c r="AJ673" s="152">
        <f t="shared" si="65"/>
        <v>0</v>
      </c>
      <c r="AK673" s="164">
        <v>510</v>
      </c>
      <c r="AL673" s="146">
        <v>45359</v>
      </c>
      <c r="AM673" s="163">
        <v>16000000</v>
      </c>
      <c r="AN673" s="158">
        <f t="shared" si="66"/>
        <v>0</v>
      </c>
      <c r="AO673" s="157">
        <v>6666667</v>
      </c>
      <c r="AP673" s="157"/>
      <c r="AQ673" s="158">
        <f t="shared" si="68"/>
        <v>9333333</v>
      </c>
      <c r="AR673" s="158">
        <f t="shared" si="67"/>
        <v>0</v>
      </c>
      <c r="AS673" s="159" t="s">
        <v>170</v>
      </c>
      <c r="AT673" s="164">
        <v>90</v>
      </c>
      <c r="AU673" s="165" t="s">
        <v>2618</v>
      </c>
      <c r="AV673" s="148">
        <v>283</v>
      </c>
    </row>
    <row r="674" spans="1:48" s="118" customFormat="1" ht="18.75" customHeight="1">
      <c r="A674" s="140">
        <v>108</v>
      </c>
      <c r="B674" s="141" t="s">
        <v>2619</v>
      </c>
      <c r="C674" s="142" t="s">
        <v>153</v>
      </c>
      <c r="D674" s="168" t="s">
        <v>114</v>
      </c>
      <c r="E674" s="168" t="s">
        <v>119</v>
      </c>
      <c r="F674" s="142" t="s">
        <v>2249</v>
      </c>
      <c r="G674" s="141" t="s">
        <v>208</v>
      </c>
      <c r="H674" s="142" t="s">
        <v>6</v>
      </c>
      <c r="I674" s="142" t="s">
        <v>40</v>
      </c>
      <c r="J674" s="168" t="s">
        <v>2620</v>
      </c>
      <c r="K674" s="141" t="s">
        <v>218</v>
      </c>
      <c r="L674" s="141">
        <v>93141500</v>
      </c>
      <c r="M674" s="143">
        <v>3788000</v>
      </c>
      <c r="N674" s="144">
        <v>4</v>
      </c>
      <c r="O674" s="143">
        <v>15152000</v>
      </c>
      <c r="P674" s="144" t="s">
        <v>238</v>
      </c>
      <c r="Q674" s="144" t="s">
        <v>238</v>
      </c>
      <c r="R674" s="144" t="s">
        <v>238</v>
      </c>
      <c r="S674" s="141" t="s">
        <v>156</v>
      </c>
      <c r="T674" s="141" t="s">
        <v>2288</v>
      </c>
      <c r="U674" s="141" t="s">
        <v>2250</v>
      </c>
      <c r="V674" s="145" t="s">
        <v>2251</v>
      </c>
      <c r="W674" s="141" t="s">
        <v>4011</v>
      </c>
      <c r="X674" s="146">
        <v>45343</v>
      </c>
      <c r="Y674" s="147">
        <v>202415000022533</v>
      </c>
      <c r="Z674" s="147" t="s">
        <v>178</v>
      </c>
      <c r="AA674" s="141" t="s">
        <v>2621</v>
      </c>
      <c r="AB674" s="146">
        <v>45344</v>
      </c>
      <c r="AC674" s="162" t="s">
        <v>2622</v>
      </c>
      <c r="AD674" s="146">
        <v>45348</v>
      </c>
      <c r="AE674" s="163">
        <v>15152000</v>
      </c>
      <c r="AF674" s="152">
        <f t="shared" si="64"/>
        <v>0</v>
      </c>
      <c r="AG674" s="167">
        <v>285</v>
      </c>
      <c r="AH674" s="146">
        <v>45350</v>
      </c>
      <c r="AI674" s="163">
        <v>15152000</v>
      </c>
      <c r="AJ674" s="152">
        <f t="shared" si="65"/>
        <v>0</v>
      </c>
      <c r="AK674" s="164">
        <v>728</v>
      </c>
      <c r="AL674" s="146">
        <v>45364</v>
      </c>
      <c r="AM674" s="163">
        <v>15152000</v>
      </c>
      <c r="AN674" s="158">
        <f t="shared" si="66"/>
        <v>0</v>
      </c>
      <c r="AO674" s="157">
        <v>6060800</v>
      </c>
      <c r="AP674" s="157"/>
      <c r="AQ674" s="158">
        <f t="shared" si="68"/>
        <v>9091200</v>
      </c>
      <c r="AR674" s="158">
        <f t="shared" si="67"/>
        <v>0</v>
      </c>
      <c r="AS674" s="159" t="s">
        <v>170</v>
      </c>
      <c r="AT674" s="164">
        <v>153</v>
      </c>
      <c r="AU674" s="165" t="s">
        <v>2623</v>
      </c>
      <c r="AV674" s="148">
        <v>285</v>
      </c>
    </row>
    <row r="675" spans="1:48" s="118" customFormat="1" ht="18.75" customHeight="1">
      <c r="A675" s="140">
        <v>109</v>
      </c>
      <c r="B675" s="141" t="s">
        <v>2624</v>
      </c>
      <c r="C675" s="142" t="s">
        <v>153</v>
      </c>
      <c r="D675" s="168" t="s">
        <v>114</v>
      </c>
      <c r="E675" s="168" t="s">
        <v>119</v>
      </c>
      <c r="F675" s="142" t="s">
        <v>2249</v>
      </c>
      <c r="G675" s="141" t="s">
        <v>208</v>
      </c>
      <c r="H675" s="142" t="s">
        <v>209</v>
      </c>
      <c r="I675" s="142" t="s">
        <v>40</v>
      </c>
      <c r="J675" s="168" t="s">
        <v>2625</v>
      </c>
      <c r="K675" s="141" t="s">
        <v>226</v>
      </c>
      <c r="L675" s="141" t="s">
        <v>237</v>
      </c>
      <c r="M675" s="143">
        <v>0</v>
      </c>
      <c r="N675" s="144">
        <v>0</v>
      </c>
      <c r="O675" s="143">
        <f>85500000-85500000</f>
        <v>0</v>
      </c>
      <c r="P675" s="144" t="s">
        <v>361</v>
      </c>
      <c r="Q675" s="144" t="s">
        <v>361</v>
      </c>
      <c r="R675" s="144" t="s">
        <v>361</v>
      </c>
      <c r="S675" s="141" t="s">
        <v>156</v>
      </c>
      <c r="T675" s="141" t="s">
        <v>2288</v>
      </c>
      <c r="U675" s="141" t="s">
        <v>2250</v>
      </c>
      <c r="V675" s="145" t="s">
        <v>2251</v>
      </c>
      <c r="W675" s="141" t="s">
        <v>4010</v>
      </c>
      <c r="X675" s="146">
        <v>45343</v>
      </c>
      <c r="Y675" s="147">
        <v>202415000022533</v>
      </c>
      <c r="Z675" s="147" t="s">
        <v>178</v>
      </c>
      <c r="AA675" s="141" t="s">
        <v>2626</v>
      </c>
      <c r="AB675" s="146">
        <v>45344</v>
      </c>
      <c r="AC675" s="162" t="s">
        <v>2627</v>
      </c>
      <c r="AD675" s="146">
        <v>45348</v>
      </c>
      <c r="AE675" s="163">
        <v>0</v>
      </c>
      <c r="AF675" s="152">
        <f t="shared" si="64"/>
        <v>0</v>
      </c>
      <c r="AG675" s="167"/>
      <c r="AH675" s="146"/>
      <c r="AI675" s="163"/>
      <c r="AJ675" s="152">
        <f t="shared" si="65"/>
        <v>0</v>
      </c>
      <c r="AK675" s="164"/>
      <c r="AL675" s="146"/>
      <c r="AM675" s="163"/>
      <c r="AN675" s="158">
        <f t="shared" si="66"/>
        <v>0</v>
      </c>
      <c r="AO675" s="157"/>
      <c r="AP675" s="157"/>
      <c r="AQ675" s="158">
        <f t="shared" si="68"/>
        <v>0</v>
      </c>
      <c r="AR675" s="158">
        <f t="shared" si="67"/>
        <v>0</v>
      </c>
      <c r="AS675" s="159"/>
      <c r="AT675" s="164"/>
      <c r="AU675" s="165"/>
      <c r="AV675" s="148"/>
    </row>
    <row r="676" spans="1:48" s="118" customFormat="1" ht="18.75" customHeight="1">
      <c r="A676" s="140">
        <v>110</v>
      </c>
      <c r="B676" s="141" t="s">
        <v>2628</v>
      </c>
      <c r="C676" s="142" t="s">
        <v>153</v>
      </c>
      <c r="D676" s="168" t="s">
        <v>114</v>
      </c>
      <c r="E676" s="168" t="s">
        <v>119</v>
      </c>
      <c r="F676" s="142" t="s">
        <v>2249</v>
      </c>
      <c r="G676" s="141" t="s">
        <v>208</v>
      </c>
      <c r="H676" s="142" t="s">
        <v>210</v>
      </c>
      <c r="I676" s="142" t="s">
        <v>40</v>
      </c>
      <c r="J676" s="168" t="s">
        <v>2629</v>
      </c>
      <c r="K676" s="141" t="s">
        <v>218</v>
      </c>
      <c r="L676" s="141">
        <v>80111600</v>
      </c>
      <c r="M676" s="143">
        <v>3500000</v>
      </c>
      <c r="N676" s="144">
        <v>4</v>
      </c>
      <c r="O676" s="143">
        <v>14000000</v>
      </c>
      <c r="P676" s="144" t="s">
        <v>238</v>
      </c>
      <c r="Q676" s="144" t="s">
        <v>238</v>
      </c>
      <c r="R676" s="144" t="s">
        <v>238</v>
      </c>
      <c r="S676" s="141" t="s">
        <v>156</v>
      </c>
      <c r="T676" s="141" t="s">
        <v>2288</v>
      </c>
      <c r="U676" s="141" t="s">
        <v>2250</v>
      </c>
      <c r="V676" s="145" t="s">
        <v>2251</v>
      </c>
      <c r="W676" s="141" t="s">
        <v>4011</v>
      </c>
      <c r="X676" s="146">
        <v>45343</v>
      </c>
      <c r="Y676" s="147">
        <v>202415000022533</v>
      </c>
      <c r="Z676" s="147" t="s">
        <v>178</v>
      </c>
      <c r="AA676" s="141" t="s">
        <v>2630</v>
      </c>
      <c r="AB676" s="146">
        <v>45344</v>
      </c>
      <c r="AC676" s="162" t="s">
        <v>2631</v>
      </c>
      <c r="AD676" s="146">
        <v>45348</v>
      </c>
      <c r="AE676" s="163">
        <v>14000000</v>
      </c>
      <c r="AF676" s="152">
        <f t="shared" si="64"/>
        <v>0</v>
      </c>
      <c r="AG676" s="167">
        <v>287</v>
      </c>
      <c r="AH676" s="146">
        <v>45350</v>
      </c>
      <c r="AI676" s="163">
        <v>14000000</v>
      </c>
      <c r="AJ676" s="152">
        <f t="shared" si="65"/>
        <v>0</v>
      </c>
      <c r="AK676" s="164">
        <v>529</v>
      </c>
      <c r="AL676" s="146">
        <v>45359</v>
      </c>
      <c r="AM676" s="163">
        <v>14000000</v>
      </c>
      <c r="AN676" s="158">
        <f t="shared" si="66"/>
        <v>0</v>
      </c>
      <c r="AO676" s="157">
        <v>6183333</v>
      </c>
      <c r="AP676" s="157"/>
      <c r="AQ676" s="158">
        <f t="shared" si="68"/>
        <v>7816667</v>
      </c>
      <c r="AR676" s="158">
        <f t="shared" si="67"/>
        <v>0</v>
      </c>
      <c r="AS676" s="159" t="s">
        <v>170</v>
      </c>
      <c r="AT676" s="164">
        <v>122</v>
      </c>
      <c r="AU676" s="165" t="s">
        <v>2632</v>
      </c>
      <c r="AV676" s="148">
        <v>287</v>
      </c>
    </row>
    <row r="677" spans="1:48" s="118" customFormat="1" ht="18.75" customHeight="1">
      <c r="A677" s="140">
        <v>111</v>
      </c>
      <c r="B677" s="141" t="s">
        <v>2633</v>
      </c>
      <c r="C677" s="142" t="s">
        <v>153</v>
      </c>
      <c r="D677" s="168" t="s">
        <v>114</v>
      </c>
      <c r="E677" s="168" t="s">
        <v>119</v>
      </c>
      <c r="F677" s="142" t="s">
        <v>2249</v>
      </c>
      <c r="G677" s="141" t="s">
        <v>208</v>
      </c>
      <c r="H677" s="142" t="s">
        <v>2</v>
      </c>
      <c r="I677" s="142" t="s">
        <v>40</v>
      </c>
      <c r="J677" s="168" t="s">
        <v>2634</v>
      </c>
      <c r="K677" s="141" t="s">
        <v>226</v>
      </c>
      <c r="L677" s="141" t="s">
        <v>237</v>
      </c>
      <c r="M677" s="143">
        <v>0</v>
      </c>
      <c r="N677" s="144">
        <v>0</v>
      </c>
      <c r="O677" s="143">
        <f>85500000-85500000</f>
        <v>0</v>
      </c>
      <c r="P677" s="144" t="s">
        <v>361</v>
      </c>
      <c r="Q677" s="144" t="s">
        <v>361</v>
      </c>
      <c r="R677" s="144" t="s">
        <v>361</v>
      </c>
      <c r="S677" s="141" t="s">
        <v>156</v>
      </c>
      <c r="T677" s="141" t="s">
        <v>2288</v>
      </c>
      <c r="U677" s="141" t="s">
        <v>2250</v>
      </c>
      <c r="V677" s="145" t="s">
        <v>2251</v>
      </c>
      <c r="W677" s="141" t="s">
        <v>4010</v>
      </c>
      <c r="X677" s="146">
        <v>45343</v>
      </c>
      <c r="Y677" s="147">
        <v>202415000022533</v>
      </c>
      <c r="Z677" s="147" t="s">
        <v>178</v>
      </c>
      <c r="AA677" s="141" t="s">
        <v>2635</v>
      </c>
      <c r="AB677" s="146">
        <v>45344</v>
      </c>
      <c r="AC677" s="162" t="s">
        <v>2636</v>
      </c>
      <c r="AD677" s="146">
        <v>45348</v>
      </c>
      <c r="AE677" s="163">
        <v>0</v>
      </c>
      <c r="AF677" s="152">
        <f t="shared" si="64"/>
        <v>0</v>
      </c>
      <c r="AG677" s="167"/>
      <c r="AH677" s="146"/>
      <c r="AI677" s="163"/>
      <c r="AJ677" s="152">
        <f t="shared" si="65"/>
        <v>0</v>
      </c>
      <c r="AK677" s="164"/>
      <c r="AL677" s="146"/>
      <c r="AM677" s="163"/>
      <c r="AN677" s="158">
        <f t="shared" si="66"/>
        <v>0</v>
      </c>
      <c r="AO677" s="157"/>
      <c r="AP677" s="157"/>
      <c r="AQ677" s="158">
        <f t="shared" si="68"/>
        <v>0</v>
      </c>
      <c r="AR677" s="158">
        <f t="shared" si="67"/>
        <v>0</v>
      </c>
      <c r="AS677" s="159"/>
      <c r="AT677" s="164"/>
      <c r="AU677" s="165"/>
      <c r="AV677" s="148"/>
    </row>
    <row r="678" spans="1:48" s="118" customFormat="1" ht="18.75" customHeight="1">
      <c r="A678" s="140">
        <v>112</v>
      </c>
      <c r="B678" s="141" t="s">
        <v>2637</v>
      </c>
      <c r="C678" s="142" t="s">
        <v>153</v>
      </c>
      <c r="D678" s="168" t="s">
        <v>114</v>
      </c>
      <c r="E678" s="168" t="s">
        <v>119</v>
      </c>
      <c r="F678" s="142" t="s">
        <v>2249</v>
      </c>
      <c r="G678" s="141" t="s">
        <v>208</v>
      </c>
      <c r="H678" s="142" t="s">
        <v>211</v>
      </c>
      <c r="I678" s="142" t="s">
        <v>40</v>
      </c>
      <c r="J678" s="168" t="s">
        <v>2638</v>
      </c>
      <c r="K678" s="141" t="s">
        <v>218</v>
      </c>
      <c r="L678" s="141">
        <v>80111600</v>
      </c>
      <c r="M678" s="143">
        <v>9000000</v>
      </c>
      <c r="N678" s="144" t="s">
        <v>2639</v>
      </c>
      <c r="O678" s="143">
        <v>33000000</v>
      </c>
      <c r="P678" s="144" t="s">
        <v>238</v>
      </c>
      <c r="Q678" s="144" t="s">
        <v>238</v>
      </c>
      <c r="R678" s="144" t="s">
        <v>238</v>
      </c>
      <c r="S678" s="141" t="s">
        <v>156</v>
      </c>
      <c r="T678" s="141" t="s">
        <v>2288</v>
      </c>
      <c r="U678" s="141" t="s">
        <v>2250</v>
      </c>
      <c r="V678" s="145" t="s">
        <v>2251</v>
      </c>
      <c r="W678" s="141" t="s">
        <v>4011</v>
      </c>
      <c r="X678" s="146">
        <v>45343</v>
      </c>
      <c r="Y678" s="147">
        <v>202415000022533</v>
      </c>
      <c r="Z678" s="147" t="s">
        <v>178</v>
      </c>
      <c r="AA678" s="141" t="s">
        <v>2640</v>
      </c>
      <c r="AB678" s="146">
        <v>45344</v>
      </c>
      <c r="AC678" s="162" t="s">
        <v>2641</v>
      </c>
      <c r="AD678" s="146">
        <v>45348</v>
      </c>
      <c r="AE678" s="163">
        <v>33000000</v>
      </c>
      <c r="AF678" s="152">
        <f t="shared" si="64"/>
        <v>0</v>
      </c>
      <c r="AG678" s="167">
        <v>289</v>
      </c>
      <c r="AH678" s="146">
        <v>45350</v>
      </c>
      <c r="AI678" s="163">
        <v>33000000</v>
      </c>
      <c r="AJ678" s="152">
        <f t="shared" si="65"/>
        <v>0</v>
      </c>
      <c r="AK678" s="164">
        <v>739</v>
      </c>
      <c r="AL678" s="146">
        <v>45365</v>
      </c>
      <c r="AM678" s="163">
        <v>33000000</v>
      </c>
      <c r="AN678" s="158">
        <f t="shared" si="66"/>
        <v>0</v>
      </c>
      <c r="AO678" s="157">
        <v>12925000</v>
      </c>
      <c r="AP678" s="157"/>
      <c r="AQ678" s="158">
        <f t="shared" si="68"/>
        <v>20075000</v>
      </c>
      <c r="AR678" s="158">
        <f t="shared" si="67"/>
        <v>0</v>
      </c>
      <c r="AS678" s="159" t="s">
        <v>170</v>
      </c>
      <c r="AT678" s="164">
        <v>150</v>
      </c>
      <c r="AU678" s="165" t="s">
        <v>2642</v>
      </c>
      <c r="AV678" s="148">
        <v>289</v>
      </c>
    </row>
    <row r="679" spans="1:48" s="118" customFormat="1" ht="18.75" customHeight="1">
      <c r="A679" s="140">
        <v>113</v>
      </c>
      <c r="B679" s="141" t="s">
        <v>2643</v>
      </c>
      <c r="C679" s="142" t="s">
        <v>153</v>
      </c>
      <c r="D679" s="168" t="s">
        <v>114</v>
      </c>
      <c r="E679" s="168" t="s">
        <v>119</v>
      </c>
      <c r="F679" s="142" t="s">
        <v>2249</v>
      </c>
      <c r="G679" s="141" t="s">
        <v>208</v>
      </c>
      <c r="H679" s="142" t="s">
        <v>6</v>
      </c>
      <c r="I679" s="142" t="s">
        <v>40</v>
      </c>
      <c r="J679" s="168" t="s">
        <v>2644</v>
      </c>
      <c r="K679" s="141" t="s">
        <v>218</v>
      </c>
      <c r="L679" s="141">
        <v>93141500</v>
      </c>
      <c r="M679" s="143">
        <v>3153963</v>
      </c>
      <c r="N679" s="144">
        <v>3</v>
      </c>
      <c r="O679" s="143">
        <v>9461889</v>
      </c>
      <c r="P679" s="144" t="s">
        <v>238</v>
      </c>
      <c r="Q679" s="144" t="s">
        <v>238</v>
      </c>
      <c r="R679" s="144" t="s">
        <v>238</v>
      </c>
      <c r="S679" s="141" t="s">
        <v>156</v>
      </c>
      <c r="T679" s="141" t="s">
        <v>2288</v>
      </c>
      <c r="U679" s="141" t="s">
        <v>2250</v>
      </c>
      <c r="V679" s="145" t="s">
        <v>2251</v>
      </c>
      <c r="W679" s="141" t="s">
        <v>4011</v>
      </c>
      <c r="X679" s="146">
        <v>45343</v>
      </c>
      <c r="Y679" s="147">
        <v>202415000022533</v>
      </c>
      <c r="Z679" s="147" t="s">
        <v>178</v>
      </c>
      <c r="AA679" s="141" t="s">
        <v>2645</v>
      </c>
      <c r="AB679" s="146">
        <v>45344</v>
      </c>
      <c r="AC679" s="162" t="s">
        <v>2646</v>
      </c>
      <c r="AD679" s="146">
        <v>45348</v>
      </c>
      <c r="AE679" s="163">
        <v>9461889</v>
      </c>
      <c r="AF679" s="152">
        <f t="shared" si="64"/>
        <v>0</v>
      </c>
      <c r="AG679" s="167">
        <v>290</v>
      </c>
      <c r="AH679" s="146">
        <v>45350</v>
      </c>
      <c r="AI679" s="163">
        <v>9461889</v>
      </c>
      <c r="AJ679" s="152">
        <f t="shared" si="65"/>
        <v>0</v>
      </c>
      <c r="AK679" s="164">
        <v>1700</v>
      </c>
      <c r="AL679" s="146">
        <v>45398</v>
      </c>
      <c r="AM679" s="163">
        <v>9461889</v>
      </c>
      <c r="AN679" s="158">
        <f t="shared" si="66"/>
        <v>0</v>
      </c>
      <c r="AO679" s="157">
        <v>1471849</v>
      </c>
      <c r="AP679" s="157"/>
      <c r="AQ679" s="158">
        <f t="shared" si="68"/>
        <v>7990040</v>
      </c>
      <c r="AR679" s="158">
        <f t="shared" si="67"/>
        <v>0</v>
      </c>
      <c r="AS679" s="159" t="s">
        <v>168</v>
      </c>
      <c r="AT679" s="164">
        <v>355</v>
      </c>
      <c r="AU679" s="165" t="s">
        <v>2647</v>
      </c>
      <c r="AV679" s="148">
        <v>290</v>
      </c>
    </row>
    <row r="680" spans="1:48" s="118" customFormat="1" ht="18.75" customHeight="1">
      <c r="A680" s="140">
        <v>114</v>
      </c>
      <c r="B680" s="141" t="s">
        <v>2648</v>
      </c>
      <c r="C680" s="142" t="s">
        <v>153</v>
      </c>
      <c r="D680" s="168" t="s">
        <v>114</v>
      </c>
      <c r="E680" s="168" t="s">
        <v>119</v>
      </c>
      <c r="F680" s="142" t="s">
        <v>2249</v>
      </c>
      <c r="G680" s="141" t="s">
        <v>208</v>
      </c>
      <c r="H680" s="142" t="s">
        <v>2</v>
      </c>
      <c r="I680" s="142" t="s">
        <v>40</v>
      </c>
      <c r="J680" s="168" t="s">
        <v>2649</v>
      </c>
      <c r="K680" s="141" t="s">
        <v>218</v>
      </c>
      <c r="L680" s="141">
        <v>80121700</v>
      </c>
      <c r="M680" s="143">
        <v>10000000</v>
      </c>
      <c r="N680" s="144">
        <v>4</v>
      </c>
      <c r="O680" s="143">
        <v>40000000</v>
      </c>
      <c r="P680" s="144" t="s">
        <v>238</v>
      </c>
      <c r="Q680" s="144" t="s">
        <v>238</v>
      </c>
      <c r="R680" s="144" t="s">
        <v>238</v>
      </c>
      <c r="S680" s="141" t="s">
        <v>156</v>
      </c>
      <c r="T680" s="141" t="s">
        <v>2288</v>
      </c>
      <c r="U680" s="141" t="s">
        <v>2250</v>
      </c>
      <c r="V680" s="145" t="s">
        <v>2251</v>
      </c>
      <c r="W680" s="141" t="s">
        <v>4011</v>
      </c>
      <c r="X680" s="146">
        <v>45343</v>
      </c>
      <c r="Y680" s="147">
        <v>202415000022533</v>
      </c>
      <c r="Z680" s="147" t="s">
        <v>178</v>
      </c>
      <c r="AA680" s="141" t="s">
        <v>2650</v>
      </c>
      <c r="AB680" s="146">
        <v>45344</v>
      </c>
      <c r="AC680" s="162" t="s">
        <v>2651</v>
      </c>
      <c r="AD680" s="146">
        <v>45348</v>
      </c>
      <c r="AE680" s="163">
        <v>40000000</v>
      </c>
      <c r="AF680" s="152">
        <f t="shared" si="64"/>
        <v>0</v>
      </c>
      <c r="AG680" s="167">
        <v>291</v>
      </c>
      <c r="AH680" s="146">
        <v>45350</v>
      </c>
      <c r="AI680" s="163">
        <v>40000000</v>
      </c>
      <c r="AJ680" s="152">
        <f t="shared" si="65"/>
        <v>0</v>
      </c>
      <c r="AK680" s="164">
        <v>382</v>
      </c>
      <c r="AL680" s="146">
        <v>45352</v>
      </c>
      <c r="AM680" s="163">
        <v>40000000</v>
      </c>
      <c r="AN680" s="158">
        <f t="shared" si="66"/>
        <v>0</v>
      </c>
      <c r="AO680" s="157">
        <v>20000000</v>
      </c>
      <c r="AP680" s="157"/>
      <c r="AQ680" s="158">
        <f t="shared" si="68"/>
        <v>20000000</v>
      </c>
      <c r="AR680" s="158">
        <f t="shared" si="67"/>
        <v>0</v>
      </c>
      <c r="AS680" s="159" t="s">
        <v>170</v>
      </c>
      <c r="AT680" s="164">
        <v>41</v>
      </c>
      <c r="AU680" s="165" t="s">
        <v>2652</v>
      </c>
      <c r="AV680" s="148">
        <v>291</v>
      </c>
    </row>
    <row r="681" spans="1:48" s="118" customFormat="1" ht="18.75" customHeight="1">
      <c r="A681" s="140">
        <v>115</v>
      </c>
      <c r="B681" s="141" t="s">
        <v>2653</v>
      </c>
      <c r="C681" s="142" t="s">
        <v>153</v>
      </c>
      <c r="D681" s="168" t="s">
        <v>114</v>
      </c>
      <c r="E681" s="168" t="s">
        <v>119</v>
      </c>
      <c r="F681" s="142" t="s">
        <v>2249</v>
      </c>
      <c r="G681" s="141" t="s">
        <v>208</v>
      </c>
      <c r="H681" s="142" t="s">
        <v>6</v>
      </c>
      <c r="I681" s="142" t="s">
        <v>40</v>
      </c>
      <c r="J681" s="168" t="s">
        <v>2654</v>
      </c>
      <c r="K681" s="141" t="s">
        <v>225</v>
      </c>
      <c r="L681" s="141">
        <v>93141500</v>
      </c>
      <c r="M681" s="143">
        <v>3688533</v>
      </c>
      <c r="N681" s="144">
        <v>1</v>
      </c>
      <c r="O681" s="143">
        <v>3688533</v>
      </c>
      <c r="P681" s="144" t="s">
        <v>452</v>
      </c>
      <c r="Q681" s="144" t="s">
        <v>452</v>
      </c>
      <c r="R681" s="144" t="s">
        <v>452</v>
      </c>
      <c r="S681" s="141" t="s">
        <v>156</v>
      </c>
      <c r="T681" s="141" t="s">
        <v>2288</v>
      </c>
      <c r="U681" s="141" t="s">
        <v>2250</v>
      </c>
      <c r="V681" s="145" t="s">
        <v>2251</v>
      </c>
      <c r="W681" s="141" t="s">
        <v>4011</v>
      </c>
      <c r="X681" s="146">
        <v>45350</v>
      </c>
      <c r="Y681" s="147">
        <v>202415000025563</v>
      </c>
      <c r="Z681" s="147" t="s">
        <v>178</v>
      </c>
      <c r="AA681" s="141" t="s">
        <v>2655</v>
      </c>
      <c r="AB681" s="146">
        <v>45350</v>
      </c>
      <c r="AC681" s="162" t="s">
        <v>2656</v>
      </c>
      <c r="AD681" s="146">
        <v>45350</v>
      </c>
      <c r="AE681" s="163">
        <v>3688533</v>
      </c>
      <c r="AF681" s="152">
        <f t="shared" si="64"/>
        <v>0</v>
      </c>
      <c r="AG681" s="167">
        <v>329</v>
      </c>
      <c r="AH681" s="146">
        <v>45350</v>
      </c>
      <c r="AI681" s="163">
        <v>3688533</v>
      </c>
      <c r="AJ681" s="152">
        <f t="shared" si="65"/>
        <v>0</v>
      </c>
      <c r="AK681" s="164">
        <v>359</v>
      </c>
      <c r="AL681" s="146">
        <v>45351</v>
      </c>
      <c r="AM681" s="163">
        <v>3688533</v>
      </c>
      <c r="AN681" s="158">
        <f t="shared" si="66"/>
        <v>0</v>
      </c>
      <c r="AO681" s="157">
        <v>3688533</v>
      </c>
      <c r="AP681" s="157"/>
      <c r="AQ681" s="158">
        <f t="shared" si="68"/>
        <v>0</v>
      </c>
      <c r="AR681" s="158">
        <f t="shared" si="67"/>
        <v>0</v>
      </c>
      <c r="AS681" s="159" t="s">
        <v>170</v>
      </c>
      <c r="AT681" s="164">
        <v>367</v>
      </c>
      <c r="AU681" s="165" t="s">
        <v>2657</v>
      </c>
      <c r="AV681" s="148">
        <v>329</v>
      </c>
    </row>
    <row r="682" spans="1:48" s="118" customFormat="1" ht="18.75" customHeight="1">
      <c r="A682" s="140">
        <v>116</v>
      </c>
      <c r="B682" s="141" t="s">
        <v>2658</v>
      </c>
      <c r="C682" s="142" t="s">
        <v>153</v>
      </c>
      <c r="D682" s="168" t="s">
        <v>114</v>
      </c>
      <c r="E682" s="168" t="s">
        <v>119</v>
      </c>
      <c r="F682" s="142" t="s">
        <v>2249</v>
      </c>
      <c r="G682" s="141" t="s">
        <v>208</v>
      </c>
      <c r="H682" s="142" t="s">
        <v>209</v>
      </c>
      <c r="I682" s="142" t="s">
        <v>40</v>
      </c>
      <c r="J682" s="168" t="s">
        <v>2659</v>
      </c>
      <c r="K682" s="141" t="s">
        <v>218</v>
      </c>
      <c r="L682" s="141">
        <v>80111600</v>
      </c>
      <c r="M682" s="143">
        <v>5000000</v>
      </c>
      <c r="N682" s="144">
        <v>4</v>
      </c>
      <c r="O682" s="143">
        <v>20000000</v>
      </c>
      <c r="P682" s="144" t="s">
        <v>238</v>
      </c>
      <c r="Q682" s="144" t="s">
        <v>238</v>
      </c>
      <c r="R682" s="144" t="s">
        <v>238</v>
      </c>
      <c r="S682" s="141" t="s">
        <v>156</v>
      </c>
      <c r="T682" s="141" t="s">
        <v>2288</v>
      </c>
      <c r="U682" s="141" t="s">
        <v>2250</v>
      </c>
      <c r="V682" s="145" t="s">
        <v>2251</v>
      </c>
      <c r="W682" s="141" t="s">
        <v>4011</v>
      </c>
      <c r="X682" s="146">
        <v>45350</v>
      </c>
      <c r="Y682" s="147">
        <v>202415000025823</v>
      </c>
      <c r="Z682" s="147" t="s">
        <v>178</v>
      </c>
      <c r="AA682" s="141" t="s">
        <v>2660</v>
      </c>
      <c r="AB682" s="146">
        <v>45352</v>
      </c>
      <c r="AC682" s="162" t="s">
        <v>2661</v>
      </c>
      <c r="AD682" s="146">
        <v>45352</v>
      </c>
      <c r="AE682" s="163">
        <v>20000000</v>
      </c>
      <c r="AF682" s="152">
        <f t="shared" si="64"/>
        <v>0</v>
      </c>
      <c r="AG682" s="167">
        <v>382</v>
      </c>
      <c r="AH682" s="146">
        <v>45355</v>
      </c>
      <c r="AI682" s="163">
        <v>20000000</v>
      </c>
      <c r="AJ682" s="152">
        <f t="shared" si="65"/>
        <v>0</v>
      </c>
      <c r="AK682" s="164">
        <v>626</v>
      </c>
      <c r="AL682" s="146">
        <v>45362</v>
      </c>
      <c r="AM682" s="163">
        <v>20000000</v>
      </c>
      <c r="AN682" s="158">
        <f t="shared" si="66"/>
        <v>0</v>
      </c>
      <c r="AO682" s="157">
        <v>8333333</v>
      </c>
      <c r="AP682" s="157"/>
      <c r="AQ682" s="158">
        <f t="shared" si="68"/>
        <v>11666667</v>
      </c>
      <c r="AR682" s="158">
        <f t="shared" si="67"/>
        <v>0</v>
      </c>
      <c r="AS682" s="159" t="s">
        <v>170</v>
      </c>
      <c r="AT682" s="164">
        <v>134</v>
      </c>
      <c r="AU682" s="165" t="s">
        <v>2662</v>
      </c>
      <c r="AV682" s="148">
        <v>382</v>
      </c>
    </row>
    <row r="683" spans="1:48" s="118" customFormat="1" ht="18.75" customHeight="1">
      <c r="A683" s="140">
        <v>117</v>
      </c>
      <c r="B683" s="141" t="s">
        <v>2663</v>
      </c>
      <c r="C683" s="142" t="s">
        <v>153</v>
      </c>
      <c r="D683" s="168" t="s">
        <v>114</v>
      </c>
      <c r="E683" s="168" t="s">
        <v>119</v>
      </c>
      <c r="F683" s="142" t="s">
        <v>2249</v>
      </c>
      <c r="G683" s="141" t="s">
        <v>208</v>
      </c>
      <c r="H683" s="142" t="s">
        <v>2</v>
      </c>
      <c r="I683" s="142" t="s">
        <v>40</v>
      </c>
      <c r="J683" s="168" t="s">
        <v>2664</v>
      </c>
      <c r="K683" s="141" t="s">
        <v>218</v>
      </c>
      <c r="L683" s="141">
        <v>80121700</v>
      </c>
      <c r="M683" s="143">
        <v>12000000</v>
      </c>
      <c r="N683" s="144">
        <v>4</v>
      </c>
      <c r="O683" s="143">
        <v>48000000</v>
      </c>
      <c r="P683" s="144" t="s">
        <v>238</v>
      </c>
      <c r="Q683" s="144" t="s">
        <v>238</v>
      </c>
      <c r="R683" s="144" t="s">
        <v>238</v>
      </c>
      <c r="S683" s="141" t="s">
        <v>156</v>
      </c>
      <c r="T683" s="141" t="s">
        <v>2288</v>
      </c>
      <c r="U683" s="141" t="s">
        <v>2250</v>
      </c>
      <c r="V683" s="145" t="s">
        <v>2251</v>
      </c>
      <c r="W683" s="141" t="s">
        <v>4011</v>
      </c>
      <c r="X683" s="146">
        <v>45350</v>
      </c>
      <c r="Y683" s="147">
        <v>202415000025823</v>
      </c>
      <c r="Z683" s="147" t="s">
        <v>178</v>
      </c>
      <c r="AA683" s="141" t="s">
        <v>2665</v>
      </c>
      <c r="AB683" s="146">
        <v>45352</v>
      </c>
      <c r="AC683" s="162" t="s">
        <v>2666</v>
      </c>
      <c r="AD683" s="146">
        <v>45352</v>
      </c>
      <c r="AE683" s="163">
        <v>48000000</v>
      </c>
      <c r="AF683" s="152">
        <f t="shared" si="64"/>
        <v>0</v>
      </c>
      <c r="AG683" s="167">
        <v>383</v>
      </c>
      <c r="AH683" s="146">
        <v>45355</v>
      </c>
      <c r="AI683" s="163">
        <v>48000000</v>
      </c>
      <c r="AJ683" s="152">
        <f t="shared" si="65"/>
        <v>0</v>
      </c>
      <c r="AK683" s="164">
        <v>741</v>
      </c>
      <c r="AL683" s="146">
        <v>45365</v>
      </c>
      <c r="AM683" s="163">
        <v>48000000</v>
      </c>
      <c r="AN683" s="158">
        <f t="shared" si="66"/>
        <v>0</v>
      </c>
      <c r="AO683" s="157">
        <v>18800000</v>
      </c>
      <c r="AP683" s="157"/>
      <c r="AQ683" s="158">
        <f t="shared" si="68"/>
        <v>29200000</v>
      </c>
      <c r="AR683" s="158">
        <f t="shared" si="67"/>
        <v>0</v>
      </c>
      <c r="AS683" s="159" t="s">
        <v>170</v>
      </c>
      <c r="AT683" s="164">
        <v>147</v>
      </c>
      <c r="AU683" s="165" t="s">
        <v>2667</v>
      </c>
      <c r="AV683" s="148">
        <v>383</v>
      </c>
    </row>
    <row r="684" spans="1:48" s="118" customFormat="1" ht="18.75" customHeight="1">
      <c r="A684" s="140">
        <v>118</v>
      </c>
      <c r="B684" s="141" t="s">
        <v>2668</v>
      </c>
      <c r="C684" s="142" t="s">
        <v>153</v>
      </c>
      <c r="D684" s="168" t="s">
        <v>114</v>
      </c>
      <c r="E684" s="168" t="s">
        <v>119</v>
      </c>
      <c r="F684" s="142" t="s">
        <v>2249</v>
      </c>
      <c r="G684" s="141" t="s">
        <v>208</v>
      </c>
      <c r="H684" s="142" t="s">
        <v>7</v>
      </c>
      <c r="I684" s="142" t="s">
        <v>40</v>
      </c>
      <c r="J684" s="168" t="s">
        <v>2669</v>
      </c>
      <c r="K684" s="141" t="s">
        <v>218</v>
      </c>
      <c r="L684" s="141">
        <v>80111600</v>
      </c>
      <c r="M684" s="143">
        <v>8553120</v>
      </c>
      <c r="N684" s="144">
        <v>4</v>
      </c>
      <c r="O684" s="143">
        <v>34212480</v>
      </c>
      <c r="P684" s="144" t="s">
        <v>238</v>
      </c>
      <c r="Q684" s="144" t="s">
        <v>238</v>
      </c>
      <c r="R684" s="144" t="s">
        <v>238</v>
      </c>
      <c r="S684" s="141" t="s">
        <v>156</v>
      </c>
      <c r="T684" s="141" t="s">
        <v>2288</v>
      </c>
      <c r="U684" s="141" t="s">
        <v>2250</v>
      </c>
      <c r="V684" s="145" t="s">
        <v>2251</v>
      </c>
      <c r="W684" s="141" t="s">
        <v>4011</v>
      </c>
      <c r="X684" s="146">
        <v>45350</v>
      </c>
      <c r="Y684" s="147">
        <v>202415000025823</v>
      </c>
      <c r="Z684" s="147" t="s">
        <v>178</v>
      </c>
      <c r="AA684" s="141" t="s">
        <v>2670</v>
      </c>
      <c r="AB684" s="146">
        <v>45352</v>
      </c>
      <c r="AC684" s="162" t="s">
        <v>2671</v>
      </c>
      <c r="AD684" s="146">
        <v>45352</v>
      </c>
      <c r="AE684" s="163">
        <v>34212480</v>
      </c>
      <c r="AF684" s="152">
        <f t="shared" si="64"/>
        <v>0</v>
      </c>
      <c r="AG684" s="167">
        <v>391</v>
      </c>
      <c r="AH684" s="146">
        <v>45355</v>
      </c>
      <c r="AI684" s="163">
        <v>34212480</v>
      </c>
      <c r="AJ684" s="152">
        <f t="shared" si="65"/>
        <v>0</v>
      </c>
      <c r="AK684" s="164">
        <v>716</v>
      </c>
      <c r="AL684" s="146">
        <v>45364</v>
      </c>
      <c r="AM684" s="163">
        <v>34212480</v>
      </c>
      <c r="AN684" s="158">
        <f t="shared" si="66"/>
        <v>0</v>
      </c>
      <c r="AO684" s="157">
        <v>13114784</v>
      </c>
      <c r="AP684" s="157"/>
      <c r="AQ684" s="158">
        <f t="shared" si="68"/>
        <v>21097696</v>
      </c>
      <c r="AR684" s="158">
        <f t="shared" si="67"/>
        <v>0</v>
      </c>
      <c r="AS684" s="159" t="s">
        <v>170</v>
      </c>
      <c r="AT684" s="164">
        <v>133</v>
      </c>
      <c r="AU684" s="165" t="s">
        <v>2672</v>
      </c>
      <c r="AV684" s="148">
        <v>391</v>
      </c>
    </row>
    <row r="685" spans="1:48" s="118" customFormat="1" ht="18.75" customHeight="1">
      <c r="A685" s="140">
        <v>119</v>
      </c>
      <c r="B685" s="141" t="s">
        <v>2673</v>
      </c>
      <c r="C685" s="142" t="s">
        <v>153</v>
      </c>
      <c r="D685" s="168" t="s">
        <v>114</v>
      </c>
      <c r="E685" s="168" t="s">
        <v>119</v>
      </c>
      <c r="F685" s="142" t="s">
        <v>2249</v>
      </c>
      <c r="G685" s="141" t="s">
        <v>208</v>
      </c>
      <c r="H685" s="142" t="s">
        <v>6</v>
      </c>
      <c r="I685" s="142" t="s">
        <v>40</v>
      </c>
      <c r="J685" s="168" t="s">
        <v>2674</v>
      </c>
      <c r="K685" s="141" t="s">
        <v>218</v>
      </c>
      <c r="L685" s="141">
        <v>93141500</v>
      </c>
      <c r="M685" s="143">
        <v>10000000</v>
      </c>
      <c r="N685" s="144">
        <v>4</v>
      </c>
      <c r="O685" s="143">
        <v>40000000</v>
      </c>
      <c r="P685" s="144" t="s">
        <v>238</v>
      </c>
      <c r="Q685" s="144" t="s">
        <v>238</v>
      </c>
      <c r="R685" s="144" t="s">
        <v>238</v>
      </c>
      <c r="S685" s="141" t="s">
        <v>156</v>
      </c>
      <c r="T685" s="141" t="s">
        <v>2288</v>
      </c>
      <c r="U685" s="141" t="s">
        <v>2250</v>
      </c>
      <c r="V685" s="145" t="s">
        <v>2251</v>
      </c>
      <c r="W685" s="141" t="s">
        <v>4011</v>
      </c>
      <c r="X685" s="146">
        <v>45350</v>
      </c>
      <c r="Y685" s="147">
        <v>202415000025823</v>
      </c>
      <c r="Z685" s="147" t="s">
        <v>178</v>
      </c>
      <c r="AA685" s="141" t="s">
        <v>2675</v>
      </c>
      <c r="AB685" s="146">
        <v>45352</v>
      </c>
      <c r="AC685" s="162" t="s">
        <v>2676</v>
      </c>
      <c r="AD685" s="146">
        <v>45352</v>
      </c>
      <c r="AE685" s="163">
        <v>40000000</v>
      </c>
      <c r="AF685" s="152">
        <f t="shared" si="64"/>
        <v>0</v>
      </c>
      <c r="AG685" s="167">
        <v>371</v>
      </c>
      <c r="AH685" s="146">
        <v>45352</v>
      </c>
      <c r="AI685" s="163">
        <v>40000000</v>
      </c>
      <c r="AJ685" s="152">
        <f t="shared" si="65"/>
        <v>0</v>
      </c>
      <c r="AK685" s="164">
        <v>644</v>
      </c>
      <c r="AL685" s="146">
        <v>45363</v>
      </c>
      <c r="AM685" s="163">
        <v>40000000</v>
      </c>
      <c r="AN685" s="158">
        <f t="shared" si="66"/>
        <v>0</v>
      </c>
      <c r="AO685" s="157">
        <v>16333333</v>
      </c>
      <c r="AP685" s="157"/>
      <c r="AQ685" s="158">
        <f t="shared" si="68"/>
        <v>23666667</v>
      </c>
      <c r="AR685" s="158">
        <f t="shared" si="67"/>
        <v>0</v>
      </c>
      <c r="AS685" s="159" t="s">
        <v>170</v>
      </c>
      <c r="AT685" s="164">
        <v>114</v>
      </c>
      <c r="AU685" s="165" t="s">
        <v>2677</v>
      </c>
      <c r="AV685" s="148">
        <v>371</v>
      </c>
    </row>
    <row r="686" spans="1:48" s="118" customFormat="1" ht="18.75" customHeight="1">
      <c r="A686" s="140">
        <v>120</v>
      </c>
      <c r="B686" s="141" t="s">
        <v>2678</v>
      </c>
      <c r="C686" s="142" t="s">
        <v>153</v>
      </c>
      <c r="D686" s="168" t="s">
        <v>114</v>
      </c>
      <c r="E686" s="168" t="s">
        <v>119</v>
      </c>
      <c r="F686" s="142" t="s">
        <v>2249</v>
      </c>
      <c r="G686" s="141" t="s">
        <v>208</v>
      </c>
      <c r="H686" s="142" t="s">
        <v>212</v>
      </c>
      <c r="I686" s="142" t="s">
        <v>40</v>
      </c>
      <c r="J686" s="168" t="s">
        <v>2679</v>
      </c>
      <c r="K686" s="141" t="s">
        <v>218</v>
      </c>
      <c r="L686" s="141">
        <v>81101500</v>
      </c>
      <c r="M686" s="143">
        <v>12000000</v>
      </c>
      <c r="N686" s="144">
        <v>4</v>
      </c>
      <c r="O686" s="143">
        <v>48000000</v>
      </c>
      <c r="P686" s="144" t="s">
        <v>238</v>
      </c>
      <c r="Q686" s="144" t="s">
        <v>238</v>
      </c>
      <c r="R686" s="144" t="s">
        <v>238</v>
      </c>
      <c r="S686" s="141" t="s">
        <v>156</v>
      </c>
      <c r="T686" s="141" t="s">
        <v>2288</v>
      </c>
      <c r="U686" s="141" t="s">
        <v>2250</v>
      </c>
      <c r="V686" s="145" t="s">
        <v>2251</v>
      </c>
      <c r="W686" s="141" t="s">
        <v>4011</v>
      </c>
      <c r="X686" s="146">
        <v>45350</v>
      </c>
      <c r="Y686" s="147">
        <v>202415000025823</v>
      </c>
      <c r="Z686" s="147" t="s">
        <v>178</v>
      </c>
      <c r="AA686" s="141" t="s">
        <v>2680</v>
      </c>
      <c r="AB686" s="146">
        <v>45352</v>
      </c>
      <c r="AC686" s="162" t="s">
        <v>2681</v>
      </c>
      <c r="AD686" s="146">
        <v>45352</v>
      </c>
      <c r="AE686" s="163">
        <v>48000000</v>
      </c>
      <c r="AF686" s="152">
        <f t="shared" si="64"/>
        <v>0</v>
      </c>
      <c r="AG686" s="167">
        <v>373</v>
      </c>
      <c r="AH686" s="146">
        <v>45352</v>
      </c>
      <c r="AI686" s="163">
        <v>48000000</v>
      </c>
      <c r="AJ686" s="152">
        <f t="shared" si="65"/>
        <v>0</v>
      </c>
      <c r="AK686" s="164">
        <v>1099</v>
      </c>
      <c r="AL686" s="146">
        <v>45372</v>
      </c>
      <c r="AM686" s="163">
        <v>48000000</v>
      </c>
      <c r="AN686" s="158">
        <f t="shared" si="66"/>
        <v>0</v>
      </c>
      <c r="AO686" s="157">
        <v>16000000</v>
      </c>
      <c r="AP686" s="157"/>
      <c r="AQ686" s="158">
        <f t="shared" si="68"/>
        <v>32000000</v>
      </c>
      <c r="AR686" s="158">
        <f t="shared" si="67"/>
        <v>0</v>
      </c>
      <c r="AS686" s="159" t="s">
        <v>170</v>
      </c>
      <c r="AT686" s="164">
        <v>211</v>
      </c>
      <c r="AU686" s="165" t="s">
        <v>2682</v>
      </c>
      <c r="AV686" s="148">
        <v>373</v>
      </c>
    </row>
    <row r="687" spans="1:48" s="118" customFormat="1" ht="18.75" customHeight="1">
      <c r="A687" s="140">
        <v>121</v>
      </c>
      <c r="B687" s="141" t="s">
        <v>2683</v>
      </c>
      <c r="C687" s="142" t="s">
        <v>153</v>
      </c>
      <c r="D687" s="168" t="s">
        <v>114</v>
      </c>
      <c r="E687" s="168" t="s">
        <v>119</v>
      </c>
      <c r="F687" s="142" t="s">
        <v>2249</v>
      </c>
      <c r="G687" s="141" t="s">
        <v>208</v>
      </c>
      <c r="H687" s="142" t="s">
        <v>86</v>
      </c>
      <c r="I687" s="142" t="s">
        <v>40</v>
      </c>
      <c r="J687" s="168" t="s">
        <v>2684</v>
      </c>
      <c r="K687" s="141" t="s">
        <v>218</v>
      </c>
      <c r="L687" s="141">
        <v>81101500</v>
      </c>
      <c r="M687" s="143">
        <v>8553120</v>
      </c>
      <c r="N687" s="144">
        <v>4</v>
      </c>
      <c r="O687" s="143">
        <v>34212480</v>
      </c>
      <c r="P687" s="144" t="s">
        <v>238</v>
      </c>
      <c r="Q687" s="144" t="s">
        <v>238</v>
      </c>
      <c r="R687" s="144" t="s">
        <v>238</v>
      </c>
      <c r="S687" s="141" t="s">
        <v>156</v>
      </c>
      <c r="T687" s="141" t="s">
        <v>2288</v>
      </c>
      <c r="U687" s="141" t="s">
        <v>2250</v>
      </c>
      <c r="V687" s="145" t="s">
        <v>2251</v>
      </c>
      <c r="W687" s="141" t="s">
        <v>4011</v>
      </c>
      <c r="X687" s="146">
        <v>45350</v>
      </c>
      <c r="Y687" s="147">
        <v>202415000025823</v>
      </c>
      <c r="Z687" s="147" t="s">
        <v>178</v>
      </c>
      <c r="AA687" s="141" t="s">
        <v>2685</v>
      </c>
      <c r="AB687" s="146">
        <v>45352</v>
      </c>
      <c r="AC687" s="162" t="s">
        <v>2686</v>
      </c>
      <c r="AD687" s="146">
        <v>45352</v>
      </c>
      <c r="AE687" s="163">
        <v>34212480</v>
      </c>
      <c r="AF687" s="152">
        <f t="shared" si="64"/>
        <v>0</v>
      </c>
      <c r="AG687" s="167">
        <v>372</v>
      </c>
      <c r="AH687" s="146">
        <v>45352</v>
      </c>
      <c r="AI687" s="163">
        <v>34212480</v>
      </c>
      <c r="AJ687" s="152">
        <f t="shared" si="65"/>
        <v>0</v>
      </c>
      <c r="AK687" s="164">
        <v>1098</v>
      </c>
      <c r="AL687" s="146">
        <v>45372</v>
      </c>
      <c r="AM687" s="163">
        <v>34212480</v>
      </c>
      <c r="AN687" s="158">
        <f t="shared" si="66"/>
        <v>0</v>
      </c>
      <c r="AO687" s="157">
        <v>11404160</v>
      </c>
      <c r="AP687" s="157"/>
      <c r="AQ687" s="158">
        <f t="shared" si="68"/>
        <v>22808320</v>
      </c>
      <c r="AR687" s="158">
        <f t="shared" si="67"/>
        <v>0</v>
      </c>
      <c r="AS687" s="159" t="s">
        <v>170</v>
      </c>
      <c r="AT687" s="164">
        <v>204</v>
      </c>
      <c r="AU687" s="165" t="s">
        <v>2687</v>
      </c>
      <c r="AV687" s="148">
        <v>372</v>
      </c>
    </row>
    <row r="688" spans="1:48" s="118" customFormat="1" ht="18.75" customHeight="1">
      <c r="A688" s="140">
        <v>122</v>
      </c>
      <c r="B688" s="141" t="s">
        <v>2688</v>
      </c>
      <c r="C688" s="142" t="s">
        <v>153</v>
      </c>
      <c r="D688" s="168" t="s">
        <v>114</v>
      </c>
      <c r="E688" s="168" t="s">
        <v>119</v>
      </c>
      <c r="F688" s="142" t="s">
        <v>2249</v>
      </c>
      <c r="G688" s="141" t="s">
        <v>208</v>
      </c>
      <c r="H688" s="142" t="s">
        <v>86</v>
      </c>
      <c r="I688" s="142" t="s">
        <v>40</v>
      </c>
      <c r="J688" s="168" t="s">
        <v>2689</v>
      </c>
      <c r="K688" s="141" t="s">
        <v>225</v>
      </c>
      <c r="L688" s="141">
        <v>81101500</v>
      </c>
      <c r="M688" s="143">
        <v>7483980</v>
      </c>
      <c r="N688" s="144">
        <v>1</v>
      </c>
      <c r="O688" s="143">
        <v>7483980</v>
      </c>
      <c r="P688" s="144" t="s">
        <v>238</v>
      </c>
      <c r="Q688" s="144" t="s">
        <v>238</v>
      </c>
      <c r="R688" s="144" t="s">
        <v>238</v>
      </c>
      <c r="S688" s="141" t="s">
        <v>156</v>
      </c>
      <c r="T688" s="141" t="s">
        <v>2288</v>
      </c>
      <c r="U688" s="141" t="s">
        <v>2250</v>
      </c>
      <c r="V688" s="145" t="s">
        <v>2251</v>
      </c>
      <c r="W688" s="141" t="s">
        <v>4011</v>
      </c>
      <c r="X688" s="146">
        <v>45351</v>
      </c>
      <c r="Y688" s="147">
        <v>202415000026663</v>
      </c>
      <c r="Z688" s="147" t="s">
        <v>178</v>
      </c>
      <c r="AA688" s="141" t="s">
        <v>2690</v>
      </c>
      <c r="AB688" s="146">
        <v>45351</v>
      </c>
      <c r="AC688" s="162" t="s">
        <v>2691</v>
      </c>
      <c r="AD688" s="146">
        <v>45351</v>
      </c>
      <c r="AE688" s="163">
        <v>7483980</v>
      </c>
      <c r="AF688" s="152">
        <f t="shared" si="64"/>
        <v>0</v>
      </c>
      <c r="AG688" s="167">
        <v>362</v>
      </c>
      <c r="AH688" s="146">
        <v>45352</v>
      </c>
      <c r="AI688" s="163">
        <v>7483980</v>
      </c>
      <c r="AJ688" s="152">
        <f t="shared" si="65"/>
        <v>0</v>
      </c>
      <c r="AK688" s="164">
        <v>419</v>
      </c>
      <c r="AL688" s="146">
        <v>45357</v>
      </c>
      <c r="AM688" s="163">
        <v>7483980</v>
      </c>
      <c r="AN688" s="158">
        <f t="shared" si="66"/>
        <v>0</v>
      </c>
      <c r="AO688" s="157">
        <v>7483980</v>
      </c>
      <c r="AP688" s="157"/>
      <c r="AQ688" s="158">
        <f t="shared" si="68"/>
        <v>0</v>
      </c>
      <c r="AR688" s="158">
        <f t="shared" si="67"/>
        <v>0</v>
      </c>
      <c r="AS688" s="159" t="s">
        <v>170</v>
      </c>
      <c r="AT688" s="164">
        <v>671</v>
      </c>
      <c r="AU688" s="165" t="s">
        <v>2692</v>
      </c>
      <c r="AV688" s="148">
        <v>362</v>
      </c>
    </row>
    <row r="689" spans="1:48" s="118" customFormat="1" ht="18.75" customHeight="1">
      <c r="A689" s="140">
        <v>123</v>
      </c>
      <c r="B689" s="141" t="s">
        <v>2693</v>
      </c>
      <c r="C689" s="142" t="s">
        <v>153</v>
      </c>
      <c r="D689" s="168" t="s">
        <v>114</v>
      </c>
      <c r="E689" s="168" t="s">
        <v>119</v>
      </c>
      <c r="F689" s="142" t="s">
        <v>2249</v>
      </c>
      <c r="G689" s="141" t="s">
        <v>208</v>
      </c>
      <c r="H689" s="142" t="s">
        <v>212</v>
      </c>
      <c r="I689" s="142" t="s">
        <v>40</v>
      </c>
      <c r="J689" s="168" t="s">
        <v>2694</v>
      </c>
      <c r="K689" s="141" t="s">
        <v>225</v>
      </c>
      <c r="L689" s="141">
        <v>81101500</v>
      </c>
      <c r="M689" s="143">
        <v>7483980</v>
      </c>
      <c r="N689" s="144">
        <v>1</v>
      </c>
      <c r="O689" s="143">
        <v>7483980</v>
      </c>
      <c r="P689" s="144" t="s">
        <v>238</v>
      </c>
      <c r="Q689" s="144" t="s">
        <v>238</v>
      </c>
      <c r="R689" s="144" t="s">
        <v>238</v>
      </c>
      <c r="S689" s="141" t="s">
        <v>156</v>
      </c>
      <c r="T689" s="141" t="s">
        <v>2288</v>
      </c>
      <c r="U689" s="141" t="s">
        <v>2250</v>
      </c>
      <c r="V689" s="145" t="s">
        <v>2251</v>
      </c>
      <c r="W689" s="141" t="s">
        <v>4011</v>
      </c>
      <c r="X689" s="146">
        <v>45351</v>
      </c>
      <c r="Y689" s="147">
        <v>202415000026663</v>
      </c>
      <c r="Z689" s="147" t="s">
        <v>178</v>
      </c>
      <c r="AA689" s="141" t="s">
        <v>2695</v>
      </c>
      <c r="AB689" s="146">
        <v>45351</v>
      </c>
      <c r="AC689" s="162" t="s">
        <v>2696</v>
      </c>
      <c r="AD689" s="146">
        <v>45351</v>
      </c>
      <c r="AE689" s="163">
        <v>7483980</v>
      </c>
      <c r="AF689" s="152">
        <f t="shared" si="64"/>
        <v>0</v>
      </c>
      <c r="AG689" s="167">
        <v>363</v>
      </c>
      <c r="AH689" s="146">
        <v>45352</v>
      </c>
      <c r="AI689" s="163">
        <v>7483980</v>
      </c>
      <c r="AJ689" s="152">
        <f t="shared" si="65"/>
        <v>0</v>
      </c>
      <c r="AK689" s="164">
        <v>420</v>
      </c>
      <c r="AL689" s="146">
        <v>45358</v>
      </c>
      <c r="AM689" s="163">
        <v>7483980</v>
      </c>
      <c r="AN689" s="158">
        <f t="shared" si="66"/>
        <v>0</v>
      </c>
      <c r="AO689" s="157">
        <v>4989320</v>
      </c>
      <c r="AP689" s="157"/>
      <c r="AQ689" s="158">
        <f t="shared" si="68"/>
        <v>2494660</v>
      </c>
      <c r="AR689" s="158">
        <f t="shared" si="67"/>
        <v>0</v>
      </c>
      <c r="AS689" s="159" t="s">
        <v>170</v>
      </c>
      <c r="AT689" s="164">
        <v>670</v>
      </c>
      <c r="AU689" s="165" t="s">
        <v>2697</v>
      </c>
      <c r="AV689" s="148">
        <v>363</v>
      </c>
    </row>
    <row r="690" spans="1:48" s="118" customFormat="1" ht="18.75" customHeight="1">
      <c r="A690" s="140">
        <v>124</v>
      </c>
      <c r="B690" s="141" t="s">
        <v>2698</v>
      </c>
      <c r="C690" s="142" t="s">
        <v>153</v>
      </c>
      <c r="D690" s="168" t="s">
        <v>114</v>
      </c>
      <c r="E690" s="168" t="s">
        <v>119</v>
      </c>
      <c r="F690" s="142" t="s">
        <v>2249</v>
      </c>
      <c r="G690" s="141" t="s">
        <v>208</v>
      </c>
      <c r="H690" s="142" t="s">
        <v>212</v>
      </c>
      <c r="I690" s="142" t="s">
        <v>40</v>
      </c>
      <c r="J690" s="168" t="s">
        <v>2699</v>
      </c>
      <c r="K690" s="141" t="s">
        <v>225</v>
      </c>
      <c r="L690" s="141">
        <v>81101500</v>
      </c>
      <c r="M690" s="143">
        <v>11500000</v>
      </c>
      <c r="N690" s="144">
        <v>1</v>
      </c>
      <c r="O690" s="143">
        <v>11500000</v>
      </c>
      <c r="P690" s="144" t="s">
        <v>238</v>
      </c>
      <c r="Q690" s="144" t="s">
        <v>238</v>
      </c>
      <c r="R690" s="144" t="s">
        <v>238</v>
      </c>
      <c r="S690" s="141" t="s">
        <v>156</v>
      </c>
      <c r="T690" s="141" t="s">
        <v>2288</v>
      </c>
      <c r="U690" s="141" t="s">
        <v>2250</v>
      </c>
      <c r="V690" s="145" t="s">
        <v>2251</v>
      </c>
      <c r="W690" s="141" t="s">
        <v>4011</v>
      </c>
      <c r="X690" s="146">
        <v>45351</v>
      </c>
      <c r="Y690" s="147">
        <v>202415000026663</v>
      </c>
      <c r="Z690" s="147" t="s">
        <v>178</v>
      </c>
      <c r="AA690" s="141" t="s">
        <v>2700</v>
      </c>
      <c r="AB690" s="146">
        <v>45351</v>
      </c>
      <c r="AC690" s="162" t="s">
        <v>2701</v>
      </c>
      <c r="AD690" s="146">
        <v>45351</v>
      </c>
      <c r="AE690" s="163">
        <v>11500000</v>
      </c>
      <c r="AF690" s="152">
        <f t="shared" si="64"/>
        <v>0</v>
      </c>
      <c r="AG690" s="167">
        <v>364</v>
      </c>
      <c r="AH690" s="146">
        <v>45352</v>
      </c>
      <c r="AI690" s="163">
        <v>11500000</v>
      </c>
      <c r="AJ690" s="152">
        <f t="shared" si="65"/>
        <v>0</v>
      </c>
      <c r="AK690" s="164">
        <v>418</v>
      </c>
      <c r="AL690" s="146">
        <v>45357</v>
      </c>
      <c r="AM690" s="163">
        <v>11500000</v>
      </c>
      <c r="AN690" s="158">
        <f t="shared" si="66"/>
        <v>0</v>
      </c>
      <c r="AO690" s="157">
        <v>11500000</v>
      </c>
      <c r="AP690" s="157"/>
      <c r="AQ690" s="158">
        <f t="shared" si="68"/>
        <v>0</v>
      </c>
      <c r="AR690" s="158">
        <f t="shared" si="67"/>
        <v>0</v>
      </c>
      <c r="AS690" s="159" t="s">
        <v>170</v>
      </c>
      <c r="AT690" s="164">
        <v>675</v>
      </c>
      <c r="AU690" s="165" t="s">
        <v>2702</v>
      </c>
      <c r="AV690" s="148">
        <v>364</v>
      </c>
    </row>
    <row r="691" spans="1:48" s="118" customFormat="1" ht="18.75" customHeight="1">
      <c r="A691" s="140">
        <v>125</v>
      </c>
      <c r="B691" s="141" t="s">
        <v>2703</v>
      </c>
      <c r="C691" s="142" t="s">
        <v>153</v>
      </c>
      <c r="D691" s="168" t="s">
        <v>114</v>
      </c>
      <c r="E691" s="168" t="s">
        <v>119</v>
      </c>
      <c r="F691" s="142" t="s">
        <v>2249</v>
      </c>
      <c r="G691" s="141" t="s">
        <v>2704</v>
      </c>
      <c r="H691" s="142" t="s">
        <v>86</v>
      </c>
      <c r="I691" s="142" t="s">
        <v>40</v>
      </c>
      <c r="J691" s="168" t="s">
        <v>2705</v>
      </c>
      <c r="K691" s="141" t="s">
        <v>225</v>
      </c>
      <c r="L691" s="141">
        <v>81101500</v>
      </c>
      <c r="M691" s="143">
        <v>10000000</v>
      </c>
      <c r="N691" s="144">
        <v>1</v>
      </c>
      <c r="O691" s="143">
        <v>10000000</v>
      </c>
      <c r="P691" s="144" t="s">
        <v>238</v>
      </c>
      <c r="Q691" s="144" t="s">
        <v>238</v>
      </c>
      <c r="R691" s="144" t="s">
        <v>238</v>
      </c>
      <c r="S691" s="141" t="s">
        <v>156</v>
      </c>
      <c r="T691" s="141" t="s">
        <v>155</v>
      </c>
      <c r="U691" s="141" t="s">
        <v>2250</v>
      </c>
      <c r="V691" s="145" t="s">
        <v>2251</v>
      </c>
      <c r="W691" s="141" t="s">
        <v>4011</v>
      </c>
      <c r="X691" s="146">
        <v>45351</v>
      </c>
      <c r="Y691" s="147">
        <v>202415000026663</v>
      </c>
      <c r="Z691" s="147" t="s">
        <v>178</v>
      </c>
      <c r="AA691" s="141" t="s">
        <v>2706</v>
      </c>
      <c r="AB691" s="146">
        <v>45351</v>
      </c>
      <c r="AC691" s="162" t="s">
        <v>2707</v>
      </c>
      <c r="AD691" s="146">
        <v>45351</v>
      </c>
      <c r="AE691" s="163">
        <v>10000000</v>
      </c>
      <c r="AF691" s="152">
        <f t="shared" si="64"/>
        <v>0</v>
      </c>
      <c r="AG691" s="167">
        <v>365</v>
      </c>
      <c r="AH691" s="146">
        <v>45352</v>
      </c>
      <c r="AI691" s="163">
        <v>10000000</v>
      </c>
      <c r="AJ691" s="152">
        <f t="shared" si="65"/>
        <v>0</v>
      </c>
      <c r="AK691" s="164">
        <v>1029</v>
      </c>
      <c r="AL691" s="146">
        <v>45372</v>
      </c>
      <c r="AM691" s="163">
        <v>10000000</v>
      </c>
      <c r="AN691" s="158">
        <f t="shared" si="66"/>
        <v>0</v>
      </c>
      <c r="AO691" s="157">
        <v>10000000</v>
      </c>
      <c r="AP691" s="157"/>
      <c r="AQ691" s="158">
        <f t="shared" si="68"/>
        <v>0</v>
      </c>
      <c r="AR691" s="158">
        <f t="shared" si="67"/>
        <v>0</v>
      </c>
      <c r="AS691" s="159" t="s">
        <v>170</v>
      </c>
      <c r="AT691" s="164">
        <v>379</v>
      </c>
      <c r="AU691" s="165" t="s">
        <v>2400</v>
      </c>
      <c r="AV691" s="148">
        <v>365</v>
      </c>
    </row>
    <row r="692" spans="1:48" s="118" customFormat="1" ht="18.75" customHeight="1">
      <c r="A692" s="140">
        <v>126</v>
      </c>
      <c r="B692" s="141" t="s">
        <v>2708</v>
      </c>
      <c r="C692" s="142" t="s">
        <v>153</v>
      </c>
      <c r="D692" s="168" t="s">
        <v>114</v>
      </c>
      <c r="E692" s="168" t="s">
        <v>119</v>
      </c>
      <c r="F692" s="142" t="s">
        <v>2249</v>
      </c>
      <c r="G692" s="141" t="s">
        <v>208</v>
      </c>
      <c r="H692" s="142" t="s">
        <v>88</v>
      </c>
      <c r="I692" s="142" t="s">
        <v>40</v>
      </c>
      <c r="J692" s="168" t="s">
        <v>2709</v>
      </c>
      <c r="K692" s="141" t="s">
        <v>218</v>
      </c>
      <c r="L692" s="141">
        <v>77101700</v>
      </c>
      <c r="M692" s="143">
        <v>6414810</v>
      </c>
      <c r="N692" s="144">
        <v>4</v>
      </c>
      <c r="O692" s="143">
        <v>25659240</v>
      </c>
      <c r="P692" s="144" t="s">
        <v>238</v>
      </c>
      <c r="Q692" s="144" t="s">
        <v>238</v>
      </c>
      <c r="R692" s="144" t="s">
        <v>238</v>
      </c>
      <c r="S692" s="141" t="s">
        <v>156</v>
      </c>
      <c r="T692" s="141" t="s">
        <v>2288</v>
      </c>
      <c r="U692" s="141" t="s">
        <v>2250</v>
      </c>
      <c r="V692" s="145" t="s">
        <v>2251</v>
      </c>
      <c r="W692" s="141" t="s">
        <v>4011</v>
      </c>
      <c r="X692" s="146">
        <v>45356</v>
      </c>
      <c r="Y692" s="147" t="s">
        <v>2710</v>
      </c>
      <c r="Z692" s="147" t="s">
        <v>178</v>
      </c>
      <c r="AA692" s="141" t="s">
        <v>2711</v>
      </c>
      <c r="AB692" s="146">
        <v>45358</v>
      </c>
      <c r="AC692" s="162" t="s">
        <v>2712</v>
      </c>
      <c r="AD692" s="146">
        <v>45359</v>
      </c>
      <c r="AE692" s="163">
        <v>0</v>
      </c>
      <c r="AF692" s="152">
        <f t="shared" si="64"/>
        <v>25659240</v>
      </c>
      <c r="AG692" s="167">
        <v>413</v>
      </c>
      <c r="AH692" s="146">
        <v>45362</v>
      </c>
      <c r="AI692" s="163">
        <v>0</v>
      </c>
      <c r="AJ692" s="152">
        <f t="shared" si="65"/>
        <v>0</v>
      </c>
      <c r="AK692" s="164"/>
      <c r="AL692" s="146"/>
      <c r="AM692" s="163"/>
      <c r="AN692" s="158">
        <f t="shared" si="66"/>
        <v>0</v>
      </c>
      <c r="AO692" s="157"/>
      <c r="AP692" s="157"/>
      <c r="AQ692" s="158">
        <f t="shared" si="68"/>
        <v>0</v>
      </c>
      <c r="AR692" s="158">
        <f t="shared" si="67"/>
        <v>25659240</v>
      </c>
      <c r="AS692" s="159"/>
      <c r="AT692" s="164"/>
      <c r="AU692" s="165"/>
      <c r="AV692" s="148" t="s">
        <v>2713</v>
      </c>
    </row>
    <row r="693" spans="1:48" s="118" customFormat="1" ht="18.75" customHeight="1">
      <c r="A693" s="140">
        <v>127</v>
      </c>
      <c r="B693" s="141" t="s">
        <v>2714</v>
      </c>
      <c r="C693" s="142" t="s">
        <v>153</v>
      </c>
      <c r="D693" s="168" t="s">
        <v>114</v>
      </c>
      <c r="E693" s="168" t="s">
        <v>119</v>
      </c>
      <c r="F693" s="142" t="s">
        <v>2249</v>
      </c>
      <c r="G693" s="141" t="s">
        <v>208</v>
      </c>
      <c r="H693" s="142" t="s">
        <v>211</v>
      </c>
      <c r="I693" s="142" t="s">
        <v>40</v>
      </c>
      <c r="J693" s="168" t="s">
        <v>2715</v>
      </c>
      <c r="K693" s="141" t="s">
        <v>225</v>
      </c>
      <c r="L693" s="141">
        <v>80111600</v>
      </c>
      <c r="M693" s="143">
        <v>750000</v>
      </c>
      <c r="N693" s="144">
        <v>4</v>
      </c>
      <c r="O693" s="143">
        <v>3000000</v>
      </c>
      <c r="P693" s="144" t="s">
        <v>238</v>
      </c>
      <c r="Q693" s="144" t="s">
        <v>238</v>
      </c>
      <c r="R693" s="144" t="s">
        <v>238</v>
      </c>
      <c r="S693" s="141" t="s">
        <v>156</v>
      </c>
      <c r="T693" s="141" t="s">
        <v>2288</v>
      </c>
      <c r="U693" s="141" t="s">
        <v>2250</v>
      </c>
      <c r="V693" s="145" t="s">
        <v>2251</v>
      </c>
      <c r="W693" s="141" t="s">
        <v>4011</v>
      </c>
      <c r="X693" s="146">
        <v>45369</v>
      </c>
      <c r="Y693" s="147" t="s">
        <v>2716</v>
      </c>
      <c r="Z693" s="147" t="s">
        <v>178</v>
      </c>
      <c r="AA693" s="141" t="s">
        <v>2717</v>
      </c>
      <c r="AB693" s="146">
        <v>45370</v>
      </c>
      <c r="AC693" s="162" t="s">
        <v>2718</v>
      </c>
      <c r="AD693" s="146">
        <v>45373</v>
      </c>
      <c r="AE693" s="163">
        <v>3000000</v>
      </c>
      <c r="AF693" s="152">
        <f t="shared" si="64"/>
        <v>0</v>
      </c>
      <c r="AG693" s="167">
        <v>575</v>
      </c>
      <c r="AH693" s="146">
        <v>45387</v>
      </c>
      <c r="AI693" s="163">
        <v>0</v>
      </c>
      <c r="AJ693" s="152">
        <f t="shared" si="65"/>
        <v>3000000</v>
      </c>
      <c r="AK693" s="164"/>
      <c r="AL693" s="146"/>
      <c r="AM693" s="163"/>
      <c r="AN693" s="158">
        <f t="shared" si="66"/>
        <v>0</v>
      </c>
      <c r="AO693" s="157"/>
      <c r="AP693" s="157"/>
      <c r="AQ693" s="158">
        <f t="shared" si="68"/>
        <v>0</v>
      </c>
      <c r="AR693" s="158">
        <f t="shared" si="67"/>
        <v>3000000</v>
      </c>
      <c r="AS693" s="159"/>
      <c r="AT693" s="164"/>
      <c r="AU693" s="165"/>
      <c r="AV693" s="148">
        <v>575</v>
      </c>
    </row>
    <row r="694" spans="1:48" s="118" customFormat="1" ht="18.75" customHeight="1">
      <c r="A694" s="140">
        <v>128</v>
      </c>
      <c r="B694" s="141" t="s">
        <v>2719</v>
      </c>
      <c r="C694" s="142" t="s">
        <v>153</v>
      </c>
      <c r="D694" s="168" t="s">
        <v>114</v>
      </c>
      <c r="E694" s="168" t="s">
        <v>119</v>
      </c>
      <c r="F694" s="142" t="s">
        <v>2249</v>
      </c>
      <c r="G694" s="141" t="s">
        <v>208</v>
      </c>
      <c r="H694" s="142" t="s">
        <v>210</v>
      </c>
      <c r="I694" s="142" t="s">
        <v>40</v>
      </c>
      <c r="J694" s="168" t="s">
        <v>2720</v>
      </c>
      <c r="K694" s="141" t="s">
        <v>218</v>
      </c>
      <c r="L694" s="141">
        <v>80111600</v>
      </c>
      <c r="M694" s="143">
        <v>3253963</v>
      </c>
      <c r="N694" s="144">
        <v>3</v>
      </c>
      <c r="O694" s="143">
        <v>9761889</v>
      </c>
      <c r="P694" s="144" t="s">
        <v>239</v>
      </c>
      <c r="Q694" s="144" t="s">
        <v>239</v>
      </c>
      <c r="R694" s="144" t="s">
        <v>239</v>
      </c>
      <c r="S694" s="141" t="s">
        <v>156</v>
      </c>
      <c r="T694" s="141" t="s">
        <v>2288</v>
      </c>
      <c r="U694" s="141" t="s">
        <v>2250</v>
      </c>
      <c r="V694" s="145" t="s">
        <v>2251</v>
      </c>
      <c r="W694" s="141" t="s">
        <v>4011</v>
      </c>
      <c r="X694" s="146">
        <v>45372</v>
      </c>
      <c r="Y694" s="147">
        <v>202415000033693</v>
      </c>
      <c r="Z694" s="147" t="s">
        <v>178</v>
      </c>
      <c r="AA694" s="141" t="s">
        <v>2721</v>
      </c>
      <c r="AB694" s="146">
        <v>45383</v>
      </c>
      <c r="AC694" s="162" t="s">
        <v>2722</v>
      </c>
      <c r="AD694" s="146">
        <v>45383</v>
      </c>
      <c r="AE694" s="163">
        <v>9761889</v>
      </c>
      <c r="AF694" s="152">
        <f t="shared" si="64"/>
        <v>0</v>
      </c>
      <c r="AG694" s="167">
        <v>578</v>
      </c>
      <c r="AH694" s="146">
        <v>45385</v>
      </c>
      <c r="AI694" s="163">
        <v>0</v>
      </c>
      <c r="AJ694" s="152">
        <f t="shared" si="65"/>
        <v>9761889</v>
      </c>
      <c r="AK694" s="164"/>
      <c r="AL694" s="146"/>
      <c r="AM694" s="163"/>
      <c r="AN694" s="158">
        <f t="shared" si="66"/>
        <v>0</v>
      </c>
      <c r="AO694" s="157"/>
      <c r="AP694" s="157"/>
      <c r="AQ694" s="158">
        <f t="shared" si="68"/>
        <v>0</v>
      </c>
      <c r="AR694" s="158">
        <f t="shared" si="67"/>
        <v>9761889</v>
      </c>
      <c r="AS694" s="159"/>
      <c r="AT694" s="164"/>
      <c r="AU694" s="165"/>
      <c r="AV694" s="148">
        <v>578</v>
      </c>
    </row>
    <row r="695" spans="1:48" s="118" customFormat="1" ht="18.75" customHeight="1">
      <c r="A695" s="140">
        <v>129</v>
      </c>
      <c r="B695" s="141" t="s">
        <v>2723</v>
      </c>
      <c r="C695" s="142" t="s">
        <v>153</v>
      </c>
      <c r="D695" s="168" t="s">
        <v>114</v>
      </c>
      <c r="E695" s="168" t="s">
        <v>119</v>
      </c>
      <c r="F695" s="142" t="s">
        <v>2249</v>
      </c>
      <c r="G695" s="141" t="s">
        <v>208</v>
      </c>
      <c r="H695" s="142" t="s">
        <v>86</v>
      </c>
      <c r="I695" s="142" t="s">
        <v>40</v>
      </c>
      <c r="J695" s="168" t="s">
        <v>2724</v>
      </c>
      <c r="K695" s="141" t="s">
        <v>218</v>
      </c>
      <c r="L695" s="141">
        <v>81101500</v>
      </c>
      <c r="M695" s="143">
        <v>6414840</v>
      </c>
      <c r="N695" s="144">
        <v>3</v>
      </c>
      <c r="O695" s="143">
        <v>19244520</v>
      </c>
      <c r="P695" s="144" t="s">
        <v>239</v>
      </c>
      <c r="Q695" s="144" t="s">
        <v>239</v>
      </c>
      <c r="R695" s="144" t="s">
        <v>239</v>
      </c>
      <c r="S695" s="141" t="s">
        <v>156</v>
      </c>
      <c r="T695" s="141" t="s">
        <v>2288</v>
      </c>
      <c r="U695" s="141" t="s">
        <v>2250</v>
      </c>
      <c r="V695" s="145" t="s">
        <v>2251</v>
      </c>
      <c r="W695" s="141" t="s">
        <v>4011</v>
      </c>
      <c r="X695" s="146">
        <v>45372</v>
      </c>
      <c r="Y695" s="147">
        <v>202415000033693</v>
      </c>
      <c r="Z695" s="147" t="s">
        <v>178</v>
      </c>
      <c r="AA695" s="141" t="s">
        <v>2725</v>
      </c>
      <c r="AB695" s="146">
        <v>45383</v>
      </c>
      <c r="AC695" s="162" t="s">
        <v>2726</v>
      </c>
      <c r="AD695" s="146">
        <v>45383</v>
      </c>
      <c r="AE695" s="163">
        <v>14967960</v>
      </c>
      <c r="AF695" s="152">
        <f t="shared" si="64"/>
        <v>4276560</v>
      </c>
      <c r="AG695" s="167">
        <v>576</v>
      </c>
      <c r="AH695" s="146">
        <v>45385</v>
      </c>
      <c r="AI695" s="163">
        <v>14967960</v>
      </c>
      <c r="AJ695" s="152">
        <f t="shared" si="65"/>
        <v>0</v>
      </c>
      <c r="AK695" s="164">
        <v>1309</v>
      </c>
      <c r="AL695" s="146">
        <v>45390</v>
      </c>
      <c r="AM695" s="163">
        <v>14967960</v>
      </c>
      <c r="AN695" s="158">
        <f t="shared" si="66"/>
        <v>0</v>
      </c>
      <c r="AO695" s="157">
        <v>5737718</v>
      </c>
      <c r="AP695" s="157"/>
      <c r="AQ695" s="158">
        <f t="shared" si="68"/>
        <v>9230242</v>
      </c>
      <c r="AR695" s="158">
        <f t="shared" si="67"/>
        <v>4276560</v>
      </c>
      <c r="AS695" s="159" t="s">
        <v>170</v>
      </c>
      <c r="AT695" s="164">
        <v>280</v>
      </c>
      <c r="AU695" s="165" t="s">
        <v>2459</v>
      </c>
      <c r="AV695" s="148" t="s">
        <v>2727</v>
      </c>
    </row>
    <row r="696" spans="1:48" s="118" customFormat="1" ht="18.75" customHeight="1">
      <c r="A696" s="140">
        <v>130</v>
      </c>
      <c r="B696" s="141" t="s">
        <v>2728</v>
      </c>
      <c r="C696" s="142" t="s">
        <v>153</v>
      </c>
      <c r="D696" s="168" t="s">
        <v>114</v>
      </c>
      <c r="E696" s="168" t="s">
        <v>119</v>
      </c>
      <c r="F696" s="142" t="s">
        <v>2249</v>
      </c>
      <c r="G696" s="141" t="s">
        <v>208</v>
      </c>
      <c r="H696" s="142" t="s">
        <v>88</v>
      </c>
      <c r="I696" s="142" t="s">
        <v>40</v>
      </c>
      <c r="J696" s="168" t="s">
        <v>2729</v>
      </c>
      <c r="K696" s="141" t="s">
        <v>218</v>
      </c>
      <c r="L696" s="141">
        <v>77101700</v>
      </c>
      <c r="M696" s="143">
        <v>6414840</v>
      </c>
      <c r="N696" s="144">
        <v>3</v>
      </c>
      <c r="O696" s="143">
        <v>19244520</v>
      </c>
      <c r="P696" s="144" t="s">
        <v>239</v>
      </c>
      <c r="Q696" s="144" t="s">
        <v>239</v>
      </c>
      <c r="R696" s="144" t="s">
        <v>239</v>
      </c>
      <c r="S696" s="141" t="s">
        <v>156</v>
      </c>
      <c r="T696" s="141" t="s">
        <v>2288</v>
      </c>
      <c r="U696" s="141" t="s">
        <v>2250</v>
      </c>
      <c r="V696" s="145" t="s">
        <v>2251</v>
      </c>
      <c r="W696" s="141" t="s">
        <v>4011</v>
      </c>
      <c r="X696" s="146">
        <v>45372</v>
      </c>
      <c r="Y696" s="147">
        <v>202415000033693</v>
      </c>
      <c r="Z696" s="147" t="s">
        <v>178</v>
      </c>
      <c r="AA696" s="141" t="s">
        <v>2730</v>
      </c>
      <c r="AB696" s="146">
        <v>45383</v>
      </c>
      <c r="AC696" s="162" t="s">
        <v>2731</v>
      </c>
      <c r="AD696" s="146">
        <v>45383</v>
      </c>
      <c r="AE696" s="163">
        <v>19244520</v>
      </c>
      <c r="AF696" s="152">
        <f t="shared" si="64"/>
        <v>0</v>
      </c>
      <c r="AG696" s="167">
        <v>580</v>
      </c>
      <c r="AH696" s="146">
        <v>45385</v>
      </c>
      <c r="AI696" s="163">
        <v>19244520</v>
      </c>
      <c r="AJ696" s="152">
        <f t="shared" si="65"/>
        <v>0</v>
      </c>
      <c r="AK696" s="164">
        <v>1627</v>
      </c>
      <c r="AL696" s="146">
        <v>45394</v>
      </c>
      <c r="AM696" s="163">
        <v>19244520</v>
      </c>
      <c r="AN696" s="158">
        <f t="shared" si="66"/>
        <v>0</v>
      </c>
      <c r="AO696" s="157">
        <v>4062732</v>
      </c>
      <c r="AP696" s="157"/>
      <c r="AQ696" s="158">
        <f t="shared" si="68"/>
        <v>15181788</v>
      </c>
      <c r="AR696" s="158">
        <f t="shared" si="67"/>
        <v>0</v>
      </c>
      <c r="AS696" s="159" t="s">
        <v>170</v>
      </c>
      <c r="AT696" s="164">
        <v>321</v>
      </c>
      <c r="AU696" s="165" t="s">
        <v>2498</v>
      </c>
      <c r="AV696" s="148"/>
    </row>
    <row r="697" spans="1:48" s="118" customFormat="1" ht="18.75" customHeight="1">
      <c r="A697" s="140">
        <v>131</v>
      </c>
      <c r="B697" s="141" t="s">
        <v>2732</v>
      </c>
      <c r="C697" s="142" t="s">
        <v>153</v>
      </c>
      <c r="D697" s="168" t="s">
        <v>114</v>
      </c>
      <c r="E697" s="168" t="s">
        <v>119</v>
      </c>
      <c r="F697" s="142" t="s">
        <v>2249</v>
      </c>
      <c r="G697" s="141" t="s">
        <v>208</v>
      </c>
      <c r="H697" s="142" t="s">
        <v>212</v>
      </c>
      <c r="I697" s="142" t="s">
        <v>40</v>
      </c>
      <c r="J697" s="168" t="s">
        <v>2733</v>
      </c>
      <c r="K697" s="141" t="s">
        <v>218</v>
      </c>
      <c r="L697" s="141">
        <v>81101500</v>
      </c>
      <c r="M697" s="143">
        <v>6514840</v>
      </c>
      <c r="N697" s="144">
        <v>3</v>
      </c>
      <c r="O697" s="143">
        <v>19544520</v>
      </c>
      <c r="P697" s="144" t="s">
        <v>239</v>
      </c>
      <c r="Q697" s="144" t="s">
        <v>239</v>
      </c>
      <c r="R697" s="144" t="s">
        <v>239</v>
      </c>
      <c r="S697" s="141" t="s">
        <v>156</v>
      </c>
      <c r="T697" s="141" t="s">
        <v>2288</v>
      </c>
      <c r="U697" s="141" t="s">
        <v>2250</v>
      </c>
      <c r="V697" s="145" t="s">
        <v>2251</v>
      </c>
      <c r="W697" s="141" t="s">
        <v>4011</v>
      </c>
      <c r="X697" s="146">
        <v>45372</v>
      </c>
      <c r="Y697" s="147">
        <v>202415000033693</v>
      </c>
      <c r="Z697" s="147" t="s">
        <v>178</v>
      </c>
      <c r="AA697" s="141" t="s">
        <v>2734</v>
      </c>
      <c r="AB697" s="146">
        <v>45383</v>
      </c>
      <c r="AC697" s="162" t="s">
        <v>2735</v>
      </c>
      <c r="AD697" s="146">
        <v>45383</v>
      </c>
      <c r="AE697" s="163">
        <v>19544520</v>
      </c>
      <c r="AF697" s="152">
        <f t="shared" si="64"/>
        <v>0</v>
      </c>
      <c r="AG697" s="167">
        <v>579</v>
      </c>
      <c r="AH697" s="146">
        <v>45385</v>
      </c>
      <c r="AI697" s="163">
        <v>19544520</v>
      </c>
      <c r="AJ697" s="152">
        <f t="shared" si="65"/>
        <v>0</v>
      </c>
      <c r="AK697" s="164">
        <v>1487</v>
      </c>
      <c r="AL697" s="146">
        <v>45393</v>
      </c>
      <c r="AM697" s="163">
        <v>19544520</v>
      </c>
      <c r="AN697" s="158">
        <f t="shared" si="66"/>
        <v>0</v>
      </c>
      <c r="AO697" s="157">
        <v>4343227</v>
      </c>
      <c r="AP697" s="157"/>
      <c r="AQ697" s="158">
        <f t="shared" si="68"/>
        <v>15201293</v>
      </c>
      <c r="AR697" s="158">
        <f t="shared" si="67"/>
        <v>0</v>
      </c>
      <c r="AS697" s="159" t="s">
        <v>170</v>
      </c>
      <c r="AT697" s="164">
        <v>317</v>
      </c>
      <c r="AU697" s="165" t="s">
        <v>2489</v>
      </c>
      <c r="AV697" s="148"/>
    </row>
    <row r="698" spans="1:48" s="118" customFormat="1" ht="18.75" customHeight="1">
      <c r="A698" s="140">
        <v>132</v>
      </c>
      <c r="B698" s="141" t="s">
        <v>2736</v>
      </c>
      <c r="C698" s="142" t="s">
        <v>153</v>
      </c>
      <c r="D698" s="168" t="s">
        <v>114</v>
      </c>
      <c r="E698" s="168" t="s">
        <v>119</v>
      </c>
      <c r="F698" s="142" t="s">
        <v>2249</v>
      </c>
      <c r="G698" s="141" t="s">
        <v>208</v>
      </c>
      <c r="H698" s="142" t="s">
        <v>86</v>
      </c>
      <c r="I698" s="142" t="s">
        <v>40</v>
      </c>
      <c r="J698" s="168" t="s">
        <v>2737</v>
      </c>
      <c r="K698" s="141" t="s">
        <v>218</v>
      </c>
      <c r="L698" s="141">
        <v>81101500</v>
      </c>
      <c r="M698" s="143">
        <v>7483980</v>
      </c>
      <c r="N698" s="144">
        <v>3</v>
      </c>
      <c r="O698" s="143">
        <v>22451940</v>
      </c>
      <c r="P698" s="144" t="s">
        <v>239</v>
      </c>
      <c r="Q698" s="144" t="s">
        <v>239</v>
      </c>
      <c r="R698" s="144" t="s">
        <v>239</v>
      </c>
      <c r="S698" s="141" t="s">
        <v>156</v>
      </c>
      <c r="T698" s="141" t="s">
        <v>2288</v>
      </c>
      <c r="U698" s="141" t="s">
        <v>2250</v>
      </c>
      <c r="V698" s="145" t="s">
        <v>2251</v>
      </c>
      <c r="W698" s="141" t="s">
        <v>4011</v>
      </c>
      <c r="X698" s="146">
        <v>45372</v>
      </c>
      <c r="Y698" s="147">
        <v>202415000033693</v>
      </c>
      <c r="Z698" s="147" t="s">
        <v>178</v>
      </c>
      <c r="AA698" s="141" t="s">
        <v>2738</v>
      </c>
      <c r="AB698" s="146">
        <v>45383</v>
      </c>
      <c r="AC698" s="162" t="s">
        <v>2739</v>
      </c>
      <c r="AD698" s="146">
        <v>45383</v>
      </c>
      <c r="AE698" s="163">
        <v>22451940</v>
      </c>
      <c r="AF698" s="152">
        <f t="shared" si="64"/>
        <v>0</v>
      </c>
      <c r="AG698" s="167">
        <v>577</v>
      </c>
      <c r="AH698" s="146">
        <v>45385</v>
      </c>
      <c r="AI698" s="163">
        <v>22451940</v>
      </c>
      <c r="AJ698" s="152">
        <f t="shared" si="65"/>
        <v>0</v>
      </c>
      <c r="AK698" s="164">
        <v>1801</v>
      </c>
      <c r="AL698" s="146">
        <v>45405</v>
      </c>
      <c r="AM698" s="163">
        <v>22451940</v>
      </c>
      <c r="AN698" s="158">
        <f t="shared" si="66"/>
        <v>0</v>
      </c>
      <c r="AO698" s="157">
        <v>1995728</v>
      </c>
      <c r="AP698" s="157"/>
      <c r="AQ698" s="158">
        <f t="shared" si="68"/>
        <v>20456212</v>
      </c>
      <c r="AR698" s="158">
        <f t="shared" si="67"/>
        <v>0</v>
      </c>
      <c r="AS698" s="159" t="s">
        <v>170</v>
      </c>
      <c r="AT698" s="164">
        <v>393</v>
      </c>
      <c r="AU698" s="165" t="s">
        <v>2740</v>
      </c>
      <c r="AV698" s="148"/>
    </row>
    <row r="699" spans="1:48" s="118" customFormat="1" ht="18.75" customHeight="1">
      <c r="A699" s="140">
        <v>133</v>
      </c>
      <c r="B699" s="141" t="s">
        <v>2741</v>
      </c>
      <c r="C699" s="142" t="s">
        <v>153</v>
      </c>
      <c r="D699" s="168" t="s">
        <v>114</v>
      </c>
      <c r="E699" s="168" t="s">
        <v>119</v>
      </c>
      <c r="F699" s="142" t="s">
        <v>2249</v>
      </c>
      <c r="G699" s="141" t="s">
        <v>208</v>
      </c>
      <c r="H699" s="142" t="s">
        <v>7</v>
      </c>
      <c r="I699" s="142" t="s">
        <v>40</v>
      </c>
      <c r="J699" s="168" t="s">
        <v>2742</v>
      </c>
      <c r="K699" s="141" t="s">
        <v>218</v>
      </c>
      <c r="L699" s="141">
        <v>80111600</v>
      </c>
      <c r="M699" s="143">
        <v>3788000</v>
      </c>
      <c r="N699" s="144">
        <v>3</v>
      </c>
      <c r="O699" s="143">
        <v>11364000</v>
      </c>
      <c r="P699" s="144" t="s">
        <v>239</v>
      </c>
      <c r="Q699" s="144" t="s">
        <v>239</v>
      </c>
      <c r="R699" s="144" t="s">
        <v>239</v>
      </c>
      <c r="S699" s="141" t="s">
        <v>156</v>
      </c>
      <c r="T699" s="141" t="s">
        <v>2288</v>
      </c>
      <c r="U699" s="141" t="s">
        <v>2250</v>
      </c>
      <c r="V699" s="145" t="s">
        <v>2251</v>
      </c>
      <c r="W699" s="141" t="s">
        <v>4011</v>
      </c>
      <c r="X699" s="146">
        <v>45372</v>
      </c>
      <c r="Y699" s="147">
        <v>202415000033693</v>
      </c>
      <c r="Z699" s="147" t="s">
        <v>178</v>
      </c>
      <c r="AA699" s="141" t="s">
        <v>2743</v>
      </c>
      <c r="AB699" s="146">
        <v>45383</v>
      </c>
      <c r="AC699" s="162" t="s">
        <v>2744</v>
      </c>
      <c r="AD699" s="146">
        <v>45383</v>
      </c>
      <c r="AE699" s="163">
        <v>11364000</v>
      </c>
      <c r="AF699" s="152">
        <f t="shared" si="64"/>
        <v>0</v>
      </c>
      <c r="AG699" s="167">
        <v>582</v>
      </c>
      <c r="AH699" s="146">
        <v>45385</v>
      </c>
      <c r="AI699" s="163">
        <v>11364000</v>
      </c>
      <c r="AJ699" s="152">
        <f t="shared" si="65"/>
        <v>0</v>
      </c>
      <c r="AK699" s="164">
        <v>1634</v>
      </c>
      <c r="AL699" s="146">
        <v>45394</v>
      </c>
      <c r="AM699" s="163">
        <v>11364000</v>
      </c>
      <c r="AN699" s="158">
        <f t="shared" si="66"/>
        <v>0</v>
      </c>
      <c r="AO699" s="157">
        <v>2399067</v>
      </c>
      <c r="AP699" s="157"/>
      <c r="AQ699" s="158">
        <f t="shared" si="68"/>
        <v>8964933</v>
      </c>
      <c r="AR699" s="158">
        <f t="shared" si="67"/>
        <v>0</v>
      </c>
      <c r="AS699" s="159" t="s">
        <v>168</v>
      </c>
      <c r="AT699" s="164">
        <v>322</v>
      </c>
      <c r="AU699" s="165" t="s">
        <v>2745</v>
      </c>
      <c r="AV699" s="148"/>
    </row>
    <row r="700" spans="1:48" s="118" customFormat="1" ht="18.75" customHeight="1">
      <c r="A700" s="140">
        <v>134</v>
      </c>
      <c r="B700" s="141" t="s">
        <v>2746</v>
      </c>
      <c r="C700" s="142" t="s">
        <v>153</v>
      </c>
      <c r="D700" s="168" t="s">
        <v>114</v>
      </c>
      <c r="E700" s="168" t="s">
        <v>119</v>
      </c>
      <c r="F700" s="142" t="s">
        <v>2249</v>
      </c>
      <c r="G700" s="141" t="s">
        <v>208</v>
      </c>
      <c r="H700" s="142" t="s">
        <v>6</v>
      </c>
      <c r="I700" s="142" t="s">
        <v>40</v>
      </c>
      <c r="J700" s="168" t="s">
        <v>2747</v>
      </c>
      <c r="K700" s="141" t="s">
        <v>218</v>
      </c>
      <c r="L700" s="141">
        <v>93141500</v>
      </c>
      <c r="M700" s="143">
        <v>3688533</v>
      </c>
      <c r="N700" s="144">
        <v>3</v>
      </c>
      <c r="O700" s="143">
        <v>11065599</v>
      </c>
      <c r="P700" s="144" t="s">
        <v>239</v>
      </c>
      <c r="Q700" s="144" t="s">
        <v>239</v>
      </c>
      <c r="R700" s="144" t="s">
        <v>239</v>
      </c>
      <c r="S700" s="141" t="s">
        <v>156</v>
      </c>
      <c r="T700" s="141" t="s">
        <v>2288</v>
      </c>
      <c r="U700" s="141" t="s">
        <v>2250</v>
      </c>
      <c r="V700" s="145" t="s">
        <v>2251</v>
      </c>
      <c r="W700" s="141" t="s">
        <v>4011</v>
      </c>
      <c r="X700" s="146">
        <v>45372</v>
      </c>
      <c r="Y700" s="147">
        <v>202415000033693</v>
      </c>
      <c r="Z700" s="147" t="s">
        <v>178</v>
      </c>
      <c r="AA700" s="141" t="s">
        <v>2748</v>
      </c>
      <c r="AB700" s="146">
        <v>45383</v>
      </c>
      <c r="AC700" s="162" t="s">
        <v>2749</v>
      </c>
      <c r="AD700" s="146">
        <v>45383</v>
      </c>
      <c r="AE700" s="163">
        <v>11065599</v>
      </c>
      <c r="AF700" s="152">
        <f t="shared" si="64"/>
        <v>0</v>
      </c>
      <c r="AG700" s="167">
        <v>584</v>
      </c>
      <c r="AH700" s="146">
        <v>45385</v>
      </c>
      <c r="AI700" s="163">
        <v>11065599</v>
      </c>
      <c r="AJ700" s="152">
        <f t="shared" si="65"/>
        <v>0</v>
      </c>
      <c r="AK700" s="164">
        <v>1781</v>
      </c>
      <c r="AL700" s="146">
        <v>45401</v>
      </c>
      <c r="AM700" s="163">
        <v>11065599</v>
      </c>
      <c r="AN700" s="158">
        <f t="shared" si="66"/>
        <v>0</v>
      </c>
      <c r="AO700" s="157">
        <v>1106559</v>
      </c>
      <c r="AP700" s="157"/>
      <c r="AQ700" s="158">
        <f t="shared" si="68"/>
        <v>9959040</v>
      </c>
      <c r="AR700" s="158">
        <f t="shared" si="67"/>
        <v>0</v>
      </c>
      <c r="AS700" s="159" t="s">
        <v>170</v>
      </c>
      <c r="AT700" s="164">
        <v>385</v>
      </c>
      <c r="AU700" s="165" t="s">
        <v>2750</v>
      </c>
      <c r="AV700" s="148"/>
    </row>
    <row r="701" spans="1:48" s="118" customFormat="1" ht="18.75" customHeight="1">
      <c r="A701" s="140">
        <v>135</v>
      </c>
      <c r="B701" s="141" t="s">
        <v>2751</v>
      </c>
      <c r="C701" s="142" t="s">
        <v>153</v>
      </c>
      <c r="D701" s="168" t="s">
        <v>114</v>
      </c>
      <c r="E701" s="168" t="s">
        <v>119</v>
      </c>
      <c r="F701" s="142" t="s">
        <v>2249</v>
      </c>
      <c r="G701" s="141" t="s">
        <v>208</v>
      </c>
      <c r="H701" s="142" t="s">
        <v>6</v>
      </c>
      <c r="I701" s="142" t="s">
        <v>40</v>
      </c>
      <c r="J701" s="168" t="s">
        <v>2752</v>
      </c>
      <c r="K701" s="141" t="s">
        <v>218</v>
      </c>
      <c r="L701" s="141">
        <v>93141500</v>
      </c>
      <c r="M701" s="143">
        <v>4000000</v>
      </c>
      <c r="N701" s="144">
        <v>3</v>
      </c>
      <c r="O701" s="143">
        <v>12000000</v>
      </c>
      <c r="P701" s="144" t="s">
        <v>239</v>
      </c>
      <c r="Q701" s="144" t="s">
        <v>239</v>
      </c>
      <c r="R701" s="144" t="s">
        <v>239</v>
      </c>
      <c r="S701" s="141" t="s">
        <v>156</v>
      </c>
      <c r="T701" s="141" t="s">
        <v>2288</v>
      </c>
      <c r="U701" s="141" t="s">
        <v>2250</v>
      </c>
      <c r="V701" s="145" t="s">
        <v>2251</v>
      </c>
      <c r="W701" s="141" t="s">
        <v>4011</v>
      </c>
      <c r="X701" s="146">
        <v>45372</v>
      </c>
      <c r="Y701" s="147">
        <v>202415000033693</v>
      </c>
      <c r="Z701" s="147" t="s">
        <v>178</v>
      </c>
      <c r="AA701" s="141" t="s">
        <v>2753</v>
      </c>
      <c r="AB701" s="146">
        <v>45383</v>
      </c>
      <c r="AC701" s="162" t="s">
        <v>2754</v>
      </c>
      <c r="AD701" s="146">
        <v>45383</v>
      </c>
      <c r="AE701" s="163">
        <v>12000000</v>
      </c>
      <c r="AF701" s="152">
        <f t="shared" si="64"/>
        <v>0</v>
      </c>
      <c r="AG701" s="167">
        <v>583</v>
      </c>
      <c r="AH701" s="146">
        <v>45385</v>
      </c>
      <c r="AI701" s="163">
        <v>12000000</v>
      </c>
      <c r="AJ701" s="152">
        <f t="shared" si="65"/>
        <v>0</v>
      </c>
      <c r="AK701" s="164">
        <v>1628</v>
      </c>
      <c r="AL701" s="146">
        <v>45394</v>
      </c>
      <c r="AM701" s="163">
        <v>12000000</v>
      </c>
      <c r="AN701" s="158">
        <f t="shared" si="66"/>
        <v>0</v>
      </c>
      <c r="AO701" s="157">
        <v>2533333</v>
      </c>
      <c r="AP701" s="157"/>
      <c r="AQ701" s="158">
        <f t="shared" si="68"/>
        <v>9466667</v>
      </c>
      <c r="AR701" s="158">
        <f t="shared" si="67"/>
        <v>0</v>
      </c>
      <c r="AS701" s="159" t="s">
        <v>170</v>
      </c>
      <c r="AT701" s="164">
        <v>323</v>
      </c>
      <c r="AU701" s="165" t="s">
        <v>2528</v>
      </c>
      <c r="AV701" s="148"/>
    </row>
    <row r="702" spans="1:48" s="118" customFormat="1" ht="18.75" customHeight="1">
      <c r="A702" s="140">
        <v>136</v>
      </c>
      <c r="B702" s="141" t="s">
        <v>2755</v>
      </c>
      <c r="C702" s="142" t="s">
        <v>153</v>
      </c>
      <c r="D702" s="168" t="s">
        <v>114</v>
      </c>
      <c r="E702" s="168" t="s">
        <v>119</v>
      </c>
      <c r="F702" s="142" t="s">
        <v>2249</v>
      </c>
      <c r="G702" s="141" t="s">
        <v>208</v>
      </c>
      <c r="H702" s="142" t="s">
        <v>6</v>
      </c>
      <c r="I702" s="142" t="s">
        <v>40</v>
      </c>
      <c r="J702" s="168" t="s">
        <v>2756</v>
      </c>
      <c r="K702" s="141" t="s">
        <v>218</v>
      </c>
      <c r="L702" s="141">
        <v>93141500</v>
      </c>
      <c r="M702" s="143">
        <v>4000000</v>
      </c>
      <c r="N702" s="144">
        <v>3</v>
      </c>
      <c r="O702" s="143">
        <v>12000000</v>
      </c>
      <c r="P702" s="144" t="s">
        <v>239</v>
      </c>
      <c r="Q702" s="144" t="s">
        <v>239</v>
      </c>
      <c r="R702" s="144" t="s">
        <v>239</v>
      </c>
      <c r="S702" s="141" t="s">
        <v>156</v>
      </c>
      <c r="T702" s="141" t="s">
        <v>2288</v>
      </c>
      <c r="U702" s="141" t="s">
        <v>2250</v>
      </c>
      <c r="V702" s="145" t="s">
        <v>2251</v>
      </c>
      <c r="W702" s="141" t="s">
        <v>4011</v>
      </c>
      <c r="X702" s="146">
        <v>45372</v>
      </c>
      <c r="Y702" s="147">
        <v>202415000033693</v>
      </c>
      <c r="Z702" s="147" t="s">
        <v>178</v>
      </c>
      <c r="AA702" s="141" t="s">
        <v>2753</v>
      </c>
      <c r="AB702" s="146">
        <v>45383</v>
      </c>
      <c r="AC702" s="162" t="s">
        <v>2757</v>
      </c>
      <c r="AD702" s="146">
        <v>45383</v>
      </c>
      <c r="AE702" s="163">
        <v>12000000</v>
      </c>
      <c r="AF702" s="152">
        <f t="shared" si="64"/>
        <v>0</v>
      </c>
      <c r="AG702" s="167">
        <v>581</v>
      </c>
      <c r="AH702" s="146">
        <v>45385</v>
      </c>
      <c r="AI702" s="163">
        <v>12000000</v>
      </c>
      <c r="AJ702" s="152">
        <f t="shared" si="65"/>
        <v>0</v>
      </c>
      <c r="AK702" s="164">
        <v>1646</v>
      </c>
      <c r="AL702" s="146">
        <v>45397</v>
      </c>
      <c r="AM702" s="163">
        <v>12000000</v>
      </c>
      <c r="AN702" s="158">
        <f t="shared" si="66"/>
        <v>0</v>
      </c>
      <c r="AO702" s="157">
        <v>2000000</v>
      </c>
      <c r="AP702" s="157"/>
      <c r="AQ702" s="158">
        <f t="shared" si="68"/>
        <v>10000000</v>
      </c>
      <c r="AR702" s="158">
        <f t="shared" si="67"/>
        <v>0</v>
      </c>
      <c r="AS702" s="159" t="s">
        <v>170</v>
      </c>
      <c r="AT702" s="164">
        <v>335</v>
      </c>
      <c r="AU702" s="165" t="s">
        <v>2484</v>
      </c>
      <c r="AV702" s="148"/>
    </row>
    <row r="703" spans="1:48" s="118" customFormat="1" ht="18.75" customHeight="1">
      <c r="A703" s="140">
        <v>137</v>
      </c>
      <c r="B703" s="141" t="s">
        <v>2758</v>
      </c>
      <c r="C703" s="142" t="s">
        <v>153</v>
      </c>
      <c r="D703" s="168" t="s">
        <v>114</v>
      </c>
      <c r="E703" s="168" t="s">
        <v>119</v>
      </c>
      <c r="F703" s="142" t="s">
        <v>2249</v>
      </c>
      <c r="G703" s="141" t="s">
        <v>208</v>
      </c>
      <c r="H703" s="142" t="s">
        <v>7</v>
      </c>
      <c r="I703" s="142" t="s">
        <v>40</v>
      </c>
      <c r="J703" s="168" t="s">
        <v>2759</v>
      </c>
      <c r="K703" s="141" t="s">
        <v>218</v>
      </c>
      <c r="L703" s="141">
        <v>80111600</v>
      </c>
      <c r="M703" s="143">
        <v>4276560</v>
      </c>
      <c r="N703" s="144">
        <v>3</v>
      </c>
      <c r="O703" s="143">
        <v>12829680</v>
      </c>
      <c r="P703" s="144" t="s">
        <v>239</v>
      </c>
      <c r="Q703" s="144" t="s">
        <v>239</v>
      </c>
      <c r="R703" s="144" t="s">
        <v>239</v>
      </c>
      <c r="S703" s="141" t="s">
        <v>156</v>
      </c>
      <c r="T703" s="141" t="s">
        <v>2288</v>
      </c>
      <c r="U703" s="141" t="s">
        <v>2250</v>
      </c>
      <c r="V703" s="145" t="s">
        <v>2251</v>
      </c>
      <c r="W703" s="141" t="s">
        <v>4011</v>
      </c>
      <c r="X703" s="146">
        <v>45372</v>
      </c>
      <c r="Y703" s="147">
        <v>202415000033693</v>
      </c>
      <c r="Z703" s="147" t="s">
        <v>178</v>
      </c>
      <c r="AA703" s="141" t="s">
        <v>2760</v>
      </c>
      <c r="AB703" s="146">
        <v>45383</v>
      </c>
      <c r="AC703" s="162" t="s">
        <v>2761</v>
      </c>
      <c r="AD703" s="146">
        <v>45383</v>
      </c>
      <c r="AE703" s="163">
        <v>12829680</v>
      </c>
      <c r="AF703" s="152">
        <f t="shared" si="64"/>
        <v>0</v>
      </c>
      <c r="AG703" s="167">
        <v>587</v>
      </c>
      <c r="AH703" s="146">
        <v>45387</v>
      </c>
      <c r="AI703" s="163">
        <v>12829680</v>
      </c>
      <c r="AJ703" s="152">
        <f t="shared" si="65"/>
        <v>0</v>
      </c>
      <c r="AK703" s="164">
        <v>1640</v>
      </c>
      <c r="AL703" s="146">
        <v>45397</v>
      </c>
      <c r="AM703" s="163">
        <v>12829680</v>
      </c>
      <c r="AN703" s="158">
        <f t="shared" si="66"/>
        <v>0</v>
      </c>
      <c r="AO703" s="157">
        <v>2138280</v>
      </c>
      <c r="AP703" s="157"/>
      <c r="AQ703" s="158">
        <f t="shared" si="68"/>
        <v>10691400</v>
      </c>
      <c r="AR703" s="158">
        <f t="shared" si="67"/>
        <v>0</v>
      </c>
      <c r="AS703" s="159" t="s">
        <v>170</v>
      </c>
      <c r="AT703" s="164">
        <v>346</v>
      </c>
      <c r="AU703" s="165" t="s">
        <v>2449</v>
      </c>
      <c r="AV703" s="148"/>
    </row>
    <row r="704" spans="1:48" s="118" customFormat="1" ht="18.75" customHeight="1">
      <c r="A704" s="140">
        <v>138</v>
      </c>
      <c r="B704" s="141" t="s">
        <v>2762</v>
      </c>
      <c r="C704" s="142" t="s">
        <v>153</v>
      </c>
      <c r="D704" s="168" t="s">
        <v>114</v>
      </c>
      <c r="E704" s="168" t="s">
        <v>119</v>
      </c>
      <c r="F704" s="142" t="s">
        <v>2249</v>
      </c>
      <c r="G704" s="141" t="s">
        <v>208</v>
      </c>
      <c r="H704" s="142" t="s">
        <v>6</v>
      </c>
      <c r="I704" s="142" t="s">
        <v>40</v>
      </c>
      <c r="J704" s="168" t="s">
        <v>2763</v>
      </c>
      <c r="K704" s="141" t="s">
        <v>218</v>
      </c>
      <c r="L704" s="141">
        <v>93141500</v>
      </c>
      <c r="M704" s="143">
        <v>2565963</v>
      </c>
      <c r="N704" s="144">
        <v>3</v>
      </c>
      <c r="O704" s="143">
        <v>7697889</v>
      </c>
      <c r="P704" s="144" t="s">
        <v>239</v>
      </c>
      <c r="Q704" s="144" t="s">
        <v>239</v>
      </c>
      <c r="R704" s="144" t="s">
        <v>239</v>
      </c>
      <c r="S704" s="141" t="s">
        <v>156</v>
      </c>
      <c r="T704" s="141" t="s">
        <v>2288</v>
      </c>
      <c r="U704" s="141" t="s">
        <v>2250</v>
      </c>
      <c r="V704" s="145" t="s">
        <v>2251</v>
      </c>
      <c r="W704" s="141" t="s">
        <v>4011</v>
      </c>
      <c r="X704" s="146">
        <v>45372</v>
      </c>
      <c r="Y704" s="147">
        <v>202415000033693</v>
      </c>
      <c r="Z704" s="147" t="s">
        <v>178</v>
      </c>
      <c r="AA704" s="141" t="s">
        <v>2764</v>
      </c>
      <c r="AB704" s="146">
        <v>45383</v>
      </c>
      <c r="AC704" s="162" t="s">
        <v>2765</v>
      </c>
      <c r="AD704" s="146">
        <v>45383</v>
      </c>
      <c r="AE704" s="163">
        <v>7697889</v>
      </c>
      <c r="AF704" s="152">
        <f t="shared" si="64"/>
        <v>0</v>
      </c>
      <c r="AG704" s="167">
        <v>589</v>
      </c>
      <c r="AH704" s="146">
        <v>45387</v>
      </c>
      <c r="AI704" s="163">
        <v>3848945</v>
      </c>
      <c r="AJ704" s="152">
        <f t="shared" si="65"/>
        <v>3848944</v>
      </c>
      <c r="AK704" s="164">
        <v>2029</v>
      </c>
      <c r="AL704" s="146">
        <v>45429</v>
      </c>
      <c r="AM704" s="163">
        <v>3848945</v>
      </c>
      <c r="AN704" s="158">
        <f t="shared" si="66"/>
        <v>0</v>
      </c>
      <c r="AO704" s="157"/>
      <c r="AP704" s="157"/>
      <c r="AQ704" s="158">
        <f t="shared" si="68"/>
        <v>3848945</v>
      </c>
      <c r="AR704" s="158">
        <f t="shared" si="67"/>
        <v>3848944</v>
      </c>
      <c r="AS704" s="159" t="s">
        <v>168</v>
      </c>
      <c r="AT704" s="164">
        <v>434</v>
      </c>
      <c r="AU704" s="165" t="s">
        <v>2766</v>
      </c>
      <c r="AV704" s="148"/>
    </row>
    <row r="705" spans="1:48" s="118" customFormat="1" ht="18.75" customHeight="1">
      <c r="A705" s="140">
        <v>139</v>
      </c>
      <c r="B705" s="141" t="s">
        <v>2767</v>
      </c>
      <c r="C705" s="142" t="s">
        <v>153</v>
      </c>
      <c r="D705" s="168" t="s">
        <v>114</v>
      </c>
      <c r="E705" s="168" t="s">
        <v>119</v>
      </c>
      <c r="F705" s="142" t="s">
        <v>2249</v>
      </c>
      <c r="G705" s="141" t="s">
        <v>208</v>
      </c>
      <c r="H705" s="142" t="s">
        <v>212</v>
      </c>
      <c r="I705" s="142" t="s">
        <v>40</v>
      </c>
      <c r="J705" s="168" t="s">
        <v>2768</v>
      </c>
      <c r="K705" s="141" t="s">
        <v>218</v>
      </c>
      <c r="L705" s="141">
        <v>81101500</v>
      </c>
      <c r="M705" s="143">
        <v>7483980</v>
      </c>
      <c r="N705" s="144">
        <v>3</v>
      </c>
      <c r="O705" s="143">
        <v>22451940</v>
      </c>
      <c r="P705" s="144" t="s">
        <v>239</v>
      </c>
      <c r="Q705" s="144" t="s">
        <v>239</v>
      </c>
      <c r="R705" s="144" t="s">
        <v>239</v>
      </c>
      <c r="S705" s="141" t="s">
        <v>156</v>
      </c>
      <c r="T705" s="141" t="s">
        <v>2288</v>
      </c>
      <c r="U705" s="141" t="s">
        <v>2250</v>
      </c>
      <c r="V705" s="145" t="s">
        <v>2251</v>
      </c>
      <c r="W705" s="141" t="s">
        <v>4011</v>
      </c>
      <c r="X705" s="146">
        <v>45372</v>
      </c>
      <c r="Y705" s="147">
        <v>202415000033693</v>
      </c>
      <c r="Z705" s="147" t="s">
        <v>178</v>
      </c>
      <c r="AA705" s="141" t="s">
        <v>2769</v>
      </c>
      <c r="AB705" s="146">
        <v>45383</v>
      </c>
      <c r="AC705" s="162" t="s">
        <v>2770</v>
      </c>
      <c r="AD705" s="146">
        <v>45383</v>
      </c>
      <c r="AE705" s="163">
        <v>22451940</v>
      </c>
      <c r="AF705" s="152">
        <f t="shared" si="64"/>
        <v>0</v>
      </c>
      <c r="AG705" s="167">
        <v>585</v>
      </c>
      <c r="AH705" s="146">
        <v>45385</v>
      </c>
      <c r="AI705" s="163">
        <v>0</v>
      </c>
      <c r="AJ705" s="152">
        <f t="shared" si="65"/>
        <v>22451940</v>
      </c>
      <c r="AK705" s="164"/>
      <c r="AL705" s="146"/>
      <c r="AM705" s="163"/>
      <c r="AN705" s="158">
        <f t="shared" si="66"/>
        <v>0</v>
      </c>
      <c r="AO705" s="157"/>
      <c r="AP705" s="157"/>
      <c r="AQ705" s="158">
        <f t="shared" si="68"/>
        <v>0</v>
      </c>
      <c r="AR705" s="158">
        <f t="shared" si="67"/>
        <v>22451940</v>
      </c>
      <c r="AS705" s="159"/>
      <c r="AT705" s="164"/>
      <c r="AU705" s="165"/>
      <c r="AV705" s="148" t="s">
        <v>2771</v>
      </c>
    </row>
    <row r="706" spans="1:48" s="118" customFormat="1" ht="18.75" customHeight="1">
      <c r="A706" s="140">
        <v>140</v>
      </c>
      <c r="B706" s="141" t="s">
        <v>2772</v>
      </c>
      <c r="C706" s="142" t="s">
        <v>153</v>
      </c>
      <c r="D706" s="168" t="s">
        <v>114</v>
      </c>
      <c r="E706" s="168" t="s">
        <v>119</v>
      </c>
      <c r="F706" s="142" t="s">
        <v>2249</v>
      </c>
      <c r="G706" s="141" t="s">
        <v>208</v>
      </c>
      <c r="H706" s="142" t="s">
        <v>88</v>
      </c>
      <c r="I706" s="142" t="s">
        <v>40</v>
      </c>
      <c r="J706" s="168" t="s">
        <v>2773</v>
      </c>
      <c r="K706" s="141" t="s">
        <v>218</v>
      </c>
      <c r="L706" s="141">
        <v>77101700</v>
      </c>
      <c r="M706" s="143">
        <v>6414840</v>
      </c>
      <c r="N706" s="144">
        <v>3</v>
      </c>
      <c r="O706" s="143">
        <v>19244520</v>
      </c>
      <c r="P706" s="144" t="s">
        <v>239</v>
      </c>
      <c r="Q706" s="144" t="s">
        <v>239</v>
      </c>
      <c r="R706" s="144" t="s">
        <v>239</v>
      </c>
      <c r="S706" s="141" t="s">
        <v>156</v>
      </c>
      <c r="T706" s="141" t="s">
        <v>2288</v>
      </c>
      <c r="U706" s="141" t="s">
        <v>2250</v>
      </c>
      <c r="V706" s="145" t="s">
        <v>2251</v>
      </c>
      <c r="W706" s="141" t="s">
        <v>4011</v>
      </c>
      <c r="X706" s="146">
        <v>45372</v>
      </c>
      <c r="Y706" s="147">
        <v>202415000033693</v>
      </c>
      <c r="Z706" s="147" t="s">
        <v>178</v>
      </c>
      <c r="AA706" s="141" t="s">
        <v>2774</v>
      </c>
      <c r="AB706" s="146">
        <v>45383</v>
      </c>
      <c r="AC706" s="162" t="s">
        <v>2775</v>
      </c>
      <c r="AD706" s="146">
        <v>45383</v>
      </c>
      <c r="AE706" s="163">
        <v>19244520</v>
      </c>
      <c r="AF706" s="152">
        <f t="shared" si="64"/>
        <v>0</v>
      </c>
      <c r="AG706" s="167">
        <v>586</v>
      </c>
      <c r="AH706" s="146">
        <v>45387</v>
      </c>
      <c r="AI706" s="163">
        <v>19244520</v>
      </c>
      <c r="AJ706" s="152">
        <f t="shared" si="65"/>
        <v>0</v>
      </c>
      <c r="AK706" s="164">
        <v>1699</v>
      </c>
      <c r="AL706" s="146">
        <v>45398</v>
      </c>
      <c r="AM706" s="163">
        <v>19244520</v>
      </c>
      <c r="AN706" s="158">
        <f t="shared" si="66"/>
        <v>0</v>
      </c>
      <c r="AO706" s="157">
        <v>2993592</v>
      </c>
      <c r="AP706" s="157"/>
      <c r="AQ706" s="158">
        <f t="shared" si="68"/>
        <v>16250928</v>
      </c>
      <c r="AR706" s="158">
        <f t="shared" si="67"/>
        <v>0</v>
      </c>
      <c r="AS706" s="159" t="s">
        <v>170</v>
      </c>
      <c r="AT706" s="164">
        <v>358</v>
      </c>
      <c r="AU706" s="165" t="s">
        <v>2776</v>
      </c>
      <c r="AV706" s="148"/>
    </row>
    <row r="707" spans="1:48" s="118" customFormat="1" ht="18.75" customHeight="1">
      <c r="A707" s="140">
        <v>141</v>
      </c>
      <c r="B707" s="141" t="s">
        <v>2777</v>
      </c>
      <c r="C707" s="142" t="s">
        <v>153</v>
      </c>
      <c r="D707" s="168" t="s">
        <v>114</v>
      </c>
      <c r="E707" s="168" t="s">
        <v>119</v>
      </c>
      <c r="F707" s="142" t="s">
        <v>2249</v>
      </c>
      <c r="G707" s="141" t="s">
        <v>208</v>
      </c>
      <c r="H707" s="142" t="s">
        <v>86</v>
      </c>
      <c r="I707" s="142" t="s">
        <v>40</v>
      </c>
      <c r="J707" s="168" t="s">
        <v>2778</v>
      </c>
      <c r="K707" s="141" t="s">
        <v>218</v>
      </c>
      <c r="L707" s="141">
        <v>81101500</v>
      </c>
      <c r="M707" s="143">
        <v>4704216</v>
      </c>
      <c r="N707" s="144">
        <v>3</v>
      </c>
      <c r="O707" s="143">
        <v>14112648</v>
      </c>
      <c r="P707" s="144" t="s">
        <v>239</v>
      </c>
      <c r="Q707" s="144" t="s">
        <v>239</v>
      </c>
      <c r="R707" s="144" t="s">
        <v>239</v>
      </c>
      <c r="S707" s="141" t="s">
        <v>156</v>
      </c>
      <c r="T707" s="141" t="s">
        <v>2288</v>
      </c>
      <c r="U707" s="141" t="s">
        <v>2250</v>
      </c>
      <c r="V707" s="145" t="s">
        <v>2251</v>
      </c>
      <c r="W707" s="141" t="s">
        <v>4011</v>
      </c>
      <c r="X707" s="146">
        <v>45372</v>
      </c>
      <c r="Y707" s="147">
        <v>202415000033693</v>
      </c>
      <c r="Z707" s="147" t="s">
        <v>178</v>
      </c>
      <c r="AA707" s="141" t="s">
        <v>2779</v>
      </c>
      <c r="AB707" s="146">
        <v>45383</v>
      </c>
      <c r="AC707" s="162" t="s">
        <v>2780</v>
      </c>
      <c r="AD707" s="146">
        <v>45383</v>
      </c>
      <c r="AE707" s="163">
        <v>14112648</v>
      </c>
      <c r="AF707" s="152">
        <f t="shared" si="64"/>
        <v>0</v>
      </c>
      <c r="AG707" s="167">
        <v>588</v>
      </c>
      <c r="AH707" s="146">
        <v>45387</v>
      </c>
      <c r="AI707" s="163">
        <v>0</v>
      </c>
      <c r="AJ707" s="152">
        <f t="shared" si="65"/>
        <v>14112648</v>
      </c>
      <c r="AK707" s="164"/>
      <c r="AL707" s="146"/>
      <c r="AM707" s="163"/>
      <c r="AN707" s="158">
        <f t="shared" si="66"/>
        <v>0</v>
      </c>
      <c r="AO707" s="157"/>
      <c r="AP707" s="157"/>
      <c r="AQ707" s="158">
        <f t="shared" si="68"/>
        <v>0</v>
      </c>
      <c r="AR707" s="158">
        <f t="shared" si="67"/>
        <v>14112648</v>
      </c>
      <c r="AS707" s="159"/>
      <c r="AT707" s="164"/>
      <c r="AU707" s="165"/>
      <c r="AV707" s="148"/>
    </row>
    <row r="708" spans="1:48" s="118" customFormat="1" ht="18.75" customHeight="1">
      <c r="A708" s="140">
        <v>142</v>
      </c>
      <c r="B708" s="141" t="s">
        <v>2781</v>
      </c>
      <c r="C708" s="142" t="s">
        <v>153</v>
      </c>
      <c r="D708" s="168" t="s">
        <v>114</v>
      </c>
      <c r="E708" s="168" t="s">
        <v>119</v>
      </c>
      <c r="F708" s="142" t="s">
        <v>2249</v>
      </c>
      <c r="G708" s="141" t="s">
        <v>208</v>
      </c>
      <c r="H708" s="142" t="s">
        <v>212</v>
      </c>
      <c r="I708" s="142" t="s">
        <v>40</v>
      </c>
      <c r="J708" s="168" t="s">
        <v>2782</v>
      </c>
      <c r="K708" s="141" t="s">
        <v>218</v>
      </c>
      <c r="L708" s="141">
        <v>81101500</v>
      </c>
      <c r="M708" s="143">
        <v>11500000</v>
      </c>
      <c r="N708" s="144">
        <v>3</v>
      </c>
      <c r="O708" s="143">
        <v>34500000</v>
      </c>
      <c r="P708" s="144" t="s">
        <v>239</v>
      </c>
      <c r="Q708" s="144" t="s">
        <v>239</v>
      </c>
      <c r="R708" s="144" t="s">
        <v>239</v>
      </c>
      <c r="S708" s="141" t="s">
        <v>156</v>
      </c>
      <c r="T708" s="141" t="s">
        <v>2288</v>
      </c>
      <c r="U708" s="141" t="s">
        <v>2250</v>
      </c>
      <c r="V708" s="145" t="s">
        <v>2251</v>
      </c>
      <c r="W708" s="141" t="s">
        <v>4011</v>
      </c>
      <c r="X708" s="146">
        <v>45372</v>
      </c>
      <c r="Y708" s="147">
        <v>202415000033693</v>
      </c>
      <c r="Z708" s="147" t="s">
        <v>178</v>
      </c>
      <c r="AA708" s="141" t="s">
        <v>2783</v>
      </c>
      <c r="AB708" s="146">
        <v>45383</v>
      </c>
      <c r="AC708" s="162" t="s">
        <v>2784</v>
      </c>
      <c r="AD708" s="146">
        <v>45383</v>
      </c>
      <c r="AE708" s="163">
        <v>34500000</v>
      </c>
      <c r="AF708" s="152">
        <f t="shared" si="64"/>
        <v>0</v>
      </c>
      <c r="AG708" s="167">
        <v>590</v>
      </c>
      <c r="AH708" s="146">
        <v>45387</v>
      </c>
      <c r="AI708" s="163">
        <v>34500000</v>
      </c>
      <c r="AJ708" s="152">
        <f t="shared" si="65"/>
        <v>0</v>
      </c>
      <c r="AK708" s="164">
        <v>1632</v>
      </c>
      <c r="AL708" s="146">
        <v>45394</v>
      </c>
      <c r="AM708" s="163">
        <v>34500000</v>
      </c>
      <c r="AN708" s="158">
        <f t="shared" si="66"/>
        <v>0</v>
      </c>
      <c r="AO708" s="157">
        <v>7283333</v>
      </c>
      <c r="AP708" s="157"/>
      <c r="AQ708" s="158">
        <f t="shared" si="68"/>
        <v>27216667</v>
      </c>
      <c r="AR708" s="158">
        <f t="shared" si="67"/>
        <v>0</v>
      </c>
      <c r="AS708" s="159" t="s">
        <v>170</v>
      </c>
      <c r="AT708" s="164">
        <v>330</v>
      </c>
      <c r="AU708" s="165" t="s">
        <v>2702</v>
      </c>
      <c r="AV708" s="148"/>
    </row>
    <row r="709" spans="1:48" s="118" customFormat="1" ht="18.75" customHeight="1">
      <c r="A709" s="140">
        <v>143</v>
      </c>
      <c r="B709" s="141" t="s">
        <v>2785</v>
      </c>
      <c r="C709" s="142" t="s">
        <v>153</v>
      </c>
      <c r="D709" s="168" t="s">
        <v>114</v>
      </c>
      <c r="E709" s="168" t="s">
        <v>119</v>
      </c>
      <c r="F709" s="142" t="s">
        <v>2249</v>
      </c>
      <c r="G709" s="141" t="s">
        <v>208</v>
      </c>
      <c r="H709" s="142" t="s">
        <v>86</v>
      </c>
      <c r="I709" s="142" t="s">
        <v>40</v>
      </c>
      <c r="J709" s="168" t="s">
        <v>2786</v>
      </c>
      <c r="K709" s="141" t="s">
        <v>218</v>
      </c>
      <c r="L709" s="141">
        <v>81101500</v>
      </c>
      <c r="M709" s="143">
        <v>7483980</v>
      </c>
      <c r="N709" s="144">
        <v>3</v>
      </c>
      <c r="O709" s="143">
        <v>22451940</v>
      </c>
      <c r="P709" s="144" t="s">
        <v>239</v>
      </c>
      <c r="Q709" s="144" t="s">
        <v>239</v>
      </c>
      <c r="R709" s="144" t="s">
        <v>239</v>
      </c>
      <c r="S709" s="141" t="s">
        <v>156</v>
      </c>
      <c r="T709" s="141" t="s">
        <v>2288</v>
      </c>
      <c r="U709" s="141" t="s">
        <v>2250</v>
      </c>
      <c r="V709" s="145" t="s">
        <v>2251</v>
      </c>
      <c r="W709" s="141" t="s">
        <v>4011</v>
      </c>
      <c r="X709" s="146">
        <v>45372</v>
      </c>
      <c r="Y709" s="147">
        <v>202415000033693</v>
      </c>
      <c r="Z709" s="147" t="s">
        <v>178</v>
      </c>
      <c r="AA709" s="141" t="s">
        <v>2787</v>
      </c>
      <c r="AB709" s="146">
        <v>45383</v>
      </c>
      <c r="AC709" s="162" t="s">
        <v>2788</v>
      </c>
      <c r="AD709" s="146">
        <v>45383</v>
      </c>
      <c r="AE709" s="163">
        <v>22451940</v>
      </c>
      <c r="AF709" s="152">
        <f t="shared" si="64"/>
        <v>0</v>
      </c>
      <c r="AG709" s="167">
        <v>591</v>
      </c>
      <c r="AH709" s="146">
        <v>45387</v>
      </c>
      <c r="AI709" s="163">
        <v>22451940</v>
      </c>
      <c r="AJ709" s="152">
        <f t="shared" si="65"/>
        <v>0</v>
      </c>
      <c r="AK709" s="164">
        <v>1649</v>
      </c>
      <c r="AL709" s="146">
        <v>45397</v>
      </c>
      <c r="AM709" s="163">
        <v>22451940</v>
      </c>
      <c r="AN709" s="158">
        <f t="shared" si="66"/>
        <v>0</v>
      </c>
      <c r="AO709" s="157">
        <v>3741990</v>
      </c>
      <c r="AP709" s="157"/>
      <c r="AQ709" s="158">
        <f t="shared" si="68"/>
        <v>18709950</v>
      </c>
      <c r="AR709" s="158">
        <f t="shared" si="67"/>
        <v>0</v>
      </c>
      <c r="AS709" s="159" t="s">
        <v>170</v>
      </c>
      <c r="AT709" s="164">
        <v>334</v>
      </c>
      <c r="AU709" s="165" t="s">
        <v>2692</v>
      </c>
      <c r="AV709" s="148"/>
    </row>
    <row r="710" spans="1:48" s="118" customFormat="1" ht="18.75" customHeight="1">
      <c r="A710" s="140">
        <v>144</v>
      </c>
      <c r="B710" s="141" t="s">
        <v>2789</v>
      </c>
      <c r="C710" s="142" t="s">
        <v>153</v>
      </c>
      <c r="D710" s="168" t="s">
        <v>114</v>
      </c>
      <c r="E710" s="168" t="s">
        <v>119</v>
      </c>
      <c r="F710" s="142" t="s">
        <v>2249</v>
      </c>
      <c r="G710" s="141" t="s">
        <v>208</v>
      </c>
      <c r="H710" s="142" t="s">
        <v>212</v>
      </c>
      <c r="I710" s="142" t="s">
        <v>40</v>
      </c>
      <c r="J710" s="168" t="s">
        <v>2790</v>
      </c>
      <c r="K710" s="141" t="s">
        <v>218</v>
      </c>
      <c r="L710" s="141">
        <v>81101500</v>
      </c>
      <c r="M710" s="143">
        <v>7483980</v>
      </c>
      <c r="N710" s="144">
        <v>3</v>
      </c>
      <c r="O710" s="143">
        <v>22451940</v>
      </c>
      <c r="P710" s="144" t="s">
        <v>239</v>
      </c>
      <c r="Q710" s="144" t="s">
        <v>239</v>
      </c>
      <c r="R710" s="144" t="s">
        <v>239</v>
      </c>
      <c r="S710" s="141" t="s">
        <v>156</v>
      </c>
      <c r="T710" s="141" t="s">
        <v>2288</v>
      </c>
      <c r="U710" s="141" t="s">
        <v>2250</v>
      </c>
      <c r="V710" s="145" t="s">
        <v>2251</v>
      </c>
      <c r="W710" s="141" t="s">
        <v>4011</v>
      </c>
      <c r="X710" s="146">
        <v>45372</v>
      </c>
      <c r="Y710" s="147">
        <v>202415000033693</v>
      </c>
      <c r="Z710" s="147" t="s">
        <v>178</v>
      </c>
      <c r="AA710" s="141" t="s">
        <v>2791</v>
      </c>
      <c r="AB710" s="146">
        <v>45383</v>
      </c>
      <c r="AC710" s="162" t="s">
        <v>2792</v>
      </c>
      <c r="AD710" s="146">
        <v>45383</v>
      </c>
      <c r="AE710" s="163">
        <v>22451940</v>
      </c>
      <c r="AF710" s="152">
        <f t="shared" si="64"/>
        <v>0</v>
      </c>
      <c r="AG710" s="167">
        <v>594</v>
      </c>
      <c r="AH710" s="146">
        <v>45387</v>
      </c>
      <c r="AI710" s="163">
        <v>22451940</v>
      </c>
      <c r="AJ710" s="152">
        <f t="shared" si="65"/>
        <v>0</v>
      </c>
      <c r="AK710" s="164">
        <v>1796</v>
      </c>
      <c r="AL710" s="146">
        <v>45405</v>
      </c>
      <c r="AM710" s="163">
        <v>22451940</v>
      </c>
      <c r="AN710" s="158">
        <f t="shared" si="66"/>
        <v>0</v>
      </c>
      <c r="AO710" s="157">
        <v>1995728</v>
      </c>
      <c r="AP710" s="157"/>
      <c r="AQ710" s="158">
        <f t="shared" si="68"/>
        <v>20456212</v>
      </c>
      <c r="AR710" s="158">
        <f t="shared" si="67"/>
        <v>0</v>
      </c>
      <c r="AS710" s="159" t="s">
        <v>170</v>
      </c>
      <c r="AT710" s="164">
        <v>392</v>
      </c>
      <c r="AU710" s="165" t="s">
        <v>2793</v>
      </c>
      <c r="AV710" s="148"/>
    </row>
    <row r="711" spans="1:48" s="118" customFormat="1" ht="18.75" customHeight="1">
      <c r="A711" s="140">
        <v>145</v>
      </c>
      <c r="B711" s="141" t="s">
        <v>2794</v>
      </c>
      <c r="C711" s="142" t="s">
        <v>153</v>
      </c>
      <c r="D711" s="168" t="s">
        <v>114</v>
      </c>
      <c r="E711" s="168" t="s">
        <v>119</v>
      </c>
      <c r="F711" s="142" t="s">
        <v>2249</v>
      </c>
      <c r="G711" s="141" t="s">
        <v>208</v>
      </c>
      <c r="H711" s="142" t="s">
        <v>6</v>
      </c>
      <c r="I711" s="142" t="s">
        <v>40</v>
      </c>
      <c r="J711" s="168" t="s">
        <v>2795</v>
      </c>
      <c r="K711" s="141" t="s">
        <v>218</v>
      </c>
      <c r="L711" s="141">
        <v>93141500</v>
      </c>
      <c r="M711" s="143">
        <v>3688533</v>
      </c>
      <c r="N711" s="144">
        <v>3</v>
      </c>
      <c r="O711" s="143">
        <v>11065599</v>
      </c>
      <c r="P711" s="144" t="s">
        <v>239</v>
      </c>
      <c r="Q711" s="144" t="s">
        <v>239</v>
      </c>
      <c r="R711" s="144" t="s">
        <v>239</v>
      </c>
      <c r="S711" s="141" t="s">
        <v>156</v>
      </c>
      <c r="T711" s="141" t="s">
        <v>2288</v>
      </c>
      <c r="U711" s="141" t="s">
        <v>2250</v>
      </c>
      <c r="V711" s="145" t="s">
        <v>2251</v>
      </c>
      <c r="W711" s="141" t="s">
        <v>4011</v>
      </c>
      <c r="X711" s="146">
        <v>45372</v>
      </c>
      <c r="Y711" s="147">
        <v>202415000033693</v>
      </c>
      <c r="Z711" s="147" t="s">
        <v>178</v>
      </c>
      <c r="AA711" s="141" t="s">
        <v>2796</v>
      </c>
      <c r="AB711" s="146">
        <v>45383</v>
      </c>
      <c r="AC711" s="162" t="s">
        <v>2797</v>
      </c>
      <c r="AD711" s="146">
        <v>45383</v>
      </c>
      <c r="AE711" s="163">
        <v>11065599</v>
      </c>
      <c r="AF711" s="152">
        <f t="shared" si="64"/>
        <v>0</v>
      </c>
      <c r="AG711" s="167">
        <v>592</v>
      </c>
      <c r="AH711" s="146">
        <v>45387</v>
      </c>
      <c r="AI711" s="163">
        <v>0</v>
      </c>
      <c r="AJ711" s="152">
        <f t="shared" si="65"/>
        <v>11065599</v>
      </c>
      <c r="AK711" s="164"/>
      <c r="AL711" s="146"/>
      <c r="AM711" s="163"/>
      <c r="AN711" s="158">
        <f t="shared" si="66"/>
        <v>0</v>
      </c>
      <c r="AO711" s="157"/>
      <c r="AP711" s="157"/>
      <c r="AQ711" s="158">
        <f t="shared" si="68"/>
        <v>0</v>
      </c>
      <c r="AR711" s="158">
        <f t="shared" si="67"/>
        <v>11065599</v>
      </c>
      <c r="AS711" s="159"/>
      <c r="AT711" s="164"/>
      <c r="AU711" s="165"/>
      <c r="AV711" s="148"/>
    </row>
    <row r="712" spans="1:48" s="118" customFormat="1" ht="18.75" customHeight="1">
      <c r="A712" s="140">
        <v>146</v>
      </c>
      <c r="B712" s="141" t="s">
        <v>2798</v>
      </c>
      <c r="C712" s="142" t="s">
        <v>153</v>
      </c>
      <c r="D712" s="168" t="s">
        <v>114</v>
      </c>
      <c r="E712" s="168" t="s">
        <v>119</v>
      </c>
      <c r="F712" s="142" t="s">
        <v>2249</v>
      </c>
      <c r="G712" s="141" t="s">
        <v>208</v>
      </c>
      <c r="H712" s="142" t="s">
        <v>86</v>
      </c>
      <c r="I712" s="142" t="s">
        <v>40</v>
      </c>
      <c r="J712" s="168" t="s">
        <v>2799</v>
      </c>
      <c r="K712" s="141" t="s">
        <v>218</v>
      </c>
      <c r="L712" s="141">
        <v>81101500</v>
      </c>
      <c r="M712" s="143">
        <v>8553120</v>
      </c>
      <c r="N712" s="144">
        <v>3</v>
      </c>
      <c r="O712" s="143">
        <v>25659360</v>
      </c>
      <c r="P712" s="144" t="s">
        <v>239</v>
      </c>
      <c r="Q712" s="144" t="s">
        <v>239</v>
      </c>
      <c r="R712" s="144" t="s">
        <v>239</v>
      </c>
      <c r="S712" s="141" t="s">
        <v>156</v>
      </c>
      <c r="T712" s="141" t="s">
        <v>2288</v>
      </c>
      <c r="U712" s="141" t="s">
        <v>2250</v>
      </c>
      <c r="V712" s="145" t="s">
        <v>2251</v>
      </c>
      <c r="W712" s="141" t="s">
        <v>4011</v>
      </c>
      <c r="X712" s="146">
        <v>45372</v>
      </c>
      <c r="Y712" s="147">
        <v>202415000033693</v>
      </c>
      <c r="Z712" s="147" t="s">
        <v>178</v>
      </c>
      <c r="AA712" s="141" t="s">
        <v>2800</v>
      </c>
      <c r="AB712" s="146">
        <v>45383</v>
      </c>
      <c r="AC712" s="162" t="s">
        <v>2801</v>
      </c>
      <c r="AD712" s="146">
        <v>45383</v>
      </c>
      <c r="AE712" s="163">
        <v>25659360</v>
      </c>
      <c r="AF712" s="152">
        <f t="shared" ref="AF712:AF775" si="69">O712-AE712</f>
        <v>0</v>
      </c>
      <c r="AG712" s="167">
        <v>593</v>
      </c>
      <c r="AH712" s="146">
        <v>45387</v>
      </c>
      <c r="AI712" s="163">
        <v>25659360</v>
      </c>
      <c r="AJ712" s="152">
        <f t="shared" ref="AJ712:AJ775" si="70">AE712-AI712</f>
        <v>0</v>
      </c>
      <c r="AK712" s="164">
        <v>1486</v>
      </c>
      <c r="AL712" s="146">
        <v>45393</v>
      </c>
      <c r="AM712" s="163">
        <v>25659360</v>
      </c>
      <c r="AN712" s="158">
        <f t="shared" ref="AN712:AN775" si="71">AI712-AM712</f>
        <v>0</v>
      </c>
      <c r="AO712" s="157">
        <v>5702080</v>
      </c>
      <c r="AP712" s="157"/>
      <c r="AQ712" s="158">
        <f t="shared" si="68"/>
        <v>19957280</v>
      </c>
      <c r="AR712" s="158">
        <f t="shared" ref="AR712:AR775" si="72">O712-AM712</f>
        <v>0</v>
      </c>
      <c r="AS712" s="159" t="s">
        <v>170</v>
      </c>
      <c r="AT712" s="164">
        <v>315</v>
      </c>
      <c r="AU712" s="165" t="s">
        <v>2802</v>
      </c>
      <c r="AV712" s="148"/>
    </row>
    <row r="713" spans="1:48" s="118" customFormat="1" ht="18.75" customHeight="1">
      <c r="A713" s="140">
        <v>147</v>
      </c>
      <c r="B713" s="141" t="s">
        <v>2803</v>
      </c>
      <c r="C713" s="142" t="s">
        <v>153</v>
      </c>
      <c r="D713" s="168" t="s">
        <v>114</v>
      </c>
      <c r="E713" s="168" t="s">
        <v>119</v>
      </c>
      <c r="F713" s="142" t="s">
        <v>2249</v>
      </c>
      <c r="G713" s="141" t="s">
        <v>208</v>
      </c>
      <c r="H713" s="142" t="s">
        <v>212</v>
      </c>
      <c r="I713" s="142" t="s">
        <v>40</v>
      </c>
      <c r="J713" s="168" t="s">
        <v>2804</v>
      </c>
      <c r="K713" s="141" t="s">
        <v>218</v>
      </c>
      <c r="L713" s="141">
        <v>81101500</v>
      </c>
      <c r="M713" s="143">
        <v>3528162</v>
      </c>
      <c r="N713" s="144">
        <v>3</v>
      </c>
      <c r="O713" s="143">
        <v>10584486</v>
      </c>
      <c r="P713" s="144" t="s">
        <v>239</v>
      </c>
      <c r="Q713" s="144" t="s">
        <v>239</v>
      </c>
      <c r="R713" s="144" t="s">
        <v>239</v>
      </c>
      <c r="S713" s="141" t="s">
        <v>156</v>
      </c>
      <c r="T713" s="141" t="s">
        <v>2288</v>
      </c>
      <c r="U713" s="141" t="s">
        <v>2250</v>
      </c>
      <c r="V713" s="145" t="s">
        <v>2251</v>
      </c>
      <c r="W713" s="141" t="s">
        <v>4011</v>
      </c>
      <c r="X713" s="146">
        <v>45372</v>
      </c>
      <c r="Y713" s="147">
        <v>202415000033693</v>
      </c>
      <c r="Z713" s="147" t="s">
        <v>178</v>
      </c>
      <c r="AA713" s="141" t="s">
        <v>2805</v>
      </c>
      <c r="AB713" s="146">
        <v>45383</v>
      </c>
      <c r="AC713" s="162" t="s">
        <v>2806</v>
      </c>
      <c r="AD713" s="146">
        <v>45383</v>
      </c>
      <c r="AE713" s="163">
        <v>10584486</v>
      </c>
      <c r="AF713" s="152">
        <f t="shared" si="69"/>
        <v>0</v>
      </c>
      <c r="AG713" s="167">
        <v>597</v>
      </c>
      <c r="AH713" s="146">
        <v>45387</v>
      </c>
      <c r="AI713" s="163">
        <v>10584486</v>
      </c>
      <c r="AJ713" s="152">
        <f t="shared" si="70"/>
        <v>0</v>
      </c>
      <c r="AK713" s="164">
        <v>1641</v>
      </c>
      <c r="AL713" s="146">
        <v>45397</v>
      </c>
      <c r="AM713" s="163">
        <v>10584486</v>
      </c>
      <c r="AN713" s="158">
        <f t="shared" si="71"/>
        <v>0</v>
      </c>
      <c r="AO713" s="157">
        <v>1764081</v>
      </c>
      <c r="AP713" s="157"/>
      <c r="AQ713" s="158">
        <f t="shared" ref="AQ713:AQ776" si="73">AM713-AO713</f>
        <v>8820405</v>
      </c>
      <c r="AR713" s="158">
        <f t="shared" si="72"/>
        <v>0</v>
      </c>
      <c r="AS713" s="159" t="s">
        <v>170</v>
      </c>
      <c r="AT713" s="164">
        <v>344</v>
      </c>
      <c r="AU713" s="165" t="s">
        <v>2807</v>
      </c>
      <c r="AV713" s="148"/>
    </row>
    <row r="714" spans="1:48" s="118" customFormat="1" ht="18.75" customHeight="1">
      <c r="A714" s="140">
        <v>148</v>
      </c>
      <c r="B714" s="141" t="s">
        <v>2808</v>
      </c>
      <c r="C714" s="142" t="s">
        <v>153</v>
      </c>
      <c r="D714" s="168" t="s">
        <v>114</v>
      </c>
      <c r="E714" s="168" t="s">
        <v>119</v>
      </c>
      <c r="F714" s="142" t="s">
        <v>2249</v>
      </c>
      <c r="G714" s="141" t="s">
        <v>208</v>
      </c>
      <c r="H714" s="142" t="s">
        <v>212</v>
      </c>
      <c r="I714" s="142" t="s">
        <v>40</v>
      </c>
      <c r="J714" s="168" t="s">
        <v>2809</v>
      </c>
      <c r="K714" s="141" t="s">
        <v>218</v>
      </c>
      <c r="L714" s="141">
        <v>81101500</v>
      </c>
      <c r="M714" s="143">
        <v>4276560</v>
      </c>
      <c r="N714" s="144">
        <v>3</v>
      </c>
      <c r="O714" s="143">
        <v>12829680</v>
      </c>
      <c r="P714" s="144" t="s">
        <v>239</v>
      </c>
      <c r="Q714" s="144" t="s">
        <v>239</v>
      </c>
      <c r="R714" s="144" t="s">
        <v>239</v>
      </c>
      <c r="S714" s="141" t="s">
        <v>156</v>
      </c>
      <c r="T714" s="141" t="s">
        <v>2288</v>
      </c>
      <c r="U714" s="141" t="s">
        <v>2250</v>
      </c>
      <c r="V714" s="145" t="s">
        <v>2251</v>
      </c>
      <c r="W714" s="141" t="s">
        <v>4011</v>
      </c>
      <c r="X714" s="146">
        <v>45372</v>
      </c>
      <c r="Y714" s="147">
        <v>202415000033693</v>
      </c>
      <c r="Z714" s="147" t="s">
        <v>178</v>
      </c>
      <c r="AA714" s="141" t="s">
        <v>2810</v>
      </c>
      <c r="AB714" s="146">
        <v>45383</v>
      </c>
      <c r="AC714" s="162" t="s">
        <v>2811</v>
      </c>
      <c r="AD714" s="146">
        <v>45383</v>
      </c>
      <c r="AE714" s="163">
        <v>12829680</v>
      </c>
      <c r="AF714" s="152">
        <f t="shared" si="69"/>
        <v>0</v>
      </c>
      <c r="AG714" s="167">
        <v>595</v>
      </c>
      <c r="AH714" s="146">
        <v>45387</v>
      </c>
      <c r="AI714" s="163">
        <v>12829680</v>
      </c>
      <c r="AJ714" s="152">
        <f t="shared" si="70"/>
        <v>0</v>
      </c>
      <c r="AK714" s="164">
        <v>1625</v>
      </c>
      <c r="AL714" s="146">
        <v>45394</v>
      </c>
      <c r="AM714" s="163">
        <v>12829680</v>
      </c>
      <c r="AN714" s="158">
        <f t="shared" si="71"/>
        <v>0</v>
      </c>
      <c r="AO714" s="157">
        <v>2280832</v>
      </c>
      <c r="AP714" s="157"/>
      <c r="AQ714" s="158">
        <f t="shared" si="73"/>
        <v>10548848</v>
      </c>
      <c r="AR714" s="158">
        <f t="shared" si="72"/>
        <v>0</v>
      </c>
      <c r="AS714" s="159" t="s">
        <v>170</v>
      </c>
      <c r="AT714" s="164">
        <v>319</v>
      </c>
      <c r="AU714" s="165" t="s">
        <v>2812</v>
      </c>
      <c r="AV714" s="148"/>
    </row>
    <row r="715" spans="1:48" s="118" customFormat="1" ht="18.75" customHeight="1">
      <c r="A715" s="140">
        <v>149</v>
      </c>
      <c r="B715" s="141" t="s">
        <v>2813</v>
      </c>
      <c r="C715" s="142" t="s">
        <v>153</v>
      </c>
      <c r="D715" s="168" t="s">
        <v>114</v>
      </c>
      <c r="E715" s="168" t="s">
        <v>119</v>
      </c>
      <c r="F715" s="142" t="s">
        <v>2249</v>
      </c>
      <c r="G715" s="141" t="s">
        <v>208</v>
      </c>
      <c r="H715" s="142" t="s">
        <v>2</v>
      </c>
      <c r="I715" s="142" t="s">
        <v>40</v>
      </c>
      <c r="J715" s="168" t="s">
        <v>2814</v>
      </c>
      <c r="K715" s="141" t="s">
        <v>218</v>
      </c>
      <c r="L715" s="141">
        <v>80121700</v>
      </c>
      <c r="M715" s="143">
        <v>8553120</v>
      </c>
      <c r="N715" s="144">
        <v>3</v>
      </c>
      <c r="O715" s="143">
        <v>25659360</v>
      </c>
      <c r="P715" s="144" t="s">
        <v>239</v>
      </c>
      <c r="Q715" s="144" t="s">
        <v>239</v>
      </c>
      <c r="R715" s="144" t="s">
        <v>239</v>
      </c>
      <c r="S715" s="141" t="s">
        <v>156</v>
      </c>
      <c r="T715" s="141" t="s">
        <v>2288</v>
      </c>
      <c r="U715" s="141" t="s">
        <v>2250</v>
      </c>
      <c r="V715" s="145" t="s">
        <v>2251</v>
      </c>
      <c r="W715" s="141" t="s">
        <v>4011</v>
      </c>
      <c r="X715" s="146">
        <v>45372</v>
      </c>
      <c r="Y715" s="147">
        <v>202415000033693</v>
      </c>
      <c r="Z715" s="147" t="s">
        <v>178</v>
      </c>
      <c r="AA715" s="141" t="s">
        <v>2815</v>
      </c>
      <c r="AB715" s="146">
        <v>45383</v>
      </c>
      <c r="AC715" s="162" t="s">
        <v>2816</v>
      </c>
      <c r="AD715" s="146">
        <v>45383</v>
      </c>
      <c r="AE715" s="163">
        <v>25659360</v>
      </c>
      <c r="AF715" s="152">
        <f t="shared" si="69"/>
        <v>0</v>
      </c>
      <c r="AG715" s="167">
        <v>598</v>
      </c>
      <c r="AH715" s="146">
        <v>45387</v>
      </c>
      <c r="AI715" s="163">
        <v>25659360</v>
      </c>
      <c r="AJ715" s="152">
        <f t="shared" si="70"/>
        <v>0</v>
      </c>
      <c r="AK715" s="164">
        <v>1629</v>
      </c>
      <c r="AL715" s="146">
        <v>45394</v>
      </c>
      <c r="AM715" s="163">
        <v>25659360</v>
      </c>
      <c r="AN715" s="158">
        <f t="shared" si="71"/>
        <v>0</v>
      </c>
      <c r="AO715" s="157">
        <v>5416976</v>
      </c>
      <c r="AP715" s="157"/>
      <c r="AQ715" s="158">
        <f t="shared" si="73"/>
        <v>20242384</v>
      </c>
      <c r="AR715" s="158">
        <f t="shared" si="72"/>
        <v>0</v>
      </c>
      <c r="AS715" s="159" t="s">
        <v>170</v>
      </c>
      <c r="AT715" s="164">
        <v>328</v>
      </c>
      <c r="AU715" s="165" t="s">
        <v>2817</v>
      </c>
      <c r="AV715" s="148"/>
    </row>
    <row r="716" spans="1:48" s="118" customFormat="1" ht="18.75" customHeight="1">
      <c r="A716" s="140">
        <v>150</v>
      </c>
      <c r="B716" s="141" t="s">
        <v>2818</v>
      </c>
      <c r="C716" s="142" t="s">
        <v>153</v>
      </c>
      <c r="D716" s="168" t="s">
        <v>114</v>
      </c>
      <c r="E716" s="168" t="s">
        <v>119</v>
      </c>
      <c r="F716" s="142" t="s">
        <v>2249</v>
      </c>
      <c r="G716" s="141" t="s">
        <v>208</v>
      </c>
      <c r="H716" s="142" t="s">
        <v>88</v>
      </c>
      <c r="I716" s="142" t="s">
        <v>40</v>
      </c>
      <c r="J716" s="168" t="s">
        <v>2819</v>
      </c>
      <c r="K716" s="141" t="s">
        <v>218</v>
      </c>
      <c r="L716" s="141">
        <v>77101700</v>
      </c>
      <c r="M716" s="143">
        <v>6414840</v>
      </c>
      <c r="N716" s="144">
        <v>3</v>
      </c>
      <c r="O716" s="143">
        <v>19244520</v>
      </c>
      <c r="P716" s="144" t="s">
        <v>239</v>
      </c>
      <c r="Q716" s="144" t="s">
        <v>239</v>
      </c>
      <c r="R716" s="144" t="s">
        <v>239</v>
      </c>
      <c r="S716" s="141" t="s">
        <v>156</v>
      </c>
      <c r="T716" s="141" t="s">
        <v>2288</v>
      </c>
      <c r="U716" s="141" t="s">
        <v>2250</v>
      </c>
      <c r="V716" s="145" t="s">
        <v>2251</v>
      </c>
      <c r="W716" s="141" t="s">
        <v>4011</v>
      </c>
      <c r="X716" s="146">
        <v>45372</v>
      </c>
      <c r="Y716" s="147">
        <v>202415000033693</v>
      </c>
      <c r="Z716" s="147" t="s">
        <v>178</v>
      </c>
      <c r="AA716" s="141" t="s">
        <v>2820</v>
      </c>
      <c r="AB716" s="146">
        <v>45383</v>
      </c>
      <c r="AC716" s="162" t="s">
        <v>2821</v>
      </c>
      <c r="AD716" s="146">
        <v>45383</v>
      </c>
      <c r="AE716" s="163">
        <v>19244520</v>
      </c>
      <c r="AF716" s="152">
        <f t="shared" si="69"/>
        <v>0</v>
      </c>
      <c r="AG716" s="167">
        <v>596</v>
      </c>
      <c r="AH716" s="146">
        <v>45387</v>
      </c>
      <c r="AI716" s="163">
        <v>19244520</v>
      </c>
      <c r="AJ716" s="152">
        <f t="shared" si="70"/>
        <v>0</v>
      </c>
      <c r="AK716" s="164">
        <v>1652</v>
      </c>
      <c r="AL716" s="146">
        <v>45397</v>
      </c>
      <c r="AM716" s="163">
        <v>19244520</v>
      </c>
      <c r="AN716" s="158">
        <f t="shared" si="71"/>
        <v>0</v>
      </c>
      <c r="AO716" s="157">
        <v>3207420</v>
      </c>
      <c r="AP716" s="157"/>
      <c r="AQ716" s="158">
        <f t="shared" si="73"/>
        <v>16037100</v>
      </c>
      <c r="AR716" s="158">
        <f t="shared" si="72"/>
        <v>0</v>
      </c>
      <c r="AS716" s="159" t="s">
        <v>170</v>
      </c>
      <c r="AT716" s="164">
        <v>336</v>
      </c>
      <c r="AU716" s="165" t="s">
        <v>2822</v>
      </c>
      <c r="AV716" s="148"/>
    </row>
    <row r="717" spans="1:48" s="118" customFormat="1" ht="18.75" customHeight="1">
      <c r="A717" s="140">
        <v>151</v>
      </c>
      <c r="B717" s="141" t="s">
        <v>2823</v>
      </c>
      <c r="C717" s="142" t="s">
        <v>153</v>
      </c>
      <c r="D717" s="168" t="s">
        <v>114</v>
      </c>
      <c r="E717" s="168" t="s">
        <v>119</v>
      </c>
      <c r="F717" s="142" t="s">
        <v>2249</v>
      </c>
      <c r="G717" s="141" t="s">
        <v>208</v>
      </c>
      <c r="H717" s="142" t="s">
        <v>212</v>
      </c>
      <c r="I717" s="142" t="s">
        <v>40</v>
      </c>
      <c r="J717" s="168" t="s">
        <v>2824</v>
      </c>
      <c r="K717" s="141" t="s">
        <v>218</v>
      </c>
      <c r="L717" s="141">
        <v>81101500</v>
      </c>
      <c r="M717" s="143">
        <v>7483980</v>
      </c>
      <c r="N717" s="144">
        <v>3</v>
      </c>
      <c r="O717" s="143">
        <v>22451940</v>
      </c>
      <c r="P717" s="144" t="s">
        <v>239</v>
      </c>
      <c r="Q717" s="144" t="s">
        <v>239</v>
      </c>
      <c r="R717" s="144" t="s">
        <v>239</v>
      </c>
      <c r="S717" s="141" t="s">
        <v>156</v>
      </c>
      <c r="T717" s="141" t="s">
        <v>2288</v>
      </c>
      <c r="U717" s="141" t="s">
        <v>2250</v>
      </c>
      <c r="V717" s="145" t="s">
        <v>2251</v>
      </c>
      <c r="W717" s="141" t="s">
        <v>4011</v>
      </c>
      <c r="X717" s="146">
        <v>45372</v>
      </c>
      <c r="Y717" s="147">
        <v>202415000033693</v>
      </c>
      <c r="Z717" s="147" t="s">
        <v>178</v>
      </c>
      <c r="AA717" s="141" t="s">
        <v>2825</v>
      </c>
      <c r="AB717" s="146">
        <v>45383</v>
      </c>
      <c r="AC717" s="162" t="s">
        <v>2826</v>
      </c>
      <c r="AD717" s="146">
        <v>45383</v>
      </c>
      <c r="AE717" s="163">
        <v>22451940</v>
      </c>
      <c r="AF717" s="152">
        <f t="shared" si="69"/>
        <v>0</v>
      </c>
      <c r="AG717" s="167">
        <v>599</v>
      </c>
      <c r="AH717" s="146">
        <v>45387</v>
      </c>
      <c r="AI717" s="163">
        <v>22451940</v>
      </c>
      <c r="AJ717" s="152">
        <f t="shared" si="70"/>
        <v>0</v>
      </c>
      <c r="AK717" s="164">
        <v>1483</v>
      </c>
      <c r="AL717" s="146">
        <v>45393</v>
      </c>
      <c r="AM717" s="163">
        <v>22451940</v>
      </c>
      <c r="AN717" s="158">
        <f t="shared" si="71"/>
        <v>0</v>
      </c>
      <c r="AO717" s="157">
        <v>4989320</v>
      </c>
      <c r="AP717" s="157"/>
      <c r="AQ717" s="158">
        <f t="shared" si="73"/>
        <v>17462620</v>
      </c>
      <c r="AR717" s="158">
        <f t="shared" si="72"/>
        <v>0</v>
      </c>
      <c r="AS717" s="159" t="s">
        <v>170</v>
      </c>
      <c r="AT717" s="164">
        <v>313</v>
      </c>
      <c r="AU717" s="165" t="s">
        <v>2827</v>
      </c>
      <c r="AV717" s="148"/>
    </row>
    <row r="718" spans="1:48" s="118" customFormat="1" ht="18.75" customHeight="1">
      <c r="A718" s="140">
        <v>152</v>
      </c>
      <c r="B718" s="141" t="s">
        <v>2828</v>
      </c>
      <c r="C718" s="142" t="s">
        <v>153</v>
      </c>
      <c r="D718" s="168" t="s">
        <v>114</v>
      </c>
      <c r="E718" s="168" t="s">
        <v>119</v>
      </c>
      <c r="F718" s="142" t="s">
        <v>2249</v>
      </c>
      <c r="G718" s="141" t="s">
        <v>208</v>
      </c>
      <c r="H718" s="142" t="s">
        <v>7</v>
      </c>
      <c r="I718" s="142" t="s">
        <v>40</v>
      </c>
      <c r="J718" s="168" t="s">
        <v>2829</v>
      </c>
      <c r="K718" s="141" t="s">
        <v>218</v>
      </c>
      <c r="L718" s="141">
        <v>80111600</v>
      </c>
      <c r="M718" s="143">
        <v>3528162</v>
      </c>
      <c r="N718" s="144">
        <v>3</v>
      </c>
      <c r="O718" s="143">
        <v>10584486</v>
      </c>
      <c r="P718" s="144" t="s">
        <v>239</v>
      </c>
      <c r="Q718" s="144" t="s">
        <v>239</v>
      </c>
      <c r="R718" s="144" t="s">
        <v>239</v>
      </c>
      <c r="S718" s="141" t="s">
        <v>156</v>
      </c>
      <c r="T718" s="141" t="s">
        <v>2288</v>
      </c>
      <c r="U718" s="141" t="s">
        <v>2250</v>
      </c>
      <c r="V718" s="145" t="s">
        <v>2251</v>
      </c>
      <c r="W718" s="141" t="s">
        <v>4011</v>
      </c>
      <c r="X718" s="146">
        <v>45372</v>
      </c>
      <c r="Y718" s="147">
        <v>202415000033693</v>
      </c>
      <c r="Z718" s="147" t="s">
        <v>178</v>
      </c>
      <c r="AA718" s="141" t="s">
        <v>2830</v>
      </c>
      <c r="AB718" s="146">
        <v>45383</v>
      </c>
      <c r="AC718" s="162" t="s">
        <v>2831</v>
      </c>
      <c r="AD718" s="146">
        <v>45383</v>
      </c>
      <c r="AE718" s="163">
        <v>10584486</v>
      </c>
      <c r="AF718" s="152">
        <f t="shared" si="69"/>
        <v>0</v>
      </c>
      <c r="AG718" s="167">
        <v>600</v>
      </c>
      <c r="AH718" s="146">
        <v>45387</v>
      </c>
      <c r="AI718" s="163">
        <v>10584486</v>
      </c>
      <c r="AJ718" s="152">
        <f t="shared" si="70"/>
        <v>0</v>
      </c>
      <c r="AK718" s="164">
        <v>1759</v>
      </c>
      <c r="AL718" s="146">
        <v>45399</v>
      </c>
      <c r="AM718" s="163">
        <v>10584486</v>
      </c>
      <c r="AN718" s="158">
        <f t="shared" si="71"/>
        <v>0</v>
      </c>
      <c r="AO718" s="157">
        <v>1528872</v>
      </c>
      <c r="AP718" s="157"/>
      <c r="AQ718" s="158">
        <f t="shared" si="73"/>
        <v>9055614</v>
      </c>
      <c r="AR718" s="158">
        <f t="shared" si="72"/>
        <v>0</v>
      </c>
      <c r="AS718" s="159" t="s">
        <v>170</v>
      </c>
      <c r="AT718" s="164">
        <v>372</v>
      </c>
      <c r="AU718" s="165" t="s">
        <v>2832</v>
      </c>
      <c r="AV718" s="148"/>
    </row>
    <row r="719" spans="1:48" s="118" customFormat="1" ht="18.75" customHeight="1">
      <c r="A719" s="140">
        <v>153</v>
      </c>
      <c r="B719" s="141" t="s">
        <v>2833</v>
      </c>
      <c r="C719" s="142" t="s">
        <v>153</v>
      </c>
      <c r="D719" s="168" t="s">
        <v>114</v>
      </c>
      <c r="E719" s="168" t="s">
        <v>119</v>
      </c>
      <c r="F719" s="142" t="s">
        <v>2249</v>
      </c>
      <c r="G719" s="141" t="s">
        <v>208</v>
      </c>
      <c r="H719" s="142" t="s">
        <v>211</v>
      </c>
      <c r="I719" s="142" t="s">
        <v>40</v>
      </c>
      <c r="J719" s="168" t="s">
        <v>2834</v>
      </c>
      <c r="K719" s="141" t="s">
        <v>218</v>
      </c>
      <c r="L719" s="141">
        <v>80111600</v>
      </c>
      <c r="M719" s="143">
        <v>6949410</v>
      </c>
      <c r="N719" s="144">
        <v>3</v>
      </c>
      <c r="O719" s="143">
        <v>20848230</v>
      </c>
      <c r="P719" s="144" t="s">
        <v>239</v>
      </c>
      <c r="Q719" s="144" t="s">
        <v>239</v>
      </c>
      <c r="R719" s="144" t="s">
        <v>239</v>
      </c>
      <c r="S719" s="141" t="s">
        <v>156</v>
      </c>
      <c r="T719" s="141" t="s">
        <v>2288</v>
      </c>
      <c r="U719" s="141" t="s">
        <v>2250</v>
      </c>
      <c r="V719" s="145" t="s">
        <v>2251</v>
      </c>
      <c r="W719" s="141" t="s">
        <v>4011</v>
      </c>
      <c r="X719" s="146">
        <v>45372</v>
      </c>
      <c r="Y719" s="147">
        <v>202415000033693</v>
      </c>
      <c r="Z719" s="147" t="s">
        <v>178</v>
      </c>
      <c r="AA719" s="141" t="s">
        <v>2835</v>
      </c>
      <c r="AB719" s="146">
        <v>45383</v>
      </c>
      <c r="AC719" s="162" t="s">
        <v>2836</v>
      </c>
      <c r="AD719" s="146">
        <v>45383</v>
      </c>
      <c r="AE719" s="163">
        <v>20848230</v>
      </c>
      <c r="AF719" s="152">
        <f t="shared" si="69"/>
        <v>0</v>
      </c>
      <c r="AG719" s="167">
        <v>601</v>
      </c>
      <c r="AH719" s="146">
        <v>45387</v>
      </c>
      <c r="AI719" s="163">
        <v>20848230</v>
      </c>
      <c r="AJ719" s="152">
        <f t="shared" si="70"/>
        <v>0</v>
      </c>
      <c r="AK719" s="164">
        <v>1650</v>
      </c>
      <c r="AL719" s="146">
        <v>45397</v>
      </c>
      <c r="AM719" s="163">
        <v>20848230</v>
      </c>
      <c r="AN719" s="158">
        <f t="shared" si="71"/>
        <v>0</v>
      </c>
      <c r="AO719" s="157">
        <v>3474705</v>
      </c>
      <c r="AP719" s="157"/>
      <c r="AQ719" s="158">
        <f t="shared" si="73"/>
        <v>17373525</v>
      </c>
      <c r="AR719" s="158">
        <f t="shared" si="72"/>
        <v>0</v>
      </c>
      <c r="AS719" s="159" t="s">
        <v>170</v>
      </c>
      <c r="AT719" s="164">
        <v>338</v>
      </c>
      <c r="AU719" s="165" t="s">
        <v>2454</v>
      </c>
      <c r="AV719" s="148"/>
    </row>
    <row r="720" spans="1:48" s="118" customFormat="1" ht="18.75" customHeight="1">
      <c r="A720" s="140">
        <v>154</v>
      </c>
      <c r="B720" s="141" t="s">
        <v>2837</v>
      </c>
      <c r="C720" s="142" t="s">
        <v>153</v>
      </c>
      <c r="D720" s="168" t="s">
        <v>114</v>
      </c>
      <c r="E720" s="168" t="s">
        <v>119</v>
      </c>
      <c r="F720" s="142" t="s">
        <v>207</v>
      </c>
      <c r="G720" s="141" t="s">
        <v>208</v>
      </c>
      <c r="H720" s="142" t="s">
        <v>73</v>
      </c>
      <c r="I720" s="142" t="s">
        <v>40</v>
      </c>
      <c r="J720" s="168" t="s">
        <v>2838</v>
      </c>
      <c r="K720" s="141" t="s">
        <v>225</v>
      </c>
      <c r="L720" s="141" t="s">
        <v>2839</v>
      </c>
      <c r="M720" s="143">
        <v>63648459.200000003</v>
      </c>
      <c r="N720" s="144">
        <v>2.5</v>
      </c>
      <c r="O720" s="143">
        <v>159121148</v>
      </c>
      <c r="P720" s="144" t="s">
        <v>239</v>
      </c>
      <c r="Q720" s="144" t="s">
        <v>239</v>
      </c>
      <c r="R720" s="144" t="s">
        <v>239</v>
      </c>
      <c r="S720" s="141" t="s">
        <v>156</v>
      </c>
      <c r="T720" s="141" t="s">
        <v>2288</v>
      </c>
      <c r="U720" s="141" t="s">
        <v>2250</v>
      </c>
      <c r="V720" s="145" t="s">
        <v>2251</v>
      </c>
      <c r="W720" s="141" t="s">
        <v>4011</v>
      </c>
      <c r="X720" s="146">
        <v>45373</v>
      </c>
      <c r="Y720" s="147">
        <v>202415000033443</v>
      </c>
      <c r="Z720" s="147" t="s">
        <v>178</v>
      </c>
      <c r="AA720" s="141" t="s">
        <v>2840</v>
      </c>
      <c r="AB720" s="146">
        <v>45373</v>
      </c>
      <c r="AC720" s="162" t="s">
        <v>2841</v>
      </c>
      <c r="AD720" s="146">
        <v>45373</v>
      </c>
      <c r="AE720" s="163">
        <v>159121148</v>
      </c>
      <c r="AF720" s="152">
        <f t="shared" si="69"/>
        <v>0</v>
      </c>
      <c r="AG720" s="167">
        <v>533</v>
      </c>
      <c r="AH720" s="146">
        <v>45373</v>
      </c>
      <c r="AI720" s="163">
        <v>159121148</v>
      </c>
      <c r="AJ720" s="152">
        <f t="shared" si="70"/>
        <v>0</v>
      </c>
      <c r="AK720" s="164">
        <v>1129</v>
      </c>
      <c r="AL720" s="146">
        <v>45378</v>
      </c>
      <c r="AM720" s="163">
        <v>159121148</v>
      </c>
      <c r="AN720" s="158">
        <f t="shared" si="71"/>
        <v>0</v>
      </c>
      <c r="AO720" s="157">
        <v>0</v>
      </c>
      <c r="AP720" s="157"/>
      <c r="AQ720" s="158">
        <f t="shared" si="73"/>
        <v>159121148</v>
      </c>
      <c r="AR720" s="158">
        <f t="shared" si="72"/>
        <v>0</v>
      </c>
      <c r="AS720" s="159" t="s">
        <v>167</v>
      </c>
      <c r="AT720" s="164">
        <v>591</v>
      </c>
      <c r="AU720" s="165" t="s">
        <v>2842</v>
      </c>
      <c r="AV720" s="148"/>
    </row>
    <row r="721" spans="1:48" s="118" customFormat="1" ht="18.75" customHeight="1">
      <c r="A721" s="140">
        <v>155</v>
      </c>
      <c r="B721" s="141" t="s">
        <v>2843</v>
      </c>
      <c r="C721" s="142" t="s">
        <v>153</v>
      </c>
      <c r="D721" s="168" t="s">
        <v>114</v>
      </c>
      <c r="E721" s="168" t="s">
        <v>119</v>
      </c>
      <c r="F721" s="142" t="s">
        <v>207</v>
      </c>
      <c r="G721" s="141" t="s">
        <v>208</v>
      </c>
      <c r="H721" s="142" t="s">
        <v>73</v>
      </c>
      <c r="I721" s="142" t="s">
        <v>40</v>
      </c>
      <c r="J721" s="168" t="s">
        <v>2844</v>
      </c>
      <c r="K721" s="141" t="s">
        <v>225</v>
      </c>
      <c r="L721" s="141" t="s">
        <v>2845</v>
      </c>
      <c r="M721" s="143">
        <v>46041066</v>
      </c>
      <c r="N721" s="144" t="s">
        <v>2846</v>
      </c>
      <c r="O721" s="143">
        <v>46041066</v>
      </c>
      <c r="P721" s="144" t="s">
        <v>978</v>
      </c>
      <c r="Q721" s="144" t="s">
        <v>978</v>
      </c>
      <c r="R721" s="144" t="s">
        <v>978</v>
      </c>
      <c r="S721" s="141" t="s">
        <v>156</v>
      </c>
      <c r="T721" s="141" t="s">
        <v>2288</v>
      </c>
      <c r="U721" s="141" t="s">
        <v>2250</v>
      </c>
      <c r="V721" s="145" t="s">
        <v>2251</v>
      </c>
      <c r="W721" s="141" t="s">
        <v>4011</v>
      </c>
      <c r="X721" s="146">
        <v>45391</v>
      </c>
      <c r="Y721" s="147">
        <v>202415000037133</v>
      </c>
      <c r="Z721" s="147" t="s">
        <v>178</v>
      </c>
      <c r="AA721" s="141" t="s">
        <v>2847</v>
      </c>
      <c r="AB721" s="146">
        <v>45391</v>
      </c>
      <c r="AC721" s="162" t="s">
        <v>2848</v>
      </c>
      <c r="AD721" s="146">
        <v>45391</v>
      </c>
      <c r="AE721" s="163">
        <v>46041066</v>
      </c>
      <c r="AF721" s="152">
        <f t="shared" si="69"/>
        <v>0</v>
      </c>
      <c r="AG721" s="167">
        <v>624</v>
      </c>
      <c r="AH721" s="146">
        <v>45391</v>
      </c>
      <c r="AI721" s="163">
        <v>46041066</v>
      </c>
      <c r="AJ721" s="152">
        <f t="shared" si="70"/>
        <v>0</v>
      </c>
      <c r="AK721" s="164">
        <v>1463</v>
      </c>
      <c r="AL721" s="146">
        <v>45392</v>
      </c>
      <c r="AM721" s="163">
        <v>46041066</v>
      </c>
      <c r="AN721" s="158">
        <f t="shared" si="71"/>
        <v>0</v>
      </c>
      <c r="AO721" s="157">
        <v>0</v>
      </c>
      <c r="AP721" s="157"/>
      <c r="AQ721" s="158">
        <f t="shared" si="73"/>
        <v>46041066</v>
      </c>
      <c r="AR721" s="158">
        <f t="shared" si="72"/>
        <v>0</v>
      </c>
      <c r="AS721" s="159" t="s">
        <v>694</v>
      </c>
      <c r="AT721" s="164">
        <v>654</v>
      </c>
      <c r="AU721" s="165" t="s">
        <v>2849</v>
      </c>
      <c r="AV721" s="148"/>
    </row>
    <row r="722" spans="1:48" s="118" customFormat="1" ht="18.75" customHeight="1">
      <c r="A722" s="140">
        <v>156</v>
      </c>
      <c r="B722" s="141" t="s">
        <v>2850</v>
      </c>
      <c r="C722" s="142" t="s">
        <v>153</v>
      </c>
      <c r="D722" s="168" t="s">
        <v>114</v>
      </c>
      <c r="E722" s="168" t="s">
        <v>119</v>
      </c>
      <c r="F722" s="142" t="s">
        <v>2249</v>
      </c>
      <c r="G722" s="141" t="s">
        <v>208</v>
      </c>
      <c r="H722" s="142" t="s">
        <v>86</v>
      </c>
      <c r="I722" s="142" t="s">
        <v>40</v>
      </c>
      <c r="J722" s="168" t="s">
        <v>2851</v>
      </c>
      <c r="K722" s="141" t="s">
        <v>218</v>
      </c>
      <c r="L722" s="141">
        <v>81101500</v>
      </c>
      <c r="M722" s="143">
        <v>10000000</v>
      </c>
      <c r="N722" s="144">
        <v>3</v>
      </c>
      <c r="O722" s="143">
        <v>30000000</v>
      </c>
      <c r="P722" s="144" t="s">
        <v>978</v>
      </c>
      <c r="Q722" s="144" t="s">
        <v>978</v>
      </c>
      <c r="R722" s="144" t="s">
        <v>978</v>
      </c>
      <c r="S722" s="141" t="s">
        <v>156</v>
      </c>
      <c r="T722" s="141" t="s">
        <v>2288</v>
      </c>
      <c r="U722" s="141" t="s">
        <v>2250</v>
      </c>
      <c r="V722" s="145" t="s">
        <v>2251</v>
      </c>
      <c r="W722" s="141" t="s">
        <v>4011</v>
      </c>
      <c r="X722" s="146">
        <v>45391</v>
      </c>
      <c r="Y722" s="147">
        <v>202415000037143</v>
      </c>
      <c r="Z722" s="147" t="s">
        <v>178</v>
      </c>
      <c r="AA722" s="141" t="s">
        <v>2852</v>
      </c>
      <c r="AB722" s="146">
        <v>45392</v>
      </c>
      <c r="AC722" s="162" t="s">
        <v>2853</v>
      </c>
      <c r="AD722" s="146">
        <v>45392</v>
      </c>
      <c r="AE722" s="163">
        <v>30000000</v>
      </c>
      <c r="AF722" s="152">
        <f t="shared" si="69"/>
        <v>0</v>
      </c>
      <c r="AG722" s="167">
        <v>627</v>
      </c>
      <c r="AH722" s="146">
        <v>45392</v>
      </c>
      <c r="AI722" s="163">
        <v>30000000</v>
      </c>
      <c r="AJ722" s="152">
        <f t="shared" si="70"/>
        <v>0</v>
      </c>
      <c r="AK722" s="164">
        <v>1809</v>
      </c>
      <c r="AL722" s="146">
        <v>45407</v>
      </c>
      <c r="AM722" s="163">
        <v>30000000</v>
      </c>
      <c r="AN722" s="158">
        <f t="shared" si="71"/>
        <v>0</v>
      </c>
      <c r="AO722" s="157">
        <v>2000000</v>
      </c>
      <c r="AP722" s="157"/>
      <c r="AQ722" s="158">
        <f t="shared" si="73"/>
        <v>28000000</v>
      </c>
      <c r="AR722" s="158">
        <f t="shared" si="72"/>
        <v>0</v>
      </c>
      <c r="AS722" s="159" t="s">
        <v>170</v>
      </c>
      <c r="AT722" s="164">
        <v>399</v>
      </c>
      <c r="AU722" s="165" t="s">
        <v>2400</v>
      </c>
      <c r="AV722" s="148"/>
    </row>
    <row r="723" spans="1:48" s="118" customFormat="1" ht="18.75" customHeight="1">
      <c r="A723" s="140">
        <v>157</v>
      </c>
      <c r="B723" s="141" t="s">
        <v>2854</v>
      </c>
      <c r="C723" s="142" t="s">
        <v>153</v>
      </c>
      <c r="D723" s="168" t="s">
        <v>114</v>
      </c>
      <c r="E723" s="168" t="s">
        <v>119</v>
      </c>
      <c r="F723" s="142" t="s">
        <v>2249</v>
      </c>
      <c r="G723" s="141" t="s">
        <v>208</v>
      </c>
      <c r="H723" s="142" t="s">
        <v>86</v>
      </c>
      <c r="I723" s="142" t="s">
        <v>40</v>
      </c>
      <c r="J723" s="168" t="s">
        <v>2855</v>
      </c>
      <c r="K723" s="141" t="s">
        <v>218</v>
      </c>
      <c r="L723" s="141">
        <v>81101500</v>
      </c>
      <c r="M723" s="143">
        <v>6414840</v>
      </c>
      <c r="N723" s="144">
        <v>3</v>
      </c>
      <c r="O723" s="143">
        <v>19244520</v>
      </c>
      <c r="P723" s="144" t="s">
        <v>978</v>
      </c>
      <c r="Q723" s="144" t="s">
        <v>978</v>
      </c>
      <c r="R723" s="144" t="s">
        <v>978</v>
      </c>
      <c r="S723" s="141" t="s">
        <v>156</v>
      </c>
      <c r="T723" s="141" t="s">
        <v>2288</v>
      </c>
      <c r="U723" s="141" t="s">
        <v>2250</v>
      </c>
      <c r="V723" s="145" t="s">
        <v>2251</v>
      </c>
      <c r="W723" s="141" t="s">
        <v>4011</v>
      </c>
      <c r="X723" s="146">
        <v>45391</v>
      </c>
      <c r="Y723" s="147">
        <v>202415000037143</v>
      </c>
      <c r="Z723" s="147" t="s">
        <v>178</v>
      </c>
      <c r="AA723" s="141" t="s">
        <v>2856</v>
      </c>
      <c r="AB723" s="146">
        <v>45392</v>
      </c>
      <c r="AC723" s="162" t="s">
        <v>2857</v>
      </c>
      <c r="AD723" s="146">
        <v>45392</v>
      </c>
      <c r="AE723" s="163">
        <v>19244520</v>
      </c>
      <c r="AF723" s="152">
        <f t="shared" si="69"/>
        <v>0</v>
      </c>
      <c r="AG723" s="167">
        <v>628</v>
      </c>
      <c r="AH723" s="146">
        <v>45392</v>
      </c>
      <c r="AI723" s="163">
        <v>19244520</v>
      </c>
      <c r="AJ723" s="152">
        <f t="shared" si="70"/>
        <v>0</v>
      </c>
      <c r="AK723" s="164">
        <v>1765</v>
      </c>
      <c r="AL723" s="146">
        <v>45400</v>
      </c>
      <c r="AM723" s="163">
        <v>19244520</v>
      </c>
      <c r="AN723" s="158">
        <f t="shared" si="71"/>
        <v>0</v>
      </c>
      <c r="AO723" s="157">
        <v>2779764</v>
      </c>
      <c r="AP723" s="157"/>
      <c r="AQ723" s="158">
        <f t="shared" si="73"/>
        <v>16464756</v>
      </c>
      <c r="AR723" s="158">
        <f t="shared" si="72"/>
        <v>0</v>
      </c>
      <c r="AS723" s="159" t="s">
        <v>170</v>
      </c>
      <c r="AT723" s="164">
        <v>351</v>
      </c>
      <c r="AU723" s="165" t="s">
        <v>2858</v>
      </c>
      <c r="AV723" s="148"/>
    </row>
    <row r="724" spans="1:48" s="118" customFormat="1" ht="18.75" customHeight="1">
      <c r="A724" s="140">
        <v>158</v>
      </c>
      <c r="B724" s="141" t="s">
        <v>2859</v>
      </c>
      <c r="C724" s="142" t="s">
        <v>153</v>
      </c>
      <c r="D724" s="168" t="s">
        <v>114</v>
      </c>
      <c r="E724" s="168" t="s">
        <v>119</v>
      </c>
      <c r="F724" s="142" t="s">
        <v>2249</v>
      </c>
      <c r="G724" s="141" t="s">
        <v>208</v>
      </c>
      <c r="H724" s="142" t="s">
        <v>212</v>
      </c>
      <c r="I724" s="142" t="s">
        <v>40</v>
      </c>
      <c r="J724" s="168" t="s">
        <v>2860</v>
      </c>
      <c r="K724" s="141" t="s">
        <v>218</v>
      </c>
      <c r="L724" s="141">
        <v>81101500</v>
      </c>
      <c r="M724" s="143">
        <v>6414840</v>
      </c>
      <c r="N724" s="144">
        <v>3</v>
      </c>
      <c r="O724" s="143">
        <v>19244520</v>
      </c>
      <c r="P724" s="144" t="s">
        <v>978</v>
      </c>
      <c r="Q724" s="144" t="s">
        <v>978</v>
      </c>
      <c r="R724" s="144" t="s">
        <v>978</v>
      </c>
      <c r="S724" s="141" t="s">
        <v>156</v>
      </c>
      <c r="T724" s="141" t="s">
        <v>2288</v>
      </c>
      <c r="U724" s="141" t="s">
        <v>2250</v>
      </c>
      <c r="V724" s="145" t="s">
        <v>2251</v>
      </c>
      <c r="W724" s="141" t="s">
        <v>4011</v>
      </c>
      <c r="X724" s="146">
        <v>45391</v>
      </c>
      <c r="Y724" s="147">
        <v>202415000037143</v>
      </c>
      <c r="Z724" s="147" t="s">
        <v>178</v>
      </c>
      <c r="AA724" s="141" t="s">
        <v>2861</v>
      </c>
      <c r="AB724" s="146">
        <v>45392</v>
      </c>
      <c r="AC724" s="162" t="s">
        <v>2862</v>
      </c>
      <c r="AD724" s="146">
        <v>45392</v>
      </c>
      <c r="AE724" s="163">
        <v>19244520</v>
      </c>
      <c r="AF724" s="152">
        <f t="shared" si="69"/>
        <v>0</v>
      </c>
      <c r="AG724" s="167">
        <v>629</v>
      </c>
      <c r="AH724" s="146">
        <v>45392</v>
      </c>
      <c r="AI724" s="163">
        <v>19244520</v>
      </c>
      <c r="AJ724" s="152">
        <f t="shared" si="70"/>
        <v>0</v>
      </c>
      <c r="AK724" s="164">
        <v>1783</v>
      </c>
      <c r="AL724" s="146">
        <v>45401</v>
      </c>
      <c r="AM724" s="163">
        <v>19244520</v>
      </c>
      <c r="AN724" s="158">
        <f t="shared" si="71"/>
        <v>0</v>
      </c>
      <c r="AO724" s="157">
        <v>1924452</v>
      </c>
      <c r="AP724" s="157"/>
      <c r="AQ724" s="158">
        <f t="shared" si="73"/>
        <v>17320068</v>
      </c>
      <c r="AR724" s="158">
        <f t="shared" si="72"/>
        <v>0</v>
      </c>
      <c r="AS724" s="159" t="s">
        <v>170</v>
      </c>
      <c r="AT724" s="164">
        <v>387</v>
      </c>
      <c r="AU724" s="165" t="s">
        <v>2863</v>
      </c>
      <c r="AV724" s="148"/>
    </row>
    <row r="725" spans="1:48" s="118" customFormat="1" ht="18.75" customHeight="1">
      <c r="A725" s="140">
        <v>159</v>
      </c>
      <c r="B725" s="141" t="s">
        <v>2864</v>
      </c>
      <c r="C725" s="142" t="s">
        <v>153</v>
      </c>
      <c r="D725" s="168" t="s">
        <v>114</v>
      </c>
      <c r="E725" s="168" t="s">
        <v>119</v>
      </c>
      <c r="F725" s="142" t="s">
        <v>2249</v>
      </c>
      <c r="G725" s="141" t="s">
        <v>208</v>
      </c>
      <c r="H725" s="142" t="s">
        <v>6</v>
      </c>
      <c r="I725" s="142" t="s">
        <v>40</v>
      </c>
      <c r="J725" s="168" t="s">
        <v>2865</v>
      </c>
      <c r="K725" s="141" t="s">
        <v>218</v>
      </c>
      <c r="L725" s="141">
        <v>93141500</v>
      </c>
      <c r="M725" s="143">
        <v>3688533</v>
      </c>
      <c r="N725" s="144">
        <v>3</v>
      </c>
      <c r="O725" s="143">
        <v>11065599</v>
      </c>
      <c r="P725" s="144" t="s">
        <v>978</v>
      </c>
      <c r="Q725" s="144" t="s">
        <v>978</v>
      </c>
      <c r="R725" s="144" t="s">
        <v>978</v>
      </c>
      <c r="S725" s="141" t="s">
        <v>156</v>
      </c>
      <c r="T725" s="141" t="s">
        <v>2288</v>
      </c>
      <c r="U725" s="141" t="s">
        <v>2250</v>
      </c>
      <c r="V725" s="145" t="s">
        <v>2251</v>
      </c>
      <c r="W725" s="141" t="s">
        <v>4011</v>
      </c>
      <c r="X725" s="146">
        <v>45391</v>
      </c>
      <c r="Y725" s="147">
        <v>202415000037143</v>
      </c>
      <c r="Z725" s="147" t="s">
        <v>178</v>
      </c>
      <c r="AA725" s="141" t="s">
        <v>2866</v>
      </c>
      <c r="AB725" s="146">
        <v>45392</v>
      </c>
      <c r="AC725" s="162" t="s">
        <v>2867</v>
      </c>
      <c r="AD725" s="146">
        <v>45392</v>
      </c>
      <c r="AE725" s="163">
        <v>11065599</v>
      </c>
      <c r="AF725" s="152">
        <f t="shared" si="69"/>
        <v>0</v>
      </c>
      <c r="AG725" s="167">
        <v>626</v>
      </c>
      <c r="AH725" s="146">
        <v>45392</v>
      </c>
      <c r="AI725" s="163">
        <v>11065599</v>
      </c>
      <c r="AJ725" s="152">
        <f t="shared" si="70"/>
        <v>0</v>
      </c>
      <c r="AK725" s="164">
        <v>1811</v>
      </c>
      <c r="AL725" s="146">
        <v>45408</v>
      </c>
      <c r="AM725" s="163">
        <v>11065599</v>
      </c>
      <c r="AN725" s="158">
        <f t="shared" si="71"/>
        <v>0</v>
      </c>
      <c r="AO725" s="157">
        <v>245902</v>
      </c>
      <c r="AP725" s="157"/>
      <c r="AQ725" s="158">
        <f t="shared" si="73"/>
        <v>10819697</v>
      </c>
      <c r="AR725" s="158">
        <f t="shared" si="72"/>
        <v>0</v>
      </c>
      <c r="AS725" s="159" t="s">
        <v>170</v>
      </c>
      <c r="AT725" s="164">
        <v>403</v>
      </c>
      <c r="AU725" s="165" t="s">
        <v>2868</v>
      </c>
      <c r="AV725" s="148"/>
    </row>
    <row r="726" spans="1:48" s="118" customFormat="1" ht="18.75" customHeight="1">
      <c r="A726" s="140">
        <v>160</v>
      </c>
      <c r="B726" s="141" t="s">
        <v>2869</v>
      </c>
      <c r="C726" s="142" t="s">
        <v>153</v>
      </c>
      <c r="D726" s="168" t="s">
        <v>114</v>
      </c>
      <c r="E726" s="168" t="s">
        <v>119</v>
      </c>
      <c r="F726" s="142" t="s">
        <v>2249</v>
      </c>
      <c r="G726" s="141" t="s">
        <v>208</v>
      </c>
      <c r="H726" s="142" t="s">
        <v>86</v>
      </c>
      <c r="I726" s="142" t="s">
        <v>40</v>
      </c>
      <c r="J726" s="168" t="s">
        <v>2870</v>
      </c>
      <c r="K726" s="141" t="s">
        <v>218</v>
      </c>
      <c r="L726" s="141">
        <v>81101500</v>
      </c>
      <c r="M726" s="143">
        <v>4704216</v>
      </c>
      <c r="N726" s="144">
        <v>3</v>
      </c>
      <c r="O726" s="143">
        <v>14112648</v>
      </c>
      <c r="P726" s="144" t="s">
        <v>978</v>
      </c>
      <c r="Q726" s="144" t="s">
        <v>978</v>
      </c>
      <c r="R726" s="144" t="s">
        <v>978</v>
      </c>
      <c r="S726" s="141" t="s">
        <v>156</v>
      </c>
      <c r="T726" s="141" t="s">
        <v>2288</v>
      </c>
      <c r="U726" s="141" t="s">
        <v>2250</v>
      </c>
      <c r="V726" s="145" t="s">
        <v>2251</v>
      </c>
      <c r="W726" s="141" t="s">
        <v>4011</v>
      </c>
      <c r="X726" s="146">
        <v>45397</v>
      </c>
      <c r="Y726" s="147" t="s">
        <v>2871</v>
      </c>
      <c r="Z726" s="147" t="s">
        <v>178</v>
      </c>
      <c r="AA726" s="141" t="s">
        <v>2872</v>
      </c>
      <c r="AB726" s="146">
        <v>45401</v>
      </c>
      <c r="AC726" s="162" t="s">
        <v>2873</v>
      </c>
      <c r="AD726" s="146">
        <v>45404</v>
      </c>
      <c r="AE726" s="163">
        <v>14112648</v>
      </c>
      <c r="AF726" s="152">
        <f t="shared" si="69"/>
        <v>0</v>
      </c>
      <c r="AG726" s="167">
        <v>670</v>
      </c>
      <c r="AH726" s="146">
        <v>45404</v>
      </c>
      <c r="AI726" s="163">
        <v>14112648</v>
      </c>
      <c r="AJ726" s="152">
        <f t="shared" si="70"/>
        <v>0</v>
      </c>
      <c r="AK726" s="164">
        <v>1810</v>
      </c>
      <c r="AL726" s="146">
        <v>45407</v>
      </c>
      <c r="AM726" s="163">
        <v>14112648</v>
      </c>
      <c r="AN726" s="158">
        <f t="shared" si="71"/>
        <v>0</v>
      </c>
      <c r="AO726" s="157"/>
      <c r="AP726" s="157">
        <v>0</v>
      </c>
      <c r="AQ726" s="158">
        <f t="shared" si="73"/>
        <v>14112648</v>
      </c>
      <c r="AR726" s="158">
        <f t="shared" si="72"/>
        <v>0</v>
      </c>
      <c r="AS726" s="159" t="s">
        <v>170</v>
      </c>
      <c r="AT726" s="164">
        <v>387</v>
      </c>
      <c r="AU726" s="165" t="s">
        <v>2863</v>
      </c>
      <c r="AV726" s="148"/>
    </row>
    <row r="727" spans="1:48" s="118" customFormat="1" ht="18.75" customHeight="1">
      <c r="A727" s="140">
        <v>161</v>
      </c>
      <c r="B727" s="141" t="s">
        <v>2874</v>
      </c>
      <c r="C727" s="142" t="s">
        <v>153</v>
      </c>
      <c r="D727" s="168" t="s">
        <v>114</v>
      </c>
      <c r="E727" s="168" t="s">
        <v>119</v>
      </c>
      <c r="F727" s="142" t="s">
        <v>2249</v>
      </c>
      <c r="G727" s="141" t="s">
        <v>208</v>
      </c>
      <c r="H727" s="142" t="s">
        <v>6</v>
      </c>
      <c r="I727" s="142" t="s">
        <v>40</v>
      </c>
      <c r="J727" s="168" t="s">
        <v>2875</v>
      </c>
      <c r="K727" s="141" t="s">
        <v>218</v>
      </c>
      <c r="L727" s="141">
        <v>93141500</v>
      </c>
      <c r="M727" s="143">
        <v>3800000</v>
      </c>
      <c r="N727" s="144">
        <v>2</v>
      </c>
      <c r="O727" s="143">
        <v>7600000</v>
      </c>
      <c r="P727" s="144" t="s">
        <v>344</v>
      </c>
      <c r="Q727" s="144" t="s">
        <v>344</v>
      </c>
      <c r="R727" s="144" t="s">
        <v>344</v>
      </c>
      <c r="S727" s="141" t="s">
        <v>156</v>
      </c>
      <c r="T727" s="141" t="s">
        <v>2288</v>
      </c>
      <c r="U727" s="141" t="s">
        <v>2250</v>
      </c>
      <c r="V727" s="145" t="s">
        <v>2251</v>
      </c>
      <c r="W727" s="141" t="s">
        <v>4011</v>
      </c>
      <c r="X727" s="146">
        <v>45408</v>
      </c>
      <c r="Y727" s="147">
        <v>202415000041663</v>
      </c>
      <c r="Z727" s="147" t="s">
        <v>178</v>
      </c>
      <c r="AA727" s="141" t="s">
        <v>2876</v>
      </c>
      <c r="AB727" s="146">
        <v>45411</v>
      </c>
      <c r="AC727" s="162" t="s">
        <v>2877</v>
      </c>
      <c r="AD727" s="146">
        <v>45415</v>
      </c>
      <c r="AE727" s="163">
        <v>7600000</v>
      </c>
      <c r="AF727" s="152">
        <f t="shared" si="69"/>
        <v>0</v>
      </c>
      <c r="AG727" s="167">
        <v>690</v>
      </c>
      <c r="AH727" s="146">
        <v>45420</v>
      </c>
      <c r="AI727" s="163">
        <v>0</v>
      </c>
      <c r="AJ727" s="152">
        <f t="shared" si="70"/>
        <v>7600000</v>
      </c>
      <c r="AK727" s="164"/>
      <c r="AL727" s="146"/>
      <c r="AM727" s="163"/>
      <c r="AN727" s="158">
        <f t="shared" si="71"/>
        <v>0</v>
      </c>
      <c r="AO727" s="157"/>
      <c r="AP727" s="157"/>
      <c r="AQ727" s="158">
        <f t="shared" si="73"/>
        <v>0</v>
      </c>
      <c r="AR727" s="158">
        <f t="shared" si="72"/>
        <v>7600000</v>
      </c>
      <c r="AS727" s="159"/>
      <c r="AT727" s="164"/>
      <c r="AU727" s="165"/>
      <c r="AV727" s="148"/>
    </row>
    <row r="728" spans="1:48" s="118" customFormat="1" ht="18.75" customHeight="1">
      <c r="A728" s="140">
        <v>162</v>
      </c>
      <c r="B728" s="141" t="s">
        <v>2878</v>
      </c>
      <c r="C728" s="142" t="s">
        <v>153</v>
      </c>
      <c r="D728" s="168" t="s">
        <v>114</v>
      </c>
      <c r="E728" s="168" t="s">
        <v>119</v>
      </c>
      <c r="F728" s="142" t="s">
        <v>2249</v>
      </c>
      <c r="G728" s="141" t="s">
        <v>208</v>
      </c>
      <c r="H728" s="142" t="s">
        <v>73</v>
      </c>
      <c r="I728" s="142" t="s">
        <v>228</v>
      </c>
      <c r="J728" s="168" t="s">
        <v>2879</v>
      </c>
      <c r="K728" s="141" t="s">
        <v>226</v>
      </c>
      <c r="L728" s="141" t="s">
        <v>237</v>
      </c>
      <c r="M728" s="143">
        <v>855207261</v>
      </c>
      <c r="N728" s="144">
        <v>1</v>
      </c>
      <c r="O728" s="143">
        <v>855207261</v>
      </c>
      <c r="P728" s="144" t="s">
        <v>344</v>
      </c>
      <c r="Q728" s="144" t="s">
        <v>344</v>
      </c>
      <c r="R728" s="144" t="s">
        <v>344</v>
      </c>
      <c r="S728" s="141" t="s">
        <v>156</v>
      </c>
      <c r="T728" s="141" t="s">
        <v>2288</v>
      </c>
      <c r="U728" s="141" t="s">
        <v>2250</v>
      </c>
      <c r="V728" s="145" t="s">
        <v>2251</v>
      </c>
      <c r="W728" s="141" t="s">
        <v>4010</v>
      </c>
      <c r="X728" s="146">
        <v>45422</v>
      </c>
      <c r="Y728" s="147">
        <v>202415000044033</v>
      </c>
      <c r="Z728" s="147" t="s">
        <v>178</v>
      </c>
      <c r="AA728" s="141" t="s">
        <v>2880</v>
      </c>
      <c r="AB728" s="146">
        <v>45426</v>
      </c>
      <c r="AC728" s="162" t="s">
        <v>2881</v>
      </c>
      <c r="AD728" s="146">
        <v>45426</v>
      </c>
      <c r="AE728" s="163">
        <v>855207261</v>
      </c>
      <c r="AF728" s="152">
        <f t="shared" si="69"/>
        <v>0</v>
      </c>
      <c r="AG728" s="167">
        <v>697</v>
      </c>
      <c r="AH728" s="146">
        <v>45427</v>
      </c>
      <c r="AI728" s="163">
        <v>0</v>
      </c>
      <c r="AJ728" s="152">
        <f t="shared" si="70"/>
        <v>855207261</v>
      </c>
      <c r="AK728" s="164"/>
      <c r="AL728" s="146"/>
      <c r="AM728" s="163"/>
      <c r="AN728" s="158">
        <f t="shared" si="71"/>
        <v>0</v>
      </c>
      <c r="AO728" s="157"/>
      <c r="AP728" s="157"/>
      <c r="AQ728" s="158">
        <f t="shared" si="73"/>
        <v>0</v>
      </c>
      <c r="AR728" s="158">
        <f t="shared" si="72"/>
        <v>855207261</v>
      </c>
      <c r="AS728" s="159"/>
      <c r="AT728" s="164"/>
      <c r="AU728" s="165"/>
      <c r="AV728" s="148"/>
    </row>
    <row r="729" spans="1:48" s="118" customFormat="1" ht="18.75" customHeight="1">
      <c r="A729" s="140">
        <v>163</v>
      </c>
      <c r="B729" s="141" t="s">
        <v>2882</v>
      </c>
      <c r="C729" s="142" t="s">
        <v>153</v>
      </c>
      <c r="D729" s="168" t="s">
        <v>114</v>
      </c>
      <c r="E729" s="168" t="s">
        <v>119</v>
      </c>
      <c r="F729" s="142" t="s">
        <v>2249</v>
      </c>
      <c r="G729" s="141" t="s">
        <v>208</v>
      </c>
      <c r="H729" s="142" t="s">
        <v>73</v>
      </c>
      <c r="I729" s="142" t="s">
        <v>228</v>
      </c>
      <c r="J729" s="168" t="s">
        <v>2883</v>
      </c>
      <c r="K729" s="141" t="s">
        <v>226</v>
      </c>
      <c r="L729" s="141" t="s">
        <v>237</v>
      </c>
      <c r="M729" s="143">
        <v>53740993</v>
      </c>
      <c r="N729" s="144">
        <v>1</v>
      </c>
      <c r="O729" s="143">
        <v>53740993</v>
      </c>
      <c r="P729" s="144" t="s">
        <v>344</v>
      </c>
      <c r="Q729" s="144" t="s">
        <v>344</v>
      </c>
      <c r="R729" s="144" t="s">
        <v>344</v>
      </c>
      <c r="S729" s="141" t="s">
        <v>156</v>
      </c>
      <c r="T729" s="141" t="s">
        <v>2288</v>
      </c>
      <c r="U729" s="141" t="s">
        <v>2250</v>
      </c>
      <c r="V729" s="145" t="s">
        <v>2251</v>
      </c>
      <c r="W729" s="141" t="s">
        <v>4010</v>
      </c>
      <c r="X729" s="146">
        <v>45422</v>
      </c>
      <c r="Y729" s="147">
        <v>202415000044033</v>
      </c>
      <c r="Z729" s="147" t="s">
        <v>178</v>
      </c>
      <c r="AA729" s="141" t="s">
        <v>2884</v>
      </c>
      <c r="AB729" s="146">
        <v>45426</v>
      </c>
      <c r="AC729" s="162" t="s">
        <v>2885</v>
      </c>
      <c r="AD729" s="146">
        <v>45426</v>
      </c>
      <c r="AE729" s="163">
        <v>53740993</v>
      </c>
      <c r="AF729" s="152">
        <f t="shared" si="69"/>
        <v>0</v>
      </c>
      <c r="AG729" s="167">
        <v>698</v>
      </c>
      <c r="AH729" s="146">
        <v>45427</v>
      </c>
      <c r="AI729" s="163">
        <v>0</v>
      </c>
      <c r="AJ729" s="152">
        <f t="shared" si="70"/>
        <v>53740993</v>
      </c>
      <c r="AK729" s="164"/>
      <c r="AL729" s="146"/>
      <c r="AM729" s="163"/>
      <c r="AN729" s="158">
        <f t="shared" si="71"/>
        <v>0</v>
      </c>
      <c r="AO729" s="157"/>
      <c r="AP729" s="157"/>
      <c r="AQ729" s="158">
        <f t="shared" si="73"/>
        <v>0</v>
      </c>
      <c r="AR729" s="158">
        <f t="shared" si="72"/>
        <v>53740993</v>
      </c>
      <c r="AS729" s="159"/>
      <c r="AT729" s="164"/>
      <c r="AU729" s="165"/>
      <c r="AV729" s="148"/>
    </row>
    <row r="730" spans="1:48" s="118" customFormat="1" ht="18.75" customHeight="1">
      <c r="A730" s="140">
        <v>164</v>
      </c>
      <c r="B730" s="141" t="s">
        <v>2886</v>
      </c>
      <c r="C730" s="142" t="s">
        <v>153</v>
      </c>
      <c r="D730" s="168" t="s">
        <v>114</v>
      </c>
      <c r="E730" s="168" t="s">
        <v>119</v>
      </c>
      <c r="F730" s="142" t="s">
        <v>2249</v>
      </c>
      <c r="G730" s="141" t="s">
        <v>208</v>
      </c>
      <c r="H730" s="142" t="s">
        <v>6</v>
      </c>
      <c r="I730" s="142" t="s">
        <v>40</v>
      </c>
      <c r="J730" s="168" t="s">
        <v>2887</v>
      </c>
      <c r="K730" s="141" t="s">
        <v>218</v>
      </c>
      <c r="L730" s="141">
        <v>93141500</v>
      </c>
      <c r="M730" s="143">
        <v>7483980</v>
      </c>
      <c r="N730" s="144">
        <v>1.5</v>
      </c>
      <c r="O730" s="143">
        <v>11225970</v>
      </c>
      <c r="P730" s="144" t="s">
        <v>344</v>
      </c>
      <c r="Q730" s="144" t="s">
        <v>344</v>
      </c>
      <c r="R730" s="144" t="s">
        <v>344</v>
      </c>
      <c r="S730" s="141" t="s">
        <v>156</v>
      </c>
      <c r="T730" s="141" t="s">
        <v>2288</v>
      </c>
      <c r="U730" s="141" t="s">
        <v>2250</v>
      </c>
      <c r="V730" s="145" t="s">
        <v>2251</v>
      </c>
      <c r="W730" s="141" t="s">
        <v>4011</v>
      </c>
      <c r="X730" s="146">
        <v>45422</v>
      </c>
      <c r="Y730" s="147"/>
      <c r="Z730" s="147" t="s">
        <v>178</v>
      </c>
      <c r="AA730" s="141" t="s">
        <v>2888</v>
      </c>
      <c r="AB730" s="146">
        <v>45426</v>
      </c>
      <c r="AC730" s="162" t="s">
        <v>2889</v>
      </c>
      <c r="AD730" s="146">
        <v>45434</v>
      </c>
      <c r="AE730" s="163">
        <v>11225970</v>
      </c>
      <c r="AF730" s="152">
        <f t="shared" si="69"/>
        <v>0</v>
      </c>
      <c r="AG730" s="167">
        <v>798</v>
      </c>
      <c r="AH730" s="146">
        <v>45434</v>
      </c>
      <c r="AI730" s="163">
        <v>11225970</v>
      </c>
      <c r="AJ730" s="152">
        <f t="shared" si="70"/>
        <v>0</v>
      </c>
      <c r="AK730" s="164">
        <v>2792</v>
      </c>
      <c r="AL730" s="146">
        <v>45440</v>
      </c>
      <c r="AM730" s="163">
        <v>11225970</v>
      </c>
      <c r="AN730" s="158">
        <f t="shared" si="71"/>
        <v>0</v>
      </c>
      <c r="AO730" s="157"/>
      <c r="AP730" s="157"/>
      <c r="AQ730" s="158">
        <f t="shared" si="73"/>
        <v>11225970</v>
      </c>
      <c r="AR730" s="158">
        <f t="shared" si="72"/>
        <v>0</v>
      </c>
      <c r="AS730" s="159" t="s">
        <v>170</v>
      </c>
      <c r="AT730" s="164">
        <v>444</v>
      </c>
      <c r="AU730" s="165" t="s">
        <v>2890</v>
      </c>
      <c r="AV730" s="148"/>
    </row>
    <row r="731" spans="1:48" s="118" customFormat="1" ht="18.75" customHeight="1">
      <c r="A731" s="140">
        <v>165</v>
      </c>
      <c r="B731" s="141" t="s">
        <v>2891</v>
      </c>
      <c r="C731" s="142" t="s">
        <v>153</v>
      </c>
      <c r="D731" s="168" t="s">
        <v>114</v>
      </c>
      <c r="E731" s="168" t="s">
        <v>119</v>
      </c>
      <c r="F731" s="142" t="s">
        <v>2249</v>
      </c>
      <c r="G731" s="141" t="s">
        <v>208</v>
      </c>
      <c r="H731" s="142" t="s">
        <v>2</v>
      </c>
      <c r="I731" s="142" t="s">
        <v>40</v>
      </c>
      <c r="J731" s="168" t="s">
        <v>2892</v>
      </c>
      <c r="K731" s="141" t="s">
        <v>225</v>
      </c>
      <c r="L731" s="141">
        <v>80121700</v>
      </c>
      <c r="M731" s="143">
        <v>14400000</v>
      </c>
      <c r="N731" s="144">
        <v>1</v>
      </c>
      <c r="O731" s="143">
        <v>14400000</v>
      </c>
      <c r="P731" s="144" t="s">
        <v>622</v>
      </c>
      <c r="Q731" s="144" t="s">
        <v>622</v>
      </c>
      <c r="R731" s="144" t="s">
        <v>622</v>
      </c>
      <c r="S731" s="141" t="s">
        <v>156</v>
      </c>
      <c r="T731" s="141" t="s">
        <v>2288</v>
      </c>
      <c r="U731" s="141" t="s">
        <v>2250</v>
      </c>
      <c r="V731" s="145" t="s">
        <v>2251</v>
      </c>
      <c r="W731" s="141" t="s">
        <v>4011</v>
      </c>
      <c r="X731" s="146">
        <v>45428</v>
      </c>
      <c r="Y731" s="147">
        <v>202415000047493</v>
      </c>
      <c r="Z731" s="147" t="s">
        <v>178</v>
      </c>
      <c r="AA731" s="141" t="s">
        <v>2893</v>
      </c>
      <c r="AB731" s="146">
        <v>45429</v>
      </c>
      <c r="AC731" s="162" t="s">
        <v>2894</v>
      </c>
      <c r="AD731" s="146">
        <v>45432</v>
      </c>
      <c r="AE731" s="163">
        <v>14400000</v>
      </c>
      <c r="AF731" s="152">
        <f t="shared" si="69"/>
        <v>0</v>
      </c>
      <c r="AG731" s="167">
        <v>779</v>
      </c>
      <c r="AH731" s="146">
        <v>45434</v>
      </c>
      <c r="AI731" s="163">
        <v>14400000</v>
      </c>
      <c r="AJ731" s="152">
        <f t="shared" si="70"/>
        <v>0</v>
      </c>
      <c r="AK731" s="164">
        <v>2779</v>
      </c>
      <c r="AL731" s="146">
        <v>45440</v>
      </c>
      <c r="AM731" s="163">
        <v>14400000</v>
      </c>
      <c r="AN731" s="158">
        <f t="shared" si="71"/>
        <v>0</v>
      </c>
      <c r="AO731" s="157"/>
      <c r="AP731" s="157"/>
      <c r="AQ731" s="158">
        <f t="shared" si="73"/>
        <v>14400000</v>
      </c>
      <c r="AR731" s="158">
        <f t="shared" si="72"/>
        <v>0</v>
      </c>
      <c r="AS731" s="159" t="s">
        <v>170</v>
      </c>
      <c r="AT731" s="164">
        <v>28</v>
      </c>
      <c r="AU731" s="165" t="s">
        <v>2435</v>
      </c>
      <c r="AV731" s="148"/>
    </row>
    <row r="732" spans="1:48" s="118" customFormat="1" ht="18.75" customHeight="1">
      <c r="A732" s="140">
        <v>166</v>
      </c>
      <c r="B732" s="141" t="s">
        <v>2895</v>
      </c>
      <c r="C732" s="142" t="s">
        <v>153</v>
      </c>
      <c r="D732" s="168" t="s">
        <v>114</v>
      </c>
      <c r="E732" s="168" t="s">
        <v>119</v>
      </c>
      <c r="F732" s="142" t="s">
        <v>2249</v>
      </c>
      <c r="G732" s="141" t="s">
        <v>208</v>
      </c>
      <c r="H732" s="142" t="s">
        <v>2</v>
      </c>
      <c r="I732" s="142" t="s">
        <v>40</v>
      </c>
      <c r="J732" s="168" t="s">
        <v>2896</v>
      </c>
      <c r="K732" s="141" t="s">
        <v>225</v>
      </c>
      <c r="L732" s="141">
        <v>80121700</v>
      </c>
      <c r="M732" s="143">
        <v>10000000</v>
      </c>
      <c r="N732" s="144">
        <v>1</v>
      </c>
      <c r="O732" s="143">
        <v>10000000</v>
      </c>
      <c r="P732" s="144" t="s">
        <v>622</v>
      </c>
      <c r="Q732" s="144" t="s">
        <v>622</v>
      </c>
      <c r="R732" s="144" t="s">
        <v>622</v>
      </c>
      <c r="S732" s="141" t="s">
        <v>156</v>
      </c>
      <c r="T732" s="141" t="s">
        <v>2288</v>
      </c>
      <c r="U732" s="141" t="s">
        <v>2250</v>
      </c>
      <c r="V732" s="145" t="s">
        <v>2251</v>
      </c>
      <c r="W732" s="141" t="s">
        <v>4011</v>
      </c>
      <c r="X732" s="146">
        <v>45428</v>
      </c>
      <c r="Y732" s="147">
        <v>202415000047493</v>
      </c>
      <c r="Z732" s="147" t="s">
        <v>178</v>
      </c>
      <c r="AA732" s="141" t="s">
        <v>2897</v>
      </c>
      <c r="AB732" s="146">
        <v>45429</v>
      </c>
      <c r="AC732" s="162" t="s">
        <v>2898</v>
      </c>
      <c r="AD732" s="146">
        <v>45432</v>
      </c>
      <c r="AE732" s="163">
        <v>10000000</v>
      </c>
      <c r="AF732" s="152">
        <f t="shared" si="69"/>
        <v>0</v>
      </c>
      <c r="AG732" s="167">
        <v>753</v>
      </c>
      <c r="AH732" s="146">
        <v>45433</v>
      </c>
      <c r="AI732" s="163">
        <v>10000000</v>
      </c>
      <c r="AJ732" s="152">
        <f t="shared" si="70"/>
        <v>0</v>
      </c>
      <c r="AK732" s="164">
        <v>2750</v>
      </c>
      <c r="AL732" s="146">
        <v>45439</v>
      </c>
      <c r="AM732" s="163">
        <v>10000000</v>
      </c>
      <c r="AN732" s="158">
        <f t="shared" si="71"/>
        <v>0</v>
      </c>
      <c r="AO732" s="157"/>
      <c r="AP732" s="157"/>
      <c r="AQ732" s="158">
        <f t="shared" si="73"/>
        <v>10000000</v>
      </c>
      <c r="AR732" s="158">
        <f t="shared" si="72"/>
        <v>0</v>
      </c>
      <c r="AS732" s="159" t="s">
        <v>170</v>
      </c>
      <c r="AT732" s="164">
        <v>41</v>
      </c>
      <c r="AU732" s="165" t="s">
        <v>2652</v>
      </c>
      <c r="AV732" s="148"/>
    </row>
    <row r="733" spans="1:48" s="118" customFormat="1" ht="18.75" customHeight="1">
      <c r="A733" s="140">
        <v>167</v>
      </c>
      <c r="B733" s="141" t="s">
        <v>2899</v>
      </c>
      <c r="C733" s="142" t="s">
        <v>153</v>
      </c>
      <c r="D733" s="168" t="s">
        <v>114</v>
      </c>
      <c r="E733" s="168" t="s">
        <v>119</v>
      </c>
      <c r="F733" s="142" t="s">
        <v>2249</v>
      </c>
      <c r="G733" s="141" t="s">
        <v>208</v>
      </c>
      <c r="H733" s="142" t="s">
        <v>212</v>
      </c>
      <c r="I733" s="142" t="s">
        <v>40</v>
      </c>
      <c r="J733" s="168" t="s">
        <v>2900</v>
      </c>
      <c r="K733" s="141" t="s">
        <v>225</v>
      </c>
      <c r="L733" s="141">
        <v>81101500</v>
      </c>
      <c r="M733" s="143">
        <v>6935092</v>
      </c>
      <c r="N733" s="144">
        <v>1</v>
      </c>
      <c r="O733" s="143">
        <v>6935092</v>
      </c>
      <c r="P733" s="144" t="s">
        <v>622</v>
      </c>
      <c r="Q733" s="144" t="s">
        <v>622</v>
      </c>
      <c r="R733" s="144" t="s">
        <v>622</v>
      </c>
      <c r="S733" s="141" t="s">
        <v>156</v>
      </c>
      <c r="T733" s="141" t="s">
        <v>2288</v>
      </c>
      <c r="U733" s="141" t="s">
        <v>2250</v>
      </c>
      <c r="V733" s="145" t="s">
        <v>2251</v>
      </c>
      <c r="W733" s="141" t="s">
        <v>4011</v>
      </c>
      <c r="X733" s="146">
        <v>45428</v>
      </c>
      <c r="Y733" s="147">
        <v>202415000047493</v>
      </c>
      <c r="Z733" s="147" t="s">
        <v>178</v>
      </c>
      <c r="AA733" s="141" t="s">
        <v>2901</v>
      </c>
      <c r="AB733" s="146">
        <v>45429</v>
      </c>
      <c r="AC733" s="162" t="s">
        <v>2902</v>
      </c>
      <c r="AD733" s="146">
        <v>45432</v>
      </c>
      <c r="AE733" s="163">
        <v>6935092</v>
      </c>
      <c r="AF733" s="152">
        <f t="shared" si="69"/>
        <v>0</v>
      </c>
      <c r="AG733" s="167">
        <v>754</v>
      </c>
      <c r="AH733" s="146">
        <v>45433</v>
      </c>
      <c r="AI733" s="163">
        <v>6935092</v>
      </c>
      <c r="AJ733" s="152">
        <f t="shared" si="70"/>
        <v>0</v>
      </c>
      <c r="AK733" s="164">
        <v>2739</v>
      </c>
      <c r="AL733" s="146">
        <v>45439</v>
      </c>
      <c r="AM733" s="163">
        <v>6935092</v>
      </c>
      <c r="AN733" s="158">
        <f t="shared" si="71"/>
        <v>0</v>
      </c>
      <c r="AO733" s="157"/>
      <c r="AP733" s="157"/>
      <c r="AQ733" s="158">
        <f t="shared" si="73"/>
        <v>6935092</v>
      </c>
      <c r="AR733" s="158">
        <f t="shared" si="72"/>
        <v>0</v>
      </c>
      <c r="AS733" s="159" t="s">
        <v>170</v>
      </c>
      <c r="AT733" s="164">
        <v>25</v>
      </c>
      <c r="AU733" s="165" t="s">
        <v>2425</v>
      </c>
      <c r="AV733" s="148"/>
    </row>
    <row r="734" spans="1:48" s="118" customFormat="1" ht="18.75" customHeight="1">
      <c r="A734" s="140">
        <v>168</v>
      </c>
      <c r="B734" s="141" t="s">
        <v>2903</v>
      </c>
      <c r="C734" s="142" t="s">
        <v>153</v>
      </c>
      <c r="D734" s="168" t="s">
        <v>114</v>
      </c>
      <c r="E734" s="168" t="s">
        <v>119</v>
      </c>
      <c r="F734" s="142" t="s">
        <v>2249</v>
      </c>
      <c r="G734" s="141" t="s">
        <v>208</v>
      </c>
      <c r="H734" s="142" t="s">
        <v>86</v>
      </c>
      <c r="I734" s="142" t="s">
        <v>40</v>
      </c>
      <c r="J734" s="168" t="s">
        <v>2904</v>
      </c>
      <c r="K734" s="141" t="s">
        <v>225</v>
      </c>
      <c r="L734" s="141">
        <v>81101500</v>
      </c>
      <c r="M734" s="143">
        <v>7483980</v>
      </c>
      <c r="N734" s="144">
        <v>1</v>
      </c>
      <c r="O734" s="143">
        <v>7483980</v>
      </c>
      <c r="P734" s="144" t="s">
        <v>622</v>
      </c>
      <c r="Q734" s="144" t="s">
        <v>622</v>
      </c>
      <c r="R734" s="144" t="s">
        <v>622</v>
      </c>
      <c r="S734" s="141" t="s">
        <v>156</v>
      </c>
      <c r="T734" s="141" t="s">
        <v>2288</v>
      </c>
      <c r="U734" s="141" t="s">
        <v>2250</v>
      </c>
      <c r="V734" s="145" t="s">
        <v>2251</v>
      </c>
      <c r="W734" s="141" t="s">
        <v>4011</v>
      </c>
      <c r="X734" s="146">
        <v>45428</v>
      </c>
      <c r="Y734" s="147">
        <v>202415000047493</v>
      </c>
      <c r="Z734" s="147" t="s">
        <v>178</v>
      </c>
      <c r="AA734" s="141" t="s">
        <v>2905</v>
      </c>
      <c r="AB734" s="146">
        <v>45429</v>
      </c>
      <c r="AC734" s="162" t="s">
        <v>2906</v>
      </c>
      <c r="AD734" s="146">
        <v>45432</v>
      </c>
      <c r="AE734" s="163">
        <v>7483980</v>
      </c>
      <c r="AF734" s="152">
        <f t="shared" si="69"/>
        <v>0</v>
      </c>
      <c r="AG734" s="167">
        <v>755</v>
      </c>
      <c r="AH734" s="146">
        <v>45433</v>
      </c>
      <c r="AI734" s="163">
        <v>7483980</v>
      </c>
      <c r="AJ734" s="152">
        <f t="shared" si="70"/>
        <v>0</v>
      </c>
      <c r="AK734" s="164">
        <v>2724</v>
      </c>
      <c r="AL734" s="146">
        <v>45439</v>
      </c>
      <c r="AM734" s="163">
        <v>7483980</v>
      </c>
      <c r="AN734" s="158">
        <f t="shared" si="71"/>
        <v>0</v>
      </c>
      <c r="AO734" s="157"/>
      <c r="AP734" s="157"/>
      <c r="AQ734" s="158">
        <f t="shared" si="73"/>
        <v>7483980</v>
      </c>
      <c r="AR734" s="158">
        <f t="shared" si="72"/>
        <v>0</v>
      </c>
      <c r="AS734" s="159" t="s">
        <v>170</v>
      </c>
      <c r="AT734" s="164">
        <v>280</v>
      </c>
      <c r="AU734" s="165" t="s">
        <v>2459</v>
      </c>
      <c r="AV734" s="148"/>
    </row>
    <row r="735" spans="1:48" s="118" customFormat="1" ht="18.75" customHeight="1">
      <c r="A735" s="140">
        <v>169</v>
      </c>
      <c r="B735" s="141" t="s">
        <v>2907</v>
      </c>
      <c r="C735" s="142" t="s">
        <v>153</v>
      </c>
      <c r="D735" s="168" t="s">
        <v>114</v>
      </c>
      <c r="E735" s="168" t="s">
        <v>119</v>
      </c>
      <c r="F735" s="142" t="s">
        <v>2249</v>
      </c>
      <c r="G735" s="141" t="s">
        <v>208</v>
      </c>
      <c r="H735" s="142" t="s">
        <v>212</v>
      </c>
      <c r="I735" s="142" t="s">
        <v>40</v>
      </c>
      <c r="J735" s="168" t="s">
        <v>2908</v>
      </c>
      <c r="K735" s="141" t="s">
        <v>225</v>
      </c>
      <c r="L735" s="141">
        <v>81101500</v>
      </c>
      <c r="M735" s="143">
        <v>14400000</v>
      </c>
      <c r="N735" s="144">
        <v>1</v>
      </c>
      <c r="O735" s="143">
        <v>14400000</v>
      </c>
      <c r="P735" s="144" t="s">
        <v>622</v>
      </c>
      <c r="Q735" s="144" t="s">
        <v>622</v>
      </c>
      <c r="R735" s="144" t="s">
        <v>622</v>
      </c>
      <c r="S735" s="141" t="s">
        <v>156</v>
      </c>
      <c r="T735" s="141" t="s">
        <v>2288</v>
      </c>
      <c r="U735" s="141" t="s">
        <v>2250</v>
      </c>
      <c r="V735" s="145" t="s">
        <v>2251</v>
      </c>
      <c r="W735" s="141" t="s">
        <v>4011</v>
      </c>
      <c r="X735" s="146">
        <v>45428</v>
      </c>
      <c r="Y735" s="147">
        <v>202415000047493</v>
      </c>
      <c r="Z735" s="147" t="s">
        <v>178</v>
      </c>
      <c r="AA735" s="141" t="s">
        <v>2893</v>
      </c>
      <c r="AB735" s="146">
        <v>45429</v>
      </c>
      <c r="AC735" s="162" t="s">
        <v>2909</v>
      </c>
      <c r="AD735" s="146">
        <v>45432</v>
      </c>
      <c r="AE735" s="163">
        <v>14400000</v>
      </c>
      <c r="AF735" s="152">
        <f t="shared" si="69"/>
        <v>0</v>
      </c>
      <c r="AG735" s="167">
        <v>778</v>
      </c>
      <c r="AH735" s="146">
        <v>45434</v>
      </c>
      <c r="AI735" s="163">
        <v>14400000</v>
      </c>
      <c r="AJ735" s="152">
        <f t="shared" si="70"/>
        <v>0</v>
      </c>
      <c r="AK735" s="164">
        <v>2776</v>
      </c>
      <c r="AL735" s="146">
        <v>45440</v>
      </c>
      <c r="AM735" s="163">
        <v>14400000</v>
      </c>
      <c r="AN735" s="158">
        <f t="shared" si="71"/>
        <v>0</v>
      </c>
      <c r="AO735" s="157"/>
      <c r="AP735" s="157"/>
      <c r="AQ735" s="158">
        <f t="shared" si="73"/>
        <v>14400000</v>
      </c>
      <c r="AR735" s="158">
        <f t="shared" si="72"/>
        <v>0</v>
      </c>
      <c r="AS735" s="159" t="s">
        <v>170</v>
      </c>
      <c r="AT735" s="164">
        <v>26</v>
      </c>
      <c r="AU735" s="165" t="s">
        <v>2420</v>
      </c>
      <c r="AV735" s="148"/>
    </row>
    <row r="736" spans="1:48" s="118" customFormat="1" ht="18.75" customHeight="1">
      <c r="A736" s="140">
        <v>170</v>
      </c>
      <c r="B736" s="141" t="s">
        <v>2910</v>
      </c>
      <c r="C736" s="142" t="s">
        <v>153</v>
      </c>
      <c r="D736" s="168" t="s">
        <v>114</v>
      </c>
      <c r="E736" s="168" t="s">
        <v>119</v>
      </c>
      <c r="F736" s="142" t="s">
        <v>2249</v>
      </c>
      <c r="G736" s="141" t="s">
        <v>208</v>
      </c>
      <c r="H736" s="142" t="s">
        <v>211</v>
      </c>
      <c r="I736" s="142" t="s">
        <v>40</v>
      </c>
      <c r="J736" s="168" t="s">
        <v>2911</v>
      </c>
      <c r="K736" s="141" t="s">
        <v>225</v>
      </c>
      <c r="L736" s="141">
        <v>80111600</v>
      </c>
      <c r="M736" s="143">
        <v>6935092</v>
      </c>
      <c r="N736" s="144">
        <v>1</v>
      </c>
      <c r="O736" s="143">
        <v>6935092</v>
      </c>
      <c r="P736" s="144" t="s">
        <v>622</v>
      </c>
      <c r="Q736" s="144" t="s">
        <v>622</v>
      </c>
      <c r="R736" s="144" t="s">
        <v>622</v>
      </c>
      <c r="S736" s="141" t="s">
        <v>156</v>
      </c>
      <c r="T736" s="141" t="s">
        <v>2288</v>
      </c>
      <c r="U736" s="141" t="s">
        <v>2250</v>
      </c>
      <c r="V736" s="145" t="s">
        <v>2251</v>
      </c>
      <c r="W736" s="141" t="s">
        <v>4011</v>
      </c>
      <c r="X736" s="146">
        <v>45428</v>
      </c>
      <c r="Y736" s="147">
        <v>202415000047493</v>
      </c>
      <c r="Z736" s="147" t="s">
        <v>178</v>
      </c>
      <c r="AA736" s="141" t="s">
        <v>2912</v>
      </c>
      <c r="AB736" s="146">
        <v>45429</v>
      </c>
      <c r="AC736" s="162" t="s">
        <v>2913</v>
      </c>
      <c r="AD736" s="146">
        <v>45432</v>
      </c>
      <c r="AE736" s="163">
        <v>6935092</v>
      </c>
      <c r="AF736" s="152">
        <f t="shared" si="69"/>
        <v>0</v>
      </c>
      <c r="AG736" s="167">
        <v>777</v>
      </c>
      <c r="AH736" s="146">
        <v>45434</v>
      </c>
      <c r="AI736" s="163">
        <v>6935092</v>
      </c>
      <c r="AJ736" s="152">
        <f t="shared" si="70"/>
        <v>0</v>
      </c>
      <c r="AK736" s="164">
        <v>2781</v>
      </c>
      <c r="AL736" s="146">
        <v>45440</v>
      </c>
      <c r="AM736" s="163">
        <v>6935092</v>
      </c>
      <c r="AN736" s="158">
        <f t="shared" si="71"/>
        <v>0</v>
      </c>
      <c r="AO736" s="157"/>
      <c r="AP736" s="157"/>
      <c r="AQ736" s="158">
        <f t="shared" si="73"/>
        <v>6935092</v>
      </c>
      <c r="AR736" s="158">
        <f t="shared" si="72"/>
        <v>0</v>
      </c>
      <c r="AS736" s="159" t="s">
        <v>170</v>
      </c>
      <c r="AT736" s="164">
        <v>24</v>
      </c>
      <c r="AU736" s="165" t="s">
        <v>2430</v>
      </c>
      <c r="AV736" s="148"/>
    </row>
    <row r="737" spans="1:48" s="118" customFormat="1" ht="18.75" customHeight="1">
      <c r="A737" s="140">
        <v>171</v>
      </c>
      <c r="B737" s="141" t="s">
        <v>2914</v>
      </c>
      <c r="C737" s="142" t="s">
        <v>153</v>
      </c>
      <c r="D737" s="168" t="s">
        <v>114</v>
      </c>
      <c r="E737" s="168" t="s">
        <v>119</v>
      </c>
      <c r="F737" s="142" t="s">
        <v>2249</v>
      </c>
      <c r="G737" s="141" t="s">
        <v>208</v>
      </c>
      <c r="H737" s="142" t="s">
        <v>210</v>
      </c>
      <c r="I737" s="142" t="s">
        <v>40</v>
      </c>
      <c r="J737" s="168" t="s">
        <v>2915</v>
      </c>
      <c r="K737" s="141" t="s">
        <v>225</v>
      </c>
      <c r="L737" s="141">
        <v>80111600</v>
      </c>
      <c r="M737" s="143">
        <v>3500000</v>
      </c>
      <c r="N737" s="144" t="s">
        <v>2916</v>
      </c>
      <c r="O737" s="143">
        <v>2683333</v>
      </c>
      <c r="P737" s="144" t="s">
        <v>622</v>
      </c>
      <c r="Q737" s="144" t="s">
        <v>622</v>
      </c>
      <c r="R737" s="144" t="s">
        <v>622</v>
      </c>
      <c r="S737" s="141" t="s">
        <v>156</v>
      </c>
      <c r="T737" s="141" t="s">
        <v>2288</v>
      </c>
      <c r="U737" s="141" t="s">
        <v>2250</v>
      </c>
      <c r="V737" s="145" t="s">
        <v>2251</v>
      </c>
      <c r="W737" s="141" t="s">
        <v>4011</v>
      </c>
      <c r="X737" s="146">
        <v>45428</v>
      </c>
      <c r="Y737" s="147">
        <v>202415000047493</v>
      </c>
      <c r="Z737" s="147" t="s">
        <v>178</v>
      </c>
      <c r="AA737" s="141" t="s">
        <v>2917</v>
      </c>
      <c r="AB737" s="146">
        <v>45429</v>
      </c>
      <c r="AC737" s="162" t="s">
        <v>2918</v>
      </c>
      <c r="AD737" s="146">
        <v>45432</v>
      </c>
      <c r="AE737" s="163">
        <v>2683333</v>
      </c>
      <c r="AF737" s="152">
        <f t="shared" si="69"/>
        <v>0</v>
      </c>
      <c r="AG737" s="167">
        <v>776</v>
      </c>
      <c r="AH737" s="146">
        <v>45434</v>
      </c>
      <c r="AI737" s="163">
        <v>2683333</v>
      </c>
      <c r="AJ737" s="152">
        <f t="shared" si="70"/>
        <v>0</v>
      </c>
      <c r="AK737" s="164">
        <v>2777</v>
      </c>
      <c r="AL737" s="146">
        <v>45440</v>
      </c>
      <c r="AM737" s="163">
        <v>2683333</v>
      </c>
      <c r="AN737" s="158">
        <f t="shared" si="71"/>
        <v>0</v>
      </c>
      <c r="AO737" s="157"/>
      <c r="AP737" s="157"/>
      <c r="AQ737" s="158">
        <f t="shared" si="73"/>
        <v>2683333</v>
      </c>
      <c r="AR737" s="158">
        <f t="shared" si="72"/>
        <v>0</v>
      </c>
      <c r="AS737" s="159" t="s">
        <v>170</v>
      </c>
      <c r="AT737" s="164">
        <v>122</v>
      </c>
      <c r="AU737" s="165" t="s">
        <v>2632</v>
      </c>
      <c r="AV737" s="148"/>
    </row>
    <row r="738" spans="1:48" s="118" customFormat="1" ht="18.75" customHeight="1">
      <c r="A738" s="140">
        <v>172</v>
      </c>
      <c r="B738" s="141" t="s">
        <v>2919</v>
      </c>
      <c r="C738" s="142" t="s">
        <v>153</v>
      </c>
      <c r="D738" s="168" t="s">
        <v>114</v>
      </c>
      <c r="E738" s="168" t="s">
        <v>119</v>
      </c>
      <c r="F738" s="142" t="s">
        <v>2249</v>
      </c>
      <c r="G738" s="141" t="s">
        <v>208</v>
      </c>
      <c r="H738" s="142" t="s">
        <v>8</v>
      </c>
      <c r="I738" s="142" t="s">
        <v>40</v>
      </c>
      <c r="J738" s="168" t="s">
        <v>2920</v>
      </c>
      <c r="K738" s="141" t="s">
        <v>225</v>
      </c>
      <c r="L738" s="141">
        <v>80111600</v>
      </c>
      <c r="M738" s="143">
        <v>8000000</v>
      </c>
      <c r="N738" s="144" t="s">
        <v>2916</v>
      </c>
      <c r="O738" s="143">
        <v>6133333</v>
      </c>
      <c r="P738" s="144" t="s">
        <v>622</v>
      </c>
      <c r="Q738" s="144" t="s">
        <v>622</v>
      </c>
      <c r="R738" s="144" t="s">
        <v>622</v>
      </c>
      <c r="S738" s="141" t="s">
        <v>156</v>
      </c>
      <c r="T738" s="141" t="s">
        <v>2288</v>
      </c>
      <c r="U738" s="141" t="s">
        <v>2250</v>
      </c>
      <c r="V738" s="145" t="s">
        <v>2251</v>
      </c>
      <c r="W738" s="141" t="s">
        <v>4011</v>
      </c>
      <c r="X738" s="146">
        <v>45428</v>
      </c>
      <c r="Y738" s="147">
        <v>202415000047493</v>
      </c>
      <c r="Z738" s="147" t="s">
        <v>178</v>
      </c>
      <c r="AA738" s="141" t="s">
        <v>2921</v>
      </c>
      <c r="AB738" s="146">
        <v>45429</v>
      </c>
      <c r="AC738" s="162" t="s">
        <v>2922</v>
      </c>
      <c r="AD738" s="146">
        <v>45432</v>
      </c>
      <c r="AE738" s="163">
        <v>6133333</v>
      </c>
      <c r="AF738" s="152">
        <f t="shared" si="69"/>
        <v>0</v>
      </c>
      <c r="AG738" s="167">
        <v>775</v>
      </c>
      <c r="AH738" s="146">
        <v>45434</v>
      </c>
      <c r="AI738" s="163">
        <v>6133333</v>
      </c>
      <c r="AJ738" s="152">
        <f t="shared" si="70"/>
        <v>0</v>
      </c>
      <c r="AK738" s="164">
        <v>2778</v>
      </c>
      <c r="AL738" s="146">
        <v>45440</v>
      </c>
      <c r="AM738" s="163">
        <v>6133333</v>
      </c>
      <c r="AN738" s="158">
        <f t="shared" si="71"/>
        <v>0</v>
      </c>
      <c r="AO738" s="157"/>
      <c r="AP738" s="157"/>
      <c r="AQ738" s="158">
        <f t="shared" si="73"/>
        <v>6133333</v>
      </c>
      <c r="AR738" s="158">
        <f t="shared" si="72"/>
        <v>0</v>
      </c>
      <c r="AS738" s="159" t="s">
        <v>170</v>
      </c>
      <c r="AT738" s="164">
        <v>95</v>
      </c>
      <c r="AU738" s="165" t="s">
        <v>2593</v>
      </c>
      <c r="AV738" s="148"/>
    </row>
    <row r="739" spans="1:48" s="118" customFormat="1" ht="18.75" customHeight="1">
      <c r="A739" s="140">
        <v>173</v>
      </c>
      <c r="B739" s="141" t="s">
        <v>2923</v>
      </c>
      <c r="C739" s="142" t="s">
        <v>153</v>
      </c>
      <c r="D739" s="168" t="s">
        <v>114</v>
      </c>
      <c r="E739" s="168" t="s">
        <v>119</v>
      </c>
      <c r="F739" s="142" t="s">
        <v>2249</v>
      </c>
      <c r="G739" s="141" t="s">
        <v>208</v>
      </c>
      <c r="H739" s="142" t="s">
        <v>209</v>
      </c>
      <c r="I739" s="142" t="s">
        <v>40</v>
      </c>
      <c r="J739" s="168" t="s">
        <v>2924</v>
      </c>
      <c r="K739" s="141" t="s">
        <v>225</v>
      </c>
      <c r="L739" s="141">
        <v>80111600</v>
      </c>
      <c r="M739" s="143">
        <v>7500000</v>
      </c>
      <c r="N739" s="144">
        <v>1</v>
      </c>
      <c r="O739" s="143">
        <v>7500000</v>
      </c>
      <c r="P739" s="144" t="s">
        <v>622</v>
      </c>
      <c r="Q739" s="144" t="s">
        <v>622</v>
      </c>
      <c r="R739" s="144" t="s">
        <v>622</v>
      </c>
      <c r="S739" s="141" t="s">
        <v>156</v>
      </c>
      <c r="T739" s="141" t="s">
        <v>2288</v>
      </c>
      <c r="U739" s="141" t="s">
        <v>2250</v>
      </c>
      <c r="V739" s="145" t="s">
        <v>2251</v>
      </c>
      <c r="W739" s="141" t="s">
        <v>4011</v>
      </c>
      <c r="X739" s="146">
        <v>45428</v>
      </c>
      <c r="Y739" s="147">
        <v>202415000047493</v>
      </c>
      <c r="Z739" s="147" t="s">
        <v>178</v>
      </c>
      <c r="AA739" s="141" t="s">
        <v>2925</v>
      </c>
      <c r="AB739" s="146">
        <v>45429</v>
      </c>
      <c r="AC739" s="162" t="s">
        <v>2926</v>
      </c>
      <c r="AD739" s="146">
        <v>45432</v>
      </c>
      <c r="AE739" s="163">
        <v>7500000</v>
      </c>
      <c r="AF739" s="152">
        <f t="shared" si="69"/>
        <v>0</v>
      </c>
      <c r="AG739" s="167">
        <v>774</v>
      </c>
      <c r="AH739" s="146">
        <v>45434</v>
      </c>
      <c r="AI739" s="163">
        <v>7500000</v>
      </c>
      <c r="AJ739" s="152">
        <f t="shared" si="70"/>
        <v>0</v>
      </c>
      <c r="AK739" s="164">
        <v>2740</v>
      </c>
      <c r="AL739" s="146">
        <v>45439</v>
      </c>
      <c r="AM739" s="163">
        <v>7500000</v>
      </c>
      <c r="AN739" s="158">
        <f t="shared" si="71"/>
        <v>0</v>
      </c>
      <c r="AO739" s="157"/>
      <c r="AP739" s="157"/>
      <c r="AQ739" s="158">
        <f t="shared" si="73"/>
        <v>7500000</v>
      </c>
      <c r="AR739" s="158">
        <f t="shared" si="72"/>
        <v>0</v>
      </c>
      <c r="AS739" s="159" t="s">
        <v>170</v>
      </c>
      <c r="AT739" s="164">
        <v>42</v>
      </c>
      <c r="AU739" s="165" t="s">
        <v>2613</v>
      </c>
      <c r="AV739" s="148"/>
    </row>
    <row r="740" spans="1:48" s="118" customFormat="1" ht="18.75" customHeight="1">
      <c r="A740" s="140">
        <v>174</v>
      </c>
      <c r="B740" s="141" t="s">
        <v>2927</v>
      </c>
      <c r="C740" s="142" t="s">
        <v>153</v>
      </c>
      <c r="D740" s="168" t="s">
        <v>114</v>
      </c>
      <c r="E740" s="168" t="s">
        <v>119</v>
      </c>
      <c r="F740" s="142" t="s">
        <v>2249</v>
      </c>
      <c r="G740" s="141" t="s">
        <v>208</v>
      </c>
      <c r="H740" s="142" t="s">
        <v>6</v>
      </c>
      <c r="I740" s="142" t="s">
        <v>40</v>
      </c>
      <c r="J740" s="168" t="s">
        <v>2928</v>
      </c>
      <c r="K740" s="141" t="s">
        <v>225</v>
      </c>
      <c r="L740" s="141">
        <v>93141500</v>
      </c>
      <c r="M740" s="143">
        <v>3688533</v>
      </c>
      <c r="N740" s="144">
        <v>1</v>
      </c>
      <c r="O740" s="143">
        <v>3688533</v>
      </c>
      <c r="P740" s="144" t="s">
        <v>622</v>
      </c>
      <c r="Q740" s="144" t="s">
        <v>622</v>
      </c>
      <c r="R740" s="144" t="s">
        <v>622</v>
      </c>
      <c r="S740" s="141" t="s">
        <v>156</v>
      </c>
      <c r="T740" s="141" t="s">
        <v>2288</v>
      </c>
      <c r="U740" s="141" t="s">
        <v>2250</v>
      </c>
      <c r="V740" s="145" t="s">
        <v>2251</v>
      </c>
      <c r="W740" s="141" t="s">
        <v>4011</v>
      </c>
      <c r="X740" s="146">
        <v>45428</v>
      </c>
      <c r="Y740" s="147">
        <v>202415000047493</v>
      </c>
      <c r="Z740" s="147" t="s">
        <v>178</v>
      </c>
      <c r="AA740" s="141" t="s">
        <v>2929</v>
      </c>
      <c r="AB740" s="146">
        <v>45429</v>
      </c>
      <c r="AC740" s="162" t="s">
        <v>2930</v>
      </c>
      <c r="AD740" s="146">
        <v>45432</v>
      </c>
      <c r="AE740" s="163">
        <v>3688533</v>
      </c>
      <c r="AF740" s="152">
        <f t="shared" si="69"/>
        <v>0</v>
      </c>
      <c r="AG740" s="167">
        <v>773</v>
      </c>
      <c r="AH740" s="146">
        <v>45434</v>
      </c>
      <c r="AI740" s="163">
        <v>3688533</v>
      </c>
      <c r="AJ740" s="152">
        <f t="shared" si="70"/>
        <v>0</v>
      </c>
      <c r="AK740" s="164">
        <v>2782</v>
      </c>
      <c r="AL740" s="146">
        <v>45440</v>
      </c>
      <c r="AM740" s="163">
        <v>3688533</v>
      </c>
      <c r="AN740" s="158">
        <f t="shared" si="71"/>
        <v>0</v>
      </c>
      <c r="AO740" s="157"/>
      <c r="AP740" s="157"/>
      <c r="AQ740" s="158">
        <f t="shared" si="73"/>
        <v>3688533</v>
      </c>
      <c r="AR740" s="158">
        <f t="shared" si="72"/>
        <v>0</v>
      </c>
      <c r="AS740" s="159" t="s">
        <v>170</v>
      </c>
      <c r="AT740" s="164">
        <v>144</v>
      </c>
      <c r="AU740" s="165" t="s">
        <v>2603</v>
      </c>
      <c r="AV740" s="148"/>
    </row>
    <row r="741" spans="1:48" s="118" customFormat="1" ht="18.75" customHeight="1">
      <c r="A741" s="140">
        <v>1</v>
      </c>
      <c r="B741" s="141" t="s">
        <v>2931</v>
      </c>
      <c r="C741" s="142" t="s">
        <v>154</v>
      </c>
      <c r="D741" s="168" t="s">
        <v>113</v>
      </c>
      <c r="E741" s="168" t="s">
        <v>118</v>
      </c>
      <c r="F741" s="142" t="s">
        <v>126</v>
      </c>
      <c r="G741" s="141" t="s">
        <v>231</v>
      </c>
      <c r="H741" s="142" t="s">
        <v>76</v>
      </c>
      <c r="I741" s="142" t="s">
        <v>40</v>
      </c>
      <c r="J741" s="168" t="s">
        <v>2932</v>
      </c>
      <c r="K741" s="141" t="s">
        <v>222</v>
      </c>
      <c r="L741" s="141" t="s">
        <v>2933</v>
      </c>
      <c r="M741" s="143">
        <v>20984000</v>
      </c>
      <c r="N741" s="144">
        <v>9</v>
      </c>
      <c r="O741" s="143">
        <v>92476690</v>
      </c>
      <c r="P741" s="144" t="s">
        <v>2934</v>
      </c>
      <c r="Q741" s="144" t="s">
        <v>2934</v>
      </c>
      <c r="R741" s="144" t="s">
        <v>2934</v>
      </c>
      <c r="S741" s="141" t="s">
        <v>230</v>
      </c>
      <c r="T741" s="141" t="s">
        <v>2935</v>
      </c>
      <c r="U741" s="141" t="s">
        <v>2936</v>
      </c>
      <c r="V741" s="145"/>
      <c r="W741" s="141" t="s">
        <v>2937</v>
      </c>
      <c r="X741" s="146">
        <v>45419</v>
      </c>
      <c r="Y741" s="147">
        <v>202417000043173</v>
      </c>
      <c r="Z741" s="147" t="s">
        <v>179</v>
      </c>
      <c r="AA741" s="141" t="s">
        <v>2938</v>
      </c>
      <c r="AB741" s="146">
        <v>45419</v>
      </c>
      <c r="AC741" s="162"/>
      <c r="AD741" s="146"/>
      <c r="AE741" s="163"/>
      <c r="AF741" s="152">
        <f t="shared" si="69"/>
        <v>92476690</v>
      </c>
      <c r="AG741" s="167"/>
      <c r="AH741" s="146"/>
      <c r="AI741" s="163"/>
      <c r="AJ741" s="152">
        <f t="shared" si="70"/>
        <v>0</v>
      </c>
      <c r="AK741" s="164"/>
      <c r="AL741" s="146"/>
      <c r="AM741" s="163"/>
      <c r="AN741" s="158">
        <f t="shared" si="71"/>
        <v>0</v>
      </c>
      <c r="AO741" s="157"/>
      <c r="AP741" s="157"/>
      <c r="AQ741" s="158">
        <f t="shared" si="73"/>
        <v>0</v>
      </c>
      <c r="AR741" s="158">
        <f t="shared" si="72"/>
        <v>92476690</v>
      </c>
      <c r="AS741" s="159"/>
      <c r="AT741" s="164"/>
      <c r="AU741" s="165"/>
      <c r="AV741" s="148"/>
    </row>
    <row r="742" spans="1:48" s="118" customFormat="1" ht="18.75" customHeight="1">
      <c r="A742" s="140">
        <v>2</v>
      </c>
      <c r="B742" s="141" t="s">
        <v>2939</v>
      </c>
      <c r="C742" s="142" t="s">
        <v>154</v>
      </c>
      <c r="D742" s="168" t="s">
        <v>113</v>
      </c>
      <c r="E742" s="168" t="s">
        <v>118</v>
      </c>
      <c r="F742" s="142" t="s">
        <v>126</v>
      </c>
      <c r="G742" s="141" t="s">
        <v>231</v>
      </c>
      <c r="H742" s="142" t="s">
        <v>81</v>
      </c>
      <c r="I742" s="142" t="s">
        <v>40</v>
      </c>
      <c r="J742" s="168" t="s">
        <v>2940</v>
      </c>
      <c r="K742" s="141" t="s">
        <v>226</v>
      </c>
      <c r="L742" s="141" t="s">
        <v>237</v>
      </c>
      <c r="M742" s="143">
        <v>0</v>
      </c>
      <c r="N742" s="144">
        <v>0</v>
      </c>
      <c r="O742" s="143">
        <f>85500000-85500000</f>
        <v>0</v>
      </c>
      <c r="P742" s="144" t="s">
        <v>361</v>
      </c>
      <c r="Q742" s="144" t="s">
        <v>361</v>
      </c>
      <c r="R742" s="144" t="s">
        <v>361</v>
      </c>
      <c r="S742" s="141" t="s">
        <v>230</v>
      </c>
      <c r="T742" s="141" t="s">
        <v>2935</v>
      </c>
      <c r="U742" s="141" t="s">
        <v>2936</v>
      </c>
      <c r="V742" s="145"/>
      <c r="W742" s="141" t="s">
        <v>4010</v>
      </c>
      <c r="X742" s="146">
        <v>45343</v>
      </c>
      <c r="Y742" s="147">
        <v>202417000022573</v>
      </c>
      <c r="Z742" s="147" t="s">
        <v>180</v>
      </c>
      <c r="AA742" s="141" t="s">
        <v>2941</v>
      </c>
      <c r="AB742" s="146"/>
      <c r="AC742" s="162"/>
      <c r="AD742" s="146"/>
      <c r="AE742" s="163"/>
      <c r="AF742" s="152">
        <f t="shared" si="69"/>
        <v>0</v>
      </c>
      <c r="AG742" s="167"/>
      <c r="AH742" s="146"/>
      <c r="AI742" s="163"/>
      <c r="AJ742" s="152">
        <f t="shared" si="70"/>
        <v>0</v>
      </c>
      <c r="AK742" s="164"/>
      <c r="AL742" s="146"/>
      <c r="AM742" s="163"/>
      <c r="AN742" s="158">
        <f t="shared" si="71"/>
        <v>0</v>
      </c>
      <c r="AO742" s="157"/>
      <c r="AP742" s="157"/>
      <c r="AQ742" s="158">
        <f t="shared" si="73"/>
        <v>0</v>
      </c>
      <c r="AR742" s="158">
        <f t="shared" si="72"/>
        <v>0</v>
      </c>
      <c r="AS742" s="159"/>
      <c r="AT742" s="164"/>
      <c r="AU742" s="165"/>
      <c r="AV742" s="148"/>
    </row>
    <row r="743" spans="1:48" s="118" customFormat="1" ht="18.75" customHeight="1">
      <c r="A743" s="140">
        <v>3</v>
      </c>
      <c r="B743" s="141" t="s">
        <v>2942</v>
      </c>
      <c r="C743" s="142" t="s">
        <v>154</v>
      </c>
      <c r="D743" s="168" t="s">
        <v>113</v>
      </c>
      <c r="E743" s="168" t="s">
        <v>118</v>
      </c>
      <c r="F743" s="142" t="s">
        <v>126</v>
      </c>
      <c r="G743" s="141" t="s">
        <v>231</v>
      </c>
      <c r="H743" s="142" t="s">
        <v>198</v>
      </c>
      <c r="I743" s="142" t="s">
        <v>40</v>
      </c>
      <c r="J743" s="168" t="s">
        <v>2943</v>
      </c>
      <c r="K743" s="141" t="s">
        <v>218</v>
      </c>
      <c r="L743" s="141">
        <v>80121704</v>
      </c>
      <c r="M743" s="143">
        <v>4541571.777777778</v>
      </c>
      <c r="N743" s="144">
        <v>9</v>
      </c>
      <c r="O743" s="143">
        <v>40874146</v>
      </c>
      <c r="P743" s="144" t="s">
        <v>2944</v>
      </c>
      <c r="Q743" s="144" t="s">
        <v>2944</v>
      </c>
      <c r="R743" s="144" t="s">
        <v>2944</v>
      </c>
      <c r="S743" s="141" t="s">
        <v>230</v>
      </c>
      <c r="T743" s="141" t="s">
        <v>2935</v>
      </c>
      <c r="U743" s="141" t="s">
        <v>2936</v>
      </c>
      <c r="V743" s="145"/>
      <c r="W743" s="141" t="s">
        <v>2946</v>
      </c>
      <c r="X743" s="146" t="s">
        <v>2947</v>
      </c>
      <c r="Y743" s="147" t="s">
        <v>2948</v>
      </c>
      <c r="Z743" s="147" t="s">
        <v>179</v>
      </c>
      <c r="AA743" s="141" t="s">
        <v>712</v>
      </c>
      <c r="AB743" s="146">
        <v>45357</v>
      </c>
      <c r="AC743" s="162" t="s">
        <v>2949</v>
      </c>
      <c r="AD743" s="146">
        <v>45345</v>
      </c>
      <c r="AE743" s="163">
        <v>27797640</v>
      </c>
      <c r="AF743" s="152">
        <f t="shared" si="69"/>
        <v>13076506</v>
      </c>
      <c r="AG743" s="167">
        <v>168</v>
      </c>
      <c r="AH743" s="146">
        <v>45348</v>
      </c>
      <c r="AI743" s="163">
        <v>27797640</v>
      </c>
      <c r="AJ743" s="152">
        <f t="shared" si="70"/>
        <v>0</v>
      </c>
      <c r="AK743" s="164">
        <v>381</v>
      </c>
      <c r="AL743" s="146">
        <v>45352</v>
      </c>
      <c r="AM743" s="163">
        <v>27797640</v>
      </c>
      <c r="AN743" s="158">
        <f t="shared" si="71"/>
        <v>0</v>
      </c>
      <c r="AO743" s="157">
        <v>13898820</v>
      </c>
      <c r="AP743" s="157"/>
      <c r="AQ743" s="158">
        <f t="shared" si="73"/>
        <v>13898820</v>
      </c>
      <c r="AR743" s="158">
        <f t="shared" si="72"/>
        <v>13076506</v>
      </c>
      <c r="AS743" s="159" t="s">
        <v>170</v>
      </c>
      <c r="AT743" s="164">
        <v>46</v>
      </c>
      <c r="AU743" s="165" t="s">
        <v>2950</v>
      </c>
      <c r="AV743" s="148"/>
    </row>
    <row r="744" spans="1:48" s="118" customFormat="1" ht="18.75" customHeight="1">
      <c r="A744" s="140">
        <v>4</v>
      </c>
      <c r="B744" s="141" t="s">
        <v>2951</v>
      </c>
      <c r="C744" s="142" t="s">
        <v>154</v>
      </c>
      <c r="D744" s="168" t="s">
        <v>113</v>
      </c>
      <c r="E744" s="168" t="s">
        <v>118</v>
      </c>
      <c r="F744" s="142" t="s">
        <v>126</v>
      </c>
      <c r="G744" s="141" t="s">
        <v>231</v>
      </c>
      <c r="H744" s="142" t="s">
        <v>198</v>
      </c>
      <c r="I744" s="142" t="s">
        <v>40</v>
      </c>
      <c r="J744" s="168" t="s">
        <v>2943</v>
      </c>
      <c r="K744" s="141" t="s">
        <v>218</v>
      </c>
      <c r="L744" s="141">
        <v>80121704</v>
      </c>
      <c r="M744" s="143">
        <v>7609268.25</v>
      </c>
      <c r="N744" s="144">
        <v>8</v>
      </c>
      <c r="O744" s="143">
        <v>60874146</v>
      </c>
      <c r="P744" s="144" t="s">
        <v>2944</v>
      </c>
      <c r="Q744" s="144" t="s">
        <v>2944</v>
      </c>
      <c r="R744" s="144" t="s">
        <v>2944</v>
      </c>
      <c r="S744" s="141" t="s">
        <v>230</v>
      </c>
      <c r="T744" s="141" t="s">
        <v>2935</v>
      </c>
      <c r="U744" s="141" t="s">
        <v>2936</v>
      </c>
      <c r="V744" s="145"/>
      <c r="W744" s="141" t="s">
        <v>2946</v>
      </c>
      <c r="X744" s="146" t="s">
        <v>2952</v>
      </c>
      <c r="Y744" s="147" t="s">
        <v>2953</v>
      </c>
      <c r="Z744" s="147" t="s">
        <v>179</v>
      </c>
      <c r="AA744" s="141" t="s">
        <v>712</v>
      </c>
      <c r="AB744" s="146">
        <v>45345</v>
      </c>
      <c r="AC744" s="162" t="s">
        <v>2954</v>
      </c>
      <c r="AD744" s="146">
        <v>45345</v>
      </c>
      <c r="AE744" s="163">
        <v>32000000</v>
      </c>
      <c r="AF744" s="152">
        <f t="shared" si="69"/>
        <v>28874146</v>
      </c>
      <c r="AG744" s="167">
        <v>170</v>
      </c>
      <c r="AH744" s="146">
        <v>45348</v>
      </c>
      <c r="AI744" s="163">
        <v>32000000</v>
      </c>
      <c r="AJ744" s="152">
        <f t="shared" si="70"/>
        <v>0</v>
      </c>
      <c r="AK744" s="164">
        <v>366</v>
      </c>
      <c r="AL744" s="146">
        <v>45352</v>
      </c>
      <c r="AM744" s="163">
        <v>32000000</v>
      </c>
      <c r="AN744" s="158">
        <f t="shared" si="71"/>
        <v>0</v>
      </c>
      <c r="AO744" s="157">
        <v>16000000</v>
      </c>
      <c r="AP744" s="157"/>
      <c r="AQ744" s="158">
        <f t="shared" si="73"/>
        <v>16000000</v>
      </c>
      <c r="AR744" s="158">
        <f t="shared" si="72"/>
        <v>28874146</v>
      </c>
      <c r="AS744" s="159" t="s">
        <v>170</v>
      </c>
      <c r="AT744" s="164">
        <v>45</v>
      </c>
      <c r="AU744" s="165" t="s">
        <v>2955</v>
      </c>
      <c r="AV744" s="148"/>
    </row>
    <row r="745" spans="1:48" s="118" customFormat="1" ht="18.75" customHeight="1">
      <c r="A745" s="140">
        <v>5</v>
      </c>
      <c r="B745" s="141" t="s">
        <v>2956</v>
      </c>
      <c r="C745" s="142" t="s">
        <v>154</v>
      </c>
      <c r="D745" s="168" t="s">
        <v>113</v>
      </c>
      <c r="E745" s="168" t="s">
        <v>118</v>
      </c>
      <c r="F745" s="142" t="s">
        <v>126</v>
      </c>
      <c r="G745" s="141" t="s">
        <v>231</v>
      </c>
      <c r="H745" s="142" t="s">
        <v>198</v>
      </c>
      <c r="I745" s="142" t="s">
        <v>40</v>
      </c>
      <c r="J745" s="168" t="s">
        <v>2943</v>
      </c>
      <c r="K745" s="141" t="s">
        <v>218</v>
      </c>
      <c r="L745" s="141">
        <v>80121704</v>
      </c>
      <c r="M745" s="143">
        <v>8759500</v>
      </c>
      <c r="N745" s="144">
        <v>8</v>
      </c>
      <c r="O745" s="143">
        <v>70076000</v>
      </c>
      <c r="P745" s="144" t="s">
        <v>2944</v>
      </c>
      <c r="Q745" s="144" t="s">
        <v>2944</v>
      </c>
      <c r="R745" s="144" t="s">
        <v>2944</v>
      </c>
      <c r="S745" s="141" t="s">
        <v>230</v>
      </c>
      <c r="T745" s="141" t="s">
        <v>2935</v>
      </c>
      <c r="U745" s="141" t="s">
        <v>2936</v>
      </c>
      <c r="V745" s="145"/>
      <c r="W745" s="141" t="s">
        <v>2946</v>
      </c>
      <c r="X745" s="146">
        <v>45342</v>
      </c>
      <c r="Y745" s="147">
        <v>202417000021923</v>
      </c>
      <c r="Z745" s="147" t="s">
        <v>179</v>
      </c>
      <c r="AA745" s="141" t="s">
        <v>712</v>
      </c>
      <c r="AB745" s="146">
        <v>45343</v>
      </c>
      <c r="AC745" s="162" t="s">
        <v>2957</v>
      </c>
      <c r="AD745" s="146">
        <v>45343</v>
      </c>
      <c r="AE745" s="163">
        <v>40618667</v>
      </c>
      <c r="AF745" s="152">
        <f t="shared" si="69"/>
        <v>29457333</v>
      </c>
      <c r="AG745" s="167">
        <v>128</v>
      </c>
      <c r="AH745" s="146">
        <v>45344</v>
      </c>
      <c r="AI745" s="163">
        <v>40618667</v>
      </c>
      <c r="AJ745" s="152">
        <f t="shared" si="70"/>
        <v>0</v>
      </c>
      <c r="AK745" s="164">
        <v>298</v>
      </c>
      <c r="AL745" s="146">
        <v>45348</v>
      </c>
      <c r="AM745" s="163">
        <v>40618667</v>
      </c>
      <c r="AN745" s="158">
        <f t="shared" si="71"/>
        <v>0</v>
      </c>
      <c r="AO745" s="157">
        <v>20626666</v>
      </c>
      <c r="AP745" s="157"/>
      <c r="AQ745" s="158">
        <f t="shared" si="73"/>
        <v>19992001</v>
      </c>
      <c r="AR745" s="158">
        <f t="shared" si="72"/>
        <v>29457333</v>
      </c>
      <c r="AS745" s="159" t="s">
        <v>170</v>
      </c>
      <c r="AT745" s="164">
        <v>20</v>
      </c>
      <c r="AU745" s="165" t="s">
        <v>2958</v>
      </c>
      <c r="AV745" s="148"/>
    </row>
    <row r="746" spans="1:48" s="118" customFormat="1" ht="18.75" customHeight="1">
      <c r="A746" s="140">
        <v>6</v>
      </c>
      <c r="B746" s="141" t="s">
        <v>2959</v>
      </c>
      <c r="C746" s="142" t="s">
        <v>154</v>
      </c>
      <c r="D746" s="168" t="s">
        <v>113</v>
      </c>
      <c r="E746" s="168" t="s">
        <v>118</v>
      </c>
      <c r="F746" s="142" t="s">
        <v>126</v>
      </c>
      <c r="G746" s="141" t="s">
        <v>231</v>
      </c>
      <c r="H746" s="142" t="s">
        <v>198</v>
      </c>
      <c r="I746" s="142" t="s">
        <v>40</v>
      </c>
      <c r="J746" s="168" t="s">
        <v>2943</v>
      </c>
      <c r="K746" s="141" t="s">
        <v>218</v>
      </c>
      <c r="L746" s="141">
        <v>80121704</v>
      </c>
      <c r="M746" s="143">
        <v>6535559</v>
      </c>
      <c r="N746" s="144">
        <v>10</v>
      </c>
      <c r="O746" s="143">
        <v>65355590</v>
      </c>
      <c r="P746" s="144" t="s">
        <v>2944</v>
      </c>
      <c r="Q746" s="144" t="s">
        <v>2944</v>
      </c>
      <c r="R746" s="144" t="s">
        <v>2944</v>
      </c>
      <c r="S746" s="141" t="s">
        <v>230</v>
      </c>
      <c r="T746" s="141" t="s">
        <v>2935</v>
      </c>
      <c r="U746" s="141" t="s">
        <v>2936</v>
      </c>
      <c r="V746" s="145"/>
      <c r="W746" s="141" t="s">
        <v>2946</v>
      </c>
      <c r="X746" s="146" t="s">
        <v>2960</v>
      </c>
      <c r="Y746" s="147" t="s">
        <v>2961</v>
      </c>
      <c r="Z746" s="147" t="s">
        <v>179</v>
      </c>
      <c r="AA746" s="141" t="s">
        <v>2962</v>
      </c>
      <c r="AB746" s="146" t="s">
        <v>2963</v>
      </c>
      <c r="AC746" s="162" t="s">
        <v>2964</v>
      </c>
      <c r="AD746" s="146">
        <v>45345</v>
      </c>
      <c r="AE746" s="163">
        <v>44000000</v>
      </c>
      <c r="AF746" s="152">
        <f t="shared" si="69"/>
        <v>21355590</v>
      </c>
      <c r="AG746" s="167">
        <v>172</v>
      </c>
      <c r="AH746" s="146">
        <v>45348</v>
      </c>
      <c r="AI746" s="163">
        <v>44000000</v>
      </c>
      <c r="AJ746" s="152">
        <f t="shared" si="70"/>
        <v>0</v>
      </c>
      <c r="AK746" s="164">
        <v>380</v>
      </c>
      <c r="AL746" s="146">
        <v>45352</v>
      </c>
      <c r="AM746" s="163">
        <v>44000000</v>
      </c>
      <c r="AN746" s="158">
        <f t="shared" si="71"/>
        <v>0</v>
      </c>
      <c r="AO746" s="157">
        <v>22000000</v>
      </c>
      <c r="AP746" s="157"/>
      <c r="AQ746" s="158">
        <f t="shared" si="73"/>
        <v>22000000</v>
      </c>
      <c r="AR746" s="158">
        <f t="shared" si="72"/>
        <v>21355590</v>
      </c>
      <c r="AS746" s="159" t="s">
        <v>170</v>
      </c>
      <c r="AT746" s="164">
        <v>47</v>
      </c>
      <c r="AU746" s="165" t="s">
        <v>2965</v>
      </c>
      <c r="AV746" s="148"/>
    </row>
    <row r="747" spans="1:48" s="118" customFormat="1" ht="18.75" customHeight="1">
      <c r="A747" s="140">
        <v>7</v>
      </c>
      <c r="B747" s="141" t="s">
        <v>2966</v>
      </c>
      <c r="C747" s="142" t="s">
        <v>154</v>
      </c>
      <c r="D747" s="168" t="s">
        <v>113</v>
      </c>
      <c r="E747" s="168" t="s">
        <v>118</v>
      </c>
      <c r="F747" s="142" t="s">
        <v>126</v>
      </c>
      <c r="G747" s="141" t="s">
        <v>231</v>
      </c>
      <c r="H747" s="142" t="s">
        <v>198</v>
      </c>
      <c r="I747" s="142" t="s">
        <v>40</v>
      </c>
      <c r="J747" s="168" t="s">
        <v>2943</v>
      </c>
      <c r="K747" s="141" t="s">
        <v>218</v>
      </c>
      <c r="L747" s="141">
        <v>80121704</v>
      </c>
      <c r="M747" s="143">
        <v>5134500</v>
      </c>
      <c r="N747" s="144">
        <v>8</v>
      </c>
      <c r="O747" s="143">
        <v>41076000</v>
      </c>
      <c r="P747" s="144" t="s">
        <v>2944</v>
      </c>
      <c r="Q747" s="144" t="s">
        <v>2944</v>
      </c>
      <c r="R747" s="144" t="s">
        <v>2944</v>
      </c>
      <c r="S747" s="141" t="s">
        <v>230</v>
      </c>
      <c r="T747" s="141" t="s">
        <v>2935</v>
      </c>
      <c r="U747" s="141" t="s">
        <v>2936</v>
      </c>
      <c r="V747" s="145"/>
      <c r="W747" s="141" t="s">
        <v>2946</v>
      </c>
      <c r="X747" s="146" t="s">
        <v>2960</v>
      </c>
      <c r="Y747" s="147" t="s">
        <v>2961</v>
      </c>
      <c r="Z747" s="147" t="s">
        <v>179</v>
      </c>
      <c r="AA747" s="141" t="s">
        <v>2967</v>
      </c>
      <c r="AB747" s="146">
        <v>45345</v>
      </c>
      <c r="AC747" s="162" t="s">
        <v>2968</v>
      </c>
      <c r="AD747" s="146">
        <v>45345</v>
      </c>
      <c r="AE747" s="163">
        <v>40000000</v>
      </c>
      <c r="AF747" s="152">
        <f t="shared" si="69"/>
        <v>1076000</v>
      </c>
      <c r="AG747" s="167">
        <v>174</v>
      </c>
      <c r="AH747" s="146">
        <v>45348</v>
      </c>
      <c r="AI747" s="163">
        <v>40000000</v>
      </c>
      <c r="AJ747" s="152">
        <f t="shared" si="70"/>
        <v>0</v>
      </c>
      <c r="AK747" s="164">
        <v>343</v>
      </c>
      <c r="AL747" s="146">
        <v>45351</v>
      </c>
      <c r="AM747" s="163">
        <v>40000000</v>
      </c>
      <c r="AN747" s="158">
        <f t="shared" si="71"/>
        <v>0</v>
      </c>
      <c r="AO747" s="157">
        <v>20000000</v>
      </c>
      <c r="AP747" s="157"/>
      <c r="AQ747" s="158">
        <f t="shared" si="73"/>
        <v>20000000</v>
      </c>
      <c r="AR747" s="158">
        <f t="shared" si="72"/>
        <v>1076000</v>
      </c>
      <c r="AS747" s="159" t="s">
        <v>170</v>
      </c>
      <c r="AT747" s="164">
        <v>31</v>
      </c>
      <c r="AU747" s="165" t="s">
        <v>2969</v>
      </c>
      <c r="AV747" s="148"/>
    </row>
    <row r="748" spans="1:48" s="118" customFormat="1" ht="18.75" customHeight="1">
      <c r="A748" s="140">
        <v>8</v>
      </c>
      <c r="B748" s="141" t="s">
        <v>2970</v>
      </c>
      <c r="C748" s="142" t="s">
        <v>154</v>
      </c>
      <c r="D748" s="168" t="s">
        <v>113</v>
      </c>
      <c r="E748" s="168" t="s">
        <v>118</v>
      </c>
      <c r="F748" s="142" t="s">
        <v>126</v>
      </c>
      <c r="G748" s="141" t="s">
        <v>231</v>
      </c>
      <c r="H748" s="142" t="s">
        <v>198</v>
      </c>
      <c r="I748" s="142" t="s">
        <v>40</v>
      </c>
      <c r="J748" s="168" t="s">
        <v>2971</v>
      </c>
      <c r="K748" s="141" t="s">
        <v>218</v>
      </c>
      <c r="L748" s="141">
        <v>80111600</v>
      </c>
      <c r="M748" s="143">
        <v>4579554.2</v>
      </c>
      <c r="N748" s="144">
        <v>10</v>
      </c>
      <c r="O748" s="143">
        <v>45795542</v>
      </c>
      <c r="P748" s="144" t="s">
        <v>2944</v>
      </c>
      <c r="Q748" s="144" t="s">
        <v>2944</v>
      </c>
      <c r="R748" s="144" t="s">
        <v>2944</v>
      </c>
      <c r="S748" s="141" t="s">
        <v>230</v>
      </c>
      <c r="T748" s="141" t="s">
        <v>2935</v>
      </c>
      <c r="U748" s="141" t="s">
        <v>2936</v>
      </c>
      <c r="V748" s="145"/>
      <c r="W748" s="141" t="s">
        <v>2972</v>
      </c>
      <c r="X748" s="146"/>
      <c r="Y748" s="147"/>
      <c r="Z748" s="147"/>
      <c r="AA748" s="141"/>
      <c r="AB748" s="146"/>
      <c r="AC748" s="162"/>
      <c r="AD748" s="146"/>
      <c r="AE748" s="163"/>
      <c r="AF748" s="152">
        <f t="shared" si="69"/>
        <v>45795542</v>
      </c>
      <c r="AG748" s="167"/>
      <c r="AH748" s="146"/>
      <c r="AI748" s="163"/>
      <c r="AJ748" s="152">
        <f t="shared" si="70"/>
        <v>0</v>
      </c>
      <c r="AK748" s="164"/>
      <c r="AL748" s="146"/>
      <c r="AM748" s="163"/>
      <c r="AN748" s="158">
        <f t="shared" si="71"/>
        <v>0</v>
      </c>
      <c r="AO748" s="157"/>
      <c r="AP748" s="157"/>
      <c r="AQ748" s="158">
        <f t="shared" si="73"/>
        <v>0</v>
      </c>
      <c r="AR748" s="158">
        <f t="shared" si="72"/>
        <v>45795542</v>
      </c>
      <c r="AS748" s="159"/>
      <c r="AT748" s="164"/>
      <c r="AU748" s="165"/>
      <c r="AV748" s="148"/>
    </row>
    <row r="749" spans="1:48" s="118" customFormat="1" ht="18.75" customHeight="1">
      <c r="A749" s="140">
        <v>9</v>
      </c>
      <c r="B749" s="141" t="s">
        <v>2973</v>
      </c>
      <c r="C749" s="142" t="s">
        <v>154</v>
      </c>
      <c r="D749" s="168" t="s">
        <v>113</v>
      </c>
      <c r="E749" s="168" t="s">
        <v>118</v>
      </c>
      <c r="F749" s="142" t="s">
        <v>126</v>
      </c>
      <c r="G749" s="141" t="s">
        <v>231</v>
      </c>
      <c r="H749" s="142" t="s">
        <v>198</v>
      </c>
      <c r="I749" s="142" t="s">
        <v>40</v>
      </c>
      <c r="J749" s="168" t="s">
        <v>2943</v>
      </c>
      <c r="K749" s="141" t="s">
        <v>218</v>
      </c>
      <c r="L749" s="141">
        <v>80121704</v>
      </c>
      <c r="M749" s="143">
        <v>5724442.75</v>
      </c>
      <c r="N749" s="144">
        <v>8</v>
      </c>
      <c r="O749" s="143">
        <v>45795542</v>
      </c>
      <c r="P749" s="144" t="s">
        <v>2944</v>
      </c>
      <c r="Q749" s="144" t="s">
        <v>2944</v>
      </c>
      <c r="R749" s="144" t="s">
        <v>2944</v>
      </c>
      <c r="S749" s="141" t="s">
        <v>230</v>
      </c>
      <c r="T749" s="141" t="s">
        <v>2935</v>
      </c>
      <c r="U749" s="141" t="s">
        <v>2936</v>
      </c>
      <c r="V749" s="145"/>
      <c r="W749" s="141" t="s">
        <v>2946</v>
      </c>
      <c r="X749" s="146" t="s">
        <v>2952</v>
      </c>
      <c r="Y749" s="147" t="s">
        <v>2953</v>
      </c>
      <c r="Z749" s="147" t="s">
        <v>179</v>
      </c>
      <c r="AA749" s="141" t="s">
        <v>712</v>
      </c>
      <c r="AB749" s="146">
        <v>45345</v>
      </c>
      <c r="AC749" s="162" t="s">
        <v>2974</v>
      </c>
      <c r="AD749" s="146">
        <v>45345</v>
      </c>
      <c r="AE749" s="163">
        <v>26000000</v>
      </c>
      <c r="AF749" s="152">
        <f t="shared" si="69"/>
        <v>19795542</v>
      </c>
      <c r="AG749" s="167">
        <v>177</v>
      </c>
      <c r="AH749" s="146">
        <v>45348</v>
      </c>
      <c r="AI749" s="163">
        <v>26000000</v>
      </c>
      <c r="AJ749" s="152">
        <f t="shared" si="70"/>
        <v>0</v>
      </c>
      <c r="AK749" s="164">
        <v>375</v>
      </c>
      <c r="AL749" s="146">
        <v>45352</v>
      </c>
      <c r="AM749" s="163">
        <v>26000000</v>
      </c>
      <c r="AN749" s="158">
        <f t="shared" si="71"/>
        <v>0</v>
      </c>
      <c r="AO749" s="157">
        <v>13000000</v>
      </c>
      <c r="AP749" s="157"/>
      <c r="AQ749" s="158">
        <f t="shared" si="73"/>
        <v>13000000</v>
      </c>
      <c r="AR749" s="158">
        <f t="shared" si="72"/>
        <v>19795542</v>
      </c>
      <c r="AS749" s="159" t="s">
        <v>170</v>
      </c>
      <c r="AT749" s="164">
        <v>36</v>
      </c>
      <c r="AU749" s="165" t="s">
        <v>2975</v>
      </c>
      <c r="AV749" s="148"/>
    </row>
    <row r="750" spans="1:48" s="118" customFormat="1" ht="18.75" customHeight="1">
      <c r="A750" s="140">
        <v>10</v>
      </c>
      <c r="B750" s="141" t="s">
        <v>2976</v>
      </c>
      <c r="C750" s="142" t="s">
        <v>154</v>
      </c>
      <c r="D750" s="168" t="s">
        <v>113</v>
      </c>
      <c r="E750" s="168" t="s">
        <v>118</v>
      </c>
      <c r="F750" s="142" t="s">
        <v>126</v>
      </c>
      <c r="G750" s="141" t="s">
        <v>231</v>
      </c>
      <c r="H750" s="142" t="s">
        <v>198</v>
      </c>
      <c r="I750" s="142" t="s">
        <v>40</v>
      </c>
      <c r="J750" s="168" t="s">
        <v>2943</v>
      </c>
      <c r="K750" s="141" t="s">
        <v>218</v>
      </c>
      <c r="L750" s="141">
        <v>80121704</v>
      </c>
      <c r="M750" s="143">
        <v>7609268.25</v>
      </c>
      <c r="N750" s="144">
        <v>8</v>
      </c>
      <c r="O750" s="143">
        <v>60874146</v>
      </c>
      <c r="P750" s="144" t="s">
        <v>2944</v>
      </c>
      <c r="Q750" s="144" t="s">
        <v>2944</v>
      </c>
      <c r="R750" s="144" t="s">
        <v>2944</v>
      </c>
      <c r="S750" s="141" t="s">
        <v>230</v>
      </c>
      <c r="T750" s="141" t="s">
        <v>2935</v>
      </c>
      <c r="U750" s="141" t="s">
        <v>2936</v>
      </c>
      <c r="V750" s="145"/>
      <c r="W750" s="141" t="s">
        <v>2946</v>
      </c>
      <c r="X750" s="146" t="s">
        <v>2952</v>
      </c>
      <c r="Y750" s="147" t="s">
        <v>2953</v>
      </c>
      <c r="Z750" s="147" t="s">
        <v>179</v>
      </c>
      <c r="AA750" s="141" t="s">
        <v>712</v>
      </c>
      <c r="AB750" s="146">
        <v>45345</v>
      </c>
      <c r="AC750" s="162" t="s">
        <v>2977</v>
      </c>
      <c r="AD750" s="146">
        <v>45345</v>
      </c>
      <c r="AE750" s="163">
        <v>32000000</v>
      </c>
      <c r="AF750" s="152">
        <f t="shared" si="69"/>
        <v>28874146</v>
      </c>
      <c r="AG750" s="167">
        <v>178</v>
      </c>
      <c r="AH750" s="146">
        <v>45348</v>
      </c>
      <c r="AI750" s="163">
        <v>32000000</v>
      </c>
      <c r="AJ750" s="152">
        <f t="shared" si="70"/>
        <v>0</v>
      </c>
      <c r="AK750" s="164">
        <v>376</v>
      </c>
      <c r="AL750" s="146">
        <v>45352</v>
      </c>
      <c r="AM750" s="163">
        <v>32000000</v>
      </c>
      <c r="AN750" s="158">
        <f t="shared" si="71"/>
        <v>0</v>
      </c>
      <c r="AO750" s="157">
        <v>16000000</v>
      </c>
      <c r="AP750" s="157"/>
      <c r="AQ750" s="158">
        <f t="shared" si="73"/>
        <v>16000000</v>
      </c>
      <c r="AR750" s="158">
        <f t="shared" si="72"/>
        <v>28874146</v>
      </c>
      <c r="AS750" s="159" t="s">
        <v>170</v>
      </c>
      <c r="AT750" s="164">
        <v>35</v>
      </c>
      <c r="AU750" s="165" t="s">
        <v>2978</v>
      </c>
      <c r="AV750" s="148"/>
    </row>
    <row r="751" spans="1:48" s="118" customFormat="1" ht="18.75" customHeight="1">
      <c r="A751" s="140">
        <v>11</v>
      </c>
      <c r="B751" s="141" t="s">
        <v>2979</v>
      </c>
      <c r="C751" s="142" t="s">
        <v>154</v>
      </c>
      <c r="D751" s="168" t="s">
        <v>113</v>
      </c>
      <c r="E751" s="168" t="s">
        <v>118</v>
      </c>
      <c r="F751" s="142" t="s">
        <v>126</v>
      </c>
      <c r="G751" s="141" t="s">
        <v>231</v>
      </c>
      <c r="H751" s="142" t="s">
        <v>198</v>
      </c>
      <c r="I751" s="142" t="s">
        <v>40</v>
      </c>
      <c r="J751" s="168" t="s">
        <v>2943</v>
      </c>
      <c r="K751" s="141" t="s">
        <v>218</v>
      </c>
      <c r="L751" s="141">
        <v>80121704</v>
      </c>
      <c r="M751" s="143">
        <v>6574375</v>
      </c>
      <c r="N751" s="144">
        <v>8</v>
      </c>
      <c r="O751" s="143">
        <v>52595000</v>
      </c>
      <c r="P751" s="144" t="s">
        <v>2944</v>
      </c>
      <c r="Q751" s="144" t="s">
        <v>2944</v>
      </c>
      <c r="R751" s="144" t="s">
        <v>2944</v>
      </c>
      <c r="S751" s="141" t="s">
        <v>230</v>
      </c>
      <c r="T751" s="141" t="s">
        <v>2935</v>
      </c>
      <c r="U751" s="141" t="s">
        <v>2936</v>
      </c>
      <c r="V751" s="145"/>
      <c r="W751" s="141" t="s">
        <v>2946</v>
      </c>
      <c r="X751" s="146" t="s">
        <v>2952</v>
      </c>
      <c r="Y751" s="147" t="s">
        <v>2953</v>
      </c>
      <c r="Z751" s="147" t="s">
        <v>179</v>
      </c>
      <c r="AA751" s="141" t="s">
        <v>712</v>
      </c>
      <c r="AB751" s="146">
        <v>45345</v>
      </c>
      <c r="AC751" s="162" t="s">
        <v>2980</v>
      </c>
      <c r="AD751" s="146">
        <v>45345</v>
      </c>
      <c r="AE751" s="163">
        <v>44000000</v>
      </c>
      <c r="AF751" s="152">
        <f t="shared" si="69"/>
        <v>8595000</v>
      </c>
      <c r="AG751" s="167">
        <v>179</v>
      </c>
      <c r="AH751" s="146">
        <v>45348</v>
      </c>
      <c r="AI751" s="163">
        <v>44000000</v>
      </c>
      <c r="AJ751" s="152">
        <f t="shared" si="70"/>
        <v>0</v>
      </c>
      <c r="AK751" s="164">
        <v>383</v>
      </c>
      <c r="AL751" s="146">
        <v>45352</v>
      </c>
      <c r="AM751" s="163">
        <v>44000000</v>
      </c>
      <c r="AN751" s="158">
        <f t="shared" si="71"/>
        <v>0</v>
      </c>
      <c r="AO751" s="157">
        <v>22000000</v>
      </c>
      <c r="AP751" s="157"/>
      <c r="AQ751" s="158">
        <f t="shared" si="73"/>
        <v>22000000</v>
      </c>
      <c r="AR751" s="158">
        <f t="shared" si="72"/>
        <v>8595000</v>
      </c>
      <c r="AS751" s="159" t="s">
        <v>170</v>
      </c>
      <c r="AT751" s="164">
        <v>44</v>
      </c>
      <c r="AU751" s="165" t="s">
        <v>2981</v>
      </c>
      <c r="AV751" s="148"/>
    </row>
    <row r="752" spans="1:48" s="118" customFormat="1" ht="18.75" customHeight="1">
      <c r="A752" s="140">
        <v>12</v>
      </c>
      <c r="B752" s="141" t="s">
        <v>2982</v>
      </c>
      <c r="C752" s="142" t="s">
        <v>154</v>
      </c>
      <c r="D752" s="168" t="s">
        <v>113</v>
      </c>
      <c r="E752" s="168" t="s">
        <v>118</v>
      </c>
      <c r="F752" s="142" t="s">
        <v>126</v>
      </c>
      <c r="G752" s="141" t="s">
        <v>231</v>
      </c>
      <c r="H752" s="142" t="s">
        <v>198</v>
      </c>
      <c r="I752" s="142" t="s">
        <v>40</v>
      </c>
      <c r="J752" s="168" t="s">
        <v>2983</v>
      </c>
      <c r="K752" s="141" t="s">
        <v>218</v>
      </c>
      <c r="L752" s="141">
        <v>80111600</v>
      </c>
      <c r="M752" s="143">
        <v>3154000</v>
      </c>
      <c r="N752" s="144">
        <v>10</v>
      </c>
      <c r="O752" s="143">
        <v>6727463</v>
      </c>
      <c r="P752" s="144" t="s">
        <v>242</v>
      </c>
      <c r="Q752" s="144" t="s">
        <v>242</v>
      </c>
      <c r="R752" s="144" t="s">
        <v>242</v>
      </c>
      <c r="S752" s="141" t="s">
        <v>230</v>
      </c>
      <c r="T752" s="141" t="s">
        <v>2935</v>
      </c>
      <c r="U752" s="141" t="s">
        <v>2936</v>
      </c>
      <c r="V752" s="145"/>
      <c r="W752" s="141" t="s">
        <v>2984</v>
      </c>
      <c r="X752" s="146">
        <v>45363</v>
      </c>
      <c r="Y752" s="147">
        <v>202417000030633</v>
      </c>
      <c r="Z752" s="147" t="s">
        <v>179</v>
      </c>
      <c r="AA752" s="141" t="s">
        <v>2985</v>
      </c>
      <c r="AB752" s="146">
        <v>45363</v>
      </c>
      <c r="AC752" s="162"/>
      <c r="AD752" s="146"/>
      <c r="AE752" s="163"/>
      <c r="AF752" s="152">
        <f t="shared" si="69"/>
        <v>6727463</v>
      </c>
      <c r="AG752" s="167"/>
      <c r="AH752" s="146"/>
      <c r="AI752" s="163"/>
      <c r="AJ752" s="152">
        <f t="shared" si="70"/>
        <v>0</v>
      </c>
      <c r="AK752" s="164"/>
      <c r="AL752" s="146"/>
      <c r="AM752" s="163"/>
      <c r="AN752" s="158">
        <f t="shared" si="71"/>
        <v>0</v>
      </c>
      <c r="AO752" s="157"/>
      <c r="AP752" s="157"/>
      <c r="AQ752" s="158">
        <f t="shared" si="73"/>
        <v>0</v>
      </c>
      <c r="AR752" s="158">
        <f t="shared" si="72"/>
        <v>6727463</v>
      </c>
      <c r="AS752" s="159"/>
      <c r="AT752" s="164"/>
      <c r="AU752" s="165"/>
      <c r="AV752" s="148"/>
    </row>
    <row r="753" spans="1:48" s="118" customFormat="1" ht="18.75" customHeight="1">
      <c r="A753" s="140">
        <v>13</v>
      </c>
      <c r="B753" s="141" t="s">
        <v>2986</v>
      </c>
      <c r="C753" s="142" t="s">
        <v>154</v>
      </c>
      <c r="D753" s="168" t="s">
        <v>113</v>
      </c>
      <c r="E753" s="168" t="s">
        <v>118</v>
      </c>
      <c r="F753" s="142" t="s">
        <v>126</v>
      </c>
      <c r="G753" s="141" t="s">
        <v>231</v>
      </c>
      <c r="H753" s="142" t="s">
        <v>198</v>
      </c>
      <c r="I753" s="142" t="s">
        <v>40</v>
      </c>
      <c r="J753" s="168" t="s">
        <v>2987</v>
      </c>
      <c r="K753" s="141" t="s">
        <v>218</v>
      </c>
      <c r="L753" s="141">
        <v>80111600</v>
      </c>
      <c r="M753" s="143">
        <v>15218536.5</v>
      </c>
      <c r="N753" s="144">
        <v>4</v>
      </c>
      <c r="O753" s="143">
        <v>60874146</v>
      </c>
      <c r="P753" s="144" t="s">
        <v>2944</v>
      </c>
      <c r="Q753" s="144" t="s">
        <v>2944</v>
      </c>
      <c r="R753" s="144" t="s">
        <v>2944</v>
      </c>
      <c r="S753" s="141" t="s">
        <v>230</v>
      </c>
      <c r="T753" s="141" t="s">
        <v>2935</v>
      </c>
      <c r="U753" s="141" t="s">
        <v>2936</v>
      </c>
      <c r="V753" s="145"/>
      <c r="W753" s="141" t="s">
        <v>2984</v>
      </c>
      <c r="X753" s="146">
        <v>45345</v>
      </c>
      <c r="Y753" s="147">
        <v>202417000023213</v>
      </c>
      <c r="Z753" s="147" t="s">
        <v>179</v>
      </c>
      <c r="AA753" s="141" t="s">
        <v>712</v>
      </c>
      <c r="AB753" s="146">
        <v>45352</v>
      </c>
      <c r="AC753" s="162" t="s">
        <v>2988</v>
      </c>
      <c r="AD753" s="146">
        <v>45352</v>
      </c>
      <c r="AE753" s="163">
        <v>57120000</v>
      </c>
      <c r="AF753" s="152">
        <f t="shared" si="69"/>
        <v>3754146</v>
      </c>
      <c r="AG753" s="167">
        <v>378</v>
      </c>
      <c r="AH753" s="146">
        <v>45355</v>
      </c>
      <c r="AI753" s="163">
        <v>57120000</v>
      </c>
      <c r="AJ753" s="152">
        <f t="shared" si="70"/>
        <v>0</v>
      </c>
      <c r="AK753" s="164">
        <v>837</v>
      </c>
      <c r="AL753" s="146">
        <v>45366</v>
      </c>
      <c r="AM753" s="163">
        <v>57120000</v>
      </c>
      <c r="AN753" s="158">
        <f t="shared" si="71"/>
        <v>0</v>
      </c>
      <c r="AO753" s="157">
        <v>20468000</v>
      </c>
      <c r="AP753" s="157"/>
      <c r="AQ753" s="158">
        <f t="shared" si="73"/>
        <v>36652000</v>
      </c>
      <c r="AR753" s="158">
        <f t="shared" si="72"/>
        <v>3754146</v>
      </c>
      <c r="AS753" s="159" t="s">
        <v>170</v>
      </c>
      <c r="AT753" s="164">
        <v>174</v>
      </c>
      <c r="AU753" s="165" t="s">
        <v>2989</v>
      </c>
      <c r="AV753" s="148"/>
    </row>
    <row r="754" spans="1:48" s="118" customFormat="1" ht="18.75" customHeight="1">
      <c r="A754" s="140">
        <v>14</v>
      </c>
      <c r="B754" s="141" t="s">
        <v>2990</v>
      </c>
      <c r="C754" s="142" t="s">
        <v>154</v>
      </c>
      <c r="D754" s="168" t="s">
        <v>113</v>
      </c>
      <c r="E754" s="168" t="s">
        <v>118</v>
      </c>
      <c r="F754" s="142" t="s">
        <v>126</v>
      </c>
      <c r="G754" s="141" t="s">
        <v>231</v>
      </c>
      <c r="H754" s="142" t="s">
        <v>4</v>
      </c>
      <c r="I754" s="142" t="s">
        <v>40</v>
      </c>
      <c r="J754" s="168" t="s">
        <v>2991</v>
      </c>
      <c r="K754" s="141" t="s">
        <v>218</v>
      </c>
      <c r="L754" s="141">
        <v>80111600</v>
      </c>
      <c r="M754" s="143">
        <v>9500000</v>
      </c>
      <c r="N754" s="144">
        <v>10</v>
      </c>
      <c r="O754" s="143">
        <v>73215250</v>
      </c>
      <c r="P754" s="144" t="s">
        <v>2945</v>
      </c>
      <c r="Q754" s="144" t="s">
        <v>2945</v>
      </c>
      <c r="R754" s="144" t="s">
        <v>2945</v>
      </c>
      <c r="S754" s="141" t="s">
        <v>230</v>
      </c>
      <c r="T754" s="141" t="s">
        <v>2935</v>
      </c>
      <c r="U754" s="141" t="s">
        <v>2936</v>
      </c>
      <c r="V754" s="145"/>
      <c r="W754" s="141" t="s">
        <v>2992</v>
      </c>
      <c r="X754" s="146" t="s">
        <v>2993</v>
      </c>
      <c r="Y754" s="147" t="s">
        <v>2994</v>
      </c>
      <c r="Z754" s="147" t="s">
        <v>179</v>
      </c>
      <c r="AA754" s="141" t="s">
        <v>2995</v>
      </c>
      <c r="AB754" s="146" t="s">
        <v>2996</v>
      </c>
      <c r="AC754" s="162" t="s">
        <v>2997</v>
      </c>
      <c r="AD754" s="146">
        <v>45371</v>
      </c>
      <c r="AE754" s="163">
        <v>30000000</v>
      </c>
      <c r="AF754" s="152">
        <f t="shared" si="69"/>
        <v>43215250</v>
      </c>
      <c r="AG754" s="167">
        <v>529</v>
      </c>
      <c r="AH754" s="146">
        <v>45371</v>
      </c>
      <c r="AI754" s="163">
        <v>30000000</v>
      </c>
      <c r="AJ754" s="152">
        <f t="shared" si="70"/>
        <v>0</v>
      </c>
      <c r="AK754" s="164">
        <v>1140</v>
      </c>
      <c r="AL754" s="146">
        <v>45383</v>
      </c>
      <c r="AM754" s="163">
        <v>30000000</v>
      </c>
      <c r="AN754" s="158">
        <f t="shared" si="71"/>
        <v>0</v>
      </c>
      <c r="AO754" s="157">
        <v>10000000</v>
      </c>
      <c r="AP754" s="157"/>
      <c r="AQ754" s="158">
        <f t="shared" si="73"/>
        <v>20000000</v>
      </c>
      <c r="AR754" s="158">
        <f t="shared" si="72"/>
        <v>43215250</v>
      </c>
      <c r="AS754" s="159" t="s">
        <v>170</v>
      </c>
      <c r="AT754" s="164">
        <v>248</v>
      </c>
      <c r="AU754" s="165" t="s">
        <v>2998</v>
      </c>
      <c r="AV754" s="148"/>
    </row>
    <row r="755" spans="1:48" s="118" customFormat="1" ht="18.75" customHeight="1">
      <c r="A755" s="140">
        <v>15</v>
      </c>
      <c r="B755" s="141" t="s">
        <v>2999</v>
      </c>
      <c r="C755" s="142" t="s">
        <v>154</v>
      </c>
      <c r="D755" s="168" t="s">
        <v>113</v>
      </c>
      <c r="E755" s="168" t="s">
        <v>118</v>
      </c>
      <c r="F755" s="142" t="s">
        <v>126</v>
      </c>
      <c r="G755" s="141" t="s">
        <v>231</v>
      </c>
      <c r="H755" s="142" t="s">
        <v>4</v>
      </c>
      <c r="I755" s="142" t="s">
        <v>40</v>
      </c>
      <c r="J755" s="168" t="s">
        <v>3000</v>
      </c>
      <c r="K755" s="141" t="s">
        <v>218</v>
      </c>
      <c r="L755" s="141">
        <v>80111600</v>
      </c>
      <c r="M755" s="143">
        <v>4817725</v>
      </c>
      <c r="N755" s="144">
        <v>10</v>
      </c>
      <c r="O755" s="143">
        <v>48177250</v>
      </c>
      <c r="P755" s="144" t="s">
        <v>2944</v>
      </c>
      <c r="Q755" s="144" t="s">
        <v>2944</v>
      </c>
      <c r="R755" s="144" t="s">
        <v>2944</v>
      </c>
      <c r="S755" s="141" t="s">
        <v>230</v>
      </c>
      <c r="T755" s="141" t="s">
        <v>2935</v>
      </c>
      <c r="U755" s="141" t="s">
        <v>2936</v>
      </c>
      <c r="V755" s="145"/>
      <c r="W755" s="141" t="s">
        <v>2992</v>
      </c>
      <c r="X755" s="146">
        <v>45331</v>
      </c>
      <c r="Y755" s="147">
        <v>202417000015463</v>
      </c>
      <c r="Z755" s="147" t="s">
        <v>179</v>
      </c>
      <c r="AA755" s="141" t="s">
        <v>3001</v>
      </c>
      <c r="AB755" s="146">
        <v>45331</v>
      </c>
      <c r="AC755" s="162"/>
      <c r="AD755" s="146"/>
      <c r="AE755" s="163"/>
      <c r="AF755" s="152">
        <f t="shared" si="69"/>
        <v>48177250</v>
      </c>
      <c r="AG755" s="167"/>
      <c r="AH755" s="146"/>
      <c r="AI755" s="163"/>
      <c r="AJ755" s="152">
        <f t="shared" si="70"/>
        <v>0</v>
      </c>
      <c r="AK755" s="164"/>
      <c r="AL755" s="146"/>
      <c r="AM755" s="163"/>
      <c r="AN755" s="158">
        <f t="shared" si="71"/>
        <v>0</v>
      </c>
      <c r="AO755" s="157"/>
      <c r="AP755" s="157"/>
      <c r="AQ755" s="158">
        <f t="shared" si="73"/>
        <v>0</v>
      </c>
      <c r="AR755" s="158">
        <f t="shared" si="72"/>
        <v>48177250</v>
      </c>
      <c r="AS755" s="159"/>
      <c r="AT755" s="164"/>
      <c r="AU755" s="165"/>
      <c r="AV755" s="148"/>
    </row>
    <row r="756" spans="1:48" s="118" customFormat="1" ht="18.75" customHeight="1">
      <c r="A756" s="140">
        <v>16</v>
      </c>
      <c r="B756" s="141" t="s">
        <v>3002</v>
      </c>
      <c r="C756" s="142" t="s">
        <v>154</v>
      </c>
      <c r="D756" s="168" t="s">
        <v>113</v>
      </c>
      <c r="E756" s="168" t="s">
        <v>118</v>
      </c>
      <c r="F756" s="142" t="s">
        <v>126</v>
      </c>
      <c r="G756" s="141" t="s">
        <v>231</v>
      </c>
      <c r="H756" s="142" t="s">
        <v>4</v>
      </c>
      <c r="I756" s="142" t="s">
        <v>40</v>
      </c>
      <c r="J756" s="168" t="s">
        <v>3003</v>
      </c>
      <c r="K756" s="141" t="s">
        <v>218</v>
      </c>
      <c r="L756" s="141">
        <v>80111600</v>
      </c>
      <c r="M756" s="143">
        <v>7615225.75</v>
      </c>
      <c r="N756" s="144">
        <v>4</v>
      </c>
      <c r="O756" s="143">
        <v>30460903</v>
      </c>
      <c r="P756" s="144" t="s">
        <v>2944</v>
      </c>
      <c r="Q756" s="144" t="s">
        <v>2944</v>
      </c>
      <c r="R756" s="144" t="s">
        <v>2944</v>
      </c>
      <c r="S756" s="141" t="s">
        <v>230</v>
      </c>
      <c r="T756" s="141" t="s">
        <v>2935</v>
      </c>
      <c r="U756" s="141" t="s">
        <v>2936</v>
      </c>
      <c r="V756" s="145"/>
      <c r="W756" s="141" t="s">
        <v>2972</v>
      </c>
      <c r="X756" s="146">
        <v>45345</v>
      </c>
      <c r="Y756" s="147">
        <v>202417000023303</v>
      </c>
      <c r="Z756" s="147" t="s">
        <v>179</v>
      </c>
      <c r="AA756" s="141" t="s">
        <v>3004</v>
      </c>
      <c r="AB756" s="146">
        <v>45348</v>
      </c>
      <c r="AC756" s="162" t="s">
        <v>3005</v>
      </c>
      <c r="AD756" s="146">
        <v>45350</v>
      </c>
      <c r="AE756" s="163">
        <v>28000000</v>
      </c>
      <c r="AF756" s="152">
        <f t="shared" si="69"/>
        <v>2460903</v>
      </c>
      <c r="AG756" s="167">
        <v>379</v>
      </c>
      <c r="AH756" s="146">
        <v>45355</v>
      </c>
      <c r="AI756" s="163">
        <v>26833333</v>
      </c>
      <c r="AJ756" s="152">
        <f t="shared" si="70"/>
        <v>1166667</v>
      </c>
      <c r="AK756" s="164">
        <v>515</v>
      </c>
      <c r="AL756" s="146">
        <v>45359</v>
      </c>
      <c r="AM756" s="163">
        <v>26833333</v>
      </c>
      <c r="AN756" s="158">
        <f t="shared" si="71"/>
        <v>0</v>
      </c>
      <c r="AO756" s="157">
        <v>12366667</v>
      </c>
      <c r="AP756" s="157"/>
      <c r="AQ756" s="158">
        <f t="shared" si="73"/>
        <v>14466666</v>
      </c>
      <c r="AR756" s="158">
        <f t="shared" si="72"/>
        <v>3627570</v>
      </c>
      <c r="AS756" s="159" t="s">
        <v>170</v>
      </c>
      <c r="AT756" s="164">
        <v>93</v>
      </c>
      <c r="AU756" s="165" t="s">
        <v>3006</v>
      </c>
      <c r="AV756" s="148" t="s">
        <v>3007</v>
      </c>
    </row>
    <row r="757" spans="1:48" s="118" customFormat="1" ht="18.75" customHeight="1">
      <c r="A757" s="140">
        <v>17</v>
      </c>
      <c r="B757" s="141" t="s">
        <v>3008</v>
      </c>
      <c r="C757" s="142" t="s">
        <v>154</v>
      </c>
      <c r="D757" s="168" t="s">
        <v>113</v>
      </c>
      <c r="E757" s="168" t="s">
        <v>118</v>
      </c>
      <c r="F757" s="142" t="s">
        <v>126</v>
      </c>
      <c r="G757" s="141" t="s">
        <v>231</v>
      </c>
      <c r="H757" s="142" t="s">
        <v>4</v>
      </c>
      <c r="I757" s="142" t="s">
        <v>40</v>
      </c>
      <c r="J757" s="168" t="s">
        <v>3009</v>
      </c>
      <c r="K757" s="141" t="s">
        <v>218</v>
      </c>
      <c r="L757" s="141">
        <v>80111600</v>
      </c>
      <c r="M757" s="143">
        <v>11000000</v>
      </c>
      <c r="N757" s="144">
        <v>10</v>
      </c>
      <c r="O757" s="143">
        <v>83026500</v>
      </c>
      <c r="P757" s="144" t="s">
        <v>2944</v>
      </c>
      <c r="Q757" s="144" t="s">
        <v>2944</v>
      </c>
      <c r="R757" s="144" t="s">
        <v>2944</v>
      </c>
      <c r="S757" s="141" t="s">
        <v>230</v>
      </c>
      <c r="T757" s="141" t="s">
        <v>2935</v>
      </c>
      <c r="U757" s="141" t="s">
        <v>2936</v>
      </c>
      <c r="V757" s="145"/>
      <c r="W757" s="141" t="s">
        <v>2992</v>
      </c>
      <c r="X757" s="146" t="s">
        <v>3010</v>
      </c>
      <c r="Y757" s="147" t="s">
        <v>3011</v>
      </c>
      <c r="Z757" s="147" t="s">
        <v>179</v>
      </c>
      <c r="AA757" s="141" t="s">
        <v>3012</v>
      </c>
      <c r="AB757" s="146" t="s">
        <v>3013</v>
      </c>
      <c r="AC757" s="162" t="s">
        <v>3014</v>
      </c>
      <c r="AD757" s="146">
        <v>45327</v>
      </c>
      <c r="AE757" s="163">
        <v>66640000</v>
      </c>
      <c r="AF757" s="152">
        <f t="shared" si="69"/>
        <v>16386500</v>
      </c>
      <c r="AG757" s="167">
        <v>66</v>
      </c>
      <c r="AH757" s="146">
        <v>45329</v>
      </c>
      <c r="AI757" s="163">
        <v>66640000</v>
      </c>
      <c r="AJ757" s="152">
        <f t="shared" si="70"/>
        <v>0</v>
      </c>
      <c r="AK757" s="164">
        <v>191</v>
      </c>
      <c r="AL757" s="146">
        <v>45334</v>
      </c>
      <c r="AM757" s="163">
        <v>66640000</v>
      </c>
      <c r="AN757" s="158">
        <f t="shared" si="71"/>
        <v>0</v>
      </c>
      <c r="AO757" s="157">
        <v>37128000</v>
      </c>
      <c r="AP757" s="157"/>
      <c r="AQ757" s="158">
        <f t="shared" si="73"/>
        <v>29512000</v>
      </c>
      <c r="AR757" s="158">
        <f t="shared" si="72"/>
        <v>16386500</v>
      </c>
      <c r="AS757" s="159" t="s">
        <v>170</v>
      </c>
      <c r="AT757" s="164">
        <v>4</v>
      </c>
      <c r="AU757" s="165" t="s">
        <v>3015</v>
      </c>
      <c r="AV757" s="148"/>
    </row>
    <row r="758" spans="1:48" s="118" customFormat="1" ht="18.75" customHeight="1">
      <c r="A758" s="140">
        <v>18</v>
      </c>
      <c r="B758" s="141" t="s">
        <v>3016</v>
      </c>
      <c r="C758" s="142" t="s">
        <v>154</v>
      </c>
      <c r="D758" s="168" t="s">
        <v>113</v>
      </c>
      <c r="E758" s="168" t="s">
        <v>118</v>
      </c>
      <c r="F758" s="142" t="s">
        <v>126</v>
      </c>
      <c r="G758" s="141" t="s">
        <v>231</v>
      </c>
      <c r="H758" s="142" t="s">
        <v>4</v>
      </c>
      <c r="I758" s="142" t="s">
        <v>40</v>
      </c>
      <c r="J758" s="168" t="s">
        <v>3017</v>
      </c>
      <c r="K758" s="141" t="s">
        <v>218</v>
      </c>
      <c r="L758" s="141">
        <v>80111600</v>
      </c>
      <c r="M758" s="143">
        <v>11000000</v>
      </c>
      <c r="N758" s="144">
        <v>10</v>
      </c>
      <c r="O758" s="143">
        <v>80754500</v>
      </c>
      <c r="P758" s="144" t="s">
        <v>2945</v>
      </c>
      <c r="Q758" s="144" t="s">
        <v>2945</v>
      </c>
      <c r="R758" s="144" t="s">
        <v>2945</v>
      </c>
      <c r="S758" s="141" t="s">
        <v>230</v>
      </c>
      <c r="T758" s="141" t="s">
        <v>2935</v>
      </c>
      <c r="U758" s="141" t="s">
        <v>2936</v>
      </c>
      <c r="V758" s="145"/>
      <c r="W758" s="141" t="s">
        <v>2992</v>
      </c>
      <c r="X758" s="146" t="s">
        <v>3018</v>
      </c>
      <c r="Y758" s="147" t="s">
        <v>3019</v>
      </c>
      <c r="Z758" s="147" t="s">
        <v>179</v>
      </c>
      <c r="AA758" s="141" t="s">
        <v>3020</v>
      </c>
      <c r="AB758" s="146" t="s">
        <v>3021</v>
      </c>
      <c r="AC758" s="162" t="s">
        <v>3022</v>
      </c>
      <c r="AD758" s="146">
        <v>45329</v>
      </c>
      <c r="AE758" s="163">
        <v>42000000</v>
      </c>
      <c r="AF758" s="152">
        <f t="shared" si="69"/>
        <v>38754500</v>
      </c>
      <c r="AG758" s="167">
        <v>67</v>
      </c>
      <c r="AH758" s="146">
        <v>45330</v>
      </c>
      <c r="AI758" s="163">
        <v>42000000</v>
      </c>
      <c r="AJ758" s="152">
        <f t="shared" si="70"/>
        <v>0</v>
      </c>
      <c r="AK758" s="164">
        <v>258</v>
      </c>
      <c r="AL758" s="146">
        <v>45336</v>
      </c>
      <c r="AM758" s="163">
        <v>42000000</v>
      </c>
      <c r="AN758" s="158">
        <f t="shared" si="71"/>
        <v>0</v>
      </c>
      <c r="AO758" s="157">
        <v>23100000</v>
      </c>
      <c r="AP758" s="157"/>
      <c r="AQ758" s="158">
        <f t="shared" si="73"/>
        <v>18900000</v>
      </c>
      <c r="AR758" s="158">
        <f t="shared" si="72"/>
        <v>38754500</v>
      </c>
      <c r="AS758" s="159" t="s">
        <v>170</v>
      </c>
      <c r="AT758" s="164">
        <v>7</v>
      </c>
      <c r="AU758" s="165" t="s">
        <v>3023</v>
      </c>
      <c r="AV758" s="148"/>
    </row>
    <row r="759" spans="1:48" s="118" customFormat="1" ht="18.75" customHeight="1">
      <c r="A759" s="140">
        <v>19</v>
      </c>
      <c r="B759" s="141" t="s">
        <v>3024</v>
      </c>
      <c r="C759" s="142" t="s">
        <v>154</v>
      </c>
      <c r="D759" s="168" t="s">
        <v>113</v>
      </c>
      <c r="E759" s="168" t="s">
        <v>118</v>
      </c>
      <c r="F759" s="142" t="s">
        <v>126</v>
      </c>
      <c r="G759" s="141" t="s">
        <v>231</v>
      </c>
      <c r="H759" s="142" t="s">
        <v>4</v>
      </c>
      <c r="I759" s="142" t="s">
        <v>40</v>
      </c>
      <c r="J759" s="168" t="s">
        <v>3025</v>
      </c>
      <c r="K759" s="141" t="s">
        <v>218</v>
      </c>
      <c r="L759" s="141">
        <v>80111600</v>
      </c>
      <c r="M759" s="143">
        <v>7338700</v>
      </c>
      <c r="N759" s="144">
        <v>10</v>
      </c>
      <c r="O759" s="143">
        <v>43245861</v>
      </c>
      <c r="P759" s="144" t="s">
        <v>2944</v>
      </c>
      <c r="Q759" s="144" t="s">
        <v>2944</v>
      </c>
      <c r="R759" s="144" t="s">
        <v>2944</v>
      </c>
      <c r="S759" s="141" t="s">
        <v>230</v>
      </c>
      <c r="T759" s="141" t="s">
        <v>2935</v>
      </c>
      <c r="U759" s="141" t="s">
        <v>2936</v>
      </c>
      <c r="V759" s="145"/>
      <c r="W759" s="141" t="s">
        <v>3026</v>
      </c>
      <c r="X759" s="146">
        <v>45387</v>
      </c>
      <c r="Y759" s="147">
        <v>202417000036093</v>
      </c>
      <c r="Z759" s="147" t="s">
        <v>38</v>
      </c>
      <c r="AA759" s="141" t="s">
        <v>712</v>
      </c>
      <c r="AB759" s="146">
        <v>45387</v>
      </c>
      <c r="AC759" s="162" t="s">
        <v>3027</v>
      </c>
      <c r="AD759" s="146">
        <v>45387</v>
      </c>
      <c r="AE759" s="163">
        <v>20059020</v>
      </c>
      <c r="AF759" s="152">
        <f t="shared" si="69"/>
        <v>23186841</v>
      </c>
      <c r="AG759" s="167">
        <v>622</v>
      </c>
      <c r="AH759" s="146">
        <v>45390</v>
      </c>
      <c r="AI759" s="163">
        <v>20059020</v>
      </c>
      <c r="AJ759" s="152">
        <f t="shared" si="70"/>
        <v>0</v>
      </c>
      <c r="AK759" s="164">
        <v>1772</v>
      </c>
      <c r="AL759" s="146">
        <v>45400</v>
      </c>
      <c r="AM759" s="163">
        <v>20059020</v>
      </c>
      <c r="AN759" s="158">
        <f t="shared" si="71"/>
        <v>0</v>
      </c>
      <c r="AO759" s="157">
        <v>2935466</v>
      </c>
      <c r="AP759" s="157"/>
      <c r="AQ759" s="158">
        <f t="shared" si="73"/>
        <v>17123554</v>
      </c>
      <c r="AR759" s="158">
        <f t="shared" si="72"/>
        <v>23186841</v>
      </c>
      <c r="AS759" s="159" t="s">
        <v>170</v>
      </c>
      <c r="AT759" s="164">
        <v>375</v>
      </c>
      <c r="AU759" s="165" t="s">
        <v>3028</v>
      </c>
      <c r="AV759" s="148"/>
    </row>
    <row r="760" spans="1:48" s="118" customFormat="1" ht="18.75" customHeight="1">
      <c r="A760" s="140">
        <v>20</v>
      </c>
      <c r="B760" s="141" t="s">
        <v>3029</v>
      </c>
      <c r="C760" s="142" t="s">
        <v>154</v>
      </c>
      <c r="D760" s="168" t="s">
        <v>113</v>
      </c>
      <c r="E760" s="168" t="s">
        <v>118</v>
      </c>
      <c r="F760" s="142" t="s">
        <v>126</v>
      </c>
      <c r="G760" s="141" t="s">
        <v>231</v>
      </c>
      <c r="H760" s="142" t="s">
        <v>4</v>
      </c>
      <c r="I760" s="142" t="s">
        <v>40</v>
      </c>
      <c r="J760" s="168" t="s">
        <v>3030</v>
      </c>
      <c r="K760" s="141" t="s">
        <v>218</v>
      </c>
      <c r="L760" s="141">
        <v>80111600</v>
      </c>
      <c r="M760" s="143">
        <v>7338700</v>
      </c>
      <c r="N760" s="144">
        <v>10</v>
      </c>
      <c r="O760" s="143">
        <v>64283343</v>
      </c>
      <c r="P760" s="144" t="s">
        <v>2944</v>
      </c>
      <c r="Q760" s="144" t="s">
        <v>2944</v>
      </c>
      <c r="R760" s="144" t="s">
        <v>2944</v>
      </c>
      <c r="S760" s="141" t="s">
        <v>230</v>
      </c>
      <c r="T760" s="141" t="s">
        <v>2935</v>
      </c>
      <c r="U760" s="141" t="s">
        <v>2936</v>
      </c>
      <c r="V760" s="145"/>
      <c r="W760" s="141" t="s">
        <v>3026</v>
      </c>
      <c r="X760" s="146">
        <v>45387</v>
      </c>
      <c r="Y760" s="147">
        <v>202417000036093</v>
      </c>
      <c r="Z760" s="147" t="s">
        <v>38</v>
      </c>
      <c r="AA760" s="141" t="s">
        <v>712</v>
      </c>
      <c r="AB760" s="146">
        <v>45387</v>
      </c>
      <c r="AC760" s="162" t="s">
        <v>3031</v>
      </c>
      <c r="AD760" s="146">
        <v>45387</v>
      </c>
      <c r="AE760" s="163">
        <v>20059020</v>
      </c>
      <c r="AF760" s="152">
        <f t="shared" si="69"/>
        <v>44224323</v>
      </c>
      <c r="AG760" s="167">
        <v>623</v>
      </c>
      <c r="AH760" s="146">
        <v>45390</v>
      </c>
      <c r="AI760" s="163">
        <v>20059020</v>
      </c>
      <c r="AJ760" s="152">
        <f t="shared" si="70"/>
        <v>0</v>
      </c>
      <c r="AK760" s="164">
        <v>1760</v>
      </c>
      <c r="AL760" s="146">
        <v>45399</v>
      </c>
      <c r="AM760" s="163">
        <v>20059020</v>
      </c>
      <c r="AN760" s="158">
        <f t="shared" si="71"/>
        <v>0</v>
      </c>
      <c r="AO760" s="157">
        <v>3180089</v>
      </c>
      <c r="AP760" s="157"/>
      <c r="AQ760" s="158">
        <f t="shared" si="73"/>
        <v>16878931</v>
      </c>
      <c r="AR760" s="158">
        <f t="shared" si="72"/>
        <v>44224323</v>
      </c>
      <c r="AS760" s="159" t="s">
        <v>170</v>
      </c>
      <c r="AT760" s="164">
        <v>371</v>
      </c>
      <c r="AU760" s="165" t="s">
        <v>3032</v>
      </c>
      <c r="AV760" s="148"/>
    </row>
    <row r="761" spans="1:48" s="118" customFormat="1" ht="18.75" customHeight="1">
      <c r="A761" s="140">
        <v>21</v>
      </c>
      <c r="B761" s="141" t="s">
        <v>3033</v>
      </c>
      <c r="C761" s="142" t="s">
        <v>154</v>
      </c>
      <c r="D761" s="168" t="s">
        <v>113</v>
      </c>
      <c r="E761" s="168" t="s">
        <v>118</v>
      </c>
      <c r="F761" s="142" t="s">
        <v>126</v>
      </c>
      <c r="G761" s="141" t="s">
        <v>231</v>
      </c>
      <c r="H761" s="142" t="s">
        <v>4</v>
      </c>
      <c r="I761" s="142" t="s">
        <v>40</v>
      </c>
      <c r="J761" s="168" t="s">
        <v>3034</v>
      </c>
      <c r="K761" s="141" t="s">
        <v>218</v>
      </c>
      <c r="L761" s="141">
        <v>80111600</v>
      </c>
      <c r="M761" s="143">
        <v>7338700</v>
      </c>
      <c r="N761" s="144">
        <v>10</v>
      </c>
      <c r="O761" s="143">
        <v>61592498</v>
      </c>
      <c r="P761" s="144" t="s">
        <v>2934</v>
      </c>
      <c r="Q761" s="144" t="s">
        <v>2934</v>
      </c>
      <c r="R761" s="144" t="s">
        <v>2934</v>
      </c>
      <c r="S761" s="141" t="s">
        <v>230</v>
      </c>
      <c r="T761" s="141" t="s">
        <v>2935</v>
      </c>
      <c r="U761" s="141" t="s">
        <v>2936</v>
      </c>
      <c r="V761" s="145"/>
      <c r="W761" s="141" t="s">
        <v>3026</v>
      </c>
      <c r="X761" s="146" t="s">
        <v>3035</v>
      </c>
      <c r="Y761" s="147" t="s">
        <v>3036</v>
      </c>
      <c r="Z761" s="147" t="s">
        <v>38</v>
      </c>
      <c r="AA761" s="141" t="s">
        <v>712</v>
      </c>
      <c r="AB761" s="146">
        <v>45408</v>
      </c>
      <c r="AC761" s="162" t="s">
        <v>3037</v>
      </c>
      <c r="AD761" s="146">
        <v>45414</v>
      </c>
      <c r="AE761" s="163">
        <v>13454221</v>
      </c>
      <c r="AF761" s="152">
        <f t="shared" si="69"/>
        <v>48138277</v>
      </c>
      <c r="AG761" s="167">
        <v>684</v>
      </c>
      <c r="AH761" s="146">
        <v>45415</v>
      </c>
      <c r="AI761" s="163">
        <v>13454221</v>
      </c>
      <c r="AJ761" s="152">
        <f t="shared" si="70"/>
        <v>0</v>
      </c>
      <c r="AK761" s="164" t="s">
        <v>3038</v>
      </c>
      <c r="AL761" s="146">
        <v>45429</v>
      </c>
      <c r="AM761" s="163">
        <v>13454221</v>
      </c>
      <c r="AN761" s="158">
        <f t="shared" si="71"/>
        <v>0</v>
      </c>
      <c r="AO761" s="157">
        <v>0</v>
      </c>
      <c r="AP761" s="157"/>
      <c r="AQ761" s="158">
        <f t="shared" si="73"/>
        <v>13454221</v>
      </c>
      <c r="AR761" s="158">
        <f t="shared" si="72"/>
        <v>48138277</v>
      </c>
      <c r="AS761" s="159" t="s">
        <v>170</v>
      </c>
      <c r="AT761" s="164">
        <v>435</v>
      </c>
      <c r="AU761" s="165" t="s">
        <v>3039</v>
      </c>
      <c r="AV761" s="148"/>
    </row>
    <row r="762" spans="1:48" s="118" customFormat="1" ht="18.75" customHeight="1">
      <c r="A762" s="140">
        <v>22</v>
      </c>
      <c r="B762" s="141" t="s">
        <v>3040</v>
      </c>
      <c r="C762" s="142" t="s">
        <v>154</v>
      </c>
      <c r="D762" s="168" t="s">
        <v>113</v>
      </c>
      <c r="E762" s="168" t="s">
        <v>118</v>
      </c>
      <c r="F762" s="142" t="s">
        <v>126</v>
      </c>
      <c r="G762" s="141" t="s">
        <v>231</v>
      </c>
      <c r="H762" s="142" t="s">
        <v>4</v>
      </c>
      <c r="I762" s="142" t="s">
        <v>40</v>
      </c>
      <c r="J762" s="168" t="s">
        <v>3041</v>
      </c>
      <c r="K762" s="141" t="s">
        <v>218</v>
      </c>
      <c r="L762" s="141">
        <v>80111600</v>
      </c>
      <c r="M762" s="143">
        <v>7338700</v>
      </c>
      <c r="N762" s="144">
        <v>10</v>
      </c>
      <c r="O762" s="143">
        <v>50750009</v>
      </c>
      <c r="P762" s="144" t="s">
        <v>2944</v>
      </c>
      <c r="Q762" s="144" t="s">
        <v>2944</v>
      </c>
      <c r="R762" s="144" t="s">
        <v>2944</v>
      </c>
      <c r="S762" s="141" t="s">
        <v>230</v>
      </c>
      <c r="T762" s="141" t="s">
        <v>2935</v>
      </c>
      <c r="U762" s="141" t="s">
        <v>2936</v>
      </c>
      <c r="V762" s="145"/>
      <c r="W762" s="141" t="s">
        <v>3026</v>
      </c>
      <c r="X762" s="146" t="s">
        <v>3042</v>
      </c>
      <c r="Y762" s="147" t="s">
        <v>3043</v>
      </c>
      <c r="Z762" s="147" t="s">
        <v>179</v>
      </c>
      <c r="AA762" s="141" t="s">
        <v>3044</v>
      </c>
      <c r="AB762" s="146">
        <v>45408</v>
      </c>
      <c r="AC762" s="162" t="s">
        <v>3045</v>
      </c>
      <c r="AD762" s="146">
        <v>45408</v>
      </c>
      <c r="AE762" s="163">
        <v>14777332</v>
      </c>
      <c r="AF762" s="152">
        <f t="shared" si="69"/>
        <v>35972677</v>
      </c>
      <c r="AG762" s="167">
        <v>679</v>
      </c>
      <c r="AH762" s="146">
        <v>45411</v>
      </c>
      <c r="AI762" s="163">
        <v>14777332</v>
      </c>
      <c r="AJ762" s="152">
        <f t="shared" si="70"/>
        <v>0</v>
      </c>
      <c r="AK762" s="164">
        <v>1843</v>
      </c>
      <c r="AL762" s="146">
        <v>45419</v>
      </c>
      <c r="AM762" s="163">
        <v>14777332</v>
      </c>
      <c r="AN762" s="158">
        <f t="shared" si="71"/>
        <v>0</v>
      </c>
      <c r="AO762" s="157">
        <v>0</v>
      </c>
      <c r="AP762" s="157"/>
      <c r="AQ762" s="158">
        <f t="shared" si="73"/>
        <v>14777332</v>
      </c>
      <c r="AR762" s="158">
        <f t="shared" si="72"/>
        <v>35972677</v>
      </c>
      <c r="AS762" s="159" t="s">
        <v>170</v>
      </c>
      <c r="AT762" s="164">
        <v>415</v>
      </c>
      <c r="AU762" s="165" t="s">
        <v>3046</v>
      </c>
      <c r="AV762" s="148"/>
    </row>
    <row r="763" spans="1:48" s="118" customFormat="1" ht="18.75" customHeight="1">
      <c r="A763" s="140">
        <v>23</v>
      </c>
      <c r="B763" s="141" t="s">
        <v>3047</v>
      </c>
      <c r="C763" s="142" t="s">
        <v>154</v>
      </c>
      <c r="D763" s="168" t="s">
        <v>113</v>
      </c>
      <c r="E763" s="168" t="s">
        <v>118</v>
      </c>
      <c r="F763" s="142" t="s">
        <v>126</v>
      </c>
      <c r="G763" s="141" t="s">
        <v>231</v>
      </c>
      <c r="H763" s="142" t="s">
        <v>4</v>
      </c>
      <c r="I763" s="142" t="s">
        <v>40</v>
      </c>
      <c r="J763" s="168" t="s">
        <v>3048</v>
      </c>
      <c r="K763" s="141" t="s">
        <v>218</v>
      </c>
      <c r="L763" s="141">
        <v>80111600</v>
      </c>
      <c r="M763" s="143">
        <v>7338700</v>
      </c>
      <c r="N763" s="144">
        <v>10</v>
      </c>
      <c r="O763" s="143">
        <v>32122747</v>
      </c>
      <c r="P763" s="144" t="s">
        <v>2944</v>
      </c>
      <c r="Q763" s="144" t="s">
        <v>2944</v>
      </c>
      <c r="R763" s="144" t="s">
        <v>2944</v>
      </c>
      <c r="S763" s="141" t="s">
        <v>230</v>
      </c>
      <c r="T763" s="141" t="s">
        <v>2935</v>
      </c>
      <c r="U763" s="141" t="s">
        <v>2936</v>
      </c>
      <c r="V763" s="145"/>
      <c r="W763" s="141" t="s">
        <v>3026</v>
      </c>
      <c r="X763" s="146" t="s">
        <v>3049</v>
      </c>
      <c r="Y763" s="147" t="s">
        <v>3050</v>
      </c>
      <c r="Z763" s="147" t="s">
        <v>38</v>
      </c>
      <c r="AA763" s="141" t="s">
        <v>3051</v>
      </c>
      <c r="AB763" s="146">
        <v>45408</v>
      </c>
      <c r="AC763" s="162" t="s">
        <v>3052</v>
      </c>
      <c r="AD763" s="146">
        <v>45408</v>
      </c>
      <c r="AE763" s="163">
        <v>11821865</v>
      </c>
      <c r="AF763" s="152">
        <f t="shared" si="69"/>
        <v>20300882</v>
      </c>
      <c r="AG763" s="167">
        <v>681</v>
      </c>
      <c r="AH763" s="146">
        <v>45411</v>
      </c>
      <c r="AI763" s="163">
        <v>11821865</v>
      </c>
      <c r="AJ763" s="152">
        <f t="shared" si="70"/>
        <v>0</v>
      </c>
      <c r="AK763" s="164" t="s">
        <v>3053</v>
      </c>
      <c r="AL763" s="146">
        <v>45429</v>
      </c>
      <c r="AM763" s="163">
        <v>11821865</v>
      </c>
      <c r="AN763" s="158">
        <f t="shared" si="71"/>
        <v>0</v>
      </c>
      <c r="AO763" s="157">
        <v>0</v>
      </c>
      <c r="AP763" s="157"/>
      <c r="AQ763" s="158">
        <f t="shared" si="73"/>
        <v>11821865</v>
      </c>
      <c r="AR763" s="158">
        <f t="shared" si="72"/>
        <v>20300882</v>
      </c>
      <c r="AS763" s="159" t="s">
        <v>170</v>
      </c>
      <c r="AT763" s="164">
        <v>432</v>
      </c>
      <c r="AU763" s="165" t="s">
        <v>3054</v>
      </c>
      <c r="AV763" s="148"/>
    </row>
    <row r="764" spans="1:48" s="118" customFormat="1" ht="18.75" customHeight="1">
      <c r="A764" s="140">
        <v>24</v>
      </c>
      <c r="B764" s="141" t="s">
        <v>3055</v>
      </c>
      <c r="C764" s="142" t="s">
        <v>154</v>
      </c>
      <c r="D764" s="168" t="s">
        <v>113</v>
      </c>
      <c r="E764" s="168" t="s">
        <v>118</v>
      </c>
      <c r="F764" s="142" t="s">
        <v>126</v>
      </c>
      <c r="G764" s="141" t="s">
        <v>231</v>
      </c>
      <c r="H764" s="142" t="s">
        <v>4</v>
      </c>
      <c r="I764" s="142" t="s">
        <v>40</v>
      </c>
      <c r="J764" s="168" t="s">
        <v>3056</v>
      </c>
      <c r="K764" s="141" t="s">
        <v>218</v>
      </c>
      <c r="L764" s="141">
        <v>80111600</v>
      </c>
      <c r="M764" s="143">
        <v>7338700</v>
      </c>
      <c r="N764" s="144">
        <v>10</v>
      </c>
      <c r="O764" s="143">
        <v>34722555</v>
      </c>
      <c r="P764" s="144" t="s">
        <v>2944</v>
      </c>
      <c r="Q764" s="144" t="s">
        <v>2944</v>
      </c>
      <c r="R764" s="144" t="s">
        <v>2944</v>
      </c>
      <c r="S764" s="141" t="s">
        <v>230</v>
      </c>
      <c r="T764" s="141" t="s">
        <v>2935</v>
      </c>
      <c r="U764" s="141" t="s">
        <v>2936</v>
      </c>
      <c r="V764" s="145"/>
      <c r="W764" s="141" t="s">
        <v>3026</v>
      </c>
      <c r="X764" s="146" t="s">
        <v>3049</v>
      </c>
      <c r="Y764" s="147" t="s">
        <v>3050</v>
      </c>
      <c r="Z764" s="147" t="s">
        <v>38</v>
      </c>
      <c r="AA764" s="141" t="s">
        <v>3057</v>
      </c>
      <c r="AB764" s="146">
        <v>45408</v>
      </c>
      <c r="AC764" s="162" t="s">
        <v>3058</v>
      </c>
      <c r="AD764" s="146">
        <v>45408</v>
      </c>
      <c r="AE764" s="163">
        <v>11821865</v>
      </c>
      <c r="AF764" s="152">
        <f t="shared" si="69"/>
        <v>22900690</v>
      </c>
      <c r="AG764" s="167">
        <v>680</v>
      </c>
      <c r="AH764" s="146">
        <v>45411</v>
      </c>
      <c r="AI764" s="163">
        <v>11821865</v>
      </c>
      <c r="AJ764" s="152">
        <f t="shared" si="70"/>
        <v>0</v>
      </c>
      <c r="AK764" s="164" t="s">
        <v>3059</v>
      </c>
      <c r="AL764" s="146">
        <v>45434</v>
      </c>
      <c r="AM764" s="163">
        <v>11821865</v>
      </c>
      <c r="AN764" s="158">
        <f t="shared" si="71"/>
        <v>0</v>
      </c>
      <c r="AO764" s="157">
        <v>0</v>
      </c>
      <c r="AP764" s="157"/>
      <c r="AQ764" s="158">
        <f t="shared" si="73"/>
        <v>11821865</v>
      </c>
      <c r="AR764" s="158">
        <f t="shared" si="72"/>
        <v>22900690</v>
      </c>
      <c r="AS764" s="159" t="s">
        <v>170</v>
      </c>
      <c r="AT764" s="164">
        <v>436</v>
      </c>
      <c r="AU764" s="165" t="s">
        <v>3060</v>
      </c>
      <c r="AV764" s="148"/>
    </row>
    <row r="765" spans="1:48" s="118" customFormat="1" ht="18.75" customHeight="1">
      <c r="A765" s="140">
        <v>25</v>
      </c>
      <c r="B765" s="141" t="s">
        <v>3061</v>
      </c>
      <c r="C765" s="142" t="s">
        <v>154</v>
      </c>
      <c r="D765" s="168" t="s">
        <v>113</v>
      </c>
      <c r="E765" s="168" t="s">
        <v>118</v>
      </c>
      <c r="F765" s="142" t="s">
        <v>126</v>
      </c>
      <c r="G765" s="141" t="s">
        <v>231</v>
      </c>
      <c r="H765" s="142" t="s">
        <v>8</v>
      </c>
      <c r="I765" s="142" t="s">
        <v>40</v>
      </c>
      <c r="J765" s="168" t="s">
        <v>3062</v>
      </c>
      <c r="K765" s="141" t="s">
        <v>218</v>
      </c>
      <c r="L765" s="141">
        <v>80111600</v>
      </c>
      <c r="M765" s="143">
        <v>7000000</v>
      </c>
      <c r="N765" s="144">
        <v>10</v>
      </c>
      <c r="O765" s="143">
        <v>52323414</v>
      </c>
      <c r="P765" s="144" t="s">
        <v>2944</v>
      </c>
      <c r="Q765" s="144" t="s">
        <v>2944</v>
      </c>
      <c r="R765" s="144" t="s">
        <v>2944</v>
      </c>
      <c r="S765" s="141" t="s">
        <v>230</v>
      </c>
      <c r="T765" s="141" t="s">
        <v>2935</v>
      </c>
      <c r="U765" s="141" t="s">
        <v>2936</v>
      </c>
      <c r="V765" s="145"/>
      <c r="W765" s="141" t="s">
        <v>3063</v>
      </c>
      <c r="X765" s="146">
        <v>45294</v>
      </c>
      <c r="Y765" s="147">
        <v>202417000000263</v>
      </c>
      <c r="Z765" s="147" t="s">
        <v>179</v>
      </c>
      <c r="AA765" s="141" t="s">
        <v>3064</v>
      </c>
      <c r="AB765" s="146"/>
      <c r="AC765" s="162"/>
      <c r="AD765" s="146"/>
      <c r="AE765" s="163"/>
      <c r="AF765" s="152">
        <f t="shared" si="69"/>
        <v>52323414</v>
      </c>
      <c r="AG765" s="167"/>
      <c r="AH765" s="146"/>
      <c r="AI765" s="163"/>
      <c r="AJ765" s="152">
        <f t="shared" si="70"/>
        <v>0</v>
      </c>
      <c r="AK765" s="164"/>
      <c r="AL765" s="146"/>
      <c r="AM765" s="163"/>
      <c r="AN765" s="158">
        <f t="shared" si="71"/>
        <v>0</v>
      </c>
      <c r="AO765" s="157"/>
      <c r="AP765" s="157"/>
      <c r="AQ765" s="158">
        <f t="shared" si="73"/>
        <v>0</v>
      </c>
      <c r="AR765" s="158">
        <f t="shared" si="72"/>
        <v>52323414</v>
      </c>
      <c r="AS765" s="159"/>
      <c r="AT765" s="164"/>
      <c r="AU765" s="165"/>
      <c r="AV765" s="148"/>
    </row>
    <row r="766" spans="1:48" s="118" customFormat="1" ht="18.75" customHeight="1">
      <c r="A766" s="140">
        <v>26</v>
      </c>
      <c r="B766" s="141" t="s">
        <v>3065</v>
      </c>
      <c r="C766" s="142" t="s">
        <v>154</v>
      </c>
      <c r="D766" s="168" t="s">
        <v>113</v>
      </c>
      <c r="E766" s="168" t="s">
        <v>118</v>
      </c>
      <c r="F766" s="142" t="s">
        <v>126</v>
      </c>
      <c r="G766" s="141" t="s">
        <v>231</v>
      </c>
      <c r="H766" s="142" t="s">
        <v>8</v>
      </c>
      <c r="I766" s="142" t="s">
        <v>40</v>
      </c>
      <c r="J766" s="168" t="s">
        <v>3066</v>
      </c>
      <c r="K766" s="141" t="s">
        <v>218</v>
      </c>
      <c r="L766" s="141">
        <v>80111600</v>
      </c>
      <c r="M766" s="143">
        <v>2676600</v>
      </c>
      <c r="N766" s="144">
        <v>10</v>
      </c>
      <c r="O766" s="143">
        <v>26766000</v>
      </c>
      <c r="P766" s="144" t="s">
        <v>2944</v>
      </c>
      <c r="Q766" s="144" t="s">
        <v>2944</v>
      </c>
      <c r="R766" s="144" t="s">
        <v>2944</v>
      </c>
      <c r="S766" s="141" t="s">
        <v>230</v>
      </c>
      <c r="T766" s="141" t="s">
        <v>2935</v>
      </c>
      <c r="U766" s="141" t="s">
        <v>2936</v>
      </c>
      <c r="V766" s="145"/>
      <c r="W766" s="141" t="s">
        <v>3063</v>
      </c>
      <c r="X766" s="146" t="s">
        <v>3067</v>
      </c>
      <c r="Y766" s="147" t="s">
        <v>3068</v>
      </c>
      <c r="Z766" s="147" t="s">
        <v>179</v>
      </c>
      <c r="AA766" s="141" t="s">
        <v>3069</v>
      </c>
      <c r="AB766" s="146">
        <v>45370</v>
      </c>
      <c r="AC766" s="162" t="s">
        <v>3070</v>
      </c>
      <c r="AD766" s="146">
        <v>45370</v>
      </c>
      <c r="AE766" s="163">
        <v>21600000</v>
      </c>
      <c r="AF766" s="152">
        <f t="shared" si="69"/>
        <v>5166000</v>
      </c>
      <c r="AG766" s="167">
        <v>517</v>
      </c>
      <c r="AH766" s="146">
        <v>45371</v>
      </c>
      <c r="AI766" s="163">
        <v>21600000</v>
      </c>
      <c r="AJ766" s="152">
        <f t="shared" si="70"/>
        <v>0</v>
      </c>
      <c r="AK766" s="164">
        <v>1137</v>
      </c>
      <c r="AL766" s="146">
        <v>45383</v>
      </c>
      <c r="AM766" s="163">
        <v>21600000</v>
      </c>
      <c r="AN766" s="158">
        <f t="shared" si="71"/>
        <v>0</v>
      </c>
      <c r="AO766" s="157">
        <v>7200000</v>
      </c>
      <c r="AP766" s="157"/>
      <c r="AQ766" s="158">
        <f t="shared" si="73"/>
        <v>14400000</v>
      </c>
      <c r="AR766" s="158">
        <f t="shared" si="72"/>
        <v>5166000</v>
      </c>
      <c r="AS766" s="159" t="s">
        <v>170</v>
      </c>
      <c r="AT766" s="164">
        <v>235</v>
      </c>
      <c r="AU766" s="165" t="s">
        <v>3071</v>
      </c>
      <c r="AV766" s="148"/>
    </row>
    <row r="767" spans="1:48" s="118" customFormat="1" ht="18.75" customHeight="1">
      <c r="A767" s="140">
        <v>27</v>
      </c>
      <c r="B767" s="141" t="s">
        <v>3072</v>
      </c>
      <c r="C767" s="142" t="s">
        <v>154</v>
      </c>
      <c r="D767" s="168" t="s">
        <v>113</v>
      </c>
      <c r="E767" s="168" t="s">
        <v>118</v>
      </c>
      <c r="F767" s="142" t="s">
        <v>126</v>
      </c>
      <c r="G767" s="141" t="s">
        <v>231</v>
      </c>
      <c r="H767" s="142" t="s">
        <v>8</v>
      </c>
      <c r="I767" s="142" t="s">
        <v>40</v>
      </c>
      <c r="J767" s="168" t="s">
        <v>3073</v>
      </c>
      <c r="K767" s="141" t="s">
        <v>218</v>
      </c>
      <c r="L767" s="141">
        <v>80111600</v>
      </c>
      <c r="M767" s="143">
        <v>6000000</v>
      </c>
      <c r="N767" s="144">
        <v>10</v>
      </c>
      <c r="O767" s="143">
        <v>52557000</v>
      </c>
      <c r="P767" s="144" t="s">
        <v>2944</v>
      </c>
      <c r="Q767" s="144" t="s">
        <v>2944</v>
      </c>
      <c r="R767" s="144" t="s">
        <v>2944</v>
      </c>
      <c r="S767" s="141" t="s">
        <v>230</v>
      </c>
      <c r="T767" s="141" t="s">
        <v>2935</v>
      </c>
      <c r="U767" s="141" t="s">
        <v>2936</v>
      </c>
      <c r="V767" s="145"/>
      <c r="W767" s="141" t="s">
        <v>3063</v>
      </c>
      <c r="X767" s="146">
        <v>45349</v>
      </c>
      <c r="Y767" s="147">
        <v>202417000024433</v>
      </c>
      <c r="Z767" s="147" t="s">
        <v>38</v>
      </c>
      <c r="AA767" s="141" t="s">
        <v>712</v>
      </c>
      <c r="AB767" s="146">
        <v>45349</v>
      </c>
      <c r="AC767" s="162" t="s">
        <v>3074</v>
      </c>
      <c r="AD767" s="146">
        <v>45349</v>
      </c>
      <c r="AE767" s="163">
        <v>28800000</v>
      </c>
      <c r="AF767" s="152">
        <f t="shared" si="69"/>
        <v>23757000</v>
      </c>
      <c r="AG767" s="167">
        <v>280</v>
      </c>
      <c r="AH767" s="146">
        <v>45350</v>
      </c>
      <c r="AI767" s="163">
        <v>28800000</v>
      </c>
      <c r="AJ767" s="152">
        <f t="shared" si="70"/>
        <v>0</v>
      </c>
      <c r="AK767" s="164">
        <v>393</v>
      </c>
      <c r="AL767" s="146">
        <v>45352</v>
      </c>
      <c r="AM767" s="163">
        <v>28800000</v>
      </c>
      <c r="AN767" s="158">
        <f t="shared" si="71"/>
        <v>0</v>
      </c>
      <c r="AO767" s="157">
        <v>13680000</v>
      </c>
      <c r="AP767" s="157"/>
      <c r="AQ767" s="158">
        <f t="shared" si="73"/>
        <v>15120000</v>
      </c>
      <c r="AR767" s="158">
        <f t="shared" si="72"/>
        <v>23757000</v>
      </c>
      <c r="AS767" s="159" t="s">
        <v>170</v>
      </c>
      <c r="AT767" s="164">
        <v>50</v>
      </c>
      <c r="AU767" s="165" t="s">
        <v>3075</v>
      </c>
      <c r="AV767" s="148"/>
    </row>
    <row r="768" spans="1:48" s="118" customFormat="1" ht="18.75" customHeight="1">
      <c r="A768" s="140">
        <v>28</v>
      </c>
      <c r="B768" s="141" t="s">
        <v>3076</v>
      </c>
      <c r="C768" s="142" t="s">
        <v>154</v>
      </c>
      <c r="D768" s="168" t="s">
        <v>113</v>
      </c>
      <c r="E768" s="168" t="s">
        <v>118</v>
      </c>
      <c r="F768" s="142" t="s">
        <v>126</v>
      </c>
      <c r="G768" s="141" t="s">
        <v>231</v>
      </c>
      <c r="H768" s="142" t="s">
        <v>8</v>
      </c>
      <c r="I768" s="142" t="s">
        <v>40</v>
      </c>
      <c r="J768" s="168" t="s">
        <v>3077</v>
      </c>
      <c r="K768" s="141" t="s">
        <v>218</v>
      </c>
      <c r="L768" s="141">
        <v>80111600</v>
      </c>
      <c r="M768" s="143">
        <v>6000000</v>
      </c>
      <c r="N768" s="144">
        <v>10</v>
      </c>
      <c r="O768" s="143">
        <v>52557000</v>
      </c>
      <c r="P768" s="144" t="s">
        <v>2944</v>
      </c>
      <c r="Q768" s="144" t="s">
        <v>2944</v>
      </c>
      <c r="R768" s="144" t="s">
        <v>2944</v>
      </c>
      <c r="S768" s="141" t="s">
        <v>230</v>
      </c>
      <c r="T768" s="141" t="s">
        <v>2935</v>
      </c>
      <c r="U768" s="141" t="s">
        <v>2936</v>
      </c>
      <c r="V768" s="145"/>
      <c r="W768" s="141" t="s">
        <v>3063</v>
      </c>
      <c r="X768" s="146">
        <v>45349</v>
      </c>
      <c r="Y768" s="147">
        <v>202417000024433</v>
      </c>
      <c r="Z768" s="147" t="s">
        <v>38</v>
      </c>
      <c r="AA768" s="141" t="s">
        <v>712</v>
      </c>
      <c r="AB768" s="146">
        <v>45349</v>
      </c>
      <c r="AC768" s="162" t="s">
        <v>3078</v>
      </c>
      <c r="AD768" s="146">
        <v>45349</v>
      </c>
      <c r="AE768" s="163">
        <v>28800000</v>
      </c>
      <c r="AF768" s="152">
        <f t="shared" si="69"/>
        <v>23757000</v>
      </c>
      <c r="AG768" s="167">
        <v>282</v>
      </c>
      <c r="AH768" s="146">
        <v>45350</v>
      </c>
      <c r="AI768" s="163">
        <v>28800000</v>
      </c>
      <c r="AJ768" s="152">
        <f t="shared" si="70"/>
        <v>0</v>
      </c>
      <c r="AK768" s="164">
        <v>388</v>
      </c>
      <c r="AL768" s="146">
        <v>45352</v>
      </c>
      <c r="AM768" s="163">
        <v>28800000</v>
      </c>
      <c r="AN768" s="158">
        <f t="shared" si="71"/>
        <v>0</v>
      </c>
      <c r="AO768" s="157">
        <v>13680000</v>
      </c>
      <c r="AP768" s="157"/>
      <c r="AQ768" s="158">
        <f t="shared" si="73"/>
        <v>15120000</v>
      </c>
      <c r="AR768" s="158">
        <f t="shared" si="72"/>
        <v>23757000</v>
      </c>
      <c r="AS768" s="159" t="s">
        <v>170</v>
      </c>
      <c r="AT768" s="164">
        <v>56</v>
      </c>
      <c r="AU768" s="165" t="s">
        <v>3079</v>
      </c>
      <c r="AV768" s="148"/>
    </row>
    <row r="769" spans="1:48" s="118" customFormat="1" ht="18.75" customHeight="1">
      <c r="A769" s="140">
        <v>29</v>
      </c>
      <c r="B769" s="141" t="s">
        <v>3080</v>
      </c>
      <c r="C769" s="142" t="s">
        <v>154</v>
      </c>
      <c r="D769" s="168" t="s">
        <v>113</v>
      </c>
      <c r="E769" s="168" t="s">
        <v>118</v>
      </c>
      <c r="F769" s="142" t="s">
        <v>126</v>
      </c>
      <c r="G769" s="141" t="s">
        <v>231</v>
      </c>
      <c r="H769" s="142" t="s">
        <v>8</v>
      </c>
      <c r="I769" s="142" t="s">
        <v>40</v>
      </c>
      <c r="J769" s="168" t="s">
        <v>3081</v>
      </c>
      <c r="K769" s="141" t="s">
        <v>218</v>
      </c>
      <c r="L769" s="141">
        <v>80111600</v>
      </c>
      <c r="M769" s="143">
        <v>3000000</v>
      </c>
      <c r="N769" s="144">
        <v>10</v>
      </c>
      <c r="O769" s="143">
        <v>22447679</v>
      </c>
      <c r="P769" s="144" t="s">
        <v>2944</v>
      </c>
      <c r="Q769" s="144" t="s">
        <v>2944</v>
      </c>
      <c r="R769" s="144" t="s">
        <v>2944</v>
      </c>
      <c r="S769" s="141" t="s">
        <v>230</v>
      </c>
      <c r="T769" s="141" t="s">
        <v>2935</v>
      </c>
      <c r="U769" s="141" t="s">
        <v>2936</v>
      </c>
      <c r="V769" s="145"/>
      <c r="W769" s="141" t="s">
        <v>3063</v>
      </c>
      <c r="X769" s="146">
        <v>45294</v>
      </c>
      <c r="Y769" s="147">
        <v>202417000000263</v>
      </c>
      <c r="Z769" s="147" t="s">
        <v>179</v>
      </c>
      <c r="AA769" s="141" t="s">
        <v>3082</v>
      </c>
      <c r="AB769" s="146"/>
      <c r="AC769" s="162"/>
      <c r="AD769" s="146"/>
      <c r="AE769" s="163"/>
      <c r="AF769" s="152">
        <f t="shared" si="69"/>
        <v>22447679</v>
      </c>
      <c r="AG769" s="167"/>
      <c r="AH769" s="146"/>
      <c r="AI769" s="163"/>
      <c r="AJ769" s="152">
        <f t="shared" si="70"/>
        <v>0</v>
      </c>
      <c r="AK769" s="164"/>
      <c r="AL769" s="146"/>
      <c r="AM769" s="163"/>
      <c r="AN769" s="158">
        <f t="shared" si="71"/>
        <v>0</v>
      </c>
      <c r="AO769" s="157"/>
      <c r="AP769" s="157"/>
      <c r="AQ769" s="158">
        <f t="shared" si="73"/>
        <v>0</v>
      </c>
      <c r="AR769" s="158">
        <f t="shared" si="72"/>
        <v>22447679</v>
      </c>
      <c r="AS769" s="159"/>
      <c r="AT769" s="164"/>
      <c r="AU769" s="165"/>
      <c r="AV769" s="148"/>
    </row>
    <row r="770" spans="1:48" s="118" customFormat="1" ht="18.75" customHeight="1">
      <c r="A770" s="140">
        <v>30</v>
      </c>
      <c r="B770" s="141" t="s">
        <v>3083</v>
      </c>
      <c r="C770" s="142" t="s">
        <v>154</v>
      </c>
      <c r="D770" s="168" t="s">
        <v>113</v>
      </c>
      <c r="E770" s="168" t="s">
        <v>118</v>
      </c>
      <c r="F770" s="142" t="s">
        <v>126</v>
      </c>
      <c r="G770" s="141" t="s">
        <v>231</v>
      </c>
      <c r="H770" s="142" t="s">
        <v>198</v>
      </c>
      <c r="I770" s="142" t="s">
        <v>40</v>
      </c>
      <c r="J770" s="168" t="s">
        <v>3084</v>
      </c>
      <c r="K770" s="141" t="s">
        <v>218</v>
      </c>
      <c r="L770" s="141">
        <v>80111600</v>
      </c>
      <c r="M770" s="143">
        <v>614741.5</v>
      </c>
      <c r="N770" s="144">
        <v>10</v>
      </c>
      <c r="O770" s="143">
        <v>6147415</v>
      </c>
      <c r="P770" s="144" t="s">
        <v>242</v>
      </c>
      <c r="Q770" s="144" t="s">
        <v>242</v>
      </c>
      <c r="R770" s="144" t="s">
        <v>242</v>
      </c>
      <c r="S770" s="141" t="s">
        <v>230</v>
      </c>
      <c r="T770" s="141" t="s">
        <v>2935</v>
      </c>
      <c r="U770" s="141" t="s">
        <v>2936</v>
      </c>
      <c r="V770" s="145"/>
      <c r="W770" s="141" t="s">
        <v>2937</v>
      </c>
      <c r="X770" s="146" t="s">
        <v>3085</v>
      </c>
      <c r="Y770" s="147" t="s">
        <v>3086</v>
      </c>
      <c r="Z770" s="147" t="s">
        <v>179</v>
      </c>
      <c r="AA770" s="141" t="s">
        <v>3087</v>
      </c>
      <c r="AB770" s="146"/>
      <c r="AC770" s="162"/>
      <c r="AD770" s="146"/>
      <c r="AE770" s="163"/>
      <c r="AF770" s="152">
        <f t="shared" si="69"/>
        <v>6147415</v>
      </c>
      <c r="AG770" s="167"/>
      <c r="AH770" s="146"/>
      <c r="AI770" s="163"/>
      <c r="AJ770" s="152">
        <f t="shared" si="70"/>
        <v>0</v>
      </c>
      <c r="AK770" s="164"/>
      <c r="AL770" s="146"/>
      <c r="AM770" s="163"/>
      <c r="AN770" s="158">
        <f t="shared" si="71"/>
        <v>0</v>
      </c>
      <c r="AO770" s="157"/>
      <c r="AP770" s="157"/>
      <c r="AQ770" s="158">
        <f t="shared" si="73"/>
        <v>0</v>
      </c>
      <c r="AR770" s="158">
        <f t="shared" si="72"/>
        <v>6147415</v>
      </c>
      <c r="AS770" s="159"/>
      <c r="AT770" s="164"/>
      <c r="AU770" s="165"/>
      <c r="AV770" s="148"/>
    </row>
    <row r="771" spans="1:48" s="118" customFormat="1" ht="18.75" customHeight="1">
      <c r="A771" s="140">
        <v>31</v>
      </c>
      <c r="B771" s="141" t="s">
        <v>3088</v>
      </c>
      <c r="C771" s="142" t="s">
        <v>154</v>
      </c>
      <c r="D771" s="168" t="s">
        <v>113</v>
      </c>
      <c r="E771" s="168" t="s">
        <v>118</v>
      </c>
      <c r="F771" s="142" t="s">
        <v>126</v>
      </c>
      <c r="G771" s="141" t="s">
        <v>231</v>
      </c>
      <c r="H771" s="142" t="s">
        <v>198</v>
      </c>
      <c r="I771" s="142" t="s">
        <v>40</v>
      </c>
      <c r="J771" s="168" t="s">
        <v>3089</v>
      </c>
      <c r="K771" s="141" t="s">
        <v>225</v>
      </c>
      <c r="L771" s="141" t="s">
        <v>237</v>
      </c>
      <c r="M771" s="143">
        <v>0</v>
      </c>
      <c r="N771" s="144" t="s">
        <v>712</v>
      </c>
      <c r="O771" s="143">
        <v>6000000</v>
      </c>
      <c r="P771" s="144" t="s">
        <v>242</v>
      </c>
      <c r="Q771" s="144" t="s">
        <v>242</v>
      </c>
      <c r="R771" s="144" t="s">
        <v>242</v>
      </c>
      <c r="S771" s="141" t="s">
        <v>230</v>
      </c>
      <c r="T771" s="141" t="s">
        <v>2935</v>
      </c>
      <c r="U771" s="141" t="s">
        <v>2936</v>
      </c>
      <c r="V771" s="145"/>
      <c r="W771" s="141" t="s">
        <v>2946</v>
      </c>
      <c r="X771" s="146">
        <v>45317</v>
      </c>
      <c r="Y771" s="147">
        <v>202417000005343</v>
      </c>
      <c r="Z771" s="147" t="s">
        <v>179</v>
      </c>
      <c r="AA771" s="141" t="s">
        <v>3090</v>
      </c>
      <c r="AB771" s="146"/>
      <c r="AC771" s="162"/>
      <c r="AD771" s="146"/>
      <c r="AE771" s="163"/>
      <c r="AF771" s="152">
        <f t="shared" si="69"/>
        <v>6000000</v>
      </c>
      <c r="AG771" s="167"/>
      <c r="AH771" s="146"/>
      <c r="AI771" s="163"/>
      <c r="AJ771" s="152">
        <f t="shared" si="70"/>
        <v>0</v>
      </c>
      <c r="AK771" s="164"/>
      <c r="AL771" s="146"/>
      <c r="AM771" s="163"/>
      <c r="AN771" s="158">
        <f t="shared" si="71"/>
        <v>0</v>
      </c>
      <c r="AO771" s="157"/>
      <c r="AP771" s="157"/>
      <c r="AQ771" s="158">
        <f t="shared" si="73"/>
        <v>0</v>
      </c>
      <c r="AR771" s="158">
        <f t="shared" si="72"/>
        <v>6000000</v>
      </c>
      <c r="AS771" s="159"/>
      <c r="AT771" s="164"/>
      <c r="AU771" s="165"/>
      <c r="AV771" s="148" t="s">
        <v>3091</v>
      </c>
    </row>
    <row r="772" spans="1:48" s="118" customFormat="1" ht="18.75" customHeight="1">
      <c r="A772" s="140">
        <v>32</v>
      </c>
      <c r="B772" s="141" t="s">
        <v>3092</v>
      </c>
      <c r="C772" s="142" t="s">
        <v>154</v>
      </c>
      <c r="D772" s="168" t="s">
        <v>113</v>
      </c>
      <c r="E772" s="168" t="s">
        <v>118</v>
      </c>
      <c r="F772" s="142" t="s">
        <v>126</v>
      </c>
      <c r="G772" s="141" t="s">
        <v>231</v>
      </c>
      <c r="H772" s="142" t="s">
        <v>81</v>
      </c>
      <c r="I772" s="142" t="s">
        <v>40</v>
      </c>
      <c r="J772" s="168" t="s">
        <v>3093</v>
      </c>
      <c r="K772" s="141" t="s">
        <v>218</v>
      </c>
      <c r="L772" s="141">
        <v>80111600</v>
      </c>
      <c r="M772" s="143">
        <v>7484000</v>
      </c>
      <c r="N772" s="144">
        <v>10</v>
      </c>
      <c r="O772" s="143">
        <v>59000506</v>
      </c>
      <c r="P772" s="144" t="s">
        <v>242</v>
      </c>
      <c r="Q772" s="144" t="s">
        <v>242</v>
      </c>
      <c r="R772" s="144" t="s">
        <v>242</v>
      </c>
      <c r="S772" s="141" t="s">
        <v>230</v>
      </c>
      <c r="T772" s="141" t="s">
        <v>2935</v>
      </c>
      <c r="U772" s="141" t="s">
        <v>2936</v>
      </c>
      <c r="V772" s="145"/>
      <c r="W772" s="141" t="s">
        <v>2937</v>
      </c>
      <c r="X772" s="146">
        <v>45321</v>
      </c>
      <c r="Y772" s="147">
        <v>202417000009513</v>
      </c>
      <c r="Z772" s="147" t="s">
        <v>179</v>
      </c>
      <c r="AA772" s="141" t="s">
        <v>3094</v>
      </c>
      <c r="AB772" s="146"/>
      <c r="AC772" s="162"/>
      <c r="AD772" s="146"/>
      <c r="AE772" s="163"/>
      <c r="AF772" s="152">
        <f t="shared" si="69"/>
        <v>59000506</v>
      </c>
      <c r="AG772" s="167"/>
      <c r="AH772" s="146"/>
      <c r="AI772" s="163"/>
      <c r="AJ772" s="152">
        <f t="shared" si="70"/>
        <v>0</v>
      </c>
      <c r="AK772" s="164"/>
      <c r="AL772" s="146"/>
      <c r="AM772" s="163"/>
      <c r="AN772" s="158">
        <f t="shared" si="71"/>
        <v>0</v>
      </c>
      <c r="AO772" s="157"/>
      <c r="AP772" s="157"/>
      <c r="AQ772" s="158">
        <f t="shared" si="73"/>
        <v>0</v>
      </c>
      <c r="AR772" s="158">
        <f t="shared" si="72"/>
        <v>59000506</v>
      </c>
      <c r="AS772" s="159"/>
      <c r="AT772" s="164"/>
      <c r="AU772" s="165"/>
      <c r="AV772" s="148"/>
    </row>
    <row r="773" spans="1:48" s="118" customFormat="1" ht="18.75" customHeight="1">
      <c r="A773" s="140">
        <v>33</v>
      </c>
      <c r="B773" s="141" t="s">
        <v>3095</v>
      </c>
      <c r="C773" s="142" t="s">
        <v>154</v>
      </c>
      <c r="D773" s="168" t="s">
        <v>113</v>
      </c>
      <c r="E773" s="168" t="s">
        <v>118</v>
      </c>
      <c r="F773" s="142" t="s">
        <v>126</v>
      </c>
      <c r="G773" s="141" t="s">
        <v>231</v>
      </c>
      <c r="H773" s="142" t="s">
        <v>4</v>
      </c>
      <c r="I773" s="142" t="s">
        <v>40</v>
      </c>
      <c r="J773" s="168" t="s">
        <v>3096</v>
      </c>
      <c r="K773" s="141" t="s">
        <v>218</v>
      </c>
      <c r="L773" s="141">
        <v>80111600</v>
      </c>
      <c r="M773" s="143">
        <v>3008473.3</v>
      </c>
      <c r="N773" s="144">
        <v>10</v>
      </c>
      <c r="O773" s="143">
        <v>30084733</v>
      </c>
      <c r="P773" s="144" t="s">
        <v>2944</v>
      </c>
      <c r="Q773" s="144" t="s">
        <v>2944</v>
      </c>
      <c r="R773" s="144" t="s">
        <v>2944</v>
      </c>
      <c r="S773" s="141" t="s">
        <v>230</v>
      </c>
      <c r="T773" s="141" t="s">
        <v>2935</v>
      </c>
      <c r="U773" s="141" t="s">
        <v>2936</v>
      </c>
      <c r="V773" s="145"/>
      <c r="W773" s="141" t="s">
        <v>3097</v>
      </c>
      <c r="X773" s="146" t="s">
        <v>3098</v>
      </c>
      <c r="Y773" s="147" t="s">
        <v>3099</v>
      </c>
      <c r="Z773" s="147" t="s">
        <v>179</v>
      </c>
      <c r="AA773" s="141" t="s">
        <v>3100</v>
      </c>
      <c r="AB773" s="146"/>
      <c r="AC773" s="162"/>
      <c r="AD773" s="146"/>
      <c r="AE773" s="163"/>
      <c r="AF773" s="152">
        <f t="shared" si="69"/>
        <v>30084733</v>
      </c>
      <c r="AG773" s="167"/>
      <c r="AH773" s="146"/>
      <c r="AI773" s="163"/>
      <c r="AJ773" s="152">
        <f t="shared" si="70"/>
        <v>0</v>
      </c>
      <c r="AK773" s="164"/>
      <c r="AL773" s="146"/>
      <c r="AM773" s="163"/>
      <c r="AN773" s="158">
        <f t="shared" si="71"/>
        <v>0</v>
      </c>
      <c r="AO773" s="157"/>
      <c r="AP773" s="157"/>
      <c r="AQ773" s="158">
        <f t="shared" si="73"/>
        <v>0</v>
      </c>
      <c r="AR773" s="158">
        <f t="shared" si="72"/>
        <v>30084733</v>
      </c>
      <c r="AS773" s="159"/>
      <c r="AT773" s="164"/>
      <c r="AU773" s="165"/>
      <c r="AV773" s="148"/>
    </row>
    <row r="774" spans="1:48" s="118" customFormat="1" ht="18.75" customHeight="1">
      <c r="A774" s="140">
        <v>34</v>
      </c>
      <c r="B774" s="141" t="s">
        <v>3101</v>
      </c>
      <c r="C774" s="142" t="s">
        <v>154</v>
      </c>
      <c r="D774" s="168" t="s">
        <v>113</v>
      </c>
      <c r="E774" s="168" t="s">
        <v>118</v>
      </c>
      <c r="F774" s="142" t="s">
        <v>126</v>
      </c>
      <c r="G774" s="141" t="s">
        <v>231</v>
      </c>
      <c r="H774" s="142" t="s">
        <v>4</v>
      </c>
      <c r="I774" s="142" t="s">
        <v>40</v>
      </c>
      <c r="J774" s="168" t="s">
        <v>3102</v>
      </c>
      <c r="K774" s="141" t="s">
        <v>218</v>
      </c>
      <c r="L774" s="141">
        <v>80111600</v>
      </c>
      <c r="M774" s="143">
        <v>4416985.5052264808</v>
      </c>
      <c r="N774" s="144" t="s">
        <v>3103</v>
      </c>
      <c r="O774" s="143">
        <v>42255828</v>
      </c>
      <c r="P774" s="144" t="s">
        <v>2945</v>
      </c>
      <c r="Q774" s="144" t="s">
        <v>2945</v>
      </c>
      <c r="R774" s="144" t="s">
        <v>2945</v>
      </c>
      <c r="S774" s="141" t="s">
        <v>230</v>
      </c>
      <c r="T774" s="141" t="s">
        <v>2935</v>
      </c>
      <c r="U774" s="141" t="s">
        <v>2936</v>
      </c>
      <c r="V774" s="145"/>
      <c r="W774" s="141" t="s">
        <v>3097</v>
      </c>
      <c r="X774" s="146" t="s">
        <v>3104</v>
      </c>
      <c r="Y774" s="147" t="s">
        <v>3105</v>
      </c>
      <c r="Z774" s="147" t="s">
        <v>38</v>
      </c>
      <c r="AA774" s="141" t="s">
        <v>712</v>
      </c>
      <c r="AB774" s="146" t="s">
        <v>3104</v>
      </c>
      <c r="AC774" s="162" t="s">
        <v>3106</v>
      </c>
      <c r="AD774" s="146">
        <v>45411</v>
      </c>
      <c r="AE774" s="163">
        <v>6400000</v>
      </c>
      <c r="AF774" s="152">
        <f t="shared" si="69"/>
        <v>35855828</v>
      </c>
      <c r="AG774" s="167">
        <v>682</v>
      </c>
      <c r="AH774" s="146">
        <v>45414</v>
      </c>
      <c r="AI774" s="163">
        <v>6400000</v>
      </c>
      <c r="AJ774" s="152">
        <f t="shared" si="70"/>
        <v>0</v>
      </c>
      <c r="AK774" s="164">
        <v>1851</v>
      </c>
      <c r="AL774" s="146">
        <v>45421</v>
      </c>
      <c r="AM774" s="163">
        <v>6400000</v>
      </c>
      <c r="AN774" s="158">
        <f t="shared" si="71"/>
        <v>0</v>
      </c>
      <c r="AO774" s="157">
        <v>0</v>
      </c>
      <c r="AP774" s="157"/>
      <c r="AQ774" s="158">
        <f t="shared" si="73"/>
        <v>6400000</v>
      </c>
      <c r="AR774" s="158">
        <f t="shared" si="72"/>
        <v>35855828</v>
      </c>
      <c r="AS774" s="159" t="s">
        <v>168</v>
      </c>
      <c r="AT774" s="164">
        <v>423</v>
      </c>
      <c r="AU774" s="165" t="s">
        <v>3107</v>
      </c>
      <c r="AV774" s="148" t="s">
        <v>3108</v>
      </c>
    </row>
    <row r="775" spans="1:48" s="118" customFormat="1" ht="18.75" customHeight="1">
      <c r="A775" s="140">
        <v>35</v>
      </c>
      <c r="B775" s="141" t="s">
        <v>3109</v>
      </c>
      <c r="C775" s="142" t="s">
        <v>154</v>
      </c>
      <c r="D775" s="168" t="s">
        <v>113</v>
      </c>
      <c r="E775" s="168" t="s">
        <v>118</v>
      </c>
      <c r="F775" s="142" t="s">
        <v>126</v>
      </c>
      <c r="G775" s="141" t="s">
        <v>231</v>
      </c>
      <c r="H775" s="142" t="s">
        <v>4</v>
      </c>
      <c r="I775" s="142" t="s">
        <v>40</v>
      </c>
      <c r="J775" s="168" t="s">
        <v>3110</v>
      </c>
      <c r="K775" s="141" t="s">
        <v>218</v>
      </c>
      <c r="L775" s="141">
        <v>80111600</v>
      </c>
      <c r="M775" s="143">
        <v>6500000</v>
      </c>
      <c r="N775" s="144">
        <v>10</v>
      </c>
      <c r="O775" s="143">
        <v>40476148</v>
      </c>
      <c r="P775" s="144" t="s">
        <v>2944</v>
      </c>
      <c r="Q775" s="144" t="s">
        <v>2944</v>
      </c>
      <c r="R775" s="144" t="s">
        <v>2944</v>
      </c>
      <c r="S775" s="141" t="s">
        <v>230</v>
      </c>
      <c r="T775" s="141" t="s">
        <v>2935</v>
      </c>
      <c r="U775" s="141" t="s">
        <v>2936</v>
      </c>
      <c r="V775" s="145"/>
      <c r="W775" s="141" t="s">
        <v>3097</v>
      </c>
      <c r="X775" s="146" t="s">
        <v>3111</v>
      </c>
      <c r="Y775" s="147" t="s">
        <v>3112</v>
      </c>
      <c r="Z775" s="147" t="s">
        <v>179</v>
      </c>
      <c r="AA775" s="141" t="s">
        <v>3113</v>
      </c>
      <c r="AB775" s="146">
        <v>45414</v>
      </c>
      <c r="AC775" s="162" t="s">
        <v>3114</v>
      </c>
      <c r="AD775" s="146">
        <v>45414</v>
      </c>
      <c r="AE775" s="163">
        <v>8616667</v>
      </c>
      <c r="AF775" s="152">
        <f t="shared" si="69"/>
        <v>31859481</v>
      </c>
      <c r="AG775" s="167">
        <v>683</v>
      </c>
      <c r="AH775" s="146">
        <v>45415</v>
      </c>
      <c r="AI775" s="163">
        <v>8616667</v>
      </c>
      <c r="AJ775" s="152">
        <f t="shared" si="70"/>
        <v>0</v>
      </c>
      <c r="AK775" s="164">
        <v>1862</v>
      </c>
      <c r="AL775" s="146">
        <v>45422</v>
      </c>
      <c r="AM775" s="163">
        <v>8616667</v>
      </c>
      <c r="AN775" s="158">
        <f t="shared" si="71"/>
        <v>0</v>
      </c>
      <c r="AO775" s="157">
        <v>0</v>
      </c>
      <c r="AP775" s="157"/>
      <c r="AQ775" s="158">
        <f t="shared" si="73"/>
        <v>8616667</v>
      </c>
      <c r="AR775" s="158">
        <f t="shared" si="72"/>
        <v>31859481</v>
      </c>
      <c r="AS775" s="159" t="s">
        <v>170</v>
      </c>
      <c r="AT775" s="164">
        <v>422</v>
      </c>
      <c r="AU775" s="165" t="s">
        <v>3115</v>
      </c>
      <c r="AV775" s="148"/>
    </row>
    <row r="776" spans="1:48" s="118" customFormat="1" ht="18.75" customHeight="1">
      <c r="A776" s="140">
        <v>36</v>
      </c>
      <c r="B776" s="141" t="s">
        <v>3116</v>
      </c>
      <c r="C776" s="142" t="s">
        <v>154</v>
      </c>
      <c r="D776" s="168" t="s">
        <v>113</v>
      </c>
      <c r="E776" s="168" t="s">
        <v>118</v>
      </c>
      <c r="F776" s="142" t="s">
        <v>126</v>
      </c>
      <c r="G776" s="141" t="s">
        <v>231</v>
      </c>
      <c r="H776" s="142" t="s">
        <v>4</v>
      </c>
      <c r="I776" s="142" t="s">
        <v>40</v>
      </c>
      <c r="J776" s="168" t="s">
        <v>3117</v>
      </c>
      <c r="K776" s="141" t="s">
        <v>218</v>
      </c>
      <c r="L776" s="141">
        <v>80111600</v>
      </c>
      <c r="M776" s="143">
        <v>8440000</v>
      </c>
      <c r="N776" s="144">
        <v>10</v>
      </c>
      <c r="O776" s="143">
        <v>33349344</v>
      </c>
      <c r="P776" s="144" t="s">
        <v>2944</v>
      </c>
      <c r="Q776" s="144" t="s">
        <v>2944</v>
      </c>
      <c r="R776" s="144" t="s">
        <v>2944</v>
      </c>
      <c r="S776" s="141" t="s">
        <v>230</v>
      </c>
      <c r="T776" s="141" t="s">
        <v>2935</v>
      </c>
      <c r="U776" s="141" t="s">
        <v>2936</v>
      </c>
      <c r="V776" s="145"/>
      <c r="W776" s="141" t="s">
        <v>3097</v>
      </c>
      <c r="X776" s="146" t="s">
        <v>3118</v>
      </c>
      <c r="Y776" s="147" t="s">
        <v>3119</v>
      </c>
      <c r="Z776" s="147" t="s">
        <v>179</v>
      </c>
      <c r="AA776" s="141" t="s">
        <v>3120</v>
      </c>
      <c r="AB776" s="146" t="s">
        <v>3121</v>
      </c>
      <c r="AC776" s="162" t="s">
        <v>3122</v>
      </c>
      <c r="AD776" s="146">
        <v>45371</v>
      </c>
      <c r="AE776" s="163">
        <v>23184000</v>
      </c>
      <c r="AF776" s="152">
        <f t="shared" ref="AF776:AF839" si="74">O776-AE776</f>
        <v>10165344</v>
      </c>
      <c r="AG776" s="167">
        <v>530</v>
      </c>
      <c r="AH776" s="146">
        <v>45371</v>
      </c>
      <c r="AI776" s="163">
        <v>23184000</v>
      </c>
      <c r="AJ776" s="152">
        <f t="shared" ref="AJ776:AJ839" si="75">AE776-AI776</f>
        <v>0</v>
      </c>
      <c r="AK776" s="164">
        <v>1202</v>
      </c>
      <c r="AL776" s="146">
        <v>45385</v>
      </c>
      <c r="AM776" s="163">
        <v>23184000</v>
      </c>
      <c r="AN776" s="158">
        <f t="shared" ref="AN776:AN839" si="76">AI776-AM776</f>
        <v>0</v>
      </c>
      <c r="AO776" s="157">
        <v>7212800</v>
      </c>
      <c r="AP776" s="157"/>
      <c r="AQ776" s="158">
        <f t="shared" si="73"/>
        <v>15971200</v>
      </c>
      <c r="AR776" s="158">
        <f t="shared" ref="AR776:AR839" si="77">O776-AM776</f>
        <v>10165344</v>
      </c>
      <c r="AS776" s="159" t="s">
        <v>170</v>
      </c>
      <c r="AT776" s="164">
        <v>265</v>
      </c>
      <c r="AU776" s="165" t="s">
        <v>3123</v>
      </c>
      <c r="AV776" s="148"/>
    </row>
    <row r="777" spans="1:48" s="118" customFormat="1" ht="18.75" customHeight="1">
      <c r="A777" s="140">
        <v>37</v>
      </c>
      <c r="B777" s="141" t="s">
        <v>3124</v>
      </c>
      <c r="C777" s="142" t="s">
        <v>154</v>
      </c>
      <c r="D777" s="168" t="s">
        <v>113</v>
      </c>
      <c r="E777" s="168" t="s">
        <v>118</v>
      </c>
      <c r="F777" s="142" t="s">
        <v>126</v>
      </c>
      <c r="G777" s="141" t="s">
        <v>231</v>
      </c>
      <c r="H777" s="142" t="s">
        <v>4</v>
      </c>
      <c r="I777" s="142" t="s">
        <v>40</v>
      </c>
      <c r="J777" s="168" t="s">
        <v>3125</v>
      </c>
      <c r="K777" s="141" t="s">
        <v>218</v>
      </c>
      <c r="L777" s="141">
        <v>80111600</v>
      </c>
      <c r="M777" s="143">
        <v>6630000</v>
      </c>
      <c r="N777" s="144">
        <v>10</v>
      </c>
      <c r="O777" s="143">
        <v>36765478</v>
      </c>
      <c r="P777" s="144" t="s">
        <v>2944</v>
      </c>
      <c r="Q777" s="144" t="s">
        <v>2944</v>
      </c>
      <c r="R777" s="144" t="s">
        <v>2944</v>
      </c>
      <c r="S777" s="141" t="s">
        <v>230</v>
      </c>
      <c r="T777" s="141" t="s">
        <v>2935</v>
      </c>
      <c r="U777" s="141" t="s">
        <v>2936</v>
      </c>
      <c r="V777" s="145"/>
      <c r="W777" s="141" t="s">
        <v>3097</v>
      </c>
      <c r="X777" s="146" t="s">
        <v>3126</v>
      </c>
      <c r="Y777" s="147" t="s">
        <v>3127</v>
      </c>
      <c r="Z777" s="147" t="s">
        <v>179</v>
      </c>
      <c r="AA777" s="141" t="s">
        <v>3128</v>
      </c>
      <c r="AB777" s="146" t="s">
        <v>3129</v>
      </c>
      <c r="AC777" s="162" t="s">
        <v>3130</v>
      </c>
      <c r="AD777" s="146">
        <v>45351</v>
      </c>
      <c r="AE777" s="163">
        <v>28000000</v>
      </c>
      <c r="AF777" s="152">
        <f t="shared" si="74"/>
        <v>8765478</v>
      </c>
      <c r="AG777" s="167">
        <v>370</v>
      </c>
      <c r="AH777" s="146">
        <v>45352</v>
      </c>
      <c r="AI777" s="163">
        <v>26833333</v>
      </c>
      <c r="AJ777" s="152">
        <f t="shared" si="75"/>
        <v>1166667</v>
      </c>
      <c r="AK777" s="164">
        <v>415</v>
      </c>
      <c r="AL777" s="146">
        <v>45357</v>
      </c>
      <c r="AM777" s="163">
        <v>26833333</v>
      </c>
      <c r="AN777" s="158">
        <f t="shared" si="76"/>
        <v>0</v>
      </c>
      <c r="AO777" s="157">
        <v>12833333</v>
      </c>
      <c r="AP777" s="157"/>
      <c r="AQ777" s="158">
        <f t="shared" ref="AQ777:AQ840" si="78">AM777-AO777</f>
        <v>14000000</v>
      </c>
      <c r="AR777" s="158">
        <f t="shared" si="77"/>
        <v>9932145</v>
      </c>
      <c r="AS777" s="159" t="s">
        <v>170</v>
      </c>
      <c r="AT777" s="164">
        <v>101</v>
      </c>
      <c r="AU777" s="165" t="s">
        <v>3131</v>
      </c>
      <c r="AV777" s="148" t="s">
        <v>3132</v>
      </c>
    </row>
    <row r="778" spans="1:48" s="118" customFormat="1" ht="18.75" customHeight="1">
      <c r="A778" s="140">
        <v>38</v>
      </c>
      <c r="B778" s="141" t="s">
        <v>3133</v>
      </c>
      <c r="C778" s="142" t="s">
        <v>154</v>
      </c>
      <c r="D778" s="168" t="s">
        <v>113</v>
      </c>
      <c r="E778" s="168" t="s">
        <v>118</v>
      </c>
      <c r="F778" s="142" t="s">
        <v>126</v>
      </c>
      <c r="G778" s="141" t="s">
        <v>231</v>
      </c>
      <c r="H778" s="142" t="s">
        <v>4</v>
      </c>
      <c r="I778" s="142" t="s">
        <v>40</v>
      </c>
      <c r="J778" s="168" t="s">
        <v>3134</v>
      </c>
      <c r="K778" s="141" t="s">
        <v>218</v>
      </c>
      <c r="L778" s="141">
        <v>80111600</v>
      </c>
      <c r="M778" s="143">
        <v>8553000</v>
      </c>
      <c r="N778" s="144">
        <v>10</v>
      </c>
      <c r="O778" s="143">
        <v>25963848</v>
      </c>
      <c r="P778" s="144" t="s">
        <v>2944</v>
      </c>
      <c r="Q778" s="144" t="s">
        <v>2944</v>
      </c>
      <c r="R778" s="144" t="s">
        <v>2944</v>
      </c>
      <c r="S778" s="141" t="s">
        <v>230</v>
      </c>
      <c r="T778" s="141" t="s">
        <v>2935</v>
      </c>
      <c r="U778" s="141" t="s">
        <v>2936</v>
      </c>
      <c r="V778" s="145"/>
      <c r="W778" s="141" t="s">
        <v>3097</v>
      </c>
      <c r="X778" s="146" t="s">
        <v>3135</v>
      </c>
      <c r="Y778" s="147" t="s">
        <v>3136</v>
      </c>
      <c r="Z778" s="147" t="s">
        <v>179</v>
      </c>
      <c r="AA778" s="141" t="s">
        <v>3137</v>
      </c>
      <c r="AB778" s="146">
        <v>45387</v>
      </c>
      <c r="AC778" s="162" t="s">
        <v>3138</v>
      </c>
      <c r="AD778" s="146">
        <v>45387</v>
      </c>
      <c r="AE778" s="163">
        <v>23378200</v>
      </c>
      <c r="AF778" s="152">
        <f t="shared" si="74"/>
        <v>2585648</v>
      </c>
      <c r="AG778" s="167">
        <v>618</v>
      </c>
      <c r="AH778" s="146">
        <v>45390</v>
      </c>
      <c r="AI778" s="163">
        <v>23378200</v>
      </c>
      <c r="AJ778" s="152">
        <f t="shared" si="75"/>
        <v>0</v>
      </c>
      <c r="AK778" s="164">
        <v>1439</v>
      </c>
      <c r="AL778" s="146">
        <v>45392</v>
      </c>
      <c r="AM778" s="163">
        <v>23378200</v>
      </c>
      <c r="AN778" s="158">
        <f t="shared" si="76"/>
        <v>0</v>
      </c>
      <c r="AO778" s="157">
        <v>5702000</v>
      </c>
      <c r="AP778" s="157"/>
      <c r="AQ778" s="158">
        <f t="shared" si="78"/>
        <v>17676200</v>
      </c>
      <c r="AR778" s="158">
        <f t="shared" si="77"/>
        <v>2585648</v>
      </c>
      <c r="AS778" s="159" t="s">
        <v>170</v>
      </c>
      <c r="AT778" s="164">
        <v>316</v>
      </c>
      <c r="AU778" s="165" t="s">
        <v>3139</v>
      </c>
      <c r="AV778" s="148"/>
    </row>
    <row r="779" spans="1:48" s="118" customFormat="1" ht="18.75" customHeight="1">
      <c r="A779" s="140">
        <v>39</v>
      </c>
      <c r="B779" s="141" t="s">
        <v>3140</v>
      </c>
      <c r="C779" s="142" t="s">
        <v>154</v>
      </c>
      <c r="D779" s="168" t="s">
        <v>113</v>
      </c>
      <c r="E779" s="168" t="s">
        <v>118</v>
      </c>
      <c r="F779" s="142" t="s">
        <v>126</v>
      </c>
      <c r="G779" s="141" t="s">
        <v>231</v>
      </c>
      <c r="H779" s="142" t="s">
        <v>4</v>
      </c>
      <c r="I779" s="142" t="s">
        <v>40</v>
      </c>
      <c r="J779" s="168" t="s">
        <v>3141</v>
      </c>
      <c r="K779" s="141" t="s">
        <v>218</v>
      </c>
      <c r="L779" s="141">
        <v>80111600</v>
      </c>
      <c r="M779" s="143">
        <v>6000000</v>
      </c>
      <c r="N779" s="144">
        <v>10</v>
      </c>
      <c r="O779" s="143">
        <v>40531200</v>
      </c>
      <c r="P779" s="144" t="s">
        <v>2944</v>
      </c>
      <c r="Q779" s="144" t="s">
        <v>2944</v>
      </c>
      <c r="R779" s="144" t="s">
        <v>2944</v>
      </c>
      <c r="S779" s="141" t="s">
        <v>230</v>
      </c>
      <c r="T779" s="141" t="s">
        <v>2935</v>
      </c>
      <c r="U779" s="141" t="s">
        <v>2936</v>
      </c>
      <c r="V779" s="145"/>
      <c r="W779" s="141" t="s">
        <v>3097</v>
      </c>
      <c r="X779" s="146">
        <v>45342</v>
      </c>
      <c r="Y779" s="147">
        <v>202417000021913</v>
      </c>
      <c r="Z779" s="147" t="s">
        <v>179</v>
      </c>
      <c r="AA779" s="141" t="s">
        <v>3113</v>
      </c>
      <c r="AB779" s="146"/>
      <c r="AC779" s="162"/>
      <c r="AD779" s="146"/>
      <c r="AE779" s="163"/>
      <c r="AF779" s="152">
        <f t="shared" si="74"/>
        <v>40531200</v>
      </c>
      <c r="AG779" s="167"/>
      <c r="AH779" s="146"/>
      <c r="AI779" s="163"/>
      <c r="AJ779" s="152">
        <f t="shared" si="75"/>
        <v>0</v>
      </c>
      <c r="AK779" s="164"/>
      <c r="AL779" s="146"/>
      <c r="AM779" s="163"/>
      <c r="AN779" s="158">
        <f t="shared" si="76"/>
        <v>0</v>
      </c>
      <c r="AO779" s="157"/>
      <c r="AP779" s="157"/>
      <c r="AQ779" s="158">
        <f t="shared" si="78"/>
        <v>0</v>
      </c>
      <c r="AR779" s="158">
        <f t="shared" si="77"/>
        <v>40531200</v>
      </c>
      <c r="AS779" s="159"/>
      <c r="AT779" s="164"/>
      <c r="AU779" s="165"/>
      <c r="AV779" s="148"/>
    </row>
    <row r="780" spans="1:48" s="118" customFormat="1" ht="18.75" customHeight="1">
      <c r="A780" s="140">
        <v>40</v>
      </c>
      <c r="B780" s="141" t="s">
        <v>3142</v>
      </c>
      <c r="C780" s="142" t="s">
        <v>154</v>
      </c>
      <c r="D780" s="168" t="s">
        <v>113</v>
      </c>
      <c r="E780" s="168" t="s">
        <v>118</v>
      </c>
      <c r="F780" s="142" t="s">
        <v>126</v>
      </c>
      <c r="G780" s="141" t="s">
        <v>231</v>
      </c>
      <c r="H780" s="142" t="s">
        <v>4</v>
      </c>
      <c r="I780" s="142" t="s">
        <v>40</v>
      </c>
      <c r="J780" s="168" t="s">
        <v>3143</v>
      </c>
      <c r="K780" s="141" t="s">
        <v>218</v>
      </c>
      <c r="L780" s="141">
        <v>80111600</v>
      </c>
      <c r="M780" s="143">
        <v>2890635</v>
      </c>
      <c r="N780" s="144">
        <v>10</v>
      </c>
      <c r="O780" s="143">
        <v>28906350</v>
      </c>
      <c r="P780" s="144" t="s">
        <v>2944</v>
      </c>
      <c r="Q780" s="144" t="s">
        <v>2944</v>
      </c>
      <c r="R780" s="144" t="s">
        <v>2944</v>
      </c>
      <c r="S780" s="141" t="s">
        <v>230</v>
      </c>
      <c r="T780" s="141" t="s">
        <v>2935</v>
      </c>
      <c r="U780" s="141" t="s">
        <v>2936</v>
      </c>
      <c r="V780" s="145"/>
      <c r="W780" s="141" t="s">
        <v>3097</v>
      </c>
      <c r="X780" s="146">
        <v>45331</v>
      </c>
      <c r="Y780" s="147">
        <v>202417000015463</v>
      </c>
      <c r="Z780" s="147" t="s">
        <v>179</v>
      </c>
      <c r="AA780" s="141" t="s">
        <v>3144</v>
      </c>
      <c r="AB780" s="146">
        <v>45331</v>
      </c>
      <c r="AC780" s="162"/>
      <c r="AD780" s="146"/>
      <c r="AE780" s="163"/>
      <c r="AF780" s="152">
        <f t="shared" si="74"/>
        <v>28906350</v>
      </c>
      <c r="AG780" s="167"/>
      <c r="AH780" s="146"/>
      <c r="AI780" s="163"/>
      <c r="AJ780" s="152">
        <f t="shared" si="75"/>
        <v>0</v>
      </c>
      <c r="AK780" s="164"/>
      <c r="AL780" s="146"/>
      <c r="AM780" s="163"/>
      <c r="AN780" s="158">
        <f t="shared" si="76"/>
        <v>0</v>
      </c>
      <c r="AO780" s="157"/>
      <c r="AP780" s="157"/>
      <c r="AQ780" s="158">
        <f t="shared" si="78"/>
        <v>0</v>
      </c>
      <c r="AR780" s="158">
        <f t="shared" si="77"/>
        <v>28906350</v>
      </c>
      <c r="AS780" s="159"/>
      <c r="AT780" s="164"/>
      <c r="AU780" s="165"/>
      <c r="AV780" s="148"/>
    </row>
    <row r="781" spans="1:48" s="118" customFormat="1" ht="18.75" customHeight="1">
      <c r="A781" s="140">
        <v>41</v>
      </c>
      <c r="B781" s="141" t="s">
        <v>3145</v>
      </c>
      <c r="C781" s="142" t="s">
        <v>154</v>
      </c>
      <c r="D781" s="168" t="s">
        <v>113</v>
      </c>
      <c r="E781" s="168" t="s">
        <v>118</v>
      </c>
      <c r="F781" s="142" t="s">
        <v>126</v>
      </c>
      <c r="G781" s="141" t="s">
        <v>231</v>
      </c>
      <c r="H781" s="142" t="s">
        <v>198</v>
      </c>
      <c r="I781" s="142" t="s">
        <v>40</v>
      </c>
      <c r="J781" s="168" t="s">
        <v>3146</v>
      </c>
      <c r="K781" s="141" t="s">
        <v>218</v>
      </c>
      <c r="L781" s="141">
        <v>80111600</v>
      </c>
      <c r="M781" s="143">
        <v>8000000</v>
      </c>
      <c r="N781" s="144">
        <v>10</v>
      </c>
      <c r="O781" s="143">
        <v>70076000</v>
      </c>
      <c r="P781" s="144" t="s">
        <v>2944</v>
      </c>
      <c r="Q781" s="144" t="s">
        <v>2944</v>
      </c>
      <c r="R781" s="144" t="s">
        <v>2944</v>
      </c>
      <c r="S781" s="141" t="s">
        <v>230</v>
      </c>
      <c r="T781" s="141" t="s">
        <v>2935</v>
      </c>
      <c r="U781" s="141" t="s">
        <v>2936</v>
      </c>
      <c r="V781" s="145"/>
      <c r="W781" s="141" t="s">
        <v>2946</v>
      </c>
      <c r="X781" s="146">
        <v>45351</v>
      </c>
      <c r="Y781" s="147">
        <v>202417000026833</v>
      </c>
      <c r="Z781" s="147" t="s">
        <v>38</v>
      </c>
      <c r="AA781" s="141" t="s">
        <v>712</v>
      </c>
      <c r="AB781" s="146">
        <v>45351</v>
      </c>
      <c r="AC781" s="162" t="s">
        <v>3147</v>
      </c>
      <c r="AD781" s="146">
        <v>45351</v>
      </c>
      <c r="AE781" s="163">
        <v>32000000</v>
      </c>
      <c r="AF781" s="152">
        <f t="shared" si="74"/>
        <v>38076000</v>
      </c>
      <c r="AG781" s="167">
        <v>366</v>
      </c>
      <c r="AH781" s="146">
        <v>45352</v>
      </c>
      <c r="AI781" s="163">
        <v>32000000</v>
      </c>
      <c r="AJ781" s="152">
        <f t="shared" si="75"/>
        <v>0</v>
      </c>
      <c r="AK781" s="164">
        <v>422</v>
      </c>
      <c r="AL781" s="146">
        <v>45358</v>
      </c>
      <c r="AM781" s="163">
        <v>32000000</v>
      </c>
      <c r="AN781" s="158">
        <f t="shared" si="76"/>
        <v>0</v>
      </c>
      <c r="AO781" s="157">
        <v>14400000</v>
      </c>
      <c r="AP781" s="157"/>
      <c r="AQ781" s="158">
        <f t="shared" si="78"/>
        <v>17600000</v>
      </c>
      <c r="AR781" s="158">
        <f t="shared" si="77"/>
        <v>38076000</v>
      </c>
      <c r="AS781" s="159" t="s">
        <v>170</v>
      </c>
      <c r="AT781" s="164">
        <v>88</v>
      </c>
      <c r="AU781" s="165" t="s">
        <v>3148</v>
      </c>
      <c r="AV781" s="148"/>
    </row>
    <row r="782" spans="1:48" s="118" customFormat="1" ht="18.75" customHeight="1">
      <c r="A782" s="140">
        <v>42</v>
      </c>
      <c r="B782" s="141" t="s">
        <v>3149</v>
      </c>
      <c r="C782" s="142" t="s">
        <v>154</v>
      </c>
      <c r="D782" s="168" t="s">
        <v>113</v>
      </c>
      <c r="E782" s="168" t="s">
        <v>118</v>
      </c>
      <c r="F782" s="142" t="s">
        <v>126</v>
      </c>
      <c r="G782" s="141" t="s">
        <v>231</v>
      </c>
      <c r="H782" s="142" t="s">
        <v>198</v>
      </c>
      <c r="I782" s="142" t="s">
        <v>40</v>
      </c>
      <c r="J782" s="168" t="s">
        <v>3150</v>
      </c>
      <c r="K782" s="141" t="s">
        <v>218</v>
      </c>
      <c r="L782" s="141">
        <v>80111600</v>
      </c>
      <c r="M782" s="143">
        <v>2500000</v>
      </c>
      <c r="N782" s="144">
        <v>10</v>
      </c>
      <c r="O782" s="143">
        <v>21898750</v>
      </c>
      <c r="P782" s="144" t="s">
        <v>2944</v>
      </c>
      <c r="Q782" s="144" t="s">
        <v>2944</v>
      </c>
      <c r="R782" s="144" t="s">
        <v>2944</v>
      </c>
      <c r="S782" s="141" t="s">
        <v>230</v>
      </c>
      <c r="T782" s="141" t="s">
        <v>2935</v>
      </c>
      <c r="U782" s="141" t="s">
        <v>2936</v>
      </c>
      <c r="V782" s="145"/>
      <c r="W782" s="141" t="s">
        <v>2946</v>
      </c>
      <c r="X782" s="146">
        <v>45351</v>
      </c>
      <c r="Y782" s="147">
        <v>202417000026833</v>
      </c>
      <c r="Z782" s="147" t="s">
        <v>38</v>
      </c>
      <c r="AA782" s="141" t="s">
        <v>712</v>
      </c>
      <c r="AB782" s="146">
        <v>45351</v>
      </c>
      <c r="AC782" s="162" t="s">
        <v>3151</v>
      </c>
      <c r="AD782" s="146">
        <v>45351</v>
      </c>
      <c r="AE782" s="163">
        <v>10000000</v>
      </c>
      <c r="AF782" s="152">
        <f t="shared" si="74"/>
        <v>11898750</v>
      </c>
      <c r="AG782" s="167">
        <v>369</v>
      </c>
      <c r="AH782" s="146">
        <v>45352</v>
      </c>
      <c r="AI782" s="163">
        <v>10000000</v>
      </c>
      <c r="AJ782" s="152">
        <f t="shared" si="75"/>
        <v>0</v>
      </c>
      <c r="AK782" s="164">
        <v>750</v>
      </c>
      <c r="AL782" s="146">
        <v>45365</v>
      </c>
      <c r="AM782" s="163">
        <v>10000000</v>
      </c>
      <c r="AN782" s="158">
        <f t="shared" si="76"/>
        <v>0</v>
      </c>
      <c r="AO782" s="157">
        <v>3833333</v>
      </c>
      <c r="AP782" s="157"/>
      <c r="AQ782" s="158">
        <f t="shared" si="78"/>
        <v>6166667</v>
      </c>
      <c r="AR782" s="158">
        <f t="shared" si="77"/>
        <v>11898750</v>
      </c>
      <c r="AS782" s="159" t="s">
        <v>168</v>
      </c>
      <c r="AT782" s="164">
        <v>152</v>
      </c>
      <c r="AU782" s="165" t="s">
        <v>3152</v>
      </c>
      <c r="AV782" s="148"/>
    </row>
    <row r="783" spans="1:48" s="118" customFormat="1" ht="18.75" customHeight="1">
      <c r="A783" s="140">
        <v>43</v>
      </c>
      <c r="B783" s="141" t="s">
        <v>3153</v>
      </c>
      <c r="C783" s="142" t="s">
        <v>154</v>
      </c>
      <c r="D783" s="168" t="s">
        <v>113</v>
      </c>
      <c r="E783" s="168" t="s">
        <v>118</v>
      </c>
      <c r="F783" s="142" t="s">
        <v>126</v>
      </c>
      <c r="G783" s="141" t="s">
        <v>231</v>
      </c>
      <c r="H783" s="142" t="s">
        <v>198</v>
      </c>
      <c r="I783" s="142" t="s">
        <v>40</v>
      </c>
      <c r="J783" s="168" t="s">
        <v>3154</v>
      </c>
      <c r="K783" s="141" t="s">
        <v>218</v>
      </c>
      <c r="L783" s="141">
        <v>80111600</v>
      </c>
      <c r="M783" s="143">
        <v>10000000</v>
      </c>
      <c r="N783" s="144">
        <v>10</v>
      </c>
      <c r="O783" s="143">
        <v>87595000</v>
      </c>
      <c r="P783" s="144" t="s">
        <v>2944</v>
      </c>
      <c r="Q783" s="144" t="s">
        <v>2944</v>
      </c>
      <c r="R783" s="144" t="s">
        <v>2944</v>
      </c>
      <c r="S783" s="141" t="s">
        <v>230</v>
      </c>
      <c r="T783" s="141" t="s">
        <v>2935</v>
      </c>
      <c r="U783" s="141" t="s">
        <v>2936</v>
      </c>
      <c r="V783" s="145"/>
      <c r="W783" s="141" t="s">
        <v>2946</v>
      </c>
      <c r="X783" s="146">
        <v>45351</v>
      </c>
      <c r="Y783" s="147">
        <v>202417000026833</v>
      </c>
      <c r="Z783" s="147" t="s">
        <v>38</v>
      </c>
      <c r="AA783" s="141" t="s">
        <v>712</v>
      </c>
      <c r="AB783" s="146">
        <v>45351</v>
      </c>
      <c r="AC783" s="162" t="s">
        <v>3155</v>
      </c>
      <c r="AD783" s="146">
        <v>45351</v>
      </c>
      <c r="AE783" s="163">
        <v>40000000</v>
      </c>
      <c r="AF783" s="152">
        <f t="shared" si="74"/>
        <v>47595000</v>
      </c>
      <c r="AG783" s="167">
        <v>367</v>
      </c>
      <c r="AH783" s="146">
        <v>45352</v>
      </c>
      <c r="AI783" s="163">
        <v>40000000</v>
      </c>
      <c r="AJ783" s="152">
        <f t="shared" si="75"/>
        <v>0</v>
      </c>
      <c r="AK783" s="164">
        <v>406</v>
      </c>
      <c r="AL783" s="146">
        <v>45355</v>
      </c>
      <c r="AM783" s="163">
        <v>40000000</v>
      </c>
      <c r="AN783" s="158">
        <f t="shared" si="76"/>
        <v>0</v>
      </c>
      <c r="AO783" s="157">
        <v>19000000</v>
      </c>
      <c r="AP783" s="157"/>
      <c r="AQ783" s="158">
        <f t="shared" si="78"/>
        <v>21000000</v>
      </c>
      <c r="AR783" s="158">
        <f t="shared" si="77"/>
        <v>47595000</v>
      </c>
      <c r="AS783" s="159" t="s">
        <v>170</v>
      </c>
      <c r="AT783" s="164">
        <v>70</v>
      </c>
      <c r="AU783" s="165" t="s">
        <v>3156</v>
      </c>
      <c r="AV783" s="148"/>
    </row>
    <row r="784" spans="1:48" s="118" customFormat="1" ht="18.75" customHeight="1">
      <c r="A784" s="140">
        <v>44</v>
      </c>
      <c r="B784" s="141" t="s">
        <v>3157</v>
      </c>
      <c r="C784" s="142" t="s">
        <v>154</v>
      </c>
      <c r="D784" s="168" t="s">
        <v>113</v>
      </c>
      <c r="E784" s="168" t="s">
        <v>118</v>
      </c>
      <c r="F784" s="142" t="s">
        <v>126</v>
      </c>
      <c r="G784" s="141" t="s">
        <v>231</v>
      </c>
      <c r="H784" s="142" t="s">
        <v>198</v>
      </c>
      <c r="I784" s="142" t="s">
        <v>40</v>
      </c>
      <c r="J784" s="168" t="s">
        <v>3158</v>
      </c>
      <c r="K784" s="141" t="s">
        <v>218</v>
      </c>
      <c r="L784" s="141">
        <v>80111600</v>
      </c>
      <c r="M784" s="143">
        <v>8000000</v>
      </c>
      <c r="N784" s="144">
        <v>10</v>
      </c>
      <c r="O784" s="143">
        <v>45940216</v>
      </c>
      <c r="P784" s="144" t="s">
        <v>2944</v>
      </c>
      <c r="Q784" s="144" t="s">
        <v>2944</v>
      </c>
      <c r="R784" s="144" t="s">
        <v>2944</v>
      </c>
      <c r="S784" s="141" t="s">
        <v>230</v>
      </c>
      <c r="T784" s="141" t="s">
        <v>2935</v>
      </c>
      <c r="U784" s="141" t="s">
        <v>2936</v>
      </c>
      <c r="V784" s="145"/>
      <c r="W784" s="141" t="s">
        <v>2946</v>
      </c>
      <c r="X784" s="146">
        <v>45351</v>
      </c>
      <c r="Y784" s="147">
        <v>202417000026833</v>
      </c>
      <c r="Z784" s="147" t="s">
        <v>38</v>
      </c>
      <c r="AA784" s="141" t="s">
        <v>3159</v>
      </c>
      <c r="AB784" s="146">
        <v>45351</v>
      </c>
      <c r="AC784" s="162" t="s">
        <v>3160</v>
      </c>
      <c r="AD784" s="146">
        <v>45351</v>
      </c>
      <c r="AE784" s="163">
        <v>34000000</v>
      </c>
      <c r="AF784" s="152">
        <f t="shared" si="74"/>
        <v>11940216</v>
      </c>
      <c r="AG784" s="167">
        <v>368</v>
      </c>
      <c r="AH784" s="146">
        <v>45352</v>
      </c>
      <c r="AI784" s="163">
        <v>34000000</v>
      </c>
      <c r="AJ784" s="152">
        <f t="shared" si="75"/>
        <v>0</v>
      </c>
      <c r="AK784" s="164">
        <v>410</v>
      </c>
      <c r="AL784" s="146">
        <v>45355</v>
      </c>
      <c r="AM784" s="163">
        <v>34000000</v>
      </c>
      <c r="AN784" s="158">
        <f t="shared" si="76"/>
        <v>0</v>
      </c>
      <c r="AO784" s="157">
        <v>16150000</v>
      </c>
      <c r="AP784" s="157"/>
      <c r="AQ784" s="158">
        <f t="shared" si="78"/>
        <v>17850000</v>
      </c>
      <c r="AR784" s="158">
        <f t="shared" si="77"/>
        <v>11940216</v>
      </c>
      <c r="AS784" s="159" t="s">
        <v>170</v>
      </c>
      <c r="AT784" s="164">
        <v>72</v>
      </c>
      <c r="AU784" s="165" t="s">
        <v>3161</v>
      </c>
      <c r="AV784" s="148"/>
    </row>
    <row r="785" spans="1:48" s="118" customFormat="1" ht="18.75" customHeight="1">
      <c r="A785" s="140">
        <v>45</v>
      </c>
      <c r="B785" s="141" t="s">
        <v>3162</v>
      </c>
      <c r="C785" s="142" t="s">
        <v>154</v>
      </c>
      <c r="D785" s="168" t="s">
        <v>113</v>
      </c>
      <c r="E785" s="168" t="s">
        <v>118</v>
      </c>
      <c r="F785" s="142" t="s">
        <v>126</v>
      </c>
      <c r="G785" s="141" t="s">
        <v>231</v>
      </c>
      <c r="H785" s="142" t="s">
        <v>198</v>
      </c>
      <c r="I785" s="142" t="s">
        <v>40</v>
      </c>
      <c r="J785" s="168" t="s">
        <v>3163</v>
      </c>
      <c r="K785" s="141" t="s">
        <v>218</v>
      </c>
      <c r="L785" s="141">
        <v>80111600</v>
      </c>
      <c r="M785" s="143">
        <v>3600000</v>
      </c>
      <c r="N785" s="144">
        <v>10</v>
      </c>
      <c r="O785" s="143">
        <v>20800867</v>
      </c>
      <c r="P785" s="144" t="s">
        <v>2944</v>
      </c>
      <c r="Q785" s="144" t="s">
        <v>2944</v>
      </c>
      <c r="R785" s="144" t="s">
        <v>2944</v>
      </c>
      <c r="S785" s="141" t="s">
        <v>230</v>
      </c>
      <c r="T785" s="141" t="s">
        <v>2935</v>
      </c>
      <c r="U785" s="141" t="s">
        <v>2936</v>
      </c>
      <c r="V785" s="145"/>
      <c r="W785" s="141" t="s">
        <v>2946</v>
      </c>
      <c r="X785" s="146" t="s">
        <v>3164</v>
      </c>
      <c r="Y785" s="147" t="s">
        <v>3165</v>
      </c>
      <c r="Z785" s="147" t="s">
        <v>179</v>
      </c>
      <c r="AA785" s="141" t="s">
        <v>3166</v>
      </c>
      <c r="AB785" s="146" t="s">
        <v>3167</v>
      </c>
      <c r="AC785" s="162" t="s">
        <v>3168</v>
      </c>
      <c r="AD785" s="146">
        <v>45352</v>
      </c>
      <c r="AE785" s="163">
        <v>20000000</v>
      </c>
      <c r="AF785" s="152">
        <f t="shared" si="74"/>
        <v>800867</v>
      </c>
      <c r="AG785" s="167">
        <v>374</v>
      </c>
      <c r="AH785" s="146">
        <v>45352</v>
      </c>
      <c r="AI785" s="163">
        <v>20000000</v>
      </c>
      <c r="AJ785" s="152">
        <f t="shared" si="75"/>
        <v>0</v>
      </c>
      <c r="AK785" s="164">
        <v>413</v>
      </c>
      <c r="AL785" s="146">
        <v>45356</v>
      </c>
      <c r="AM785" s="163">
        <v>20000000</v>
      </c>
      <c r="AN785" s="158">
        <f t="shared" si="76"/>
        <v>0</v>
      </c>
      <c r="AO785" s="157">
        <v>9333333</v>
      </c>
      <c r="AP785" s="157"/>
      <c r="AQ785" s="158">
        <f t="shared" si="78"/>
        <v>10666667</v>
      </c>
      <c r="AR785" s="158">
        <f t="shared" si="77"/>
        <v>800867</v>
      </c>
      <c r="AS785" s="159" t="s">
        <v>170</v>
      </c>
      <c r="AT785" s="164">
        <v>84</v>
      </c>
      <c r="AU785" s="165" t="s">
        <v>3169</v>
      </c>
      <c r="AV785" s="148"/>
    </row>
    <row r="786" spans="1:48" s="118" customFormat="1" ht="18.75" customHeight="1">
      <c r="A786" s="140">
        <v>46</v>
      </c>
      <c r="B786" s="141" t="s">
        <v>3170</v>
      </c>
      <c r="C786" s="142" t="s">
        <v>154</v>
      </c>
      <c r="D786" s="168" t="s">
        <v>113</v>
      </c>
      <c r="E786" s="168" t="s">
        <v>118</v>
      </c>
      <c r="F786" s="142" t="s">
        <v>128</v>
      </c>
      <c r="G786" s="141" t="s">
        <v>234</v>
      </c>
      <c r="H786" s="142" t="s">
        <v>217</v>
      </c>
      <c r="I786" s="142" t="s">
        <v>40</v>
      </c>
      <c r="J786" s="168" t="s">
        <v>3171</v>
      </c>
      <c r="K786" s="141" t="s">
        <v>218</v>
      </c>
      <c r="L786" s="141">
        <v>80111600</v>
      </c>
      <c r="M786" s="143">
        <v>6414900</v>
      </c>
      <c r="N786" s="144">
        <v>10</v>
      </c>
      <c r="O786" s="143">
        <v>54853209</v>
      </c>
      <c r="P786" s="144" t="s">
        <v>242</v>
      </c>
      <c r="Q786" s="144" t="s">
        <v>242</v>
      </c>
      <c r="R786" s="144" t="s">
        <v>242</v>
      </c>
      <c r="S786" s="141" t="s">
        <v>230</v>
      </c>
      <c r="T786" s="141" t="s">
        <v>2935</v>
      </c>
      <c r="U786" s="141" t="s">
        <v>2936</v>
      </c>
      <c r="V786" s="145"/>
      <c r="W786" s="141" t="s">
        <v>3172</v>
      </c>
      <c r="X786" s="146">
        <v>45351</v>
      </c>
      <c r="Y786" s="147">
        <v>202417000026493</v>
      </c>
      <c r="Z786" s="147" t="s">
        <v>38</v>
      </c>
      <c r="AA786" s="141" t="s">
        <v>3173</v>
      </c>
      <c r="AB786" s="146">
        <v>45351</v>
      </c>
      <c r="AC786" s="162" t="s">
        <v>3174</v>
      </c>
      <c r="AD786" s="146">
        <v>45351</v>
      </c>
      <c r="AE786" s="163">
        <v>25600000</v>
      </c>
      <c r="AF786" s="152">
        <f t="shared" si="74"/>
        <v>29253209</v>
      </c>
      <c r="AG786" s="167">
        <v>376</v>
      </c>
      <c r="AH786" s="146">
        <v>45355</v>
      </c>
      <c r="AI786" s="163">
        <v>25600000</v>
      </c>
      <c r="AJ786" s="152">
        <f t="shared" si="75"/>
        <v>0</v>
      </c>
      <c r="AK786" s="164">
        <v>579</v>
      </c>
      <c r="AL786" s="146">
        <v>45359</v>
      </c>
      <c r="AM786" s="163">
        <v>25600000</v>
      </c>
      <c r="AN786" s="158">
        <f t="shared" si="76"/>
        <v>0</v>
      </c>
      <c r="AO786" s="157">
        <v>10666667</v>
      </c>
      <c r="AP786" s="157"/>
      <c r="AQ786" s="158">
        <f t="shared" si="78"/>
        <v>14933333</v>
      </c>
      <c r="AR786" s="158">
        <f t="shared" si="77"/>
        <v>29253209</v>
      </c>
      <c r="AS786" s="159" t="s">
        <v>170</v>
      </c>
      <c r="AT786" s="164">
        <v>118</v>
      </c>
      <c r="AU786" s="165" t="s">
        <v>3175</v>
      </c>
      <c r="AV786" s="148"/>
    </row>
    <row r="787" spans="1:48" s="118" customFormat="1" ht="18.75" customHeight="1">
      <c r="A787" s="140">
        <v>47</v>
      </c>
      <c r="B787" s="141" t="s">
        <v>3176</v>
      </c>
      <c r="C787" s="142" t="s">
        <v>154</v>
      </c>
      <c r="D787" s="168" t="s">
        <v>113</v>
      </c>
      <c r="E787" s="168" t="s">
        <v>118</v>
      </c>
      <c r="F787" s="142" t="s">
        <v>126</v>
      </c>
      <c r="G787" s="141" t="s">
        <v>231</v>
      </c>
      <c r="H787" s="142" t="s">
        <v>217</v>
      </c>
      <c r="I787" s="142" t="s">
        <v>40</v>
      </c>
      <c r="J787" s="168" t="s">
        <v>3177</v>
      </c>
      <c r="K787" s="141" t="s">
        <v>218</v>
      </c>
      <c r="L787" s="141">
        <v>80111600</v>
      </c>
      <c r="M787" s="143">
        <v>7477080.9677419355</v>
      </c>
      <c r="N787" s="144" t="s">
        <v>3178</v>
      </c>
      <c r="O787" s="143">
        <v>30905268</v>
      </c>
      <c r="P787" s="144" t="s">
        <v>2944</v>
      </c>
      <c r="Q787" s="144" t="s">
        <v>2944</v>
      </c>
      <c r="R787" s="144" t="s">
        <v>242</v>
      </c>
      <c r="S787" s="141" t="s">
        <v>230</v>
      </c>
      <c r="T787" s="141" t="s">
        <v>2935</v>
      </c>
      <c r="U787" s="141" t="s">
        <v>2936</v>
      </c>
      <c r="V787" s="145"/>
      <c r="W787" s="141" t="s">
        <v>3172</v>
      </c>
      <c r="X787" s="146">
        <v>45351</v>
      </c>
      <c r="Y787" s="147">
        <v>202417000026493</v>
      </c>
      <c r="Z787" s="147" t="s">
        <v>179</v>
      </c>
      <c r="AA787" s="141" t="s">
        <v>712</v>
      </c>
      <c r="AB787" s="146">
        <v>45351</v>
      </c>
      <c r="AC787" s="162" t="s">
        <v>3179</v>
      </c>
      <c r="AD787" s="146">
        <v>45352</v>
      </c>
      <c r="AE787" s="163">
        <v>30000000</v>
      </c>
      <c r="AF787" s="152">
        <f t="shared" si="74"/>
        <v>905268</v>
      </c>
      <c r="AG787" s="167">
        <v>380</v>
      </c>
      <c r="AH787" s="146">
        <v>45355</v>
      </c>
      <c r="AI787" s="163">
        <v>30000000</v>
      </c>
      <c r="AJ787" s="152">
        <f t="shared" si="75"/>
        <v>0</v>
      </c>
      <c r="AK787" s="164">
        <v>513</v>
      </c>
      <c r="AL787" s="146">
        <v>45359</v>
      </c>
      <c r="AM787" s="163">
        <v>30000000</v>
      </c>
      <c r="AN787" s="158">
        <f t="shared" si="76"/>
        <v>0</v>
      </c>
      <c r="AO787" s="157">
        <v>13250000</v>
      </c>
      <c r="AP787" s="157"/>
      <c r="AQ787" s="158">
        <f t="shared" si="78"/>
        <v>16750000</v>
      </c>
      <c r="AR787" s="158">
        <f t="shared" si="77"/>
        <v>905268</v>
      </c>
      <c r="AS787" s="159" t="s">
        <v>170</v>
      </c>
      <c r="AT787" s="164">
        <v>96</v>
      </c>
      <c r="AU787" s="165" t="s">
        <v>3180</v>
      </c>
      <c r="AV787" s="148"/>
    </row>
    <row r="788" spans="1:48" s="118" customFormat="1" ht="18.75" customHeight="1">
      <c r="A788" s="140">
        <v>48</v>
      </c>
      <c r="B788" s="141" t="s">
        <v>3181</v>
      </c>
      <c r="C788" s="142" t="s">
        <v>154</v>
      </c>
      <c r="D788" s="168" t="s">
        <v>113</v>
      </c>
      <c r="E788" s="168" t="s">
        <v>118</v>
      </c>
      <c r="F788" s="142" t="s">
        <v>126</v>
      </c>
      <c r="G788" s="141" t="s">
        <v>231</v>
      </c>
      <c r="H788" s="142" t="s">
        <v>217</v>
      </c>
      <c r="I788" s="142" t="s">
        <v>40</v>
      </c>
      <c r="J788" s="168" t="s">
        <v>3182</v>
      </c>
      <c r="K788" s="141" t="s">
        <v>218</v>
      </c>
      <c r="L788" s="141">
        <v>80111600</v>
      </c>
      <c r="M788" s="143">
        <v>5500000</v>
      </c>
      <c r="N788" s="144">
        <v>10</v>
      </c>
      <c r="O788" s="143">
        <v>52557000</v>
      </c>
      <c r="P788" s="144" t="s">
        <v>2944</v>
      </c>
      <c r="Q788" s="144" t="s">
        <v>2944</v>
      </c>
      <c r="R788" s="144" t="s">
        <v>242</v>
      </c>
      <c r="S788" s="141" t="s">
        <v>230</v>
      </c>
      <c r="T788" s="141" t="s">
        <v>2935</v>
      </c>
      <c r="U788" s="141" t="s">
        <v>2936</v>
      </c>
      <c r="V788" s="145"/>
      <c r="W788" s="141" t="s">
        <v>3172</v>
      </c>
      <c r="X788" s="146">
        <v>45351</v>
      </c>
      <c r="Y788" s="147">
        <v>202417000026513</v>
      </c>
      <c r="Z788" s="147" t="s">
        <v>179</v>
      </c>
      <c r="AA788" s="141" t="s">
        <v>712</v>
      </c>
      <c r="AB788" s="146">
        <v>45351</v>
      </c>
      <c r="AC788" s="162" t="s">
        <v>3183</v>
      </c>
      <c r="AD788" s="146">
        <v>45352</v>
      </c>
      <c r="AE788" s="163">
        <v>22000000</v>
      </c>
      <c r="AF788" s="152">
        <f t="shared" si="74"/>
        <v>30557000</v>
      </c>
      <c r="AG788" s="167">
        <v>385</v>
      </c>
      <c r="AH788" s="146">
        <v>45355</v>
      </c>
      <c r="AI788" s="163">
        <v>22000000</v>
      </c>
      <c r="AJ788" s="152">
        <f t="shared" si="75"/>
        <v>0</v>
      </c>
      <c r="AK788" s="164">
        <v>665</v>
      </c>
      <c r="AL788" s="146">
        <v>45363</v>
      </c>
      <c r="AM788" s="163">
        <v>22000000</v>
      </c>
      <c r="AN788" s="158">
        <f t="shared" si="76"/>
        <v>0</v>
      </c>
      <c r="AO788" s="157">
        <v>8800000</v>
      </c>
      <c r="AP788" s="157"/>
      <c r="AQ788" s="158">
        <f t="shared" si="78"/>
        <v>13200000</v>
      </c>
      <c r="AR788" s="158">
        <f t="shared" si="77"/>
        <v>30557000</v>
      </c>
      <c r="AS788" s="159" t="s">
        <v>170</v>
      </c>
      <c r="AT788" s="164">
        <v>135</v>
      </c>
      <c r="AU788" s="165" t="s">
        <v>3184</v>
      </c>
      <c r="AV788" s="148"/>
    </row>
    <row r="789" spans="1:48" s="118" customFormat="1" ht="18.75" customHeight="1">
      <c r="A789" s="140">
        <v>49</v>
      </c>
      <c r="B789" s="141" t="s">
        <v>3185</v>
      </c>
      <c r="C789" s="142" t="s">
        <v>154</v>
      </c>
      <c r="D789" s="168" t="s">
        <v>113</v>
      </c>
      <c r="E789" s="168" t="s">
        <v>118</v>
      </c>
      <c r="F789" s="142" t="s">
        <v>126</v>
      </c>
      <c r="G789" s="141" t="s">
        <v>231</v>
      </c>
      <c r="H789" s="142" t="s">
        <v>217</v>
      </c>
      <c r="I789" s="142" t="s">
        <v>40</v>
      </c>
      <c r="J789" s="168" t="s">
        <v>3186</v>
      </c>
      <c r="K789" s="141" t="s">
        <v>218</v>
      </c>
      <c r="L789" s="141">
        <v>80111600</v>
      </c>
      <c r="M789" s="143">
        <v>6414900</v>
      </c>
      <c r="N789" s="144">
        <v>10</v>
      </c>
      <c r="O789" s="143">
        <v>44441317</v>
      </c>
      <c r="P789" s="144" t="s">
        <v>242</v>
      </c>
      <c r="Q789" s="144" t="s">
        <v>242</v>
      </c>
      <c r="R789" s="144" t="s">
        <v>242</v>
      </c>
      <c r="S789" s="141" t="s">
        <v>230</v>
      </c>
      <c r="T789" s="141" t="s">
        <v>2935</v>
      </c>
      <c r="U789" s="141" t="s">
        <v>2936</v>
      </c>
      <c r="V789" s="145"/>
      <c r="W789" s="141" t="s">
        <v>2992</v>
      </c>
      <c r="X789" s="146">
        <v>45397</v>
      </c>
      <c r="Y789" s="147">
        <v>202417000038373</v>
      </c>
      <c r="Z789" s="147" t="s">
        <v>179</v>
      </c>
      <c r="AA789" s="141" t="s">
        <v>3187</v>
      </c>
      <c r="AB789" s="146">
        <v>45398</v>
      </c>
      <c r="AC789" s="162"/>
      <c r="AD789" s="146"/>
      <c r="AE789" s="163"/>
      <c r="AF789" s="152">
        <f t="shared" si="74"/>
        <v>44441317</v>
      </c>
      <c r="AG789" s="167"/>
      <c r="AH789" s="146"/>
      <c r="AI789" s="163"/>
      <c r="AJ789" s="152">
        <f t="shared" si="75"/>
        <v>0</v>
      </c>
      <c r="AK789" s="164"/>
      <c r="AL789" s="146"/>
      <c r="AM789" s="163"/>
      <c r="AN789" s="158">
        <f t="shared" si="76"/>
        <v>0</v>
      </c>
      <c r="AO789" s="157"/>
      <c r="AP789" s="157"/>
      <c r="AQ789" s="158">
        <f t="shared" si="78"/>
        <v>0</v>
      </c>
      <c r="AR789" s="158">
        <f t="shared" si="77"/>
        <v>44441317</v>
      </c>
      <c r="AS789" s="159"/>
      <c r="AT789" s="164"/>
      <c r="AU789" s="165"/>
      <c r="AV789" s="148"/>
    </row>
    <row r="790" spans="1:48" s="118" customFormat="1" ht="18.75" customHeight="1">
      <c r="A790" s="140">
        <v>50</v>
      </c>
      <c r="B790" s="141" t="s">
        <v>3188</v>
      </c>
      <c r="C790" s="142" t="s">
        <v>154</v>
      </c>
      <c r="D790" s="168" t="s">
        <v>113</v>
      </c>
      <c r="E790" s="168" t="s">
        <v>118</v>
      </c>
      <c r="F790" s="142" t="s">
        <v>126</v>
      </c>
      <c r="G790" s="141" t="s">
        <v>231</v>
      </c>
      <c r="H790" s="142" t="s">
        <v>217</v>
      </c>
      <c r="I790" s="142" t="s">
        <v>40</v>
      </c>
      <c r="J790" s="168" t="s">
        <v>3189</v>
      </c>
      <c r="K790" s="141" t="s">
        <v>218</v>
      </c>
      <c r="L790" s="141">
        <v>80111600</v>
      </c>
      <c r="M790" s="143">
        <v>3591200</v>
      </c>
      <c r="N790" s="144">
        <v>5</v>
      </c>
      <c r="O790" s="143">
        <v>17066667</v>
      </c>
      <c r="P790" s="144" t="s">
        <v>242</v>
      </c>
      <c r="Q790" s="144" t="s">
        <v>242</v>
      </c>
      <c r="R790" s="144" t="s">
        <v>242</v>
      </c>
      <c r="S790" s="141" t="s">
        <v>230</v>
      </c>
      <c r="T790" s="141" t="s">
        <v>2935</v>
      </c>
      <c r="U790" s="141" t="s">
        <v>2936</v>
      </c>
      <c r="V790" s="145"/>
      <c r="W790" s="141" t="s">
        <v>3172</v>
      </c>
      <c r="X790" s="146">
        <v>45386</v>
      </c>
      <c r="Y790" s="147">
        <v>202417000035843</v>
      </c>
      <c r="Z790" s="147" t="s">
        <v>38</v>
      </c>
      <c r="AA790" s="141" t="s">
        <v>3190</v>
      </c>
      <c r="AB790" s="146">
        <v>45386</v>
      </c>
      <c r="AC790" s="162" t="s">
        <v>3191</v>
      </c>
      <c r="AD790" s="146">
        <v>45386</v>
      </c>
      <c r="AE790" s="163">
        <v>17066667</v>
      </c>
      <c r="AF790" s="152">
        <f t="shared" si="74"/>
        <v>0</v>
      </c>
      <c r="AG790" s="167">
        <v>602</v>
      </c>
      <c r="AH790" s="146">
        <v>45387</v>
      </c>
      <c r="AI790" s="163">
        <v>17066667</v>
      </c>
      <c r="AJ790" s="152">
        <f t="shared" si="75"/>
        <v>0</v>
      </c>
      <c r="AK790" s="164">
        <v>1636</v>
      </c>
      <c r="AL790" s="146">
        <v>45394</v>
      </c>
      <c r="AM790" s="163">
        <v>17066667</v>
      </c>
      <c r="AN790" s="158">
        <f t="shared" si="76"/>
        <v>0</v>
      </c>
      <c r="AO790" s="157">
        <v>4053333</v>
      </c>
      <c r="AP790" s="157"/>
      <c r="AQ790" s="158">
        <f t="shared" si="78"/>
        <v>13013334</v>
      </c>
      <c r="AR790" s="158">
        <f t="shared" si="77"/>
        <v>0</v>
      </c>
      <c r="AS790" s="159" t="s">
        <v>170</v>
      </c>
      <c r="AT790" s="164">
        <v>329</v>
      </c>
      <c r="AU790" s="165" t="s">
        <v>3192</v>
      </c>
      <c r="AV790" s="148"/>
    </row>
    <row r="791" spans="1:48" s="118" customFormat="1" ht="18.75" customHeight="1">
      <c r="A791" s="140">
        <v>51</v>
      </c>
      <c r="B791" s="141" t="s">
        <v>3193</v>
      </c>
      <c r="C791" s="142" t="s">
        <v>154</v>
      </c>
      <c r="D791" s="168" t="s">
        <v>113</v>
      </c>
      <c r="E791" s="168" t="s">
        <v>118</v>
      </c>
      <c r="F791" s="142" t="s">
        <v>126</v>
      </c>
      <c r="G791" s="141" t="s">
        <v>231</v>
      </c>
      <c r="H791" s="142" t="s">
        <v>104</v>
      </c>
      <c r="I791" s="142" t="s">
        <v>40</v>
      </c>
      <c r="J791" s="168" t="s">
        <v>3194</v>
      </c>
      <c r="K791" s="141" t="s">
        <v>218</v>
      </c>
      <c r="L791" s="141">
        <v>80111600</v>
      </c>
      <c r="M791" s="143">
        <v>3526200</v>
      </c>
      <c r="N791" s="144">
        <v>10</v>
      </c>
      <c r="O791" s="143">
        <v>27421082</v>
      </c>
      <c r="P791" s="144" t="s">
        <v>2944</v>
      </c>
      <c r="Q791" s="144" t="s">
        <v>2944</v>
      </c>
      <c r="R791" s="144" t="s">
        <v>2944</v>
      </c>
      <c r="S791" s="141" t="s">
        <v>230</v>
      </c>
      <c r="T791" s="141" t="s">
        <v>2935</v>
      </c>
      <c r="U791" s="141" t="s">
        <v>2936</v>
      </c>
      <c r="V791" s="145"/>
      <c r="W791" s="141" t="s">
        <v>2972</v>
      </c>
      <c r="X791" s="146" t="s">
        <v>3195</v>
      </c>
      <c r="Y791" s="147" t="s">
        <v>3196</v>
      </c>
      <c r="Z791" s="147" t="s">
        <v>179</v>
      </c>
      <c r="AA791" s="141" t="s">
        <v>3197</v>
      </c>
      <c r="AB791" s="146" t="s">
        <v>3195</v>
      </c>
      <c r="AC791" s="162" t="s">
        <v>3198</v>
      </c>
      <c r="AD791" s="146">
        <v>45350</v>
      </c>
      <c r="AE791" s="163">
        <v>16000000</v>
      </c>
      <c r="AF791" s="152">
        <f t="shared" si="74"/>
        <v>11421082</v>
      </c>
      <c r="AG791" s="167">
        <v>354</v>
      </c>
      <c r="AH791" s="146">
        <v>45351</v>
      </c>
      <c r="AI791" s="163">
        <v>16000000</v>
      </c>
      <c r="AJ791" s="152">
        <f t="shared" si="75"/>
        <v>0</v>
      </c>
      <c r="AK791" s="164">
        <v>401</v>
      </c>
      <c r="AL791" s="146">
        <v>45355</v>
      </c>
      <c r="AM791" s="163">
        <v>16000000</v>
      </c>
      <c r="AN791" s="158">
        <f t="shared" si="76"/>
        <v>0</v>
      </c>
      <c r="AO791" s="157">
        <v>7466667</v>
      </c>
      <c r="AP791" s="157"/>
      <c r="AQ791" s="158">
        <f t="shared" si="78"/>
        <v>8533333</v>
      </c>
      <c r="AR791" s="158">
        <f t="shared" si="77"/>
        <v>11421082</v>
      </c>
      <c r="AS791" s="159" t="s">
        <v>170</v>
      </c>
      <c r="AT791" s="164">
        <v>66</v>
      </c>
      <c r="AU791" s="165" t="s">
        <v>3199</v>
      </c>
      <c r="AV791" s="148"/>
    </row>
    <row r="792" spans="1:48" s="118" customFormat="1" ht="18.75" customHeight="1">
      <c r="A792" s="140">
        <v>52</v>
      </c>
      <c r="B792" s="141" t="s">
        <v>3200</v>
      </c>
      <c r="C792" s="142" t="s">
        <v>154</v>
      </c>
      <c r="D792" s="168" t="s">
        <v>113</v>
      </c>
      <c r="E792" s="168" t="s">
        <v>118</v>
      </c>
      <c r="F792" s="142" t="s">
        <v>126</v>
      </c>
      <c r="G792" s="141" t="s">
        <v>231</v>
      </c>
      <c r="H792" s="142" t="s">
        <v>104</v>
      </c>
      <c r="I792" s="142" t="s">
        <v>40</v>
      </c>
      <c r="J792" s="168" t="s">
        <v>3201</v>
      </c>
      <c r="K792" s="141" t="s">
        <v>218</v>
      </c>
      <c r="L792" s="141">
        <v>80111600</v>
      </c>
      <c r="M792" s="143">
        <v>8553200</v>
      </c>
      <c r="N792" s="144">
        <v>10</v>
      </c>
      <c r="O792" s="143">
        <v>65921756</v>
      </c>
      <c r="P792" s="144" t="s">
        <v>2944</v>
      </c>
      <c r="Q792" s="144" t="s">
        <v>2944</v>
      </c>
      <c r="R792" s="144" t="s">
        <v>2944</v>
      </c>
      <c r="S792" s="141" t="s">
        <v>230</v>
      </c>
      <c r="T792" s="141" t="s">
        <v>2935</v>
      </c>
      <c r="U792" s="141" t="s">
        <v>2936</v>
      </c>
      <c r="V792" s="145"/>
      <c r="W792" s="141" t="s">
        <v>2972</v>
      </c>
      <c r="X792" s="146" t="s">
        <v>3164</v>
      </c>
      <c r="Y792" s="147" t="s">
        <v>3202</v>
      </c>
      <c r="Z792" s="147" t="s">
        <v>179</v>
      </c>
      <c r="AA792" s="141" t="s">
        <v>3203</v>
      </c>
      <c r="AB792" s="146" t="s">
        <v>3164</v>
      </c>
      <c r="AC792" s="162" t="s">
        <v>3204</v>
      </c>
      <c r="AD792" s="146">
        <v>45349</v>
      </c>
      <c r="AE792" s="163">
        <v>36000000</v>
      </c>
      <c r="AF792" s="152">
        <f t="shared" si="74"/>
        <v>29921756</v>
      </c>
      <c r="AG792" s="167">
        <v>278</v>
      </c>
      <c r="AH792" s="146">
        <v>45350</v>
      </c>
      <c r="AI792" s="163">
        <v>36000000</v>
      </c>
      <c r="AJ792" s="152">
        <f t="shared" si="75"/>
        <v>0</v>
      </c>
      <c r="AK792" s="164">
        <v>374</v>
      </c>
      <c r="AL792" s="146">
        <v>45352</v>
      </c>
      <c r="AM792" s="163">
        <v>36000000</v>
      </c>
      <c r="AN792" s="158">
        <f t="shared" si="76"/>
        <v>0</v>
      </c>
      <c r="AO792" s="157">
        <v>18000000</v>
      </c>
      <c r="AP792" s="157"/>
      <c r="AQ792" s="158">
        <f t="shared" si="78"/>
        <v>18000000</v>
      </c>
      <c r="AR792" s="158">
        <f t="shared" si="77"/>
        <v>29921756</v>
      </c>
      <c r="AS792" s="159" t="s">
        <v>170</v>
      </c>
      <c r="AT792" s="164">
        <v>40</v>
      </c>
      <c r="AU792" s="165" t="s">
        <v>3205</v>
      </c>
      <c r="AV792" s="148"/>
    </row>
    <row r="793" spans="1:48" s="118" customFormat="1" ht="18.75" customHeight="1">
      <c r="A793" s="140">
        <v>53</v>
      </c>
      <c r="B793" s="141" t="s">
        <v>3206</v>
      </c>
      <c r="C793" s="142" t="s">
        <v>154</v>
      </c>
      <c r="D793" s="168" t="s">
        <v>113</v>
      </c>
      <c r="E793" s="168" t="s">
        <v>118</v>
      </c>
      <c r="F793" s="142" t="s">
        <v>126</v>
      </c>
      <c r="G793" s="141" t="s">
        <v>231</v>
      </c>
      <c r="H793" s="142" t="s">
        <v>104</v>
      </c>
      <c r="I793" s="142" t="s">
        <v>40</v>
      </c>
      <c r="J793" s="168" t="s">
        <v>3207</v>
      </c>
      <c r="K793" s="141" t="s">
        <v>218</v>
      </c>
      <c r="L793" s="141">
        <v>80111701</v>
      </c>
      <c r="M793" s="143">
        <v>8759500</v>
      </c>
      <c r="N793" s="144">
        <v>10</v>
      </c>
      <c r="O793" s="143">
        <v>87595000</v>
      </c>
      <c r="P793" s="144" t="s">
        <v>2944</v>
      </c>
      <c r="Q793" s="144" t="s">
        <v>2944</v>
      </c>
      <c r="R793" s="144" t="s">
        <v>2944</v>
      </c>
      <c r="S793" s="141" t="s">
        <v>230</v>
      </c>
      <c r="T793" s="141" t="s">
        <v>2935</v>
      </c>
      <c r="U793" s="141" t="s">
        <v>2936</v>
      </c>
      <c r="V793" s="145"/>
      <c r="W793" s="141" t="s">
        <v>2946</v>
      </c>
      <c r="X793" s="146">
        <v>45349</v>
      </c>
      <c r="Y793" s="147">
        <v>202417000024773</v>
      </c>
      <c r="Z793" s="147" t="s">
        <v>179</v>
      </c>
      <c r="AA793" s="141" t="s">
        <v>712</v>
      </c>
      <c r="AB793" s="146">
        <v>45350</v>
      </c>
      <c r="AC793" s="162" t="s">
        <v>3208</v>
      </c>
      <c r="AD793" s="146">
        <v>45355</v>
      </c>
      <c r="AE793" s="163">
        <v>34272000</v>
      </c>
      <c r="AF793" s="152">
        <f t="shared" si="74"/>
        <v>53323000</v>
      </c>
      <c r="AG793" s="167">
        <v>392</v>
      </c>
      <c r="AH793" s="146">
        <v>45355</v>
      </c>
      <c r="AI793" s="163">
        <v>34272000</v>
      </c>
      <c r="AJ793" s="152">
        <f t="shared" si="75"/>
        <v>0</v>
      </c>
      <c r="AK793" s="164">
        <v>822</v>
      </c>
      <c r="AL793" s="146">
        <v>45366</v>
      </c>
      <c r="AM793" s="163">
        <v>34272000</v>
      </c>
      <c r="AN793" s="158">
        <f t="shared" si="76"/>
        <v>0</v>
      </c>
      <c r="AO793" s="157">
        <v>12280800</v>
      </c>
      <c r="AP793" s="157"/>
      <c r="AQ793" s="158">
        <f t="shared" si="78"/>
        <v>21991200</v>
      </c>
      <c r="AR793" s="158">
        <f t="shared" si="77"/>
        <v>53323000</v>
      </c>
      <c r="AS793" s="159" t="s">
        <v>170</v>
      </c>
      <c r="AT793" s="164">
        <v>164</v>
      </c>
      <c r="AU793" s="165" t="s">
        <v>3209</v>
      </c>
      <c r="AV793" s="148"/>
    </row>
    <row r="794" spans="1:48" s="118" customFormat="1" ht="18.75" customHeight="1">
      <c r="A794" s="140">
        <v>54</v>
      </c>
      <c r="B794" s="141" t="s">
        <v>3210</v>
      </c>
      <c r="C794" s="142" t="s">
        <v>154</v>
      </c>
      <c r="D794" s="168" t="s">
        <v>113</v>
      </c>
      <c r="E794" s="168" t="s">
        <v>118</v>
      </c>
      <c r="F794" s="142" t="s">
        <v>126</v>
      </c>
      <c r="G794" s="141" t="s">
        <v>231</v>
      </c>
      <c r="H794" s="142" t="s">
        <v>104</v>
      </c>
      <c r="I794" s="142" t="s">
        <v>40</v>
      </c>
      <c r="J794" s="168" t="s">
        <v>3211</v>
      </c>
      <c r="K794" s="141" t="s">
        <v>218</v>
      </c>
      <c r="L794" s="141">
        <v>80111600</v>
      </c>
      <c r="M794" s="143">
        <v>6624000</v>
      </c>
      <c r="N794" s="144">
        <v>10</v>
      </c>
      <c r="O794" s="143">
        <v>39600000</v>
      </c>
      <c r="P794" s="144" t="s">
        <v>2944</v>
      </c>
      <c r="Q794" s="144" t="s">
        <v>2944</v>
      </c>
      <c r="R794" s="144" t="s">
        <v>2944</v>
      </c>
      <c r="S794" s="141" t="s">
        <v>230</v>
      </c>
      <c r="T794" s="141" t="s">
        <v>2935</v>
      </c>
      <c r="U794" s="141" t="s">
        <v>2936</v>
      </c>
      <c r="V794" s="145"/>
      <c r="W794" s="141" t="s">
        <v>2972</v>
      </c>
      <c r="X794" s="146" t="s">
        <v>3212</v>
      </c>
      <c r="Y794" s="147" t="s">
        <v>3213</v>
      </c>
      <c r="Z794" s="147" t="s">
        <v>179</v>
      </c>
      <c r="AA794" s="141" t="s">
        <v>3214</v>
      </c>
      <c r="AB794" s="146" t="s">
        <v>3212</v>
      </c>
      <c r="AC794" s="162" t="s">
        <v>3215</v>
      </c>
      <c r="AD794" s="146">
        <v>45338</v>
      </c>
      <c r="AE794" s="163">
        <v>39600000</v>
      </c>
      <c r="AF794" s="152">
        <f t="shared" si="74"/>
        <v>0</v>
      </c>
      <c r="AG794" s="167">
        <v>88</v>
      </c>
      <c r="AH794" s="146">
        <v>45341</v>
      </c>
      <c r="AI794" s="163">
        <v>39600000</v>
      </c>
      <c r="AJ794" s="152">
        <f t="shared" si="75"/>
        <v>0</v>
      </c>
      <c r="AK794" s="164">
        <v>296</v>
      </c>
      <c r="AL794" s="146">
        <v>45343</v>
      </c>
      <c r="AM794" s="163">
        <v>39600000</v>
      </c>
      <c r="AN794" s="158">
        <f t="shared" si="76"/>
        <v>0</v>
      </c>
      <c r="AO794" s="157">
        <v>20700000</v>
      </c>
      <c r="AP794" s="157"/>
      <c r="AQ794" s="158">
        <f t="shared" si="78"/>
        <v>18900000</v>
      </c>
      <c r="AR794" s="158">
        <f t="shared" si="77"/>
        <v>0</v>
      </c>
      <c r="AS794" s="159" t="s">
        <v>170</v>
      </c>
      <c r="AT794" s="164">
        <v>17</v>
      </c>
      <c r="AU794" s="165" t="s">
        <v>3216</v>
      </c>
      <c r="AV794" s="148"/>
    </row>
    <row r="795" spans="1:48" s="118" customFormat="1" ht="18.75" customHeight="1">
      <c r="A795" s="140">
        <v>55</v>
      </c>
      <c r="B795" s="141" t="s">
        <v>3217</v>
      </c>
      <c r="C795" s="142" t="s">
        <v>154</v>
      </c>
      <c r="D795" s="168" t="s">
        <v>113</v>
      </c>
      <c r="E795" s="168" t="s">
        <v>118</v>
      </c>
      <c r="F795" s="142" t="s">
        <v>126</v>
      </c>
      <c r="G795" s="141" t="s">
        <v>231</v>
      </c>
      <c r="H795" s="142" t="s">
        <v>104</v>
      </c>
      <c r="I795" s="142" t="s">
        <v>40</v>
      </c>
      <c r="J795" s="168" t="s">
        <v>3218</v>
      </c>
      <c r="K795" s="141" t="s">
        <v>218</v>
      </c>
      <c r="L795" s="141">
        <v>80111600</v>
      </c>
      <c r="M795" s="143">
        <v>7484000</v>
      </c>
      <c r="N795" s="144">
        <v>10</v>
      </c>
      <c r="O795" s="143">
        <v>35416667</v>
      </c>
      <c r="P795" s="144" t="s">
        <v>2944</v>
      </c>
      <c r="Q795" s="144" t="s">
        <v>2944</v>
      </c>
      <c r="R795" s="144" t="s">
        <v>2944</v>
      </c>
      <c r="S795" s="141" t="s">
        <v>230</v>
      </c>
      <c r="T795" s="141" t="s">
        <v>2935</v>
      </c>
      <c r="U795" s="141" t="s">
        <v>2936</v>
      </c>
      <c r="V795" s="145"/>
      <c r="W795" s="141" t="s">
        <v>2972</v>
      </c>
      <c r="X795" s="146" t="s">
        <v>3219</v>
      </c>
      <c r="Y795" s="147" t="s">
        <v>3220</v>
      </c>
      <c r="Z795" s="147" t="s">
        <v>179</v>
      </c>
      <c r="AA795" s="141" t="s">
        <v>3221</v>
      </c>
      <c r="AB795" s="146" t="s">
        <v>3219</v>
      </c>
      <c r="AC795" s="162" t="s">
        <v>3222</v>
      </c>
      <c r="AD795" s="146">
        <v>45345</v>
      </c>
      <c r="AE795" s="163">
        <v>35416667</v>
      </c>
      <c r="AF795" s="152">
        <f t="shared" si="74"/>
        <v>0</v>
      </c>
      <c r="AG795" s="167">
        <v>165</v>
      </c>
      <c r="AH795" s="146">
        <v>45348</v>
      </c>
      <c r="AI795" s="163">
        <v>35416667</v>
      </c>
      <c r="AJ795" s="152">
        <f t="shared" si="75"/>
        <v>0</v>
      </c>
      <c r="AK795" s="164">
        <v>305</v>
      </c>
      <c r="AL795" s="146">
        <v>45349</v>
      </c>
      <c r="AM795" s="163">
        <v>35416667</v>
      </c>
      <c r="AN795" s="158">
        <f t="shared" si="76"/>
        <v>0</v>
      </c>
      <c r="AO795" s="157">
        <v>17850000</v>
      </c>
      <c r="AP795" s="157"/>
      <c r="AQ795" s="158">
        <f t="shared" si="78"/>
        <v>17566667</v>
      </c>
      <c r="AR795" s="158">
        <f t="shared" si="77"/>
        <v>0</v>
      </c>
      <c r="AS795" s="159" t="s">
        <v>170</v>
      </c>
      <c r="AT795" s="164">
        <v>27</v>
      </c>
      <c r="AU795" s="165" t="s">
        <v>3223</v>
      </c>
      <c r="AV795" s="148"/>
    </row>
    <row r="796" spans="1:48" s="118" customFormat="1" ht="18.75" customHeight="1">
      <c r="A796" s="140">
        <v>56</v>
      </c>
      <c r="B796" s="141" t="s">
        <v>3224</v>
      </c>
      <c r="C796" s="142" t="s">
        <v>154</v>
      </c>
      <c r="D796" s="168" t="s">
        <v>113</v>
      </c>
      <c r="E796" s="168" t="s">
        <v>118</v>
      </c>
      <c r="F796" s="142" t="s">
        <v>126</v>
      </c>
      <c r="G796" s="141" t="s">
        <v>231</v>
      </c>
      <c r="H796" s="142" t="s">
        <v>104</v>
      </c>
      <c r="I796" s="142" t="s">
        <v>40</v>
      </c>
      <c r="J796" s="168" t="s">
        <v>3225</v>
      </c>
      <c r="K796" s="141" t="s">
        <v>218</v>
      </c>
      <c r="L796" s="141">
        <v>80111600</v>
      </c>
      <c r="M796" s="143">
        <v>5929000</v>
      </c>
      <c r="N796" s="144">
        <v>9</v>
      </c>
      <c r="O796" s="143">
        <v>34535679</v>
      </c>
      <c r="P796" s="144" t="s">
        <v>2944</v>
      </c>
      <c r="Q796" s="144" t="s">
        <v>2944</v>
      </c>
      <c r="R796" s="144" t="s">
        <v>2944</v>
      </c>
      <c r="S796" s="141" t="s">
        <v>230</v>
      </c>
      <c r="T796" s="141" t="s">
        <v>2935</v>
      </c>
      <c r="U796" s="141" t="s">
        <v>2936</v>
      </c>
      <c r="V796" s="145"/>
      <c r="W796" s="141" t="s">
        <v>2972</v>
      </c>
      <c r="X796" s="146" t="s">
        <v>3226</v>
      </c>
      <c r="Y796" s="147">
        <v>202417000018853</v>
      </c>
      <c r="Z796" s="147" t="s">
        <v>38</v>
      </c>
      <c r="AA796" s="141" t="s">
        <v>3227</v>
      </c>
      <c r="AB796" s="146" t="s">
        <v>3226</v>
      </c>
      <c r="AC796" s="162" t="s">
        <v>3228</v>
      </c>
      <c r="AD796" s="146">
        <v>45336</v>
      </c>
      <c r="AE796" s="163">
        <v>26680500</v>
      </c>
      <c r="AF796" s="152">
        <f t="shared" si="74"/>
        <v>7855179</v>
      </c>
      <c r="AG796" s="167">
        <v>84</v>
      </c>
      <c r="AH796" s="146">
        <v>45336</v>
      </c>
      <c r="AI796" s="163">
        <v>26680500</v>
      </c>
      <c r="AJ796" s="152">
        <f t="shared" si="75"/>
        <v>0</v>
      </c>
      <c r="AK796" s="164">
        <v>278</v>
      </c>
      <c r="AL796" s="146">
        <v>45337</v>
      </c>
      <c r="AM796" s="163">
        <v>26680500</v>
      </c>
      <c r="AN796" s="158">
        <f t="shared" si="76"/>
        <v>0</v>
      </c>
      <c r="AO796" s="157">
        <v>14822500</v>
      </c>
      <c r="AP796" s="157"/>
      <c r="AQ796" s="158">
        <f t="shared" si="78"/>
        <v>11858000</v>
      </c>
      <c r="AR796" s="158">
        <f t="shared" si="77"/>
        <v>7855179</v>
      </c>
      <c r="AS796" s="159" t="s">
        <v>170</v>
      </c>
      <c r="AT796" s="164">
        <v>10</v>
      </c>
      <c r="AU796" s="165" t="s">
        <v>3229</v>
      </c>
      <c r="AV796" s="148"/>
    </row>
    <row r="797" spans="1:48" s="118" customFormat="1" ht="18.75" customHeight="1">
      <c r="A797" s="140">
        <v>57</v>
      </c>
      <c r="B797" s="141" t="s">
        <v>3230</v>
      </c>
      <c r="C797" s="142" t="s">
        <v>154</v>
      </c>
      <c r="D797" s="168" t="s">
        <v>113</v>
      </c>
      <c r="E797" s="168" t="s">
        <v>118</v>
      </c>
      <c r="F797" s="142" t="s">
        <v>126</v>
      </c>
      <c r="G797" s="141" t="s">
        <v>231</v>
      </c>
      <c r="H797" s="142" t="s">
        <v>104</v>
      </c>
      <c r="I797" s="142" t="s">
        <v>40</v>
      </c>
      <c r="J797" s="168" t="s">
        <v>3231</v>
      </c>
      <c r="K797" s="141" t="s">
        <v>218</v>
      </c>
      <c r="L797" s="141">
        <v>80111600</v>
      </c>
      <c r="M797" s="143">
        <v>7000000</v>
      </c>
      <c r="N797" s="144">
        <v>10</v>
      </c>
      <c r="O797" s="143">
        <v>70076000</v>
      </c>
      <c r="P797" s="144" t="s">
        <v>2944</v>
      </c>
      <c r="Q797" s="144" t="s">
        <v>2944</v>
      </c>
      <c r="R797" s="144" t="s">
        <v>2944</v>
      </c>
      <c r="S797" s="141" t="s">
        <v>230</v>
      </c>
      <c r="T797" s="141" t="s">
        <v>2935</v>
      </c>
      <c r="U797" s="141" t="s">
        <v>2936</v>
      </c>
      <c r="V797" s="145"/>
      <c r="W797" s="141" t="s">
        <v>2972</v>
      </c>
      <c r="X797" s="146">
        <v>45338</v>
      </c>
      <c r="Y797" s="147">
        <v>202417000020983</v>
      </c>
      <c r="Z797" s="147" t="s">
        <v>38</v>
      </c>
      <c r="AA797" s="141" t="s">
        <v>712</v>
      </c>
      <c r="AB797" s="146">
        <v>45338</v>
      </c>
      <c r="AC797" s="162" t="s">
        <v>3232</v>
      </c>
      <c r="AD797" s="146">
        <v>45338</v>
      </c>
      <c r="AE797" s="163">
        <v>31500000</v>
      </c>
      <c r="AF797" s="152">
        <f t="shared" si="74"/>
        <v>38576000</v>
      </c>
      <c r="AG797" s="167">
        <v>86</v>
      </c>
      <c r="AH797" s="146">
        <v>45338</v>
      </c>
      <c r="AI797" s="163">
        <v>31500000</v>
      </c>
      <c r="AJ797" s="152">
        <f t="shared" si="75"/>
        <v>0</v>
      </c>
      <c r="AK797" s="164">
        <v>295</v>
      </c>
      <c r="AL797" s="146">
        <v>45342</v>
      </c>
      <c r="AM797" s="163">
        <v>31500000</v>
      </c>
      <c r="AN797" s="158">
        <f t="shared" si="76"/>
        <v>0</v>
      </c>
      <c r="AO797" s="157">
        <v>16100000</v>
      </c>
      <c r="AP797" s="157"/>
      <c r="AQ797" s="158">
        <f t="shared" si="78"/>
        <v>15400000</v>
      </c>
      <c r="AR797" s="158">
        <f t="shared" si="77"/>
        <v>38576000</v>
      </c>
      <c r="AS797" s="159" t="s">
        <v>170</v>
      </c>
      <c r="AT797" s="164">
        <v>15</v>
      </c>
      <c r="AU797" s="165" t="s">
        <v>3233</v>
      </c>
      <c r="AV797" s="148"/>
    </row>
    <row r="798" spans="1:48" s="118" customFormat="1" ht="18.75" customHeight="1">
      <c r="A798" s="140">
        <v>58</v>
      </c>
      <c r="B798" s="141" t="s">
        <v>3234</v>
      </c>
      <c r="C798" s="142" t="s">
        <v>154</v>
      </c>
      <c r="D798" s="168" t="s">
        <v>113</v>
      </c>
      <c r="E798" s="168" t="s">
        <v>118</v>
      </c>
      <c r="F798" s="142" t="s">
        <v>126</v>
      </c>
      <c r="G798" s="141" t="s">
        <v>231</v>
      </c>
      <c r="H798" s="142" t="s">
        <v>91</v>
      </c>
      <c r="I798" s="142" t="s">
        <v>40</v>
      </c>
      <c r="J798" s="168" t="s">
        <v>3235</v>
      </c>
      <c r="K798" s="141" t="s">
        <v>218</v>
      </c>
      <c r="L798" s="141">
        <v>80111600</v>
      </c>
      <c r="M798" s="143">
        <v>2692670.3</v>
      </c>
      <c r="N798" s="144">
        <v>10</v>
      </c>
      <c r="O798" s="143">
        <v>26926703</v>
      </c>
      <c r="P798" s="144" t="s">
        <v>242</v>
      </c>
      <c r="Q798" s="144" t="s">
        <v>242</v>
      </c>
      <c r="R798" s="144" t="s">
        <v>242</v>
      </c>
      <c r="S798" s="141" t="s">
        <v>230</v>
      </c>
      <c r="T798" s="141" t="s">
        <v>2935</v>
      </c>
      <c r="U798" s="141" t="s">
        <v>2936</v>
      </c>
      <c r="V798" s="145"/>
      <c r="W798" s="141" t="s">
        <v>2937</v>
      </c>
      <c r="X798" s="146" t="s">
        <v>3236</v>
      </c>
      <c r="Y798" s="147" t="s">
        <v>3237</v>
      </c>
      <c r="Z798" s="147" t="s">
        <v>38</v>
      </c>
      <c r="AA798" s="141" t="s">
        <v>3238</v>
      </c>
      <c r="AB798" s="146">
        <v>45433</v>
      </c>
      <c r="AC798" s="162" t="s">
        <v>3239</v>
      </c>
      <c r="AD798" s="146">
        <v>45433</v>
      </c>
      <c r="AE798" s="163">
        <v>5600000</v>
      </c>
      <c r="AF798" s="152">
        <f t="shared" si="74"/>
        <v>21326703</v>
      </c>
      <c r="AG798" s="167">
        <v>824</v>
      </c>
      <c r="AH798" s="146">
        <v>45434</v>
      </c>
      <c r="AI798" s="163">
        <v>5600000</v>
      </c>
      <c r="AJ798" s="152">
        <f t="shared" si="75"/>
        <v>0</v>
      </c>
      <c r="AK798" s="164">
        <v>2978</v>
      </c>
      <c r="AL798" s="146">
        <v>45441</v>
      </c>
      <c r="AM798" s="163">
        <v>5600000</v>
      </c>
      <c r="AN798" s="158">
        <f t="shared" si="76"/>
        <v>0</v>
      </c>
      <c r="AO798" s="157">
        <v>0</v>
      </c>
      <c r="AP798" s="157"/>
      <c r="AQ798" s="158">
        <f t="shared" si="78"/>
        <v>5600000</v>
      </c>
      <c r="AR798" s="158">
        <f t="shared" si="77"/>
        <v>21326703</v>
      </c>
      <c r="AS798" s="159" t="s">
        <v>168</v>
      </c>
      <c r="AT798" s="164">
        <v>452</v>
      </c>
      <c r="AU798" s="165" t="s">
        <v>3240</v>
      </c>
      <c r="AV798" s="148"/>
    </row>
    <row r="799" spans="1:48" s="118" customFormat="1" ht="18.75" customHeight="1">
      <c r="A799" s="140">
        <v>59</v>
      </c>
      <c r="B799" s="141" t="s">
        <v>3241</v>
      </c>
      <c r="C799" s="142" t="s">
        <v>154</v>
      </c>
      <c r="D799" s="168" t="s">
        <v>113</v>
      </c>
      <c r="E799" s="168" t="s">
        <v>118</v>
      </c>
      <c r="F799" s="142" t="s">
        <v>126</v>
      </c>
      <c r="G799" s="141" t="s">
        <v>231</v>
      </c>
      <c r="H799" s="142" t="s">
        <v>104</v>
      </c>
      <c r="I799" s="142" t="s">
        <v>40</v>
      </c>
      <c r="J799" s="168" t="s">
        <v>3242</v>
      </c>
      <c r="K799" s="141" t="s">
        <v>218</v>
      </c>
      <c r="L799" s="141">
        <v>80111600</v>
      </c>
      <c r="M799" s="143">
        <v>5452700</v>
      </c>
      <c r="N799" s="144">
        <v>10</v>
      </c>
      <c r="O799" s="143">
        <v>41976259</v>
      </c>
      <c r="P799" s="144" t="s">
        <v>242</v>
      </c>
      <c r="Q799" s="144" t="s">
        <v>242</v>
      </c>
      <c r="R799" s="144" t="s">
        <v>242</v>
      </c>
      <c r="S799" s="141" t="s">
        <v>230</v>
      </c>
      <c r="T799" s="141" t="s">
        <v>2935</v>
      </c>
      <c r="U799" s="141" t="s">
        <v>2936</v>
      </c>
      <c r="V799" s="145"/>
      <c r="W799" s="141" t="s">
        <v>2937</v>
      </c>
      <c r="X799" s="146" t="s">
        <v>3243</v>
      </c>
      <c r="Y799" s="147" t="s">
        <v>3244</v>
      </c>
      <c r="Z799" s="147" t="s">
        <v>179</v>
      </c>
      <c r="AA799" s="141" t="s">
        <v>3245</v>
      </c>
      <c r="AB799" s="146">
        <v>45343</v>
      </c>
      <c r="AC799" s="162" t="s">
        <v>3246</v>
      </c>
      <c r="AD799" s="146">
        <v>45343</v>
      </c>
      <c r="AE799" s="163">
        <v>25833333</v>
      </c>
      <c r="AF799" s="152">
        <f t="shared" si="74"/>
        <v>16142926</v>
      </c>
      <c r="AG799" s="167">
        <v>129</v>
      </c>
      <c r="AH799" s="146">
        <v>45344</v>
      </c>
      <c r="AI799" s="163">
        <v>25833333</v>
      </c>
      <c r="AJ799" s="152">
        <f t="shared" si="75"/>
        <v>0</v>
      </c>
      <c r="AK799" s="164">
        <v>300</v>
      </c>
      <c r="AL799" s="146">
        <v>45349</v>
      </c>
      <c r="AM799" s="163">
        <v>25833333</v>
      </c>
      <c r="AN799" s="158">
        <f t="shared" si="76"/>
        <v>0</v>
      </c>
      <c r="AO799" s="157">
        <v>13020000</v>
      </c>
      <c r="AP799" s="157"/>
      <c r="AQ799" s="158">
        <f t="shared" si="78"/>
        <v>12813333</v>
      </c>
      <c r="AR799" s="158">
        <f t="shared" si="77"/>
        <v>16142926</v>
      </c>
      <c r="AS799" s="159" t="s">
        <v>170</v>
      </c>
      <c r="AT799" s="164">
        <v>22</v>
      </c>
      <c r="AU799" s="165" t="s">
        <v>3247</v>
      </c>
      <c r="AV799" s="148"/>
    </row>
    <row r="800" spans="1:48" s="118" customFormat="1" ht="18.75" customHeight="1">
      <c r="A800" s="140">
        <v>60</v>
      </c>
      <c r="B800" s="141" t="s">
        <v>3248</v>
      </c>
      <c r="C800" s="142" t="s">
        <v>154</v>
      </c>
      <c r="D800" s="168" t="s">
        <v>113</v>
      </c>
      <c r="E800" s="168" t="s">
        <v>118</v>
      </c>
      <c r="F800" s="142" t="s">
        <v>126</v>
      </c>
      <c r="G800" s="141" t="s">
        <v>231</v>
      </c>
      <c r="H800" s="142" t="s">
        <v>104</v>
      </c>
      <c r="I800" s="142" t="s">
        <v>40</v>
      </c>
      <c r="J800" s="168" t="s">
        <v>3249</v>
      </c>
      <c r="K800" s="141" t="s">
        <v>218</v>
      </c>
      <c r="L800" s="141">
        <v>80111600</v>
      </c>
      <c r="M800" s="143">
        <v>5880300</v>
      </c>
      <c r="N800" s="144">
        <v>10</v>
      </c>
      <c r="O800" s="143">
        <v>44500888</v>
      </c>
      <c r="P800" s="144" t="s">
        <v>242</v>
      </c>
      <c r="Q800" s="144" t="s">
        <v>242</v>
      </c>
      <c r="R800" s="144" t="s">
        <v>242</v>
      </c>
      <c r="S800" s="141" t="s">
        <v>230</v>
      </c>
      <c r="T800" s="141" t="s">
        <v>2935</v>
      </c>
      <c r="U800" s="141" t="s">
        <v>2936</v>
      </c>
      <c r="V800" s="145"/>
      <c r="W800" s="141" t="s">
        <v>2937</v>
      </c>
      <c r="X800" s="146">
        <v>45321</v>
      </c>
      <c r="Y800" s="147">
        <v>202417000009523</v>
      </c>
      <c r="Z800" s="147" t="s">
        <v>179</v>
      </c>
      <c r="AA800" s="141" t="s">
        <v>3250</v>
      </c>
      <c r="AB800" s="146"/>
      <c r="AC800" s="162"/>
      <c r="AD800" s="146"/>
      <c r="AE800" s="163"/>
      <c r="AF800" s="152">
        <f t="shared" si="74"/>
        <v>44500888</v>
      </c>
      <c r="AG800" s="167"/>
      <c r="AH800" s="146"/>
      <c r="AI800" s="163"/>
      <c r="AJ800" s="152">
        <f t="shared" si="75"/>
        <v>0</v>
      </c>
      <c r="AK800" s="164"/>
      <c r="AL800" s="146"/>
      <c r="AM800" s="163"/>
      <c r="AN800" s="158">
        <f t="shared" si="76"/>
        <v>0</v>
      </c>
      <c r="AO800" s="157"/>
      <c r="AP800" s="157"/>
      <c r="AQ800" s="158">
        <f t="shared" si="78"/>
        <v>0</v>
      </c>
      <c r="AR800" s="158">
        <f t="shared" si="77"/>
        <v>44500888</v>
      </c>
      <c r="AS800" s="159"/>
      <c r="AT800" s="164"/>
      <c r="AU800" s="165"/>
      <c r="AV800" s="148"/>
    </row>
    <row r="801" spans="1:48" s="118" customFormat="1" ht="18.75" customHeight="1">
      <c r="A801" s="140">
        <v>61</v>
      </c>
      <c r="B801" s="141" t="s">
        <v>3251</v>
      </c>
      <c r="C801" s="142" t="s">
        <v>154</v>
      </c>
      <c r="D801" s="168" t="s">
        <v>113</v>
      </c>
      <c r="E801" s="168" t="s">
        <v>118</v>
      </c>
      <c r="F801" s="142" t="s">
        <v>126</v>
      </c>
      <c r="G801" s="141" t="s">
        <v>231</v>
      </c>
      <c r="H801" s="142" t="s">
        <v>104</v>
      </c>
      <c r="I801" s="142" t="s">
        <v>40</v>
      </c>
      <c r="J801" s="168" t="s">
        <v>3252</v>
      </c>
      <c r="K801" s="141" t="s">
        <v>218</v>
      </c>
      <c r="L801" s="141">
        <v>80111600</v>
      </c>
      <c r="M801" s="143">
        <v>5452700</v>
      </c>
      <c r="N801" s="144">
        <v>10</v>
      </c>
      <c r="O801" s="143">
        <v>47762926</v>
      </c>
      <c r="P801" s="144" t="s">
        <v>242</v>
      </c>
      <c r="Q801" s="144" t="s">
        <v>242</v>
      </c>
      <c r="R801" s="144" t="s">
        <v>242</v>
      </c>
      <c r="S801" s="141" t="s">
        <v>230</v>
      </c>
      <c r="T801" s="141" t="s">
        <v>2935</v>
      </c>
      <c r="U801" s="141" t="s">
        <v>2936</v>
      </c>
      <c r="V801" s="145"/>
      <c r="W801" s="141" t="s">
        <v>2937</v>
      </c>
      <c r="X801" s="146"/>
      <c r="Y801" s="147"/>
      <c r="Z801" s="147"/>
      <c r="AA801" s="141"/>
      <c r="AB801" s="146"/>
      <c r="AC801" s="162"/>
      <c r="AD801" s="146"/>
      <c r="AE801" s="163"/>
      <c r="AF801" s="152">
        <f t="shared" si="74"/>
        <v>47762926</v>
      </c>
      <c r="AG801" s="167"/>
      <c r="AH801" s="146"/>
      <c r="AI801" s="163"/>
      <c r="AJ801" s="152">
        <f t="shared" si="75"/>
        <v>0</v>
      </c>
      <c r="AK801" s="164"/>
      <c r="AL801" s="146"/>
      <c r="AM801" s="163"/>
      <c r="AN801" s="158">
        <f t="shared" si="76"/>
        <v>0</v>
      </c>
      <c r="AO801" s="157"/>
      <c r="AP801" s="157"/>
      <c r="AQ801" s="158">
        <f t="shared" si="78"/>
        <v>0</v>
      </c>
      <c r="AR801" s="158">
        <f t="shared" si="77"/>
        <v>47762926</v>
      </c>
      <c r="AS801" s="159"/>
      <c r="AT801" s="164"/>
      <c r="AU801" s="165"/>
      <c r="AV801" s="148"/>
    </row>
    <row r="802" spans="1:48" s="118" customFormat="1" ht="18.75" customHeight="1">
      <c r="A802" s="140">
        <v>62</v>
      </c>
      <c r="B802" s="141" t="s">
        <v>3253</v>
      </c>
      <c r="C802" s="142" t="s">
        <v>154</v>
      </c>
      <c r="D802" s="168" t="s">
        <v>113</v>
      </c>
      <c r="E802" s="168" t="s">
        <v>118</v>
      </c>
      <c r="F802" s="142" t="s">
        <v>126</v>
      </c>
      <c r="G802" s="141" t="s">
        <v>231</v>
      </c>
      <c r="H802" s="142" t="s">
        <v>104</v>
      </c>
      <c r="I802" s="142" t="s">
        <v>40</v>
      </c>
      <c r="J802" s="168" t="s">
        <v>3254</v>
      </c>
      <c r="K802" s="141" t="s">
        <v>218</v>
      </c>
      <c r="L802" s="141">
        <v>80111600</v>
      </c>
      <c r="M802" s="143">
        <v>8000000</v>
      </c>
      <c r="N802" s="144">
        <v>10</v>
      </c>
      <c r="O802" s="143">
        <v>70076000</v>
      </c>
      <c r="P802" s="144" t="s">
        <v>2944</v>
      </c>
      <c r="Q802" s="144" t="s">
        <v>2944</v>
      </c>
      <c r="R802" s="144" t="s">
        <v>2944</v>
      </c>
      <c r="S802" s="141" t="s">
        <v>230</v>
      </c>
      <c r="T802" s="141" t="s">
        <v>2935</v>
      </c>
      <c r="U802" s="141" t="s">
        <v>2936</v>
      </c>
      <c r="V802" s="145"/>
      <c r="W802" s="141" t="s">
        <v>2972</v>
      </c>
      <c r="X802" s="146">
        <v>45335</v>
      </c>
      <c r="Y802" s="147">
        <v>202417000017063</v>
      </c>
      <c r="Z802" s="147" t="s">
        <v>38</v>
      </c>
      <c r="AA802" s="141" t="s">
        <v>712</v>
      </c>
      <c r="AB802" s="146">
        <v>45335</v>
      </c>
      <c r="AC802" s="162" t="s">
        <v>3255</v>
      </c>
      <c r="AD802" s="146">
        <v>45335</v>
      </c>
      <c r="AE802" s="163">
        <v>55200000</v>
      </c>
      <c r="AF802" s="152">
        <f t="shared" si="74"/>
        <v>14876000</v>
      </c>
      <c r="AG802" s="167">
        <v>82</v>
      </c>
      <c r="AH802" s="146">
        <v>45335</v>
      </c>
      <c r="AI802" s="163">
        <v>55200000</v>
      </c>
      <c r="AJ802" s="152">
        <f t="shared" si="75"/>
        <v>0</v>
      </c>
      <c r="AK802" s="164">
        <v>268</v>
      </c>
      <c r="AL802" s="146">
        <v>45337</v>
      </c>
      <c r="AM802" s="163">
        <v>55200000</v>
      </c>
      <c r="AN802" s="158">
        <f t="shared" si="76"/>
        <v>0</v>
      </c>
      <c r="AO802" s="157">
        <v>30400000</v>
      </c>
      <c r="AP802" s="157"/>
      <c r="AQ802" s="158">
        <f t="shared" si="78"/>
        <v>24800000</v>
      </c>
      <c r="AR802" s="158">
        <f t="shared" si="77"/>
        <v>14876000</v>
      </c>
      <c r="AS802" s="159" t="s">
        <v>170</v>
      </c>
      <c r="AT802" s="164">
        <v>5</v>
      </c>
      <c r="AU802" s="165" t="s">
        <v>3256</v>
      </c>
      <c r="AV802" s="148"/>
    </row>
    <row r="803" spans="1:48" s="118" customFormat="1" ht="18.75" customHeight="1">
      <c r="A803" s="140">
        <v>63</v>
      </c>
      <c r="B803" s="141" t="s">
        <v>3257</v>
      </c>
      <c r="C803" s="142" t="s">
        <v>154</v>
      </c>
      <c r="D803" s="168" t="s">
        <v>113</v>
      </c>
      <c r="E803" s="168" t="s">
        <v>118</v>
      </c>
      <c r="F803" s="142" t="s">
        <v>127</v>
      </c>
      <c r="G803" s="141" t="s">
        <v>232</v>
      </c>
      <c r="H803" s="142" t="s">
        <v>72</v>
      </c>
      <c r="I803" s="142" t="s">
        <v>40</v>
      </c>
      <c r="J803" s="168" t="s">
        <v>3258</v>
      </c>
      <c r="K803" s="141" t="s">
        <v>223</v>
      </c>
      <c r="L803" s="141" t="s">
        <v>3259</v>
      </c>
      <c r="M803" s="143">
        <v>10278000</v>
      </c>
      <c r="N803" s="144">
        <v>2</v>
      </c>
      <c r="O803" s="143">
        <v>20556000</v>
      </c>
      <c r="P803" s="144" t="s">
        <v>270</v>
      </c>
      <c r="Q803" s="144" t="s">
        <v>270</v>
      </c>
      <c r="R803" s="144" t="s">
        <v>270</v>
      </c>
      <c r="S803" s="141" t="s">
        <v>230</v>
      </c>
      <c r="T803" s="141" t="s">
        <v>2935</v>
      </c>
      <c r="U803" s="141" t="s">
        <v>2936</v>
      </c>
      <c r="V803" s="145"/>
      <c r="W803" s="141" t="s">
        <v>2937</v>
      </c>
      <c r="X803" s="146"/>
      <c r="Y803" s="147"/>
      <c r="Z803" s="147"/>
      <c r="AA803" s="141"/>
      <c r="AB803" s="146"/>
      <c r="AC803" s="162"/>
      <c r="AD803" s="146"/>
      <c r="AE803" s="163"/>
      <c r="AF803" s="152">
        <f t="shared" si="74"/>
        <v>20556000</v>
      </c>
      <c r="AG803" s="167"/>
      <c r="AH803" s="146"/>
      <c r="AI803" s="163"/>
      <c r="AJ803" s="152">
        <f t="shared" si="75"/>
        <v>0</v>
      </c>
      <c r="AK803" s="164"/>
      <c r="AL803" s="146"/>
      <c r="AM803" s="163"/>
      <c r="AN803" s="158">
        <f t="shared" si="76"/>
        <v>0</v>
      </c>
      <c r="AO803" s="157"/>
      <c r="AP803" s="157"/>
      <c r="AQ803" s="158">
        <f t="shared" si="78"/>
        <v>0</v>
      </c>
      <c r="AR803" s="158">
        <f t="shared" si="77"/>
        <v>20556000</v>
      </c>
      <c r="AS803" s="159"/>
      <c r="AT803" s="164"/>
      <c r="AU803" s="165"/>
      <c r="AV803" s="148"/>
    </row>
    <row r="804" spans="1:48" s="118" customFormat="1" ht="18.75" customHeight="1">
      <c r="A804" s="140">
        <v>64</v>
      </c>
      <c r="B804" s="141" t="s">
        <v>3261</v>
      </c>
      <c r="C804" s="142" t="s">
        <v>154</v>
      </c>
      <c r="D804" s="168" t="s">
        <v>113</v>
      </c>
      <c r="E804" s="168" t="s">
        <v>118</v>
      </c>
      <c r="F804" s="142" t="s">
        <v>127</v>
      </c>
      <c r="G804" s="141" t="s">
        <v>232</v>
      </c>
      <c r="H804" s="142" t="s">
        <v>72</v>
      </c>
      <c r="I804" s="142" t="s">
        <v>40</v>
      </c>
      <c r="J804" s="168" t="s">
        <v>3262</v>
      </c>
      <c r="K804" s="141" t="s">
        <v>223</v>
      </c>
      <c r="L804" s="141" t="s">
        <v>3263</v>
      </c>
      <c r="M804" s="143">
        <v>25000000</v>
      </c>
      <c r="N804" s="144">
        <v>1</v>
      </c>
      <c r="O804" s="143">
        <v>25000000</v>
      </c>
      <c r="P804" s="144" t="s">
        <v>270</v>
      </c>
      <c r="Q804" s="144" t="s">
        <v>270</v>
      </c>
      <c r="R804" s="144" t="s">
        <v>270</v>
      </c>
      <c r="S804" s="141" t="s">
        <v>230</v>
      </c>
      <c r="T804" s="141" t="s">
        <v>2935</v>
      </c>
      <c r="U804" s="141" t="s">
        <v>2936</v>
      </c>
      <c r="V804" s="145"/>
      <c r="W804" s="141" t="s">
        <v>2937</v>
      </c>
      <c r="X804" s="146"/>
      <c r="Y804" s="147"/>
      <c r="Z804" s="147"/>
      <c r="AA804" s="141"/>
      <c r="AB804" s="146"/>
      <c r="AC804" s="162"/>
      <c r="AD804" s="146"/>
      <c r="AE804" s="163"/>
      <c r="AF804" s="152">
        <f t="shared" si="74"/>
        <v>25000000</v>
      </c>
      <c r="AG804" s="167"/>
      <c r="AH804" s="146"/>
      <c r="AI804" s="163"/>
      <c r="AJ804" s="152">
        <f t="shared" si="75"/>
        <v>0</v>
      </c>
      <c r="AK804" s="164"/>
      <c r="AL804" s="146"/>
      <c r="AM804" s="163"/>
      <c r="AN804" s="158">
        <f t="shared" si="76"/>
        <v>0</v>
      </c>
      <c r="AO804" s="157"/>
      <c r="AP804" s="157"/>
      <c r="AQ804" s="158">
        <f t="shared" si="78"/>
        <v>0</v>
      </c>
      <c r="AR804" s="158">
        <f t="shared" si="77"/>
        <v>25000000</v>
      </c>
      <c r="AS804" s="159"/>
      <c r="AT804" s="164"/>
      <c r="AU804" s="165"/>
      <c r="AV804" s="148"/>
    </row>
    <row r="805" spans="1:48" s="118" customFormat="1" ht="18.75" customHeight="1">
      <c r="A805" s="140">
        <v>65</v>
      </c>
      <c r="B805" s="141" t="s">
        <v>3264</v>
      </c>
      <c r="C805" s="142" t="s">
        <v>154</v>
      </c>
      <c r="D805" s="168" t="s">
        <v>113</v>
      </c>
      <c r="E805" s="168" t="s">
        <v>118</v>
      </c>
      <c r="F805" s="142" t="s">
        <v>127</v>
      </c>
      <c r="G805" s="141" t="s">
        <v>232</v>
      </c>
      <c r="H805" s="142" t="s">
        <v>75</v>
      </c>
      <c r="I805" s="142" t="s">
        <v>40</v>
      </c>
      <c r="J805" s="168" t="s">
        <v>790</v>
      </c>
      <c r="K805" s="141" t="s">
        <v>224</v>
      </c>
      <c r="L805" s="141">
        <v>78111800</v>
      </c>
      <c r="M805" s="143">
        <v>47500000</v>
      </c>
      <c r="N805" s="144">
        <v>8</v>
      </c>
      <c r="O805" s="143">
        <v>180000000</v>
      </c>
      <c r="P805" s="144" t="s">
        <v>238</v>
      </c>
      <c r="Q805" s="144" t="s">
        <v>238</v>
      </c>
      <c r="R805" s="144" t="s">
        <v>239</v>
      </c>
      <c r="S805" s="141" t="s">
        <v>230</v>
      </c>
      <c r="T805" s="141" t="s">
        <v>2935</v>
      </c>
      <c r="U805" s="141" t="s">
        <v>2936</v>
      </c>
      <c r="V805" s="145"/>
      <c r="W805" s="141" t="s">
        <v>2937</v>
      </c>
      <c r="X805" s="146">
        <v>45370</v>
      </c>
      <c r="Y805" s="147">
        <v>202417000031563</v>
      </c>
      <c r="Z805" s="147" t="s">
        <v>179</v>
      </c>
      <c r="AA805" s="141" t="s">
        <v>712</v>
      </c>
      <c r="AB805" s="146">
        <v>45370</v>
      </c>
      <c r="AC805" s="162"/>
      <c r="AD805" s="146"/>
      <c r="AE805" s="163"/>
      <c r="AF805" s="152">
        <f t="shared" si="74"/>
        <v>180000000</v>
      </c>
      <c r="AG805" s="167"/>
      <c r="AH805" s="146"/>
      <c r="AI805" s="163"/>
      <c r="AJ805" s="152">
        <f t="shared" si="75"/>
        <v>0</v>
      </c>
      <c r="AK805" s="164"/>
      <c r="AL805" s="146"/>
      <c r="AM805" s="163"/>
      <c r="AN805" s="158">
        <f t="shared" si="76"/>
        <v>0</v>
      </c>
      <c r="AO805" s="157"/>
      <c r="AP805" s="157"/>
      <c r="AQ805" s="158">
        <f t="shared" si="78"/>
        <v>0</v>
      </c>
      <c r="AR805" s="158">
        <f t="shared" si="77"/>
        <v>180000000</v>
      </c>
      <c r="AS805" s="159"/>
      <c r="AT805" s="164"/>
      <c r="AU805" s="165"/>
      <c r="AV805" s="148"/>
    </row>
    <row r="806" spans="1:48" s="118" customFormat="1" ht="18.75" customHeight="1">
      <c r="A806" s="140">
        <v>66</v>
      </c>
      <c r="B806" s="141" t="s">
        <v>3265</v>
      </c>
      <c r="C806" s="142" t="s">
        <v>154</v>
      </c>
      <c r="D806" s="168" t="s">
        <v>113</v>
      </c>
      <c r="E806" s="168" t="s">
        <v>118</v>
      </c>
      <c r="F806" s="142" t="s">
        <v>127</v>
      </c>
      <c r="G806" s="141" t="s">
        <v>232</v>
      </c>
      <c r="H806" s="142" t="s">
        <v>75</v>
      </c>
      <c r="I806" s="142" t="s">
        <v>40</v>
      </c>
      <c r="J806" s="168" t="s">
        <v>3266</v>
      </c>
      <c r="K806" s="141" t="s">
        <v>221</v>
      </c>
      <c r="L806" s="141" t="s">
        <v>3267</v>
      </c>
      <c r="M806" s="143">
        <v>11803500</v>
      </c>
      <c r="N806" s="144">
        <v>8</v>
      </c>
      <c r="O806" s="143">
        <v>94428000</v>
      </c>
      <c r="P806" s="144" t="s">
        <v>238</v>
      </c>
      <c r="Q806" s="144" t="s">
        <v>238</v>
      </c>
      <c r="R806" s="144" t="s">
        <v>239</v>
      </c>
      <c r="S806" s="141" t="s">
        <v>230</v>
      </c>
      <c r="T806" s="141" t="s">
        <v>2935</v>
      </c>
      <c r="U806" s="141" t="s">
        <v>2936</v>
      </c>
      <c r="V806" s="145"/>
      <c r="W806" s="141" t="s">
        <v>2937</v>
      </c>
      <c r="X806" s="146"/>
      <c r="Y806" s="147"/>
      <c r="Z806" s="147"/>
      <c r="AA806" s="141"/>
      <c r="AB806" s="146"/>
      <c r="AC806" s="162"/>
      <c r="AD806" s="146"/>
      <c r="AE806" s="163"/>
      <c r="AF806" s="152">
        <f t="shared" si="74"/>
        <v>94428000</v>
      </c>
      <c r="AG806" s="167"/>
      <c r="AH806" s="146"/>
      <c r="AI806" s="163"/>
      <c r="AJ806" s="152">
        <f t="shared" si="75"/>
        <v>0</v>
      </c>
      <c r="AK806" s="164"/>
      <c r="AL806" s="146"/>
      <c r="AM806" s="163"/>
      <c r="AN806" s="158">
        <f t="shared" si="76"/>
        <v>0</v>
      </c>
      <c r="AO806" s="157"/>
      <c r="AP806" s="157"/>
      <c r="AQ806" s="158">
        <f t="shared" si="78"/>
        <v>0</v>
      </c>
      <c r="AR806" s="158">
        <f t="shared" si="77"/>
        <v>94428000</v>
      </c>
      <c r="AS806" s="159"/>
      <c r="AT806" s="164"/>
      <c r="AU806" s="165"/>
      <c r="AV806" s="148"/>
    </row>
    <row r="807" spans="1:48" s="118" customFormat="1" ht="18.75" customHeight="1">
      <c r="A807" s="140">
        <v>67</v>
      </c>
      <c r="B807" s="141" t="s">
        <v>3268</v>
      </c>
      <c r="C807" s="142" t="s">
        <v>154</v>
      </c>
      <c r="D807" s="168" t="s">
        <v>113</v>
      </c>
      <c r="E807" s="168" t="s">
        <v>118</v>
      </c>
      <c r="F807" s="142" t="s">
        <v>127</v>
      </c>
      <c r="G807" s="141" t="s">
        <v>232</v>
      </c>
      <c r="H807" s="142" t="s">
        <v>77</v>
      </c>
      <c r="I807" s="142" t="s">
        <v>40</v>
      </c>
      <c r="J807" s="168" t="s">
        <v>3269</v>
      </c>
      <c r="K807" s="141" t="s">
        <v>218</v>
      </c>
      <c r="L807" s="141">
        <v>80131500</v>
      </c>
      <c r="M807" s="143">
        <v>551500</v>
      </c>
      <c r="N807" s="144">
        <v>11</v>
      </c>
      <c r="O807" s="143">
        <v>6066500</v>
      </c>
      <c r="P807" s="144" t="s">
        <v>2944</v>
      </c>
      <c r="Q807" s="144" t="s">
        <v>2944</v>
      </c>
      <c r="R807" s="144" t="s">
        <v>2944</v>
      </c>
      <c r="S807" s="141" t="s">
        <v>230</v>
      </c>
      <c r="T807" s="141" t="s">
        <v>2935</v>
      </c>
      <c r="U807" s="141" t="s">
        <v>2936</v>
      </c>
      <c r="V807" s="145"/>
      <c r="W807" s="141" t="s">
        <v>2937</v>
      </c>
      <c r="X807" s="146" t="s">
        <v>3270</v>
      </c>
      <c r="Y807" s="147" t="s">
        <v>3271</v>
      </c>
      <c r="Z807" s="147" t="s">
        <v>179</v>
      </c>
      <c r="AA807" s="141" t="s">
        <v>3272</v>
      </c>
      <c r="AB807" s="146" t="s">
        <v>3270</v>
      </c>
      <c r="AC807" s="162"/>
      <c r="AD807" s="146"/>
      <c r="AE807" s="163"/>
      <c r="AF807" s="152">
        <f t="shared" si="74"/>
        <v>6066500</v>
      </c>
      <c r="AG807" s="167"/>
      <c r="AH807" s="146"/>
      <c r="AI807" s="163"/>
      <c r="AJ807" s="152">
        <f t="shared" si="75"/>
        <v>0</v>
      </c>
      <c r="AK807" s="164"/>
      <c r="AL807" s="146"/>
      <c r="AM807" s="163"/>
      <c r="AN807" s="158">
        <f t="shared" si="76"/>
        <v>0</v>
      </c>
      <c r="AO807" s="157"/>
      <c r="AP807" s="157"/>
      <c r="AQ807" s="158">
        <f t="shared" si="78"/>
        <v>0</v>
      </c>
      <c r="AR807" s="158">
        <f t="shared" si="77"/>
        <v>6066500</v>
      </c>
      <c r="AS807" s="159"/>
      <c r="AT807" s="164"/>
      <c r="AU807" s="165"/>
      <c r="AV807" s="148"/>
    </row>
    <row r="808" spans="1:48" s="118" customFormat="1" ht="18.75" customHeight="1">
      <c r="A808" s="140">
        <v>68</v>
      </c>
      <c r="B808" s="141" t="s">
        <v>3273</v>
      </c>
      <c r="C808" s="142" t="s">
        <v>154</v>
      </c>
      <c r="D808" s="168" t="s">
        <v>113</v>
      </c>
      <c r="E808" s="168" t="s">
        <v>118</v>
      </c>
      <c r="F808" s="142" t="s">
        <v>127</v>
      </c>
      <c r="G808" s="141" t="s">
        <v>232</v>
      </c>
      <c r="H808" s="142" t="s">
        <v>77</v>
      </c>
      <c r="I808" s="142" t="s">
        <v>40</v>
      </c>
      <c r="J808" s="168" t="s">
        <v>3274</v>
      </c>
      <c r="K808" s="141" t="s">
        <v>218</v>
      </c>
      <c r="L808" s="141">
        <v>80131500</v>
      </c>
      <c r="M808" s="143">
        <v>7847585</v>
      </c>
      <c r="N808" s="144">
        <v>11</v>
      </c>
      <c r="O808" s="143">
        <v>89926000</v>
      </c>
      <c r="P808" s="144" t="s">
        <v>2944</v>
      </c>
      <c r="Q808" s="144" t="s">
        <v>2944</v>
      </c>
      <c r="R808" s="144" t="s">
        <v>2944</v>
      </c>
      <c r="S808" s="141" t="s">
        <v>230</v>
      </c>
      <c r="T808" s="141" t="s">
        <v>2935</v>
      </c>
      <c r="U808" s="141" t="s">
        <v>2936</v>
      </c>
      <c r="V808" s="145"/>
      <c r="W808" s="141" t="s">
        <v>2937</v>
      </c>
      <c r="X808" s="146">
        <v>45335</v>
      </c>
      <c r="Y808" s="147">
        <v>202417000017603</v>
      </c>
      <c r="Z808" s="147" t="s">
        <v>38</v>
      </c>
      <c r="AA808" s="141" t="s">
        <v>712</v>
      </c>
      <c r="AB808" s="146">
        <v>45335</v>
      </c>
      <c r="AC808" s="162" t="s">
        <v>3275</v>
      </c>
      <c r="AD808" s="146">
        <v>45335</v>
      </c>
      <c r="AE808" s="163">
        <v>86323435</v>
      </c>
      <c r="AF808" s="152">
        <f t="shared" si="74"/>
        <v>3602565</v>
      </c>
      <c r="AG808" s="167">
        <v>83</v>
      </c>
      <c r="AH808" s="146">
        <v>45335</v>
      </c>
      <c r="AI808" s="163">
        <v>86323435</v>
      </c>
      <c r="AJ808" s="152">
        <f t="shared" si="75"/>
        <v>0</v>
      </c>
      <c r="AK808" s="164">
        <v>385</v>
      </c>
      <c r="AL808" s="146">
        <v>45352</v>
      </c>
      <c r="AM808" s="163">
        <v>86323435</v>
      </c>
      <c r="AN808" s="158">
        <f t="shared" si="76"/>
        <v>0</v>
      </c>
      <c r="AO808" s="157">
        <v>15695170</v>
      </c>
      <c r="AP808" s="157"/>
      <c r="AQ808" s="158">
        <f t="shared" si="78"/>
        <v>70628265</v>
      </c>
      <c r="AR808" s="158">
        <f t="shared" si="77"/>
        <v>3602565</v>
      </c>
      <c r="AS808" s="159" t="s">
        <v>164</v>
      </c>
      <c r="AT808" s="164">
        <v>19</v>
      </c>
      <c r="AU808" s="165" t="s">
        <v>3276</v>
      </c>
      <c r="AV808" s="148"/>
    </row>
    <row r="809" spans="1:48" s="118" customFormat="1" ht="18.75" customHeight="1">
      <c r="A809" s="140">
        <v>69</v>
      </c>
      <c r="B809" s="141" t="s">
        <v>3277</v>
      </c>
      <c r="C809" s="142" t="s">
        <v>154</v>
      </c>
      <c r="D809" s="168" t="s">
        <v>113</v>
      </c>
      <c r="E809" s="168" t="s">
        <v>118</v>
      </c>
      <c r="F809" s="142" t="s">
        <v>127</v>
      </c>
      <c r="G809" s="141" t="s">
        <v>232</v>
      </c>
      <c r="H809" s="142" t="s">
        <v>89</v>
      </c>
      <c r="I809" s="142" t="s">
        <v>40</v>
      </c>
      <c r="J809" s="168" t="s">
        <v>3278</v>
      </c>
      <c r="K809" s="141" t="s">
        <v>218</v>
      </c>
      <c r="L809" s="141">
        <v>84111507</v>
      </c>
      <c r="M809" s="143">
        <v>5375000</v>
      </c>
      <c r="N809" s="144">
        <v>1</v>
      </c>
      <c r="O809" s="143">
        <v>5375000</v>
      </c>
      <c r="P809" s="144" t="s">
        <v>343</v>
      </c>
      <c r="Q809" s="144" t="s">
        <v>343</v>
      </c>
      <c r="R809" s="144" t="s">
        <v>343</v>
      </c>
      <c r="S809" s="141" t="s">
        <v>230</v>
      </c>
      <c r="T809" s="141" t="s">
        <v>2935</v>
      </c>
      <c r="U809" s="141" t="s">
        <v>2936</v>
      </c>
      <c r="V809" s="145"/>
      <c r="W809" s="141" t="s">
        <v>2937</v>
      </c>
      <c r="X809" s="146"/>
      <c r="Y809" s="147"/>
      <c r="Z809" s="147"/>
      <c r="AA809" s="141"/>
      <c r="AB809" s="146"/>
      <c r="AC809" s="162"/>
      <c r="AD809" s="146"/>
      <c r="AE809" s="163"/>
      <c r="AF809" s="152">
        <f t="shared" si="74"/>
        <v>5375000</v>
      </c>
      <c r="AG809" s="167"/>
      <c r="AH809" s="146"/>
      <c r="AI809" s="163"/>
      <c r="AJ809" s="152">
        <f t="shared" si="75"/>
        <v>0</v>
      </c>
      <c r="AK809" s="164"/>
      <c r="AL809" s="146"/>
      <c r="AM809" s="163"/>
      <c r="AN809" s="158">
        <f t="shared" si="76"/>
        <v>0</v>
      </c>
      <c r="AO809" s="157"/>
      <c r="AP809" s="157"/>
      <c r="AQ809" s="158">
        <f t="shared" si="78"/>
        <v>0</v>
      </c>
      <c r="AR809" s="158">
        <f t="shared" si="77"/>
        <v>5375000</v>
      </c>
      <c r="AS809" s="159"/>
      <c r="AT809" s="164"/>
      <c r="AU809" s="165"/>
      <c r="AV809" s="148"/>
    </row>
    <row r="810" spans="1:48" s="118" customFormat="1" ht="18.75" customHeight="1">
      <c r="A810" s="140">
        <v>70</v>
      </c>
      <c r="B810" s="141" t="s">
        <v>3279</v>
      </c>
      <c r="C810" s="142" t="s">
        <v>154</v>
      </c>
      <c r="D810" s="168" t="s">
        <v>113</v>
      </c>
      <c r="E810" s="168" t="s">
        <v>118</v>
      </c>
      <c r="F810" s="142" t="s">
        <v>127</v>
      </c>
      <c r="G810" s="141" t="s">
        <v>232</v>
      </c>
      <c r="H810" s="142" t="s">
        <v>89</v>
      </c>
      <c r="I810" s="142" t="s">
        <v>40</v>
      </c>
      <c r="J810" s="168" t="s">
        <v>3280</v>
      </c>
      <c r="K810" s="141" t="s">
        <v>223</v>
      </c>
      <c r="L810" s="141">
        <v>81101700</v>
      </c>
      <c r="M810" s="143">
        <v>11287500</v>
      </c>
      <c r="N810" s="144">
        <v>2</v>
      </c>
      <c r="O810" s="143">
        <v>22575000</v>
      </c>
      <c r="P810" s="144" t="s">
        <v>343</v>
      </c>
      <c r="Q810" s="144" t="s">
        <v>343</v>
      </c>
      <c r="R810" s="144" t="s">
        <v>343</v>
      </c>
      <c r="S810" s="141" t="s">
        <v>230</v>
      </c>
      <c r="T810" s="141" t="s">
        <v>2935</v>
      </c>
      <c r="U810" s="141" t="s">
        <v>2936</v>
      </c>
      <c r="V810" s="145"/>
      <c r="W810" s="141" t="s">
        <v>2937</v>
      </c>
      <c r="X810" s="146"/>
      <c r="Y810" s="147"/>
      <c r="Z810" s="147"/>
      <c r="AA810" s="141"/>
      <c r="AB810" s="146"/>
      <c r="AC810" s="162"/>
      <c r="AD810" s="146"/>
      <c r="AE810" s="163"/>
      <c r="AF810" s="152">
        <f t="shared" si="74"/>
        <v>22575000</v>
      </c>
      <c r="AG810" s="167"/>
      <c r="AH810" s="146"/>
      <c r="AI810" s="163"/>
      <c r="AJ810" s="152">
        <f t="shared" si="75"/>
        <v>0</v>
      </c>
      <c r="AK810" s="164"/>
      <c r="AL810" s="146"/>
      <c r="AM810" s="163"/>
      <c r="AN810" s="158">
        <f t="shared" si="76"/>
        <v>0</v>
      </c>
      <c r="AO810" s="157"/>
      <c r="AP810" s="157"/>
      <c r="AQ810" s="158">
        <f t="shared" si="78"/>
        <v>0</v>
      </c>
      <c r="AR810" s="158">
        <f t="shared" si="77"/>
        <v>22575000</v>
      </c>
      <c r="AS810" s="159"/>
      <c r="AT810" s="164"/>
      <c r="AU810" s="165"/>
      <c r="AV810" s="148"/>
    </row>
    <row r="811" spans="1:48" s="118" customFormat="1" ht="18.75" customHeight="1">
      <c r="A811" s="140">
        <v>71</v>
      </c>
      <c r="B811" s="141" t="s">
        <v>3281</v>
      </c>
      <c r="C811" s="142" t="s">
        <v>154</v>
      </c>
      <c r="D811" s="168" t="s">
        <v>113</v>
      </c>
      <c r="E811" s="168" t="s">
        <v>118</v>
      </c>
      <c r="F811" s="142" t="s">
        <v>127</v>
      </c>
      <c r="G811" s="141" t="s">
        <v>232</v>
      </c>
      <c r="H811" s="142" t="s">
        <v>93</v>
      </c>
      <c r="I811" s="142" t="s">
        <v>40</v>
      </c>
      <c r="J811" s="168" t="s">
        <v>3282</v>
      </c>
      <c r="K811" s="141" t="s">
        <v>224</v>
      </c>
      <c r="L811" s="141" t="s">
        <v>3283</v>
      </c>
      <c r="M811" s="143">
        <v>160145092.44444445</v>
      </c>
      <c r="N811" s="144">
        <v>9</v>
      </c>
      <c r="O811" s="143">
        <v>1441305832</v>
      </c>
      <c r="P811" s="144" t="s">
        <v>2934</v>
      </c>
      <c r="Q811" s="144" t="s">
        <v>2934</v>
      </c>
      <c r="R811" s="144" t="s">
        <v>2934</v>
      </c>
      <c r="S811" s="141" t="s">
        <v>230</v>
      </c>
      <c r="T811" s="141" t="s">
        <v>2935</v>
      </c>
      <c r="U811" s="141" t="s">
        <v>2936</v>
      </c>
      <c r="V811" s="145"/>
      <c r="W811" s="141" t="s">
        <v>2937</v>
      </c>
      <c r="X811" s="146" t="s">
        <v>3284</v>
      </c>
      <c r="Y811" s="147" t="s">
        <v>3285</v>
      </c>
      <c r="Z811" s="147" t="s">
        <v>179</v>
      </c>
      <c r="AA811" s="141" t="s">
        <v>3286</v>
      </c>
      <c r="AB811" s="146" t="s">
        <v>3284</v>
      </c>
      <c r="AC811" s="162" t="s">
        <v>3287</v>
      </c>
      <c r="AD811" s="146">
        <v>45320</v>
      </c>
      <c r="AE811" s="163">
        <v>1441305806</v>
      </c>
      <c r="AF811" s="152">
        <f t="shared" si="74"/>
        <v>26</v>
      </c>
      <c r="AG811" s="167">
        <v>47</v>
      </c>
      <c r="AH811" s="146">
        <v>45320</v>
      </c>
      <c r="AI811" s="163">
        <v>1441305806</v>
      </c>
      <c r="AJ811" s="152">
        <f t="shared" si="75"/>
        <v>0</v>
      </c>
      <c r="AK811" s="164">
        <v>317</v>
      </c>
      <c r="AL811" s="146">
        <v>45358</v>
      </c>
      <c r="AM811" s="163">
        <v>1441305806</v>
      </c>
      <c r="AN811" s="158">
        <f t="shared" si="76"/>
        <v>0</v>
      </c>
      <c r="AO811" s="157">
        <v>0</v>
      </c>
      <c r="AP811" s="157"/>
      <c r="AQ811" s="158">
        <f t="shared" si="78"/>
        <v>1441305806</v>
      </c>
      <c r="AR811" s="158">
        <f t="shared" si="77"/>
        <v>26</v>
      </c>
      <c r="AS811" s="159" t="s">
        <v>48</v>
      </c>
      <c r="AT811" s="164">
        <v>3</v>
      </c>
      <c r="AU811" s="165" t="s">
        <v>3288</v>
      </c>
      <c r="AV811" s="148"/>
    </row>
    <row r="812" spans="1:48" s="118" customFormat="1" ht="18.75" customHeight="1">
      <c r="A812" s="140">
        <v>72</v>
      </c>
      <c r="B812" s="141" t="s">
        <v>3289</v>
      </c>
      <c r="C812" s="142" t="s">
        <v>154</v>
      </c>
      <c r="D812" s="168" t="s">
        <v>113</v>
      </c>
      <c r="E812" s="168" t="s">
        <v>118</v>
      </c>
      <c r="F812" s="142" t="s">
        <v>127</v>
      </c>
      <c r="G812" s="141" t="s">
        <v>232</v>
      </c>
      <c r="H812" s="142" t="s">
        <v>94</v>
      </c>
      <c r="I812" s="142" t="s">
        <v>40</v>
      </c>
      <c r="J812" s="168" t="s">
        <v>3290</v>
      </c>
      <c r="K812" s="141" t="s">
        <v>163</v>
      </c>
      <c r="L812" s="141">
        <v>82121700</v>
      </c>
      <c r="M812" s="143">
        <v>5200100</v>
      </c>
      <c r="N812" s="144">
        <v>10</v>
      </c>
      <c r="O812" s="143">
        <v>52001000</v>
      </c>
      <c r="P812" s="144" t="s">
        <v>2944</v>
      </c>
      <c r="Q812" s="144" t="s">
        <v>2944</v>
      </c>
      <c r="R812" s="144" t="s">
        <v>2944</v>
      </c>
      <c r="S812" s="141" t="s">
        <v>230</v>
      </c>
      <c r="T812" s="141" t="s">
        <v>2935</v>
      </c>
      <c r="U812" s="141" t="s">
        <v>2936</v>
      </c>
      <c r="V812" s="145"/>
      <c r="W812" s="141" t="s">
        <v>2937</v>
      </c>
      <c r="X812" s="146">
        <v>45337</v>
      </c>
      <c r="Y812" s="147">
        <v>202417000019203</v>
      </c>
      <c r="Z812" s="147" t="s">
        <v>179</v>
      </c>
      <c r="AA812" s="141" t="s">
        <v>712</v>
      </c>
      <c r="AB812" s="146">
        <v>45342</v>
      </c>
      <c r="AC812" s="162" t="s">
        <v>3291</v>
      </c>
      <c r="AD812" s="146">
        <v>45342</v>
      </c>
      <c r="AE812" s="163">
        <v>52001000</v>
      </c>
      <c r="AF812" s="152">
        <f t="shared" si="74"/>
        <v>0</v>
      </c>
      <c r="AG812" s="167">
        <v>130</v>
      </c>
      <c r="AH812" s="146">
        <v>45344</v>
      </c>
      <c r="AI812" s="163">
        <v>0</v>
      </c>
      <c r="AJ812" s="152">
        <f t="shared" si="75"/>
        <v>52001000</v>
      </c>
      <c r="AK812" s="164"/>
      <c r="AL812" s="146"/>
      <c r="AM812" s="163"/>
      <c r="AN812" s="158">
        <f t="shared" si="76"/>
        <v>0</v>
      </c>
      <c r="AO812" s="157"/>
      <c r="AP812" s="157"/>
      <c r="AQ812" s="158">
        <f t="shared" si="78"/>
        <v>0</v>
      </c>
      <c r="AR812" s="158">
        <f t="shared" si="77"/>
        <v>52001000</v>
      </c>
      <c r="AS812" s="159"/>
      <c r="AT812" s="164"/>
      <c r="AU812" s="165"/>
      <c r="AV812" s="148" t="s">
        <v>3292</v>
      </c>
    </row>
    <row r="813" spans="1:48" s="118" customFormat="1" ht="18.75" customHeight="1">
      <c r="A813" s="140">
        <v>73</v>
      </c>
      <c r="B813" s="141" t="s">
        <v>3293</v>
      </c>
      <c r="C813" s="142" t="s">
        <v>154</v>
      </c>
      <c r="D813" s="168" t="s">
        <v>113</v>
      </c>
      <c r="E813" s="168" t="s">
        <v>118</v>
      </c>
      <c r="F813" s="142" t="s">
        <v>127</v>
      </c>
      <c r="G813" s="141" t="s">
        <v>232</v>
      </c>
      <c r="H813" s="142" t="s">
        <v>95</v>
      </c>
      <c r="I813" s="142" t="s">
        <v>40</v>
      </c>
      <c r="J813" s="168" t="s">
        <v>3294</v>
      </c>
      <c r="K813" s="141" t="s">
        <v>223</v>
      </c>
      <c r="L813" s="141" t="s">
        <v>3295</v>
      </c>
      <c r="M813" s="143">
        <v>1250000</v>
      </c>
      <c r="N813" s="144">
        <v>12</v>
      </c>
      <c r="O813" s="143">
        <v>15000000</v>
      </c>
      <c r="P813" s="144" t="s">
        <v>2934</v>
      </c>
      <c r="Q813" s="144" t="s">
        <v>2934</v>
      </c>
      <c r="R813" s="144" t="s">
        <v>2934</v>
      </c>
      <c r="S813" s="141" t="s">
        <v>230</v>
      </c>
      <c r="T813" s="141" t="s">
        <v>2935</v>
      </c>
      <c r="U813" s="141" t="s">
        <v>2936</v>
      </c>
      <c r="V813" s="145"/>
      <c r="W813" s="141" t="s">
        <v>3097</v>
      </c>
      <c r="X813" s="146"/>
      <c r="Y813" s="147"/>
      <c r="Z813" s="147"/>
      <c r="AA813" s="141"/>
      <c r="AB813" s="146"/>
      <c r="AC813" s="162"/>
      <c r="AD813" s="146"/>
      <c r="AE813" s="163"/>
      <c r="AF813" s="152">
        <f t="shared" si="74"/>
        <v>15000000</v>
      </c>
      <c r="AG813" s="167"/>
      <c r="AH813" s="146"/>
      <c r="AI813" s="163"/>
      <c r="AJ813" s="152">
        <f t="shared" si="75"/>
        <v>0</v>
      </c>
      <c r="AK813" s="164"/>
      <c r="AL813" s="146"/>
      <c r="AM813" s="163"/>
      <c r="AN813" s="158">
        <f t="shared" si="76"/>
        <v>0</v>
      </c>
      <c r="AO813" s="157"/>
      <c r="AP813" s="157"/>
      <c r="AQ813" s="158">
        <f t="shared" si="78"/>
        <v>0</v>
      </c>
      <c r="AR813" s="158">
        <f t="shared" si="77"/>
        <v>15000000</v>
      </c>
      <c r="AS813" s="159"/>
      <c r="AT813" s="164"/>
      <c r="AU813" s="165"/>
      <c r="AV813" s="148"/>
    </row>
    <row r="814" spans="1:48" s="118" customFormat="1" ht="18.75" customHeight="1">
      <c r="A814" s="140">
        <v>74</v>
      </c>
      <c r="B814" s="141" t="s">
        <v>3296</v>
      </c>
      <c r="C814" s="142" t="s">
        <v>154</v>
      </c>
      <c r="D814" s="168" t="s">
        <v>113</v>
      </c>
      <c r="E814" s="168" t="s">
        <v>118</v>
      </c>
      <c r="F814" s="142" t="s">
        <v>127</v>
      </c>
      <c r="G814" s="141" t="s">
        <v>232</v>
      </c>
      <c r="H814" s="142" t="s">
        <v>96</v>
      </c>
      <c r="I814" s="142" t="s">
        <v>40</v>
      </c>
      <c r="J814" s="168" t="s">
        <v>3297</v>
      </c>
      <c r="K814" s="141" t="s">
        <v>223</v>
      </c>
      <c r="L814" s="141" t="s">
        <v>3298</v>
      </c>
      <c r="M814" s="143">
        <v>900000</v>
      </c>
      <c r="N814" s="144">
        <v>10</v>
      </c>
      <c r="O814" s="143">
        <v>9000000</v>
      </c>
      <c r="P814" s="144" t="s">
        <v>2944</v>
      </c>
      <c r="Q814" s="144" t="s">
        <v>2944</v>
      </c>
      <c r="R814" s="144" t="s">
        <v>2944</v>
      </c>
      <c r="S814" s="141" t="s">
        <v>230</v>
      </c>
      <c r="T814" s="141" t="s">
        <v>2935</v>
      </c>
      <c r="U814" s="141" t="s">
        <v>2936</v>
      </c>
      <c r="V814" s="145"/>
      <c r="W814" s="141" t="s">
        <v>3097</v>
      </c>
      <c r="X814" s="146"/>
      <c r="Y814" s="147"/>
      <c r="Z814" s="147"/>
      <c r="AA814" s="141"/>
      <c r="AB814" s="146"/>
      <c r="AC814" s="162"/>
      <c r="AD814" s="146"/>
      <c r="AE814" s="163"/>
      <c r="AF814" s="152">
        <f t="shared" si="74"/>
        <v>9000000</v>
      </c>
      <c r="AG814" s="167"/>
      <c r="AH814" s="146"/>
      <c r="AI814" s="163"/>
      <c r="AJ814" s="152">
        <f t="shared" si="75"/>
        <v>0</v>
      </c>
      <c r="AK814" s="164"/>
      <c r="AL814" s="146"/>
      <c r="AM814" s="163"/>
      <c r="AN814" s="158">
        <f t="shared" si="76"/>
        <v>0</v>
      </c>
      <c r="AO814" s="157"/>
      <c r="AP814" s="157"/>
      <c r="AQ814" s="158">
        <f t="shared" si="78"/>
        <v>0</v>
      </c>
      <c r="AR814" s="158">
        <f t="shared" si="77"/>
        <v>9000000</v>
      </c>
      <c r="AS814" s="159"/>
      <c r="AT814" s="164"/>
      <c r="AU814" s="165"/>
      <c r="AV814" s="148"/>
    </row>
    <row r="815" spans="1:48" s="118" customFormat="1" ht="18.75" customHeight="1">
      <c r="A815" s="140">
        <v>75</v>
      </c>
      <c r="B815" s="141" t="s">
        <v>3299</v>
      </c>
      <c r="C815" s="142" t="s">
        <v>154</v>
      </c>
      <c r="D815" s="168" t="s">
        <v>113</v>
      </c>
      <c r="E815" s="168" t="s">
        <v>118</v>
      </c>
      <c r="F815" s="142" t="s">
        <v>127</v>
      </c>
      <c r="G815" s="141" t="s">
        <v>232</v>
      </c>
      <c r="H815" s="142" t="s">
        <v>96</v>
      </c>
      <c r="I815" s="142" t="s">
        <v>40</v>
      </c>
      <c r="J815" s="168" t="s">
        <v>3300</v>
      </c>
      <c r="K815" s="141" t="s">
        <v>226</v>
      </c>
      <c r="L815" s="141" t="s">
        <v>237</v>
      </c>
      <c r="M815" s="143">
        <v>768916.66666666663</v>
      </c>
      <c r="N815" s="144">
        <v>12</v>
      </c>
      <c r="O815" s="143">
        <v>9227000</v>
      </c>
      <c r="P815" s="144" t="s">
        <v>237</v>
      </c>
      <c r="Q815" s="144" t="s">
        <v>237</v>
      </c>
      <c r="R815" s="144" t="s">
        <v>237</v>
      </c>
      <c r="S815" s="141" t="s">
        <v>230</v>
      </c>
      <c r="T815" s="141" t="s">
        <v>2935</v>
      </c>
      <c r="U815" s="141" t="s">
        <v>2936</v>
      </c>
      <c r="V815" s="145"/>
      <c r="W815" s="141" t="s">
        <v>4010</v>
      </c>
      <c r="X815" s="146">
        <v>45295</v>
      </c>
      <c r="Y815" s="147">
        <v>202417000000443</v>
      </c>
      <c r="Z815" s="147" t="s">
        <v>38</v>
      </c>
      <c r="AA815" s="141" t="s">
        <v>712</v>
      </c>
      <c r="AB815" s="146" t="s">
        <v>3301</v>
      </c>
      <c r="AC815" s="162" t="s">
        <v>3302</v>
      </c>
      <c r="AD815" s="146">
        <v>45294</v>
      </c>
      <c r="AE815" s="163">
        <v>9227000</v>
      </c>
      <c r="AF815" s="152">
        <f t="shared" si="74"/>
        <v>0</v>
      </c>
      <c r="AG815" s="167">
        <v>5</v>
      </c>
      <c r="AH815" s="146">
        <v>45296</v>
      </c>
      <c r="AI815" s="163">
        <v>3995300</v>
      </c>
      <c r="AJ815" s="152">
        <f t="shared" si="75"/>
        <v>5231700</v>
      </c>
      <c r="AK815" s="164" t="s">
        <v>899</v>
      </c>
      <c r="AL815" s="146">
        <v>45301</v>
      </c>
      <c r="AM815" s="163">
        <v>3995300</v>
      </c>
      <c r="AN815" s="158">
        <f t="shared" si="76"/>
        <v>0</v>
      </c>
      <c r="AO815" s="157">
        <v>2398270</v>
      </c>
      <c r="AP815" s="157"/>
      <c r="AQ815" s="158">
        <f t="shared" si="78"/>
        <v>1597030</v>
      </c>
      <c r="AR815" s="158">
        <f t="shared" si="77"/>
        <v>5231700</v>
      </c>
      <c r="AS815" s="159" t="s">
        <v>173</v>
      </c>
      <c r="AT815" s="164">
        <v>1408217530</v>
      </c>
      <c r="AU815" s="165" t="s">
        <v>519</v>
      </c>
      <c r="AV815" s="148" t="s">
        <v>3303</v>
      </c>
    </row>
    <row r="816" spans="1:48" s="118" customFormat="1" ht="18.75" customHeight="1">
      <c r="A816" s="140">
        <v>76</v>
      </c>
      <c r="B816" s="141" t="s">
        <v>3304</v>
      </c>
      <c r="C816" s="142" t="s">
        <v>154</v>
      </c>
      <c r="D816" s="168" t="s">
        <v>113</v>
      </c>
      <c r="E816" s="168" t="s">
        <v>118</v>
      </c>
      <c r="F816" s="142" t="s">
        <v>127</v>
      </c>
      <c r="G816" s="141" t="s">
        <v>232</v>
      </c>
      <c r="H816" s="142" t="s">
        <v>97</v>
      </c>
      <c r="I816" s="142" t="s">
        <v>40</v>
      </c>
      <c r="J816" s="168" t="s">
        <v>3305</v>
      </c>
      <c r="K816" s="141" t="s">
        <v>226</v>
      </c>
      <c r="L816" s="141" t="s">
        <v>237</v>
      </c>
      <c r="M816" s="143">
        <v>393500</v>
      </c>
      <c r="N816" s="144">
        <v>12</v>
      </c>
      <c r="O816" s="143">
        <v>4722000</v>
      </c>
      <c r="P816" s="144" t="s">
        <v>237</v>
      </c>
      <c r="Q816" s="144" t="s">
        <v>237</v>
      </c>
      <c r="R816" s="144" t="s">
        <v>237</v>
      </c>
      <c r="S816" s="141" t="s">
        <v>230</v>
      </c>
      <c r="T816" s="141" t="s">
        <v>2935</v>
      </c>
      <c r="U816" s="141" t="s">
        <v>2936</v>
      </c>
      <c r="V816" s="145"/>
      <c r="W816" s="141" t="s">
        <v>4010</v>
      </c>
      <c r="X816" s="146"/>
      <c r="Y816" s="147"/>
      <c r="Z816" s="147"/>
      <c r="AA816" s="141"/>
      <c r="AB816" s="146"/>
      <c r="AC816" s="162"/>
      <c r="AD816" s="146"/>
      <c r="AE816" s="163"/>
      <c r="AF816" s="152">
        <f t="shared" si="74"/>
        <v>4722000</v>
      </c>
      <c r="AG816" s="167"/>
      <c r="AH816" s="146"/>
      <c r="AI816" s="163"/>
      <c r="AJ816" s="152">
        <f t="shared" si="75"/>
        <v>0</v>
      </c>
      <c r="AK816" s="164"/>
      <c r="AL816" s="146"/>
      <c r="AM816" s="163"/>
      <c r="AN816" s="158">
        <f t="shared" si="76"/>
        <v>0</v>
      </c>
      <c r="AO816" s="157"/>
      <c r="AP816" s="157"/>
      <c r="AQ816" s="158">
        <f t="shared" si="78"/>
        <v>0</v>
      </c>
      <c r="AR816" s="158">
        <f t="shared" si="77"/>
        <v>4722000</v>
      </c>
      <c r="AS816" s="159"/>
      <c r="AT816" s="164"/>
      <c r="AU816" s="165"/>
      <c r="AV816" s="148"/>
    </row>
    <row r="817" spans="1:48" s="118" customFormat="1" ht="18.75" customHeight="1">
      <c r="A817" s="140">
        <v>77</v>
      </c>
      <c r="B817" s="141" t="s">
        <v>3306</v>
      </c>
      <c r="C817" s="142" t="s">
        <v>154</v>
      </c>
      <c r="D817" s="168" t="s">
        <v>113</v>
      </c>
      <c r="E817" s="168" t="s">
        <v>118</v>
      </c>
      <c r="F817" s="142" t="s">
        <v>127</v>
      </c>
      <c r="G817" s="141" t="s">
        <v>232</v>
      </c>
      <c r="H817" s="142" t="s">
        <v>98</v>
      </c>
      <c r="I817" s="142" t="s">
        <v>40</v>
      </c>
      <c r="J817" s="168" t="s">
        <v>3307</v>
      </c>
      <c r="K817" s="141" t="s">
        <v>226</v>
      </c>
      <c r="L817" s="141" t="s">
        <v>237</v>
      </c>
      <c r="M817" s="143">
        <v>799500</v>
      </c>
      <c r="N817" s="144">
        <v>12</v>
      </c>
      <c r="O817" s="143">
        <v>9594000</v>
      </c>
      <c r="P817" s="144" t="s">
        <v>237</v>
      </c>
      <c r="Q817" s="144" t="s">
        <v>237</v>
      </c>
      <c r="R817" s="144" t="s">
        <v>237</v>
      </c>
      <c r="S817" s="141" t="s">
        <v>230</v>
      </c>
      <c r="T817" s="141" t="s">
        <v>2935</v>
      </c>
      <c r="U817" s="141" t="s">
        <v>2936</v>
      </c>
      <c r="V817" s="145"/>
      <c r="W817" s="141" t="s">
        <v>4010</v>
      </c>
      <c r="X817" s="146">
        <v>45307</v>
      </c>
      <c r="Y817" s="147">
        <v>202417000001263</v>
      </c>
      <c r="Z817" s="147" t="s">
        <v>38</v>
      </c>
      <c r="AA817" s="141" t="s">
        <v>712</v>
      </c>
      <c r="AB817" s="146">
        <v>45307</v>
      </c>
      <c r="AC817" s="162" t="s">
        <v>3308</v>
      </c>
      <c r="AD817" s="146">
        <v>45307</v>
      </c>
      <c r="AE817" s="163">
        <v>9594000</v>
      </c>
      <c r="AF817" s="152">
        <f t="shared" si="74"/>
        <v>0</v>
      </c>
      <c r="AG817" s="167">
        <v>32</v>
      </c>
      <c r="AH817" s="146">
        <v>45308</v>
      </c>
      <c r="AI817" s="163">
        <v>4002520</v>
      </c>
      <c r="AJ817" s="152">
        <f t="shared" si="75"/>
        <v>5591480</v>
      </c>
      <c r="AK817" s="164" t="s">
        <v>899</v>
      </c>
      <c r="AL817" s="146">
        <v>45330</v>
      </c>
      <c r="AM817" s="163">
        <v>4002520</v>
      </c>
      <c r="AN817" s="158">
        <f t="shared" si="76"/>
        <v>0</v>
      </c>
      <c r="AO817" s="157">
        <v>2002520</v>
      </c>
      <c r="AP817" s="157"/>
      <c r="AQ817" s="158">
        <f t="shared" si="78"/>
        <v>2000000</v>
      </c>
      <c r="AR817" s="158">
        <f t="shared" si="77"/>
        <v>5591480</v>
      </c>
      <c r="AS817" s="159" t="s">
        <v>173</v>
      </c>
      <c r="AT817" s="164">
        <v>10003214</v>
      </c>
      <c r="AU817" s="165" t="s">
        <v>520</v>
      </c>
      <c r="AV817" s="148" t="s">
        <v>3309</v>
      </c>
    </row>
    <row r="818" spans="1:48" s="118" customFormat="1" ht="18.75" customHeight="1">
      <c r="A818" s="140">
        <v>78</v>
      </c>
      <c r="B818" s="141" t="s">
        <v>3310</v>
      </c>
      <c r="C818" s="142" t="s">
        <v>154</v>
      </c>
      <c r="D818" s="168" t="s">
        <v>113</v>
      </c>
      <c r="E818" s="168" t="s">
        <v>118</v>
      </c>
      <c r="F818" s="142" t="s">
        <v>127</v>
      </c>
      <c r="G818" s="141" t="s">
        <v>232</v>
      </c>
      <c r="H818" s="142" t="s">
        <v>103</v>
      </c>
      <c r="I818" s="142" t="s">
        <v>40</v>
      </c>
      <c r="J818" s="168" t="s">
        <v>3311</v>
      </c>
      <c r="K818" s="141" t="s">
        <v>223</v>
      </c>
      <c r="L818" s="141" t="s">
        <v>3312</v>
      </c>
      <c r="M818" s="143">
        <v>5384500</v>
      </c>
      <c r="N818" s="144">
        <v>4</v>
      </c>
      <c r="O818" s="143">
        <v>21538000</v>
      </c>
      <c r="P818" s="144" t="s">
        <v>342</v>
      </c>
      <c r="Q818" s="144" t="s">
        <v>342</v>
      </c>
      <c r="R818" s="144" t="s">
        <v>342</v>
      </c>
      <c r="S818" s="141" t="s">
        <v>230</v>
      </c>
      <c r="T818" s="141" t="s">
        <v>2935</v>
      </c>
      <c r="U818" s="141" t="s">
        <v>2936</v>
      </c>
      <c r="V818" s="145"/>
      <c r="W818" s="141" t="s">
        <v>2937</v>
      </c>
      <c r="X818" s="146"/>
      <c r="Y818" s="147"/>
      <c r="Z818" s="147"/>
      <c r="AA818" s="141"/>
      <c r="AB818" s="146"/>
      <c r="AC818" s="162"/>
      <c r="AD818" s="146"/>
      <c r="AE818" s="163"/>
      <c r="AF818" s="152">
        <f t="shared" si="74"/>
        <v>21538000</v>
      </c>
      <c r="AG818" s="167"/>
      <c r="AH818" s="146"/>
      <c r="AI818" s="163"/>
      <c r="AJ818" s="152">
        <f t="shared" si="75"/>
        <v>0</v>
      </c>
      <c r="AK818" s="164"/>
      <c r="AL818" s="146"/>
      <c r="AM818" s="163"/>
      <c r="AN818" s="158">
        <f t="shared" si="76"/>
        <v>0</v>
      </c>
      <c r="AO818" s="157"/>
      <c r="AP818" s="157"/>
      <c r="AQ818" s="158">
        <f t="shared" si="78"/>
        <v>0</v>
      </c>
      <c r="AR818" s="158">
        <f t="shared" si="77"/>
        <v>21538000</v>
      </c>
      <c r="AS818" s="159"/>
      <c r="AT818" s="164"/>
      <c r="AU818" s="165"/>
      <c r="AV818" s="148"/>
    </row>
    <row r="819" spans="1:48" s="118" customFormat="1" ht="18.75" customHeight="1">
      <c r="A819" s="140">
        <v>79</v>
      </c>
      <c r="B819" s="141" t="s">
        <v>3313</v>
      </c>
      <c r="C819" s="142" t="s">
        <v>154</v>
      </c>
      <c r="D819" s="168" t="s">
        <v>113</v>
      </c>
      <c r="E819" s="168" t="s">
        <v>118</v>
      </c>
      <c r="F819" s="142" t="s">
        <v>127</v>
      </c>
      <c r="G819" s="141" t="s">
        <v>232</v>
      </c>
      <c r="H819" s="142" t="s">
        <v>104</v>
      </c>
      <c r="I819" s="142" t="s">
        <v>40</v>
      </c>
      <c r="J819" s="168" t="s">
        <v>3314</v>
      </c>
      <c r="K819" s="141" t="s">
        <v>223</v>
      </c>
      <c r="L819" s="141">
        <v>72154010</v>
      </c>
      <c r="M819" s="143">
        <v>430000</v>
      </c>
      <c r="N819" s="144">
        <v>2</v>
      </c>
      <c r="O819" s="143">
        <v>860000</v>
      </c>
      <c r="P819" s="144" t="s">
        <v>2944</v>
      </c>
      <c r="Q819" s="144" t="s">
        <v>2944</v>
      </c>
      <c r="R819" s="144" t="s">
        <v>2944</v>
      </c>
      <c r="S819" s="141" t="s">
        <v>230</v>
      </c>
      <c r="T819" s="141" t="s">
        <v>2935</v>
      </c>
      <c r="U819" s="141" t="s">
        <v>2936</v>
      </c>
      <c r="V819" s="145"/>
      <c r="W819" s="141" t="s">
        <v>2937</v>
      </c>
      <c r="X819" s="146"/>
      <c r="Y819" s="147"/>
      <c r="Z819" s="147"/>
      <c r="AA819" s="141"/>
      <c r="AB819" s="146"/>
      <c r="AC819" s="162"/>
      <c r="AD819" s="146"/>
      <c r="AE819" s="163"/>
      <c r="AF819" s="152">
        <f t="shared" si="74"/>
        <v>860000</v>
      </c>
      <c r="AG819" s="167"/>
      <c r="AH819" s="146"/>
      <c r="AI819" s="163"/>
      <c r="AJ819" s="152">
        <f t="shared" si="75"/>
        <v>0</v>
      </c>
      <c r="AK819" s="164"/>
      <c r="AL819" s="146"/>
      <c r="AM819" s="163"/>
      <c r="AN819" s="158">
        <f t="shared" si="76"/>
        <v>0</v>
      </c>
      <c r="AO819" s="157"/>
      <c r="AP819" s="157"/>
      <c r="AQ819" s="158">
        <f t="shared" si="78"/>
        <v>0</v>
      </c>
      <c r="AR819" s="158">
        <f t="shared" si="77"/>
        <v>860000</v>
      </c>
      <c r="AS819" s="159"/>
      <c r="AT819" s="164"/>
      <c r="AU819" s="165"/>
      <c r="AV819" s="148"/>
    </row>
    <row r="820" spans="1:48" s="118" customFormat="1" ht="18.75" customHeight="1">
      <c r="A820" s="140">
        <v>80</v>
      </c>
      <c r="B820" s="141" t="s">
        <v>3315</v>
      </c>
      <c r="C820" s="142" t="s">
        <v>154</v>
      </c>
      <c r="D820" s="168" t="s">
        <v>113</v>
      </c>
      <c r="E820" s="168" t="s">
        <v>118</v>
      </c>
      <c r="F820" s="142" t="s">
        <v>127</v>
      </c>
      <c r="G820" s="141" t="s">
        <v>232</v>
      </c>
      <c r="H820" s="142" t="s">
        <v>104</v>
      </c>
      <c r="I820" s="142" t="s">
        <v>40</v>
      </c>
      <c r="J820" s="168" t="s">
        <v>3316</v>
      </c>
      <c r="K820" s="141" t="s">
        <v>226</v>
      </c>
      <c r="L820" s="141" t="s">
        <v>237</v>
      </c>
      <c r="M820" s="143">
        <v>0</v>
      </c>
      <c r="N820" s="144">
        <v>0</v>
      </c>
      <c r="O820" s="143">
        <f>85500000-85500000</f>
        <v>0</v>
      </c>
      <c r="P820" s="144" t="s">
        <v>361</v>
      </c>
      <c r="Q820" s="144" t="s">
        <v>361</v>
      </c>
      <c r="R820" s="144" t="s">
        <v>361</v>
      </c>
      <c r="S820" s="141" t="s">
        <v>230</v>
      </c>
      <c r="T820" s="141" t="s">
        <v>2935</v>
      </c>
      <c r="U820" s="141" t="s">
        <v>2936</v>
      </c>
      <c r="V820" s="145"/>
      <c r="W820" s="141" t="s">
        <v>4010</v>
      </c>
      <c r="X820" s="146">
        <v>45343</v>
      </c>
      <c r="Y820" s="147">
        <v>202417000022573</v>
      </c>
      <c r="Z820" s="147" t="s">
        <v>180</v>
      </c>
      <c r="AA820" s="141" t="s">
        <v>2941</v>
      </c>
      <c r="AB820" s="146"/>
      <c r="AC820" s="162"/>
      <c r="AD820" s="146"/>
      <c r="AE820" s="163"/>
      <c r="AF820" s="152">
        <f t="shared" si="74"/>
        <v>0</v>
      </c>
      <c r="AG820" s="167"/>
      <c r="AH820" s="146"/>
      <c r="AI820" s="163"/>
      <c r="AJ820" s="152">
        <f t="shared" si="75"/>
        <v>0</v>
      </c>
      <c r="AK820" s="164"/>
      <c r="AL820" s="146"/>
      <c r="AM820" s="163"/>
      <c r="AN820" s="158">
        <f t="shared" si="76"/>
        <v>0</v>
      </c>
      <c r="AO820" s="157"/>
      <c r="AP820" s="157"/>
      <c r="AQ820" s="158">
        <f t="shared" si="78"/>
        <v>0</v>
      </c>
      <c r="AR820" s="158">
        <f t="shared" si="77"/>
        <v>0</v>
      </c>
      <c r="AS820" s="159"/>
      <c r="AT820" s="164"/>
      <c r="AU820" s="165"/>
      <c r="AV820" s="148"/>
    </row>
    <row r="821" spans="1:48" s="118" customFormat="1" ht="18.75" customHeight="1">
      <c r="A821" s="140">
        <v>81</v>
      </c>
      <c r="B821" s="141" t="s">
        <v>3317</v>
      </c>
      <c r="C821" s="142" t="s">
        <v>154</v>
      </c>
      <c r="D821" s="168" t="s">
        <v>113</v>
      </c>
      <c r="E821" s="168" t="s">
        <v>118</v>
      </c>
      <c r="F821" s="142" t="s">
        <v>127</v>
      </c>
      <c r="G821" s="141" t="s">
        <v>232</v>
      </c>
      <c r="H821" s="142" t="s">
        <v>105</v>
      </c>
      <c r="I821" s="142" t="s">
        <v>40</v>
      </c>
      <c r="J821" s="168" t="s">
        <v>3318</v>
      </c>
      <c r="K821" s="141" t="s">
        <v>226</v>
      </c>
      <c r="L821" s="141" t="s">
        <v>237</v>
      </c>
      <c r="M821" s="143">
        <v>840333.33333333337</v>
      </c>
      <c r="N821" s="144">
        <v>12</v>
      </c>
      <c r="O821" s="143">
        <v>10084000</v>
      </c>
      <c r="P821" s="144" t="s">
        <v>237</v>
      </c>
      <c r="Q821" s="144" t="s">
        <v>237</v>
      </c>
      <c r="R821" s="144" t="s">
        <v>237</v>
      </c>
      <c r="S821" s="141" t="s">
        <v>230</v>
      </c>
      <c r="T821" s="141" t="s">
        <v>2935</v>
      </c>
      <c r="U821" s="141" t="s">
        <v>2936</v>
      </c>
      <c r="V821" s="145"/>
      <c r="W821" s="141" t="s">
        <v>4010</v>
      </c>
      <c r="X821" s="146">
        <v>45307</v>
      </c>
      <c r="Y821" s="147">
        <v>202417000001263</v>
      </c>
      <c r="Z821" s="147" t="s">
        <v>38</v>
      </c>
      <c r="AA821" s="141" t="s">
        <v>712</v>
      </c>
      <c r="AB821" s="146">
        <v>45307</v>
      </c>
      <c r="AC821" s="162" t="s">
        <v>3319</v>
      </c>
      <c r="AD821" s="146">
        <v>45307</v>
      </c>
      <c r="AE821" s="163">
        <v>10084000</v>
      </c>
      <c r="AF821" s="152">
        <f t="shared" si="74"/>
        <v>0</v>
      </c>
      <c r="AG821" s="167">
        <v>33</v>
      </c>
      <c r="AH821" s="146">
        <v>45308</v>
      </c>
      <c r="AI821" s="163">
        <v>1040710</v>
      </c>
      <c r="AJ821" s="152">
        <f t="shared" si="75"/>
        <v>9043290</v>
      </c>
      <c r="AK821" s="164" t="s">
        <v>899</v>
      </c>
      <c r="AL821" s="146">
        <v>45316</v>
      </c>
      <c r="AM821" s="163">
        <v>1040710</v>
      </c>
      <c r="AN821" s="158">
        <f t="shared" si="76"/>
        <v>0</v>
      </c>
      <c r="AO821" s="157">
        <v>548950</v>
      </c>
      <c r="AP821" s="157"/>
      <c r="AQ821" s="158">
        <f t="shared" si="78"/>
        <v>491760</v>
      </c>
      <c r="AR821" s="158">
        <f t="shared" si="77"/>
        <v>9043290</v>
      </c>
      <c r="AS821" s="159" t="s">
        <v>173</v>
      </c>
      <c r="AT821" s="164">
        <v>10003214</v>
      </c>
      <c r="AU821" s="165" t="s">
        <v>3320</v>
      </c>
      <c r="AV821" s="148" t="s">
        <v>3321</v>
      </c>
    </row>
    <row r="822" spans="1:48" s="118" customFormat="1" ht="18.75" customHeight="1">
      <c r="A822" s="140">
        <v>82</v>
      </c>
      <c r="B822" s="141" t="s">
        <v>3322</v>
      </c>
      <c r="C822" s="142" t="s">
        <v>154</v>
      </c>
      <c r="D822" s="168" t="s">
        <v>113</v>
      </c>
      <c r="E822" s="168" t="s">
        <v>118</v>
      </c>
      <c r="F822" s="142" t="s">
        <v>128</v>
      </c>
      <c r="G822" s="141" t="s">
        <v>234</v>
      </c>
      <c r="H822" s="142" t="s">
        <v>4</v>
      </c>
      <c r="I822" s="142" t="s">
        <v>40</v>
      </c>
      <c r="J822" s="168" t="s">
        <v>3323</v>
      </c>
      <c r="K822" s="141" t="s">
        <v>218</v>
      </c>
      <c r="L822" s="141">
        <v>80111600</v>
      </c>
      <c r="M822" s="143">
        <v>7500000</v>
      </c>
      <c r="N822" s="144">
        <v>10</v>
      </c>
      <c r="O822" s="143">
        <v>42400000</v>
      </c>
      <c r="P822" s="144" t="s">
        <v>2944</v>
      </c>
      <c r="Q822" s="144" t="s">
        <v>2944</v>
      </c>
      <c r="R822" s="144" t="s">
        <v>2944</v>
      </c>
      <c r="S822" s="141" t="s">
        <v>230</v>
      </c>
      <c r="T822" s="141" t="s">
        <v>2935</v>
      </c>
      <c r="U822" s="141" t="s">
        <v>2936</v>
      </c>
      <c r="V822" s="145"/>
      <c r="W822" s="141" t="s">
        <v>3097</v>
      </c>
      <c r="X822" s="146">
        <v>45432</v>
      </c>
      <c r="Y822" s="147">
        <v>202417000048123</v>
      </c>
      <c r="Z822" s="147" t="s">
        <v>179</v>
      </c>
      <c r="AA822" s="141" t="s">
        <v>3324</v>
      </c>
      <c r="AB822" s="146">
        <v>45432</v>
      </c>
      <c r="AC822" s="162"/>
      <c r="AD822" s="146"/>
      <c r="AE822" s="163"/>
      <c r="AF822" s="152">
        <f t="shared" si="74"/>
        <v>42400000</v>
      </c>
      <c r="AG822" s="167"/>
      <c r="AH822" s="146"/>
      <c r="AI822" s="163"/>
      <c r="AJ822" s="152">
        <f t="shared" si="75"/>
        <v>0</v>
      </c>
      <c r="AK822" s="164"/>
      <c r="AL822" s="146"/>
      <c r="AM822" s="163"/>
      <c r="AN822" s="158">
        <f t="shared" si="76"/>
        <v>0</v>
      </c>
      <c r="AO822" s="157"/>
      <c r="AP822" s="157"/>
      <c r="AQ822" s="158">
        <f t="shared" si="78"/>
        <v>0</v>
      </c>
      <c r="AR822" s="158">
        <f t="shared" si="77"/>
        <v>42400000</v>
      </c>
      <c r="AS822" s="159"/>
      <c r="AT822" s="164"/>
      <c r="AU822" s="165"/>
      <c r="AV822" s="148"/>
    </row>
    <row r="823" spans="1:48" s="118" customFormat="1" ht="18.75" customHeight="1">
      <c r="A823" s="140">
        <v>83</v>
      </c>
      <c r="B823" s="141" t="s">
        <v>3325</v>
      </c>
      <c r="C823" s="142" t="s">
        <v>154</v>
      </c>
      <c r="D823" s="168" t="s">
        <v>113</v>
      </c>
      <c r="E823" s="168" t="s">
        <v>118</v>
      </c>
      <c r="F823" s="142" t="s">
        <v>126</v>
      </c>
      <c r="G823" s="141" t="s">
        <v>231</v>
      </c>
      <c r="H823" s="142" t="s">
        <v>217</v>
      </c>
      <c r="I823" s="142" t="s">
        <v>40</v>
      </c>
      <c r="J823" s="168" t="s">
        <v>3326</v>
      </c>
      <c r="K823" s="141" t="s">
        <v>218</v>
      </c>
      <c r="L823" s="141">
        <v>80111600</v>
      </c>
      <c r="M823" s="143">
        <v>6414900</v>
      </c>
      <c r="N823" s="144">
        <v>10</v>
      </c>
      <c r="O823" s="143">
        <v>41362698</v>
      </c>
      <c r="P823" s="144" t="s">
        <v>242</v>
      </c>
      <c r="Q823" s="144" t="s">
        <v>242</v>
      </c>
      <c r="R823" s="144" t="s">
        <v>242</v>
      </c>
      <c r="S823" s="141" t="s">
        <v>230</v>
      </c>
      <c r="T823" s="141" t="s">
        <v>2935</v>
      </c>
      <c r="U823" s="141" t="s">
        <v>2936</v>
      </c>
      <c r="V823" s="145"/>
      <c r="W823" s="141" t="s">
        <v>3172</v>
      </c>
      <c r="X823" s="146" t="s">
        <v>3327</v>
      </c>
      <c r="Y823" s="147" t="s">
        <v>3328</v>
      </c>
      <c r="Z823" s="147" t="s">
        <v>179</v>
      </c>
      <c r="AA823" s="141" t="s">
        <v>3329</v>
      </c>
      <c r="AB823" s="146" t="s">
        <v>3330</v>
      </c>
      <c r="AC823" s="162" t="s">
        <v>3331</v>
      </c>
      <c r="AD823" s="146">
        <v>45351</v>
      </c>
      <c r="AE823" s="163">
        <v>25600000</v>
      </c>
      <c r="AF823" s="152">
        <f t="shared" si="74"/>
        <v>15762698</v>
      </c>
      <c r="AG823" s="167">
        <v>377</v>
      </c>
      <c r="AH823" s="146">
        <v>45355</v>
      </c>
      <c r="AI823" s="163">
        <v>25600000</v>
      </c>
      <c r="AJ823" s="152">
        <f t="shared" si="75"/>
        <v>0</v>
      </c>
      <c r="AK823" s="164">
        <v>616</v>
      </c>
      <c r="AL823" s="146">
        <v>45362</v>
      </c>
      <c r="AM823" s="163">
        <v>25600000</v>
      </c>
      <c r="AN823" s="158">
        <f t="shared" si="76"/>
        <v>0</v>
      </c>
      <c r="AO823" s="157">
        <v>10666667</v>
      </c>
      <c r="AP823" s="157"/>
      <c r="AQ823" s="158">
        <f t="shared" si="78"/>
        <v>14933333</v>
      </c>
      <c r="AR823" s="158">
        <f t="shared" si="77"/>
        <v>15762698</v>
      </c>
      <c r="AS823" s="159" t="s">
        <v>170</v>
      </c>
      <c r="AT823" s="164">
        <v>120</v>
      </c>
      <c r="AU823" s="165" t="s">
        <v>3332</v>
      </c>
      <c r="AV823" s="148"/>
    </row>
    <row r="824" spans="1:48" s="118" customFormat="1" ht="18.75" customHeight="1">
      <c r="A824" s="140">
        <v>84</v>
      </c>
      <c r="B824" s="141" t="s">
        <v>3333</v>
      </c>
      <c r="C824" s="142" t="s">
        <v>154</v>
      </c>
      <c r="D824" s="168" t="s">
        <v>113</v>
      </c>
      <c r="E824" s="168" t="s">
        <v>118</v>
      </c>
      <c r="F824" s="142" t="s">
        <v>128</v>
      </c>
      <c r="G824" s="141" t="s">
        <v>234</v>
      </c>
      <c r="H824" s="142" t="s">
        <v>42</v>
      </c>
      <c r="I824" s="142" t="s">
        <v>40</v>
      </c>
      <c r="J824" s="168" t="s">
        <v>3334</v>
      </c>
      <c r="K824" s="141" t="s">
        <v>223</v>
      </c>
      <c r="L824" s="141">
        <v>82101501</v>
      </c>
      <c r="M824" s="143">
        <v>6250000</v>
      </c>
      <c r="N824" s="144">
        <v>8</v>
      </c>
      <c r="O824" s="143">
        <v>17776859</v>
      </c>
      <c r="P824" s="144" t="s">
        <v>2934</v>
      </c>
      <c r="Q824" s="144" t="s">
        <v>2934</v>
      </c>
      <c r="R824" s="144" t="s">
        <v>2934</v>
      </c>
      <c r="S824" s="141" t="s">
        <v>230</v>
      </c>
      <c r="T824" s="141" t="s">
        <v>2935</v>
      </c>
      <c r="U824" s="141" t="s">
        <v>2936</v>
      </c>
      <c r="V824" s="145"/>
      <c r="W824" s="141" t="s">
        <v>3172</v>
      </c>
      <c r="X824" s="146" t="s">
        <v>3335</v>
      </c>
      <c r="Y824" s="147" t="s">
        <v>3336</v>
      </c>
      <c r="Z824" s="147" t="s">
        <v>179</v>
      </c>
      <c r="AA824" s="141" t="s">
        <v>3337</v>
      </c>
      <c r="AB824" s="146"/>
      <c r="AC824" s="162"/>
      <c r="AD824" s="146"/>
      <c r="AE824" s="163"/>
      <c r="AF824" s="152">
        <f t="shared" si="74"/>
        <v>17776859</v>
      </c>
      <c r="AG824" s="167"/>
      <c r="AH824" s="146"/>
      <c r="AI824" s="163"/>
      <c r="AJ824" s="152">
        <f t="shared" si="75"/>
        <v>0</v>
      </c>
      <c r="AK824" s="164"/>
      <c r="AL824" s="146"/>
      <c r="AM824" s="163"/>
      <c r="AN824" s="158">
        <f t="shared" si="76"/>
        <v>0</v>
      </c>
      <c r="AO824" s="157"/>
      <c r="AP824" s="157"/>
      <c r="AQ824" s="158">
        <f t="shared" si="78"/>
        <v>0</v>
      </c>
      <c r="AR824" s="158">
        <f t="shared" si="77"/>
        <v>17776859</v>
      </c>
      <c r="AS824" s="159"/>
      <c r="AT824" s="164"/>
      <c r="AU824" s="165"/>
      <c r="AV824" s="148"/>
    </row>
    <row r="825" spans="1:48" s="118" customFormat="1" ht="18.75" customHeight="1">
      <c r="A825" s="140">
        <v>85</v>
      </c>
      <c r="B825" s="141" t="s">
        <v>3338</v>
      </c>
      <c r="C825" s="142" t="s">
        <v>154</v>
      </c>
      <c r="D825" s="168" t="s">
        <v>113</v>
      </c>
      <c r="E825" s="168" t="s">
        <v>118</v>
      </c>
      <c r="F825" s="142" t="s">
        <v>128</v>
      </c>
      <c r="G825" s="141" t="s">
        <v>234</v>
      </c>
      <c r="H825" s="142" t="s">
        <v>104</v>
      </c>
      <c r="I825" s="142" t="s">
        <v>40</v>
      </c>
      <c r="J825" s="168" t="s">
        <v>3339</v>
      </c>
      <c r="K825" s="141" t="s">
        <v>218</v>
      </c>
      <c r="L825" s="141">
        <v>80111600</v>
      </c>
      <c r="M825" s="143">
        <v>7338000</v>
      </c>
      <c r="N825" s="144">
        <v>10</v>
      </c>
      <c r="O825" s="143">
        <v>58027211</v>
      </c>
      <c r="P825" s="144" t="s">
        <v>2944</v>
      </c>
      <c r="Q825" s="144" t="s">
        <v>2944</v>
      </c>
      <c r="R825" s="144" t="s">
        <v>2944</v>
      </c>
      <c r="S825" s="141" t="s">
        <v>230</v>
      </c>
      <c r="T825" s="141" t="s">
        <v>2935</v>
      </c>
      <c r="U825" s="141" t="s">
        <v>2936</v>
      </c>
      <c r="V825" s="145"/>
      <c r="W825" s="141" t="s">
        <v>2972</v>
      </c>
      <c r="X825" s="146" t="s">
        <v>3195</v>
      </c>
      <c r="Y825" s="147" t="s">
        <v>3196</v>
      </c>
      <c r="Z825" s="147" t="s">
        <v>179</v>
      </c>
      <c r="AA825" s="141" t="s">
        <v>3340</v>
      </c>
      <c r="AB825" s="146">
        <v>45350</v>
      </c>
      <c r="AC825" s="162" t="s">
        <v>3341</v>
      </c>
      <c r="AD825" s="146">
        <v>45350</v>
      </c>
      <c r="AE825" s="163">
        <v>30000000</v>
      </c>
      <c r="AF825" s="152">
        <f t="shared" si="74"/>
        <v>28027211</v>
      </c>
      <c r="AG825" s="167">
        <v>355</v>
      </c>
      <c r="AH825" s="146">
        <v>45351</v>
      </c>
      <c r="AI825" s="163">
        <v>30000000</v>
      </c>
      <c r="AJ825" s="152">
        <f t="shared" si="75"/>
        <v>0</v>
      </c>
      <c r="AK825" s="164">
        <v>414</v>
      </c>
      <c r="AL825" s="146">
        <v>45356</v>
      </c>
      <c r="AM825" s="163">
        <v>30000000</v>
      </c>
      <c r="AN825" s="158">
        <f t="shared" si="76"/>
        <v>0</v>
      </c>
      <c r="AO825" s="157">
        <v>13750000</v>
      </c>
      <c r="AP825" s="157"/>
      <c r="AQ825" s="158">
        <f t="shared" si="78"/>
        <v>16250000</v>
      </c>
      <c r="AR825" s="158">
        <f t="shared" si="77"/>
        <v>28027211</v>
      </c>
      <c r="AS825" s="159" t="s">
        <v>170</v>
      </c>
      <c r="AT825" s="164">
        <v>92</v>
      </c>
      <c r="AU825" s="165" t="s">
        <v>3342</v>
      </c>
      <c r="AV825" s="148"/>
    </row>
    <row r="826" spans="1:48" s="118" customFormat="1" ht="18.75" customHeight="1">
      <c r="A826" s="140">
        <v>86</v>
      </c>
      <c r="B826" s="141" t="s">
        <v>3343</v>
      </c>
      <c r="C826" s="142" t="s">
        <v>154</v>
      </c>
      <c r="D826" s="168" t="s">
        <v>113</v>
      </c>
      <c r="E826" s="168" t="s">
        <v>118</v>
      </c>
      <c r="F826" s="142" t="s">
        <v>130</v>
      </c>
      <c r="G826" s="141" t="s">
        <v>233</v>
      </c>
      <c r="H826" s="142" t="s">
        <v>74</v>
      </c>
      <c r="I826" s="142" t="s">
        <v>40</v>
      </c>
      <c r="J826" s="168" t="s">
        <v>3344</v>
      </c>
      <c r="K826" s="141" t="s">
        <v>221</v>
      </c>
      <c r="L826" s="141">
        <v>43211500</v>
      </c>
      <c r="M826" s="143">
        <v>983246140</v>
      </c>
      <c r="N826" s="144">
        <v>2</v>
      </c>
      <c r="O826" s="143">
        <v>1966492280</v>
      </c>
      <c r="P826" s="144" t="s">
        <v>2945</v>
      </c>
      <c r="Q826" s="144" t="s">
        <v>2945</v>
      </c>
      <c r="R826" s="144" t="s">
        <v>2945</v>
      </c>
      <c r="S826" s="141" t="s">
        <v>230</v>
      </c>
      <c r="T826" s="141" t="s">
        <v>2935</v>
      </c>
      <c r="U826" s="141" t="s">
        <v>2936</v>
      </c>
      <c r="V826" s="145"/>
      <c r="W826" s="141" t="s">
        <v>3345</v>
      </c>
      <c r="X826" s="146" t="s">
        <v>3121</v>
      </c>
      <c r="Y826" s="147" t="s">
        <v>3346</v>
      </c>
      <c r="Z826" s="147" t="s">
        <v>179</v>
      </c>
      <c r="AA826" s="141" t="s">
        <v>712</v>
      </c>
      <c r="AB826" s="146" t="s">
        <v>3347</v>
      </c>
      <c r="AC826" s="162" t="s">
        <v>3348</v>
      </c>
      <c r="AD826" s="146">
        <v>45422</v>
      </c>
      <c r="AE826" s="163">
        <v>1097735600</v>
      </c>
      <c r="AF826" s="152">
        <f t="shared" si="74"/>
        <v>868756680</v>
      </c>
      <c r="AG826" s="167">
        <v>695</v>
      </c>
      <c r="AH826" s="146">
        <v>45427</v>
      </c>
      <c r="AI826" s="163">
        <v>0</v>
      </c>
      <c r="AJ826" s="152">
        <f t="shared" si="75"/>
        <v>1097735600</v>
      </c>
      <c r="AK826" s="164"/>
      <c r="AL826" s="146"/>
      <c r="AM826" s="163"/>
      <c r="AN826" s="158">
        <f t="shared" si="76"/>
        <v>0</v>
      </c>
      <c r="AO826" s="157"/>
      <c r="AP826" s="157"/>
      <c r="AQ826" s="158">
        <f t="shared" si="78"/>
        <v>0</v>
      </c>
      <c r="AR826" s="158">
        <f t="shared" si="77"/>
        <v>1966492280</v>
      </c>
      <c r="AS826" s="159"/>
      <c r="AT826" s="164"/>
      <c r="AU826" s="165"/>
      <c r="AV826" s="148" t="s">
        <v>3349</v>
      </c>
    </row>
    <row r="827" spans="1:48" s="118" customFormat="1" ht="18.75" customHeight="1">
      <c r="A827" s="140">
        <v>87</v>
      </c>
      <c r="B827" s="141" t="s">
        <v>3350</v>
      </c>
      <c r="C827" s="142" t="s">
        <v>154</v>
      </c>
      <c r="D827" s="168" t="s">
        <v>113</v>
      </c>
      <c r="E827" s="168" t="s">
        <v>118</v>
      </c>
      <c r="F827" s="142" t="s">
        <v>130</v>
      </c>
      <c r="G827" s="141" t="s">
        <v>233</v>
      </c>
      <c r="H827" s="142" t="s">
        <v>74</v>
      </c>
      <c r="I827" s="142" t="s">
        <v>40</v>
      </c>
      <c r="J827" s="168" t="s">
        <v>3351</v>
      </c>
      <c r="K827" s="141" t="s">
        <v>221</v>
      </c>
      <c r="L827" s="141">
        <v>43211500</v>
      </c>
      <c r="M827" s="143">
        <v>130455697</v>
      </c>
      <c r="N827" s="144">
        <v>3</v>
      </c>
      <c r="O827" s="143">
        <v>391367091</v>
      </c>
      <c r="P827" s="144" t="s">
        <v>2934</v>
      </c>
      <c r="Q827" s="144" t="s">
        <v>2934</v>
      </c>
      <c r="R827" s="144" t="s">
        <v>2934</v>
      </c>
      <c r="S827" s="141" t="s">
        <v>230</v>
      </c>
      <c r="T827" s="141" t="s">
        <v>2935</v>
      </c>
      <c r="U827" s="141" t="s">
        <v>2936</v>
      </c>
      <c r="V827" s="145"/>
      <c r="W827" s="141" t="s">
        <v>3345</v>
      </c>
      <c r="X827" s="146">
        <v>45362</v>
      </c>
      <c r="Y827" s="147">
        <v>202417000030093</v>
      </c>
      <c r="Z827" s="147" t="s">
        <v>179</v>
      </c>
      <c r="AA827" s="141" t="s">
        <v>3352</v>
      </c>
      <c r="AB827" s="146"/>
      <c r="AC827" s="162"/>
      <c r="AD827" s="146"/>
      <c r="AE827" s="163"/>
      <c r="AF827" s="152">
        <f t="shared" si="74"/>
        <v>391367091</v>
      </c>
      <c r="AG827" s="167"/>
      <c r="AH827" s="146"/>
      <c r="AI827" s="163"/>
      <c r="AJ827" s="152">
        <f t="shared" si="75"/>
        <v>0</v>
      </c>
      <c r="AK827" s="164"/>
      <c r="AL827" s="146"/>
      <c r="AM827" s="163"/>
      <c r="AN827" s="158">
        <f t="shared" si="76"/>
        <v>0</v>
      </c>
      <c r="AO827" s="157"/>
      <c r="AP827" s="157"/>
      <c r="AQ827" s="158">
        <f t="shared" si="78"/>
        <v>0</v>
      </c>
      <c r="AR827" s="158">
        <f t="shared" si="77"/>
        <v>391367091</v>
      </c>
      <c r="AS827" s="159"/>
      <c r="AT827" s="164"/>
      <c r="AU827" s="165"/>
      <c r="AV827" s="148"/>
    </row>
    <row r="828" spans="1:48" s="118" customFormat="1" ht="18.75" customHeight="1">
      <c r="A828" s="140">
        <v>88</v>
      </c>
      <c r="B828" s="141" t="s">
        <v>3353</v>
      </c>
      <c r="C828" s="142" t="s">
        <v>154</v>
      </c>
      <c r="D828" s="168" t="s">
        <v>113</v>
      </c>
      <c r="E828" s="168" t="s">
        <v>118</v>
      </c>
      <c r="F828" s="142" t="s">
        <v>130</v>
      </c>
      <c r="G828" s="141" t="s">
        <v>233</v>
      </c>
      <c r="H828" s="142" t="s">
        <v>78</v>
      </c>
      <c r="I828" s="142" t="s">
        <v>40</v>
      </c>
      <c r="J828" s="168" t="s">
        <v>3354</v>
      </c>
      <c r="K828" s="141" t="s">
        <v>218</v>
      </c>
      <c r="L828" s="141">
        <v>81161600</v>
      </c>
      <c r="M828" s="143">
        <v>32765325.75</v>
      </c>
      <c r="N828" s="144">
        <v>12</v>
      </c>
      <c r="O828" s="143">
        <v>393183909</v>
      </c>
      <c r="P828" s="144" t="s">
        <v>2945</v>
      </c>
      <c r="Q828" s="144" t="s">
        <v>2945</v>
      </c>
      <c r="R828" s="144" t="s">
        <v>2945</v>
      </c>
      <c r="S828" s="141" t="s">
        <v>230</v>
      </c>
      <c r="T828" s="141" t="s">
        <v>2935</v>
      </c>
      <c r="U828" s="141" t="s">
        <v>2936</v>
      </c>
      <c r="V828" s="145"/>
      <c r="W828" s="141" t="s">
        <v>3345</v>
      </c>
      <c r="X828" s="146" t="s">
        <v>3355</v>
      </c>
      <c r="Y828" s="147" t="s">
        <v>3356</v>
      </c>
      <c r="Z828" s="147" t="s">
        <v>179</v>
      </c>
      <c r="AA828" s="141" t="s">
        <v>3357</v>
      </c>
      <c r="AB828" s="146" t="s">
        <v>3358</v>
      </c>
      <c r="AC828" s="162" t="s">
        <v>3359</v>
      </c>
      <c r="AD828" s="146">
        <v>45369</v>
      </c>
      <c r="AE828" s="163">
        <v>393183909</v>
      </c>
      <c r="AF828" s="152">
        <f t="shared" si="74"/>
        <v>0</v>
      </c>
      <c r="AG828" s="167">
        <v>661</v>
      </c>
      <c r="AH828" s="146">
        <v>45399</v>
      </c>
      <c r="AI828" s="163">
        <v>393183909</v>
      </c>
      <c r="AJ828" s="152">
        <f t="shared" si="75"/>
        <v>0</v>
      </c>
      <c r="AK828" s="164">
        <v>2731</v>
      </c>
      <c r="AL828" s="146">
        <v>45439</v>
      </c>
      <c r="AM828" s="163">
        <v>393183909</v>
      </c>
      <c r="AN828" s="158">
        <f t="shared" si="76"/>
        <v>0</v>
      </c>
      <c r="AO828" s="157">
        <v>0</v>
      </c>
      <c r="AP828" s="157"/>
      <c r="AQ828" s="158">
        <f t="shared" si="78"/>
        <v>393183909</v>
      </c>
      <c r="AR828" s="158">
        <f t="shared" si="77"/>
        <v>0</v>
      </c>
      <c r="AS828" s="159" t="s">
        <v>48</v>
      </c>
      <c r="AT828" s="164">
        <v>438</v>
      </c>
      <c r="AU828" s="165" t="s">
        <v>3360</v>
      </c>
      <c r="AV828" s="148" t="s">
        <v>3361</v>
      </c>
    </row>
    <row r="829" spans="1:48" s="118" customFormat="1" ht="18.75" customHeight="1">
      <c r="A829" s="140">
        <v>89</v>
      </c>
      <c r="B829" s="141" t="s">
        <v>3362</v>
      </c>
      <c r="C829" s="142" t="s">
        <v>154</v>
      </c>
      <c r="D829" s="168" t="s">
        <v>113</v>
      </c>
      <c r="E829" s="168" t="s">
        <v>118</v>
      </c>
      <c r="F829" s="142" t="s">
        <v>130</v>
      </c>
      <c r="G829" s="141" t="s">
        <v>233</v>
      </c>
      <c r="H829" s="142" t="s">
        <v>78</v>
      </c>
      <c r="I829" s="142" t="s">
        <v>40</v>
      </c>
      <c r="J829" s="168" t="s">
        <v>3363</v>
      </c>
      <c r="K829" s="141" t="s">
        <v>163</v>
      </c>
      <c r="L829" s="141">
        <v>43232100</v>
      </c>
      <c r="M829" s="143">
        <v>3940416.6666666665</v>
      </c>
      <c r="N829" s="144">
        <v>12</v>
      </c>
      <c r="O829" s="143">
        <v>47285000</v>
      </c>
      <c r="P829" s="144" t="s">
        <v>3364</v>
      </c>
      <c r="Q829" s="144" t="s">
        <v>3364</v>
      </c>
      <c r="R829" s="144" t="s">
        <v>3364</v>
      </c>
      <c r="S829" s="141" t="s">
        <v>230</v>
      </c>
      <c r="T829" s="141" t="s">
        <v>2935</v>
      </c>
      <c r="U829" s="141" t="s">
        <v>2936</v>
      </c>
      <c r="V829" s="145"/>
      <c r="W829" s="141" t="s">
        <v>3345</v>
      </c>
      <c r="X829" s="146"/>
      <c r="Y829" s="147"/>
      <c r="Z829" s="147"/>
      <c r="AA829" s="141"/>
      <c r="AB829" s="146"/>
      <c r="AC829" s="162"/>
      <c r="AD829" s="146"/>
      <c r="AE829" s="163"/>
      <c r="AF829" s="152">
        <f t="shared" si="74"/>
        <v>47285000</v>
      </c>
      <c r="AG829" s="167"/>
      <c r="AH829" s="146"/>
      <c r="AI829" s="163"/>
      <c r="AJ829" s="152">
        <f t="shared" si="75"/>
        <v>0</v>
      </c>
      <c r="AK829" s="164"/>
      <c r="AL829" s="146"/>
      <c r="AM829" s="163"/>
      <c r="AN829" s="158">
        <f t="shared" si="76"/>
        <v>0</v>
      </c>
      <c r="AO829" s="157"/>
      <c r="AP829" s="157"/>
      <c r="AQ829" s="158">
        <f t="shared" si="78"/>
        <v>0</v>
      </c>
      <c r="AR829" s="158">
        <f t="shared" si="77"/>
        <v>47285000</v>
      </c>
      <c r="AS829" s="159"/>
      <c r="AT829" s="164"/>
      <c r="AU829" s="165"/>
      <c r="AV829" s="148"/>
    </row>
    <row r="830" spans="1:48" s="118" customFormat="1" ht="18.75" customHeight="1">
      <c r="A830" s="140">
        <v>90</v>
      </c>
      <c r="B830" s="141" t="s">
        <v>3365</v>
      </c>
      <c r="C830" s="142" t="s">
        <v>154</v>
      </c>
      <c r="D830" s="168" t="s">
        <v>113</v>
      </c>
      <c r="E830" s="168" t="s">
        <v>118</v>
      </c>
      <c r="F830" s="142" t="s">
        <v>130</v>
      </c>
      <c r="G830" s="141" t="s">
        <v>233</v>
      </c>
      <c r="H830" s="142" t="s">
        <v>78</v>
      </c>
      <c r="I830" s="142" t="s">
        <v>40</v>
      </c>
      <c r="J830" s="168" t="s">
        <v>3366</v>
      </c>
      <c r="K830" s="141" t="s">
        <v>222</v>
      </c>
      <c r="L830" s="141">
        <v>43233200</v>
      </c>
      <c r="M830" s="143">
        <v>21666666.666666668</v>
      </c>
      <c r="N830" s="144">
        <v>12</v>
      </c>
      <c r="O830" s="143">
        <v>260000000</v>
      </c>
      <c r="P830" s="144" t="s">
        <v>343</v>
      </c>
      <c r="Q830" s="144" t="s">
        <v>343</v>
      </c>
      <c r="R830" s="144" t="s">
        <v>343</v>
      </c>
      <c r="S830" s="141" t="s">
        <v>230</v>
      </c>
      <c r="T830" s="141" t="s">
        <v>2935</v>
      </c>
      <c r="U830" s="141" t="s">
        <v>2936</v>
      </c>
      <c r="V830" s="145"/>
      <c r="W830" s="141" t="s">
        <v>3345</v>
      </c>
      <c r="X830" s="146"/>
      <c r="Y830" s="147"/>
      <c r="Z830" s="147"/>
      <c r="AA830" s="141"/>
      <c r="AB830" s="146"/>
      <c r="AC830" s="162"/>
      <c r="AD830" s="146"/>
      <c r="AE830" s="163"/>
      <c r="AF830" s="152">
        <f t="shared" si="74"/>
        <v>260000000</v>
      </c>
      <c r="AG830" s="167"/>
      <c r="AH830" s="146"/>
      <c r="AI830" s="163"/>
      <c r="AJ830" s="152">
        <f t="shared" si="75"/>
        <v>0</v>
      </c>
      <c r="AK830" s="164"/>
      <c r="AL830" s="146"/>
      <c r="AM830" s="163"/>
      <c r="AN830" s="158">
        <f t="shared" si="76"/>
        <v>0</v>
      </c>
      <c r="AO830" s="157"/>
      <c r="AP830" s="157"/>
      <c r="AQ830" s="158">
        <f t="shared" si="78"/>
        <v>0</v>
      </c>
      <c r="AR830" s="158">
        <f t="shared" si="77"/>
        <v>260000000</v>
      </c>
      <c r="AS830" s="159"/>
      <c r="AT830" s="164"/>
      <c r="AU830" s="165"/>
      <c r="AV830" s="148"/>
    </row>
    <row r="831" spans="1:48" s="118" customFormat="1" ht="18.75" customHeight="1">
      <c r="A831" s="140">
        <v>91</v>
      </c>
      <c r="B831" s="141" t="s">
        <v>3367</v>
      </c>
      <c r="C831" s="142" t="s">
        <v>154</v>
      </c>
      <c r="D831" s="168" t="s">
        <v>113</v>
      </c>
      <c r="E831" s="168" t="s">
        <v>118</v>
      </c>
      <c r="F831" s="142" t="s">
        <v>130</v>
      </c>
      <c r="G831" s="141" t="s">
        <v>233</v>
      </c>
      <c r="H831" s="142" t="s">
        <v>78</v>
      </c>
      <c r="I831" s="142" t="s">
        <v>40</v>
      </c>
      <c r="J831" s="168" t="s">
        <v>3368</v>
      </c>
      <c r="K831" s="141" t="s">
        <v>221</v>
      </c>
      <c r="L831" s="141">
        <v>43232605</v>
      </c>
      <c r="M831" s="143">
        <v>3580166.6666666665</v>
      </c>
      <c r="N831" s="144">
        <v>12</v>
      </c>
      <c r="O831" s="143">
        <v>42962000</v>
      </c>
      <c r="P831" s="144" t="s">
        <v>2944</v>
      </c>
      <c r="Q831" s="144" t="s">
        <v>2944</v>
      </c>
      <c r="R831" s="144" t="s">
        <v>2944</v>
      </c>
      <c r="S831" s="141" t="s">
        <v>230</v>
      </c>
      <c r="T831" s="141" t="s">
        <v>2935</v>
      </c>
      <c r="U831" s="141" t="s">
        <v>2936</v>
      </c>
      <c r="V831" s="145"/>
      <c r="W831" s="141" t="s">
        <v>3345</v>
      </c>
      <c r="X831" s="146">
        <v>45350</v>
      </c>
      <c r="Y831" s="147">
        <v>202417000025913</v>
      </c>
      <c r="Z831" s="147" t="s">
        <v>38</v>
      </c>
      <c r="AA831" s="141" t="s">
        <v>712</v>
      </c>
      <c r="AB831" s="146">
        <v>45350</v>
      </c>
      <c r="AC831" s="162" t="s">
        <v>3369</v>
      </c>
      <c r="AD831" s="146">
        <v>45350</v>
      </c>
      <c r="AE831" s="163">
        <v>17755552</v>
      </c>
      <c r="AF831" s="152">
        <f t="shared" si="74"/>
        <v>25206448</v>
      </c>
      <c r="AG831" s="167">
        <v>395</v>
      </c>
      <c r="AH831" s="146">
        <v>45358</v>
      </c>
      <c r="AI831" s="163">
        <v>17755552</v>
      </c>
      <c r="AJ831" s="152">
        <f t="shared" si="75"/>
        <v>0</v>
      </c>
      <c r="AK831" s="164">
        <v>939</v>
      </c>
      <c r="AL831" s="146">
        <v>45370</v>
      </c>
      <c r="AM831" s="163">
        <v>17755552</v>
      </c>
      <c r="AN831" s="158">
        <f t="shared" si="76"/>
        <v>0</v>
      </c>
      <c r="AO831" s="157">
        <v>17755552</v>
      </c>
      <c r="AP831" s="157"/>
      <c r="AQ831" s="158">
        <f t="shared" si="78"/>
        <v>0</v>
      </c>
      <c r="AR831" s="158">
        <f t="shared" si="77"/>
        <v>25206448</v>
      </c>
      <c r="AS831" s="159" t="s">
        <v>174</v>
      </c>
      <c r="AT831" s="164">
        <v>126116</v>
      </c>
      <c r="AU831" s="165" t="s">
        <v>3370</v>
      </c>
      <c r="AV831" s="148" t="s">
        <v>3371</v>
      </c>
    </row>
    <row r="832" spans="1:48" s="118" customFormat="1" ht="18.75" customHeight="1">
      <c r="A832" s="140">
        <v>92</v>
      </c>
      <c r="B832" s="141" t="s">
        <v>3372</v>
      </c>
      <c r="C832" s="142" t="s">
        <v>154</v>
      </c>
      <c r="D832" s="168" t="s">
        <v>113</v>
      </c>
      <c r="E832" s="168" t="s">
        <v>118</v>
      </c>
      <c r="F832" s="142" t="s">
        <v>130</v>
      </c>
      <c r="G832" s="141" t="s">
        <v>233</v>
      </c>
      <c r="H832" s="142" t="s">
        <v>78</v>
      </c>
      <c r="I832" s="142" t="s">
        <v>40</v>
      </c>
      <c r="J832" s="168" t="s">
        <v>3373</v>
      </c>
      <c r="K832" s="141" t="s">
        <v>218</v>
      </c>
      <c r="L832" s="141">
        <v>43232605</v>
      </c>
      <c r="M832" s="143">
        <v>28355500</v>
      </c>
      <c r="N832" s="144">
        <v>12</v>
      </c>
      <c r="O832" s="143">
        <v>340266000</v>
      </c>
      <c r="P832" s="144" t="s">
        <v>2934</v>
      </c>
      <c r="Q832" s="144" t="s">
        <v>2934</v>
      </c>
      <c r="R832" s="144" t="s">
        <v>2934</v>
      </c>
      <c r="S832" s="141" t="s">
        <v>230</v>
      </c>
      <c r="T832" s="141" t="s">
        <v>2935</v>
      </c>
      <c r="U832" s="141" t="s">
        <v>2936</v>
      </c>
      <c r="V832" s="145"/>
      <c r="W832" s="141" t="s">
        <v>3345</v>
      </c>
      <c r="X832" s="146" t="s">
        <v>3374</v>
      </c>
      <c r="Y832" s="147" t="s">
        <v>3375</v>
      </c>
      <c r="Z832" s="147" t="s">
        <v>38</v>
      </c>
      <c r="AA832" s="141" t="s">
        <v>712</v>
      </c>
      <c r="AB832" s="146">
        <v>45406</v>
      </c>
      <c r="AC832" s="162" t="s">
        <v>3376</v>
      </c>
      <c r="AD832" s="146">
        <v>45432</v>
      </c>
      <c r="AE832" s="163">
        <v>277936750</v>
      </c>
      <c r="AF832" s="152">
        <f t="shared" si="74"/>
        <v>62329250</v>
      </c>
      <c r="AG832" s="167">
        <v>702</v>
      </c>
      <c r="AH832" s="146">
        <v>45432</v>
      </c>
      <c r="AI832" s="163">
        <v>277936750</v>
      </c>
      <c r="AJ832" s="152">
        <f t="shared" si="75"/>
        <v>0</v>
      </c>
      <c r="AK832" s="164">
        <v>2754</v>
      </c>
      <c r="AL832" s="146">
        <v>45440</v>
      </c>
      <c r="AM832" s="163">
        <v>277936750</v>
      </c>
      <c r="AN832" s="158">
        <f t="shared" si="76"/>
        <v>0</v>
      </c>
      <c r="AO832" s="157">
        <v>0</v>
      </c>
      <c r="AP832" s="157"/>
      <c r="AQ832" s="158">
        <f t="shared" si="78"/>
        <v>277936750</v>
      </c>
      <c r="AR832" s="158">
        <f t="shared" si="77"/>
        <v>62329250</v>
      </c>
      <c r="AS832" s="159" t="s">
        <v>165</v>
      </c>
      <c r="AT832" s="164">
        <v>448</v>
      </c>
      <c r="AU832" s="165" t="s">
        <v>3377</v>
      </c>
      <c r="AV832" s="148"/>
    </row>
    <row r="833" spans="1:48" s="118" customFormat="1" ht="18.75" customHeight="1">
      <c r="A833" s="140">
        <v>93</v>
      </c>
      <c r="B833" s="141" t="s">
        <v>3378</v>
      </c>
      <c r="C833" s="142" t="s">
        <v>154</v>
      </c>
      <c r="D833" s="168" t="s">
        <v>113</v>
      </c>
      <c r="E833" s="168" t="s">
        <v>118</v>
      </c>
      <c r="F833" s="142" t="s">
        <v>130</v>
      </c>
      <c r="G833" s="141" t="s">
        <v>233</v>
      </c>
      <c r="H833" s="142" t="s">
        <v>78</v>
      </c>
      <c r="I833" s="142" t="s">
        <v>40</v>
      </c>
      <c r="J833" s="168" t="s">
        <v>3379</v>
      </c>
      <c r="K833" s="141" t="s">
        <v>218</v>
      </c>
      <c r="L833" s="141">
        <v>81112100</v>
      </c>
      <c r="M833" s="143">
        <v>18929166.666666668</v>
      </c>
      <c r="N833" s="144">
        <v>12</v>
      </c>
      <c r="O833" s="143">
        <v>174650000</v>
      </c>
      <c r="P833" s="144" t="s">
        <v>2934</v>
      </c>
      <c r="Q833" s="144" t="s">
        <v>2934</v>
      </c>
      <c r="R833" s="144" t="s">
        <v>2934</v>
      </c>
      <c r="S833" s="141" t="s">
        <v>230</v>
      </c>
      <c r="T833" s="141" t="s">
        <v>2935</v>
      </c>
      <c r="U833" s="141" t="s">
        <v>2936</v>
      </c>
      <c r="V833" s="145"/>
      <c r="W833" s="141" t="s">
        <v>3345</v>
      </c>
      <c r="X833" s="146" t="s">
        <v>3380</v>
      </c>
      <c r="Y833" s="147" t="s">
        <v>3381</v>
      </c>
      <c r="Z833" s="147" t="s">
        <v>179</v>
      </c>
      <c r="AA833" s="141" t="s">
        <v>3382</v>
      </c>
      <c r="AB833" s="146" t="s">
        <v>3380</v>
      </c>
      <c r="AC833" s="162"/>
      <c r="AD833" s="146"/>
      <c r="AE833" s="163"/>
      <c r="AF833" s="152">
        <f t="shared" si="74"/>
        <v>174650000</v>
      </c>
      <c r="AG833" s="167"/>
      <c r="AH833" s="146"/>
      <c r="AI833" s="163"/>
      <c r="AJ833" s="152">
        <f t="shared" si="75"/>
        <v>0</v>
      </c>
      <c r="AK833" s="164"/>
      <c r="AL833" s="146"/>
      <c r="AM833" s="163"/>
      <c r="AN833" s="158">
        <f t="shared" si="76"/>
        <v>0</v>
      </c>
      <c r="AO833" s="157"/>
      <c r="AP833" s="157"/>
      <c r="AQ833" s="158">
        <f t="shared" si="78"/>
        <v>0</v>
      </c>
      <c r="AR833" s="158">
        <f t="shared" si="77"/>
        <v>174650000</v>
      </c>
      <c r="AS833" s="159"/>
      <c r="AT833" s="164"/>
      <c r="AU833" s="165"/>
      <c r="AV833" s="148"/>
    </row>
    <row r="834" spans="1:48" s="118" customFormat="1" ht="18.75" customHeight="1">
      <c r="A834" s="140">
        <v>94</v>
      </c>
      <c r="B834" s="141" t="s">
        <v>3383</v>
      </c>
      <c r="C834" s="142" t="s">
        <v>154</v>
      </c>
      <c r="D834" s="168" t="s">
        <v>113</v>
      </c>
      <c r="E834" s="168" t="s">
        <v>118</v>
      </c>
      <c r="F834" s="142" t="s">
        <v>130</v>
      </c>
      <c r="G834" s="141" t="s">
        <v>233</v>
      </c>
      <c r="H834" s="142" t="s">
        <v>78</v>
      </c>
      <c r="I834" s="142" t="s">
        <v>40</v>
      </c>
      <c r="J834" s="168" t="s">
        <v>3384</v>
      </c>
      <c r="K834" s="141" t="s">
        <v>223</v>
      </c>
      <c r="L834" s="141">
        <v>43233400</v>
      </c>
      <c r="M834" s="143">
        <v>1282166.6666666667</v>
      </c>
      <c r="N834" s="144">
        <v>12</v>
      </c>
      <c r="O834" s="143">
        <v>15386000</v>
      </c>
      <c r="P834" s="144" t="s">
        <v>2945</v>
      </c>
      <c r="Q834" s="144" t="s">
        <v>2945</v>
      </c>
      <c r="R834" s="144" t="s">
        <v>2945</v>
      </c>
      <c r="S834" s="141" t="s">
        <v>230</v>
      </c>
      <c r="T834" s="141" t="s">
        <v>2935</v>
      </c>
      <c r="U834" s="141" t="s">
        <v>2936</v>
      </c>
      <c r="V834" s="145"/>
      <c r="W834" s="141" t="s">
        <v>3345</v>
      </c>
      <c r="X834" s="146">
        <v>45428</v>
      </c>
      <c r="Y834" s="147">
        <v>202417000047293</v>
      </c>
      <c r="Z834" s="147" t="s">
        <v>38</v>
      </c>
      <c r="AA834" s="141" t="s">
        <v>712</v>
      </c>
      <c r="AB834" s="146">
        <v>45432</v>
      </c>
      <c r="AC834" s="162" t="s">
        <v>3385</v>
      </c>
      <c r="AD834" s="146">
        <v>45432</v>
      </c>
      <c r="AE834" s="163">
        <v>7765648</v>
      </c>
      <c r="AF834" s="152">
        <f t="shared" si="74"/>
        <v>7620352</v>
      </c>
      <c r="AG834" s="167">
        <v>723</v>
      </c>
      <c r="AH834" s="146">
        <v>45433</v>
      </c>
      <c r="AI834" s="163">
        <v>0</v>
      </c>
      <c r="AJ834" s="152">
        <f t="shared" si="75"/>
        <v>7765648</v>
      </c>
      <c r="AK834" s="164"/>
      <c r="AL834" s="146"/>
      <c r="AM834" s="163"/>
      <c r="AN834" s="158">
        <f t="shared" si="76"/>
        <v>0</v>
      </c>
      <c r="AO834" s="157"/>
      <c r="AP834" s="157"/>
      <c r="AQ834" s="158">
        <f t="shared" si="78"/>
        <v>0</v>
      </c>
      <c r="AR834" s="158">
        <f t="shared" si="77"/>
        <v>15386000</v>
      </c>
      <c r="AS834" s="159"/>
      <c r="AT834" s="164"/>
      <c r="AU834" s="165"/>
      <c r="AV834" s="148" t="s">
        <v>3386</v>
      </c>
    </row>
    <row r="835" spans="1:48" s="118" customFormat="1" ht="18.75" customHeight="1">
      <c r="A835" s="140">
        <v>95</v>
      </c>
      <c r="B835" s="141" t="s">
        <v>3387</v>
      </c>
      <c r="C835" s="142" t="s">
        <v>154</v>
      </c>
      <c r="D835" s="168" t="s">
        <v>113</v>
      </c>
      <c r="E835" s="168" t="s">
        <v>118</v>
      </c>
      <c r="F835" s="142" t="s">
        <v>130</v>
      </c>
      <c r="G835" s="141" t="s">
        <v>233</v>
      </c>
      <c r="H835" s="142" t="s">
        <v>78</v>
      </c>
      <c r="I835" s="142" t="s">
        <v>40</v>
      </c>
      <c r="J835" s="168" t="s">
        <v>3388</v>
      </c>
      <c r="K835" s="141" t="s">
        <v>163</v>
      </c>
      <c r="L835" s="141">
        <v>43233200</v>
      </c>
      <c r="M835" s="143">
        <v>3333333.3333333335</v>
      </c>
      <c r="N835" s="144">
        <v>12</v>
      </c>
      <c r="O835" s="143">
        <v>40000000</v>
      </c>
      <c r="P835" s="144" t="s">
        <v>3364</v>
      </c>
      <c r="Q835" s="144" t="s">
        <v>3364</v>
      </c>
      <c r="R835" s="144" t="s">
        <v>3364</v>
      </c>
      <c r="S835" s="141" t="s">
        <v>230</v>
      </c>
      <c r="T835" s="141" t="s">
        <v>2935</v>
      </c>
      <c r="U835" s="141" t="s">
        <v>2936</v>
      </c>
      <c r="V835" s="145"/>
      <c r="W835" s="141" t="s">
        <v>3345</v>
      </c>
      <c r="X835" s="146"/>
      <c r="Y835" s="147"/>
      <c r="Z835" s="147"/>
      <c r="AA835" s="141"/>
      <c r="AB835" s="146"/>
      <c r="AC835" s="162"/>
      <c r="AD835" s="146"/>
      <c r="AE835" s="163"/>
      <c r="AF835" s="152">
        <f t="shared" si="74"/>
        <v>40000000</v>
      </c>
      <c r="AG835" s="167"/>
      <c r="AH835" s="146"/>
      <c r="AI835" s="163"/>
      <c r="AJ835" s="152">
        <f t="shared" si="75"/>
        <v>0</v>
      </c>
      <c r="AK835" s="164"/>
      <c r="AL835" s="146"/>
      <c r="AM835" s="163"/>
      <c r="AN835" s="158">
        <f t="shared" si="76"/>
        <v>0</v>
      </c>
      <c r="AO835" s="157"/>
      <c r="AP835" s="157"/>
      <c r="AQ835" s="158">
        <f t="shared" si="78"/>
        <v>0</v>
      </c>
      <c r="AR835" s="158">
        <f t="shared" si="77"/>
        <v>40000000</v>
      </c>
      <c r="AS835" s="159"/>
      <c r="AT835" s="164"/>
      <c r="AU835" s="165"/>
      <c r="AV835" s="148"/>
    </row>
    <row r="836" spans="1:48" s="118" customFormat="1" ht="18.75" customHeight="1">
      <c r="A836" s="140">
        <v>96</v>
      </c>
      <c r="B836" s="141" t="s">
        <v>3389</v>
      </c>
      <c r="C836" s="142" t="s">
        <v>154</v>
      </c>
      <c r="D836" s="168" t="s">
        <v>113</v>
      </c>
      <c r="E836" s="168" t="s">
        <v>118</v>
      </c>
      <c r="F836" s="142" t="s">
        <v>130</v>
      </c>
      <c r="G836" s="141" t="s">
        <v>233</v>
      </c>
      <c r="H836" s="142" t="s">
        <v>78</v>
      </c>
      <c r="I836" s="142" t="s">
        <v>40</v>
      </c>
      <c r="J836" s="168" t="s">
        <v>3390</v>
      </c>
      <c r="K836" s="141" t="s">
        <v>221</v>
      </c>
      <c r="L836" s="141">
        <v>43231513</v>
      </c>
      <c r="M836" s="143">
        <v>11055250</v>
      </c>
      <c r="N836" s="144">
        <v>12</v>
      </c>
      <c r="O836" s="143">
        <v>132663000</v>
      </c>
      <c r="P836" s="144" t="s">
        <v>3260</v>
      </c>
      <c r="Q836" s="144" t="s">
        <v>3260</v>
      </c>
      <c r="R836" s="144" t="s">
        <v>3260</v>
      </c>
      <c r="S836" s="141" t="s">
        <v>230</v>
      </c>
      <c r="T836" s="141" t="s">
        <v>2935</v>
      </c>
      <c r="U836" s="141" t="s">
        <v>2936</v>
      </c>
      <c r="V836" s="145"/>
      <c r="W836" s="141" t="s">
        <v>3345</v>
      </c>
      <c r="X836" s="146"/>
      <c r="Y836" s="147"/>
      <c r="Z836" s="147"/>
      <c r="AA836" s="141"/>
      <c r="AB836" s="146"/>
      <c r="AC836" s="162"/>
      <c r="AD836" s="146"/>
      <c r="AE836" s="163"/>
      <c r="AF836" s="152">
        <f t="shared" si="74"/>
        <v>132663000</v>
      </c>
      <c r="AG836" s="167"/>
      <c r="AH836" s="146"/>
      <c r="AI836" s="163"/>
      <c r="AJ836" s="152">
        <f t="shared" si="75"/>
        <v>0</v>
      </c>
      <c r="AK836" s="164"/>
      <c r="AL836" s="146"/>
      <c r="AM836" s="163"/>
      <c r="AN836" s="158">
        <f t="shared" si="76"/>
        <v>0</v>
      </c>
      <c r="AO836" s="157"/>
      <c r="AP836" s="157"/>
      <c r="AQ836" s="158">
        <f t="shared" si="78"/>
        <v>0</v>
      </c>
      <c r="AR836" s="158">
        <f t="shared" si="77"/>
        <v>132663000</v>
      </c>
      <c r="AS836" s="159"/>
      <c r="AT836" s="164"/>
      <c r="AU836" s="165"/>
      <c r="AV836" s="148"/>
    </row>
    <row r="837" spans="1:48" s="118" customFormat="1" ht="18.75" customHeight="1">
      <c r="A837" s="140">
        <v>97</v>
      </c>
      <c r="B837" s="141" t="s">
        <v>3391</v>
      </c>
      <c r="C837" s="142" t="s">
        <v>154</v>
      </c>
      <c r="D837" s="168" t="s">
        <v>113</v>
      </c>
      <c r="E837" s="168" t="s">
        <v>118</v>
      </c>
      <c r="F837" s="142" t="s">
        <v>130</v>
      </c>
      <c r="G837" s="141" t="s">
        <v>233</v>
      </c>
      <c r="H837" s="142" t="s">
        <v>83</v>
      </c>
      <c r="I837" s="142" t="s">
        <v>40</v>
      </c>
      <c r="J837" s="168" t="s">
        <v>3392</v>
      </c>
      <c r="K837" s="141" t="s">
        <v>163</v>
      </c>
      <c r="L837" s="141">
        <v>43222612</v>
      </c>
      <c r="M837" s="143">
        <v>98639000</v>
      </c>
      <c r="N837" s="144">
        <v>2</v>
      </c>
      <c r="O837" s="143">
        <v>197278000</v>
      </c>
      <c r="P837" s="144" t="s">
        <v>342</v>
      </c>
      <c r="Q837" s="144" t="s">
        <v>342</v>
      </c>
      <c r="R837" s="144" t="s">
        <v>342</v>
      </c>
      <c r="S837" s="141" t="s">
        <v>230</v>
      </c>
      <c r="T837" s="141" t="s">
        <v>2935</v>
      </c>
      <c r="U837" s="141" t="s">
        <v>2936</v>
      </c>
      <c r="V837" s="145"/>
      <c r="W837" s="141" t="s">
        <v>3345</v>
      </c>
      <c r="X837" s="146"/>
      <c r="Y837" s="147"/>
      <c r="Z837" s="147"/>
      <c r="AA837" s="141"/>
      <c r="AB837" s="146"/>
      <c r="AC837" s="162"/>
      <c r="AD837" s="146"/>
      <c r="AE837" s="163"/>
      <c r="AF837" s="152">
        <f t="shared" si="74"/>
        <v>197278000</v>
      </c>
      <c r="AG837" s="167"/>
      <c r="AH837" s="146"/>
      <c r="AI837" s="163"/>
      <c r="AJ837" s="152">
        <f t="shared" si="75"/>
        <v>0</v>
      </c>
      <c r="AK837" s="164"/>
      <c r="AL837" s="146"/>
      <c r="AM837" s="163"/>
      <c r="AN837" s="158">
        <f t="shared" si="76"/>
        <v>0</v>
      </c>
      <c r="AO837" s="157"/>
      <c r="AP837" s="157"/>
      <c r="AQ837" s="158">
        <f t="shared" si="78"/>
        <v>0</v>
      </c>
      <c r="AR837" s="158">
        <f t="shared" si="77"/>
        <v>197278000</v>
      </c>
      <c r="AS837" s="159"/>
      <c r="AT837" s="164"/>
      <c r="AU837" s="165"/>
      <c r="AV837" s="148"/>
    </row>
    <row r="838" spans="1:48" s="118" customFormat="1" ht="18.75" customHeight="1">
      <c r="A838" s="140">
        <v>98</v>
      </c>
      <c r="B838" s="141" t="s">
        <v>3393</v>
      </c>
      <c r="C838" s="142" t="s">
        <v>154</v>
      </c>
      <c r="D838" s="168" t="s">
        <v>113</v>
      </c>
      <c r="E838" s="168" t="s">
        <v>118</v>
      </c>
      <c r="F838" s="142" t="s">
        <v>130</v>
      </c>
      <c r="G838" s="141" t="s">
        <v>233</v>
      </c>
      <c r="H838" s="142" t="s">
        <v>83</v>
      </c>
      <c r="I838" s="142" t="s">
        <v>40</v>
      </c>
      <c r="J838" s="168" t="s">
        <v>3394</v>
      </c>
      <c r="K838" s="141" t="s">
        <v>222</v>
      </c>
      <c r="L838" s="141" t="s">
        <v>3395</v>
      </c>
      <c r="M838" s="143">
        <v>4166666.6666666665</v>
      </c>
      <c r="N838" s="144">
        <v>12</v>
      </c>
      <c r="O838" s="143">
        <v>50000000</v>
      </c>
      <c r="P838" s="144" t="s">
        <v>342</v>
      </c>
      <c r="Q838" s="144" t="s">
        <v>342</v>
      </c>
      <c r="R838" s="144" t="s">
        <v>342</v>
      </c>
      <c r="S838" s="141" t="s">
        <v>230</v>
      </c>
      <c r="T838" s="141" t="s">
        <v>2935</v>
      </c>
      <c r="U838" s="141" t="s">
        <v>2936</v>
      </c>
      <c r="V838" s="145"/>
      <c r="W838" s="141" t="s">
        <v>3345</v>
      </c>
      <c r="X838" s="146"/>
      <c r="Y838" s="147"/>
      <c r="Z838" s="147"/>
      <c r="AA838" s="141"/>
      <c r="AB838" s="146"/>
      <c r="AC838" s="162"/>
      <c r="AD838" s="146"/>
      <c r="AE838" s="163"/>
      <c r="AF838" s="152">
        <f t="shared" si="74"/>
        <v>50000000</v>
      </c>
      <c r="AG838" s="167"/>
      <c r="AH838" s="146"/>
      <c r="AI838" s="163"/>
      <c r="AJ838" s="152">
        <f t="shared" si="75"/>
        <v>0</v>
      </c>
      <c r="AK838" s="164"/>
      <c r="AL838" s="146"/>
      <c r="AM838" s="163"/>
      <c r="AN838" s="158">
        <f t="shared" si="76"/>
        <v>0</v>
      </c>
      <c r="AO838" s="157"/>
      <c r="AP838" s="157"/>
      <c r="AQ838" s="158">
        <f t="shared" si="78"/>
        <v>0</v>
      </c>
      <c r="AR838" s="158">
        <f t="shared" si="77"/>
        <v>50000000</v>
      </c>
      <c r="AS838" s="159"/>
      <c r="AT838" s="164"/>
      <c r="AU838" s="165"/>
      <c r="AV838" s="148"/>
    </row>
    <row r="839" spans="1:48" s="118" customFormat="1" ht="18.75" customHeight="1">
      <c r="A839" s="140">
        <v>99</v>
      </c>
      <c r="B839" s="141" t="s">
        <v>3396</v>
      </c>
      <c r="C839" s="142" t="s">
        <v>154</v>
      </c>
      <c r="D839" s="168" t="s">
        <v>113</v>
      </c>
      <c r="E839" s="168" t="s">
        <v>118</v>
      </c>
      <c r="F839" s="142" t="s">
        <v>130</v>
      </c>
      <c r="G839" s="141" t="s">
        <v>233</v>
      </c>
      <c r="H839" s="142" t="s">
        <v>90</v>
      </c>
      <c r="I839" s="142" t="s">
        <v>40</v>
      </c>
      <c r="J839" s="168" t="s">
        <v>3397</v>
      </c>
      <c r="K839" s="141" t="s">
        <v>218</v>
      </c>
      <c r="L839" s="141">
        <v>81112100</v>
      </c>
      <c r="M839" s="143">
        <v>158333333.33333334</v>
      </c>
      <c r="N839" s="144">
        <v>12</v>
      </c>
      <c r="O839" s="143">
        <v>1900000000</v>
      </c>
      <c r="P839" s="144" t="s">
        <v>2944</v>
      </c>
      <c r="Q839" s="144" t="s">
        <v>2944</v>
      </c>
      <c r="R839" s="144" t="s">
        <v>2944</v>
      </c>
      <c r="S839" s="141" t="s">
        <v>230</v>
      </c>
      <c r="T839" s="141" t="s">
        <v>2935</v>
      </c>
      <c r="U839" s="141" t="s">
        <v>2936</v>
      </c>
      <c r="V839" s="145"/>
      <c r="W839" s="141" t="s">
        <v>3345</v>
      </c>
      <c r="X839" s="146">
        <v>45338</v>
      </c>
      <c r="Y839" s="147">
        <v>202417000021013</v>
      </c>
      <c r="Z839" s="147" t="s">
        <v>38</v>
      </c>
      <c r="AA839" s="141" t="s">
        <v>712</v>
      </c>
      <c r="AB839" s="146">
        <v>45338</v>
      </c>
      <c r="AC839" s="162" t="s">
        <v>3398</v>
      </c>
      <c r="AD839" s="146">
        <v>45338</v>
      </c>
      <c r="AE839" s="163">
        <v>1892638392</v>
      </c>
      <c r="AF839" s="152">
        <f t="shared" si="74"/>
        <v>7361608</v>
      </c>
      <c r="AG839" s="167">
        <v>85</v>
      </c>
      <c r="AH839" s="146">
        <v>45338</v>
      </c>
      <c r="AI839" s="163">
        <v>1892638392</v>
      </c>
      <c r="AJ839" s="152">
        <f t="shared" si="75"/>
        <v>0</v>
      </c>
      <c r="AK839" s="164">
        <v>1108</v>
      </c>
      <c r="AL839" s="146">
        <v>45372</v>
      </c>
      <c r="AM839" s="163">
        <v>1892638392</v>
      </c>
      <c r="AN839" s="158">
        <f t="shared" si="76"/>
        <v>0</v>
      </c>
      <c r="AO839" s="157">
        <v>342456655</v>
      </c>
      <c r="AP839" s="157"/>
      <c r="AQ839" s="158">
        <f t="shared" si="78"/>
        <v>1550181737</v>
      </c>
      <c r="AR839" s="158">
        <f t="shared" si="77"/>
        <v>7361608</v>
      </c>
      <c r="AS839" s="159" t="s">
        <v>3399</v>
      </c>
      <c r="AT839" s="164">
        <v>208</v>
      </c>
      <c r="AU839" s="165" t="s">
        <v>3400</v>
      </c>
      <c r="AV839" s="148"/>
    </row>
    <row r="840" spans="1:48" s="118" customFormat="1" ht="18.75" customHeight="1">
      <c r="A840" s="140">
        <v>100</v>
      </c>
      <c r="B840" s="141" t="s">
        <v>3401</v>
      </c>
      <c r="C840" s="142" t="s">
        <v>154</v>
      </c>
      <c r="D840" s="168" t="s">
        <v>113</v>
      </c>
      <c r="E840" s="168" t="s">
        <v>118</v>
      </c>
      <c r="F840" s="142" t="s">
        <v>130</v>
      </c>
      <c r="G840" s="141" t="s">
        <v>233</v>
      </c>
      <c r="H840" s="142" t="s">
        <v>92</v>
      </c>
      <c r="I840" s="142" t="s">
        <v>40</v>
      </c>
      <c r="J840" s="168" t="s">
        <v>3402</v>
      </c>
      <c r="K840" s="141" t="s">
        <v>221</v>
      </c>
      <c r="L840" s="141">
        <v>81111801</v>
      </c>
      <c r="M840" s="143">
        <v>83333.333333333328</v>
      </c>
      <c r="N840" s="144">
        <v>12</v>
      </c>
      <c r="O840" s="143">
        <v>1000000</v>
      </c>
      <c r="P840" s="144" t="s">
        <v>3364</v>
      </c>
      <c r="Q840" s="144" t="s">
        <v>3364</v>
      </c>
      <c r="R840" s="144" t="s">
        <v>3364</v>
      </c>
      <c r="S840" s="141" t="s">
        <v>230</v>
      </c>
      <c r="T840" s="141" t="s">
        <v>2935</v>
      </c>
      <c r="U840" s="141" t="s">
        <v>2936</v>
      </c>
      <c r="V840" s="145"/>
      <c r="W840" s="141" t="s">
        <v>3345</v>
      </c>
      <c r="X840" s="146"/>
      <c r="Y840" s="147"/>
      <c r="Z840" s="147"/>
      <c r="AA840" s="141"/>
      <c r="AB840" s="146"/>
      <c r="AC840" s="162"/>
      <c r="AD840" s="146"/>
      <c r="AE840" s="163"/>
      <c r="AF840" s="152">
        <f t="shared" ref="AF840:AF903" si="79">O840-AE840</f>
        <v>1000000</v>
      </c>
      <c r="AG840" s="167"/>
      <c r="AH840" s="146"/>
      <c r="AI840" s="163"/>
      <c r="AJ840" s="152">
        <f t="shared" ref="AJ840:AJ903" si="80">AE840-AI840</f>
        <v>0</v>
      </c>
      <c r="AK840" s="164"/>
      <c r="AL840" s="146"/>
      <c r="AM840" s="163"/>
      <c r="AN840" s="158">
        <f t="shared" ref="AN840:AN903" si="81">AI840-AM840</f>
        <v>0</v>
      </c>
      <c r="AO840" s="157"/>
      <c r="AP840" s="157"/>
      <c r="AQ840" s="158">
        <f t="shared" si="78"/>
        <v>0</v>
      </c>
      <c r="AR840" s="158">
        <f t="shared" ref="AR840:AR903" si="82">O840-AM840</f>
        <v>1000000</v>
      </c>
      <c r="AS840" s="159"/>
      <c r="AT840" s="164"/>
      <c r="AU840" s="165"/>
      <c r="AV840" s="148"/>
    </row>
    <row r="841" spans="1:48" s="118" customFormat="1" ht="18.75" customHeight="1">
      <c r="A841" s="140">
        <v>101</v>
      </c>
      <c r="B841" s="141" t="s">
        <v>3403</v>
      </c>
      <c r="C841" s="142" t="s">
        <v>154</v>
      </c>
      <c r="D841" s="168" t="s">
        <v>113</v>
      </c>
      <c r="E841" s="168" t="s">
        <v>118</v>
      </c>
      <c r="F841" s="142" t="s">
        <v>130</v>
      </c>
      <c r="G841" s="141" t="s">
        <v>233</v>
      </c>
      <c r="H841" s="142" t="s">
        <v>92</v>
      </c>
      <c r="I841" s="142" t="s">
        <v>40</v>
      </c>
      <c r="J841" s="168" t="s">
        <v>3404</v>
      </c>
      <c r="K841" s="141" t="s">
        <v>221</v>
      </c>
      <c r="L841" s="141">
        <v>81111801</v>
      </c>
      <c r="M841" s="143">
        <v>300993.33333333331</v>
      </c>
      <c r="N841" s="144">
        <v>12</v>
      </c>
      <c r="O841" s="143">
        <v>3611920</v>
      </c>
      <c r="P841" s="144" t="s">
        <v>270</v>
      </c>
      <c r="Q841" s="144" t="s">
        <v>270</v>
      </c>
      <c r="R841" s="144" t="s">
        <v>270</v>
      </c>
      <c r="S841" s="141" t="s">
        <v>230</v>
      </c>
      <c r="T841" s="141" t="s">
        <v>2935</v>
      </c>
      <c r="U841" s="141" t="s">
        <v>2936</v>
      </c>
      <c r="V841" s="145"/>
      <c r="W841" s="141" t="s">
        <v>3345</v>
      </c>
      <c r="X841" s="146" t="s">
        <v>3405</v>
      </c>
      <c r="Y841" s="147" t="s">
        <v>3406</v>
      </c>
      <c r="Z841" s="147" t="s">
        <v>179</v>
      </c>
      <c r="AA841" s="141" t="s">
        <v>3407</v>
      </c>
      <c r="AB841" s="146" t="s">
        <v>3408</v>
      </c>
      <c r="AC841" s="162"/>
      <c r="AD841" s="146"/>
      <c r="AE841" s="163"/>
      <c r="AF841" s="152">
        <f t="shared" si="79"/>
        <v>3611920</v>
      </c>
      <c r="AG841" s="167"/>
      <c r="AH841" s="146"/>
      <c r="AI841" s="163"/>
      <c r="AJ841" s="152">
        <f t="shared" si="80"/>
        <v>0</v>
      </c>
      <c r="AK841" s="164"/>
      <c r="AL841" s="146"/>
      <c r="AM841" s="163"/>
      <c r="AN841" s="158">
        <f t="shared" si="81"/>
        <v>0</v>
      </c>
      <c r="AO841" s="157"/>
      <c r="AP841" s="157"/>
      <c r="AQ841" s="158">
        <f t="shared" ref="AQ841:AQ904" si="83">AM841-AO841</f>
        <v>0</v>
      </c>
      <c r="AR841" s="158">
        <f t="shared" si="82"/>
        <v>3611920</v>
      </c>
      <c r="AS841" s="159"/>
      <c r="AT841" s="164"/>
      <c r="AU841" s="165"/>
      <c r="AV841" s="148"/>
    </row>
    <row r="842" spans="1:48" s="118" customFormat="1" ht="18.75" customHeight="1">
      <c r="A842" s="140">
        <v>102</v>
      </c>
      <c r="B842" s="141" t="s">
        <v>3409</v>
      </c>
      <c r="C842" s="142" t="s">
        <v>154</v>
      </c>
      <c r="D842" s="168" t="s">
        <v>113</v>
      </c>
      <c r="E842" s="168" t="s">
        <v>118</v>
      </c>
      <c r="F842" s="142" t="s">
        <v>130</v>
      </c>
      <c r="G842" s="141" t="s">
        <v>233</v>
      </c>
      <c r="H842" s="142" t="s">
        <v>99</v>
      </c>
      <c r="I842" s="142" t="s">
        <v>40</v>
      </c>
      <c r="J842" s="168" t="s">
        <v>3410</v>
      </c>
      <c r="K842" s="141" t="s">
        <v>223</v>
      </c>
      <c r="L842" s="141">
        <v>72151701</v>
      </c>
      <c r="M842" s="143">
        <v>1100000</v>
      </c>
      <c r="N842" s="144">
        <v>12</v>
      </c>
      <c r="O842" s="143">
        <v>15000000</v>
      </c>
      <c r="P842" s="144" t="s">
        <v>2934</v>
      </c>
      <c r="Q842" s="144" t="s">
        <v>2934</v>
      </c>
      <c r="R842" s="144" t="s">
        <v>2934</v>
      </c>
      <c r="S842" s="141" t="s">
        <v>230</v>
      </c>
      <c r="T842" s="141" t="s">
        <v>2935</v>
      </c>
      <c r="U842" s="141" t="s">
        <v>2936</v>
      </c>
      <c r="V842" s="145"/>
      <c r="W842" s="141" t="s">
        <v>3345</v>
      </c>
      <c r="X842" s="146">
        <v>45366</v>
      </c>
      <c r="Y842" s="147">
        <v>202417000031203</v>
      </c>
      <c r="Z842" s="147" t="s">
        <v>38</v>
      </c>
      <c r="AA842" s="141" t="s">
        <v>712</v>
      </c>
      <c r="AB842" s="146">
        <v>45366</v>
      </c>
      <c r="AC842" s="162" t="s">
        <v>3411</v>
      </c>
      <c r="AD842" s="146">
        <v>45434</v>
      </c>
      <c r="AE842" s="163">
        <v>15000000</v>
      </c>
      <c r="AF842" s="152">
        <f t="shared" si="79"/>
        <v>0</v>
      </c>
      <c r="AG842" s="167" t="s">
        <v>3412</v>
      </c>
      <c r="AH842" s="146">
        <v>45369</v>
      </c>
      <c r="AI842" s="163">
        <v>0</v>
      </c>
      <c r="AJ842" s="152">
        <f t="shared" si="80"/>
        <v>15000000</v>
      </c>
      <c r="AK842" s="164"/>
      <c r="AL842" s="146"/>
      <c r="AM842" s="163"/>
      <c r="AN842" s="158">
        <f t="shared" si="81"/>
        <v>0</v>
      </c>
      <c r="AO842" s="157"/>
      <c r="AP842" s="157"/>
      <c r="AQ842" s="158">
        <f t="shared" si="83"/>
        <v>0</v>
      </c>
      <c r="AR842" s="158">
        <f t="shared" si="82"/>
        <v>15000000</v>
      </c>
      <c r="AS842" s="159"/>
      <c r="AT842" s="164"/>
      <c r="AU842" s="165"/>
      <c r="AV842" s="148"/>
    </row>
    <row r="843" spans="1:48" s="118" customFormat="1" ht="18.75" customHeight="1">
      <c r="A843" s="140">
        <v>103</v>
      </c>
      <c r="B843" s="141" t="s">
        <v>3413</v>
      </c>
      <c r="C843" s="142" t="s">
        <v>154</v>
      </c>
      <c r="D843" s="168" t="s">
        <v>113</v>
      </c>
      <c r="E843" s="168" t="s">
        <v>118</v>
      </c>
      <c r="F843" s="142" t="s">
        <v>130</v>
      </c>
      <c r="G843" s="141" t="s">
        <v>233</v>
      </c>
      <c r="H843" s="142" t="s">
        <v>100</v>
      </c>
      <c r="I843" s="142" t="s">
        <v>40</v>
      </c>
      <c r="J843" s="168" t="s">
        <v>3414</v>
      </c>
      <c r="K843" s="141" t="s">
        <v>163</v>
      </c>
      <c r="L843" s="141">
        <v>81112300</v>
      </c>
      <c r="M843" s="143">
        <v>5555555.555555556</v>
      </c>
      <c r="N843" s="144">
        <v>9</v>
      </c>
      <c r="O843" s="143">
        <v>50000000</v>
      </c>
      <c r="P843" s="144" t="s">
        <v>2945</v>
      </c>
      <c r="Q843" s="144" t="s">
        <v>2945</v>
      </c>
      <c r="R843" s="144" t="s">
        <v>2945</v>
      </c>
      <c r="S843" s="141" t="s">
        <v>230</v>
      </c>
      <c r="T843" s="141" t="s">
        <v>2935</v>
      </c>
      <c r="U843" s="141" t="s">
        <v>2936</v>
      </c>
      <c r="V843" s="145"/>
      <c r="W843" s="141" t="s">
        <v>3345</v>
      </c>
      <c r="X843" s="146" t="s">
        <v>3415</v>
      </c>
      <c r="Y843" s="147" t="s">
        <v>3416</v>
      </c>
      <c r="Z843" s="147" t="s">
        <v>179</v>
      </c>
      <c r="AA843" s="141" t="s">
        <v>3417</v>
      </c>
      <c r="AB843" s="146">
        <v>45331</v>
      </c>
      <c r="AC843" s="162" t="s">
        <v>3418</v>
      </c>
      <c r="AD843" s="146">
        <v>45434</v>
      </c>
      <c r="AE843" s="163">
        <v>50000000</v>
      </c>
      <c r="AF843" s="152">
        <f t="shared" si="79"/>
        <v>0</v>
      </c>
      <c r="AG843" s="167"/>
      <c r="AH843" s="146"/>
      <c r="AI843" s="163"/>
      <c r="AJ843" s="152">
        <f t="shared" si="80"/>
        <v>50000000</v>
      </c>
      <c r="AK843" s="164"/>
      <c r="AL843" s="146"/>
      <c r="AM843" s="163"/>
      <c r="AN843" s="158">
        <f t="shared" si="81"/>
        <v>0</v>
      </c>
      <c r="AO843" s="157"/>
      <c r="AP843" s="157"/>
      <c r="AQ843" s="158">
        <f t="shared" si="83"/>
        <v>0</v>
      </c>
      <c r="AR843" s="158">
        <f t="shared" si="82"/>
        <v>50000000</v>
      </c>
      <c r="AS843" s="159"/>
      <c r="AT843" s="164"/>
      <c r="AU843" s="165"/>
      <c r="AV843" s="148"/>
    </row>
    <row r="844" spans="1:48" s="118" customFormat="1" ht="18.75" customHeight="1">
      <c r="A844" s="140">
        <v>104</v>
      </c>
      <c r="B844" s="141" t="s">
        <v>3419</v>
      </c>
      <c r="C844" s="142" t="s">
        <v>154</v>
      </c>
      <c r="D844" s="168" t="s">
        <v>113</v>
      </c>
      <c r="E844" s="168" t="s">
        <v>118</v>
      </c>
      <c r="F844" s="142" t="s">
        <v>130</v>
      </c>
      <c r="G844" s="141" t="s">
        <v>233</v>
      </c>
      <c r="H844" s="142" t="s">
        <v>101</v>
      </c>
      <c r="I844" s="142" t="s">
        <v>40</v>
      </c>
      <c r="J844" s="168" t="s">
        <v>3420</v>
      </c>
      <c r="K844" s="141" t="s">
        <v>218</v>
      </c>
      <c r="L844" s="141">
        <v>39121004</v>
      </c>
      <c r="M844" s="143">
        <v>3000000</v>
      </c>
      <c r="N844" s="144">
        <v>10</v>
      </c>
      <c r="O844" s="143">
        <v>30000000</v>
      </c>
      <c r="P844" s="144" t="s">
        <v>2944</v>
      </c>
      <c r="Q844" s="144" t="s">
        <v>2944</v>
      </c>
      <c r="R844" s="144" t="s">
        <v>2944</v>
      </c>
      <c r="S844" s="141" t="s">
        <v>230</v>
      </c>
      <c r="T844" s="141" t="s">
        <v>2935</v>
      </c>
      <c r="U844" s="141" t="s">
        <v>2936</v>
      </c>
      <c r="V844" s="145"/>
      <c r="W844" s="141" t="s">
        <v>3345</v>
      </c>
      <c r="X844" s="146">
        <v>45342</v>
      </c>
      <c r="Y844" s="147">
        <v>202417000021483</v>
      </c>
      <c r="Z844" s="147" t="s">
        <v>38</v>
      </c>
      <c r="AA844" s="141" t="s">
        <v>712</v>
      </c>
      <c r="AB844" s="146">
        <v>45342</v>
      </c>
      <c r="AC844" s="162" t="s">
        <v>3421</v>
      </c>
      <c r="AD844" s="146">
        <v>45342</v>
      </c>
      <c r="AE844" s="163">
        <v>30000000</v>
      </c>
      <c r="AF844" s="152">
        <f t="shared" si="79"/>
        <v>0</v>
      </c>
      <c r="AG844" s="167">
        <v>121</v>
      </c>
      <c r="AH844" s="146">
        <v>45342</v>
      </c>
      <c r="AI844" s="163">
        <v>30000000</v>
      </c>
      <c r="AJ844" s="152">
        <f t="shared" si="80"/>
        <v>0</v>
      </c>
      <c r="AK844" s="164">
        <v>1897</v>
      </c>
      <c r="AL844" s="146">
        <v>45427</v>
      </c>
      <c r="AM844" s="163">
        <v>30000000</v>
      </c>
      <c r="AN844" s="158">
        <f t="shared" si="81"/>
        <v>0</v>
      </c>
      <c r="AO844" s="157">
        <v>0</v>
      </c>
      <c r="AP844" s="157"/>
      <c r="AQ844" s="158">
        <f t="shared" si="83"/>
        <v>30000000</v>
      </c>
      <c r="AR844" s="158">
        <f t="shared" si="82"/>
        <v>0</v>
      </c>
      <c r="AS844" s="159" t="s">
        <v>48</v>
      </c>
      <c r="AT844" s="164">
        <v>418</v>
      </c>
      <c r="AU844" s="165" t="s">
        <v>3422</v>
      </c>
      <c r="AV844" s="148"/>
    </row>
    <row r="845" spans="1:48" s="118" customFormat="1" ht="18.75" customHeight="1">
      <c r="A845" s="140">
        <v>105</v>
      </c>
      <c r="B845" s="141" t="s">
        <v>3423</v>
      </c>
      <c r="C845" s="142" t="s">
        <v>154</v>
      </c>
      <c r="D845" s="168" t="s">
        <v>113</v>
      </c>
      <c r="E845" s="168" t="s">
        <v>118</v>
      </c>
      <c r="F845" s="142" t="s">
        <v>130</v>
      </c>
      <c r="G845" s="141" t="s">
        <v>233</v>
      </c>
      <c r="H845" s="142" t="s">
        <v>102</v>
      </c>
      <c r="I845" s="142" t="s">
        <v>40</v>
      </c>
      <c r="J845" s="168" t="s">
        <v>3424</v>
      </c>
      <c r="K845" s="141" t="s">
        <v>223</v>
      </c>
      <c r="L845" s="141">
        <v>81161708</v>
      </c>
      <c r="M845" s="143">
        <v>3333333.3333333335</v>
      </c>
      <c r="N845" s="144">
        <v>9</v>
      </c>
      <c r="O845" s="143">
        <v>30000000</v>
      </c>
      <c r="P845" s="144" t="s">
        <v>2944</v>
      </c>
      <c r="Q845" s="144" t="s">
        <v>2944</v>
      </c>
      <c r="R845" s="144" t="s">
        <v>2944</v>
      </c>
      <c r="S845" s="141" t="s">
        <v>230</v>
      </c>
      <c r="T845" s="141" t="s">
        <v>2935</v>
      </c>
      <c r="U845" s="141" t="s">
        <v>2936</v>
      </c>
      <c r="V845" s="145"/>
      <c r="W845" s="141" t="s">
        <v>3345</v>
      </c>
      <c r="X845" s="146">
        <v>45386</v>
      </c>
      <c r="Y845" s="147">
        <v>202417000035783</v>
      </c>
      <c r="Z845" s="147" t="s">
        <v>38</v>
      </c>
      <c r="AA845" s="141" t="s">
        <v>712</v>
      </c>
      <c r="AB845" s="146" t="s">
        <v>3425</v>
      </c>
      <c r="AC845" s="162" t="s">
        <v>3426</v>
      </c>
      <c r="AD845" s="146">
        <v>45386</v>
      </c>
      <c r="AE845" s="163">
        <v>30000000</v>
      </c>
      <c r="AF845" s="152">
        <f t="shared" si="79"/>
        <v>0</v>
      </c>
      <c r="AG845" s="167">
        <v>603</v>
      </c>
      <c r="AH845" s="146">
        <v>45390</v>
      </c>
      <c r="AI845" s="163">
        <v>0</v>
      </c>
      <c r="AJ845" s="152">
        <f t="shared" si="80"/>
        <v>30000000</v>
      </c>
      <c r="AK845" s="164"/>
      <c r="AL845" s="146"/>
      <c r="AM845" s="163"/>
      <c r="AN845" s="158">
        <f t="shared" si="81"/>
        <v>0</v>
      </c>
      <c r="AO845" s="157"/>
      <c r="AP845" s="157"/>
      <c r="AQ845" s="158">
        <f t="shared" si="83"/>
        <v>0</v>
      </c>
      <c r="AR845" s="158">
        <f t="shared" si="82"/>
        <v>30000000</v>
      </c>
      <c r="AS845" s="159"/>
      <c r="AT845" s="164"/>
      <c r="AU845" s="165"/>
      <c r="AV845" s="148" t="s">
        <v>3427</v>
      </c>
    </row>
    <row r="846" spans="1:48" s="118" customFormat="1" ht="18.75" customHeight="1">
      <c r="A846" s="140">
        <v>106</v>
      </c>
      <c r="B846" s="141" t="s">
        <v>3428</v>
      </c>
      <c r="C846" s="142" t="s">
        <v>154</v>
      </c>
      <c r="D846" s="168" t="s">
        <v>113</v>
      </c>
      <c r="E846" s="168" t="s">
        <v>118</v>
      </c>
      <c r="F846" s="142" t="s">
        <v>130</v>
      </c>
      <c r="G846" s="141" t="s">
        <v>233</v>
      </c>
      <c r="H846" s="142" t="s">
        <v>102</v>
      </c>
      <c r="I846" s="142" t="s">
        <v>40</v>
      </c>
      <c r="J846" s="168" t="s">
        <v>3429</v>
      </c>
      <c r="K846" s="141" t="s">
        <v>222</v>
      </c>
      <c r="L846" s="141">
        <v>81112215</v>
      </c>
      <c r="M846" s="143">
        <v>2916750</v>
      </c>
      <c r="N846" s="144">
        <v>12</v>
      </c>
      <c r="O846" s="143">
        <v>35001000</v>
      </c>
      <c r="P846" s="144" t="s">
        <v>2945</v>
      </c>
      <c r="Q846" s="144" t="s">
        <v>2945</v>
      </c>
      <c r="R846" s="144" t="s">
        <v>2945</v>
      </c>
      <c r="S846" s="141" t="s">
        <v>230</v>
      </c>
      <c r="T846" s="141" t="s">
        <v>2935</v>
      </c>
      <c r="U846" s="141" t="s">
        <v>2936</v>
      </c>
      <c r="V846" s="145"/>
      <c r="W846" s="141" t="s">
        <v>3345</v>
      </c>
      <c r="X846" s="146"/>
      <c r="Y846" s="147"/>
      <c r="Z846" s="147"/>
      <c r="AA846" s="141"/>
      <c r="AB846" s="146"/>
      <c r="AC846" s="162"/>
      <c r="AD846" s="146"/>
      <c r="AE846" s="163"/>
      <c r="AF846" s="152">
        <f t="shared" si="79"/>
        <v>35001000</v>
      </c>
      <c r="AG846" s="167"/>
      <c r="AH846" s="146"/>
      <c r="AI846" s="163"/>
      <c r="AJ846" s="152">
        <f t="shared" si="80"/>
        <v>0</v>
      </c>
      <c r="AK846" s="164"/>
      <c r="AL846" s="146"/>
      <c r="AM846" s="163"/>
      <c r="AN846" s="158">
        <f t="shared" si="81"/>
        <v>0</v>
      </c>
      <c r="AO846" s="157"/>
      <c r="AP846" s="157"/>
      <c r="AQ846" s="158">
        <f t="shared" si="83"/>
        <v>0</v>
      </c>
      <c r="AR846" s="158">
        <f t="shared" si="82"/>
        <v>35001000</v>
      </c>
      <c r="AS846" s="159"/>
      <c r="AT846" s="164"/>
      <c r="AU846" s="165"/>
      <c r="AV846" s="148"/>
    </row>
    <row r="847" spans="1:48" s="118" customFormat="1" ht="18.75" customHeight="1">
      <c r="A847" s="140">
        <v>107</v>
      </c>
      <c r="B847" s="141" t="s">
        <v>3430</v>
      </c>
      <c r="C847" s="142" t="s">
        <v>154</v>
      </c>
      <c r="D847" s="168" t="s">
        <v>113</v>
      </c>
      <c r="E847" s="168" t="s">
        <v>118</v>
      </c>
      <c r="F847" s="142" t="s">
        <v>129</v>
      </c>
      <c r="G847" s="141" t="s">
        <v>233</v>
      </c>
      <c r="H847" s="142" t="s">
        <v>82</v>
      </c>
      <c r="I847" s="142" t="s">
        <v>40</v>
      </c>
      <c r="J847" s="168" t="s">
        <v>3431</v>
      </c>
      <c r="K847" s="141" t="s">
        <v>218</v>
      </c>
      <c r="L847" s="141">
        <v>80111600</v>
      </c>
      <c r="M847" s="143">
        <v>7484000</v>
      </c>
      <c r="N847" s="144">
        <v>8</v>
      </c>
      <c r="O847" s="143">
        <v>45889287</v>
      </c>
      <c r="P847" s="144" t="s">
        <v>242</v>
      </c>
      <c r="Q847" s="144" t="s">
        <v>242</v>
      </c>
      <c r="R847" s="144" t="s">
        <v>242</v>
      </c>
      <c r="S847" s="141" t="s">
        <v>230</v>
      </c>
      <c r="T847" s="141" t="s">
        <v>2935</v>
      </c>
      <c r="U847" s="141" t="s">
        <v>2936</v>
      </c>
      <c r="V847" s="145"/>
      <c r="W847" s="141" t="s">
        <v>3345</v>
      </c>
      <c r="X847" s="146">
        <v>45362</v>
      </c>
      <c r="Y847" s="147">
        <v>202417000029903</v>
      </c>
      <c r="Z847" s="147" t="s">
        <v>38</v>
      </c>
      <c r="AA847" s="141" t="s">
        <v>712</v>
      </c>
      <c r="AB847" s="146">
        <v>45362</v>
      </c>
      <c r="AC847" s="162" t="s">
        <v>3432</v>
      </c>
      <c r="AD847" s="146">
        <v>45362</v>
      </c>
      <c r="AE847" s="163">
        <v>30000000</v>
      </c>
      <c r="AF847" s="152">
        <f t="shared" si="79"/>
        <v>15889287</v>
      </c>
      <c r="AG847" s="167">
        <v>420</v>
      </c>
      <c r="AH847" s="146">
        <v>45362</v>
      </c>
      <c r="AI847" s="163">
        <v>30000000</v>
      </c>
      <c r="AJ847" s="152">
        <f t="shared" si="80"/>
        <v>0</v>
      </c>
      <c r="AK847" s="164">
        <v>653</v>
      </c>
      <c r="AL847" s="146">
        <v>45363</v>
      </c>
      <c r="AM847" s="163">
        <v>30000000</v>
      </c>
      <c r="AN847" s="158">
        <f t="shared" si="81"/>
        <v>0</v>
      </c>
      <c r="AO847" s="157">
        <v>12000000</v>
      </c>
      <c r="AP847" s="157"/>
      <c r="AQ847" s="158">
        <f t="shared" si="83"/>
        <v>18000000</v>
      </c>
      <c r="AR847" s="158">
        <f t="shared" si="82"/>
        <v>15889287</v>
      </c>
      <c r="AS847" s="159" t="s">
        <v>170</v>
      </c>
      <c r="AT847" s="164">
        <v>145</v>
      </c>
      <c r="AU847" s="165" t="s">
        <v>3433</v>
      </c>
      <c r="AV847" s="148"/>
    </row>
    <row r="848" spans="1:48" s="118" customFormat="1" ht="18.75" customHeight="1">
      <c r="A848" s="140">
        <v>108</v>
      </c>
      <c r="B848" s="141" t="s">
        <v>3434</v>
      </c>
      <c r="C848" s="142" t="s">
        <v>154</v>
      </c>
      <c r="D848" s="168" t="s">
        <v>113</v>
      </c>
      <c r="E848" s="168" t="s">
        <v>118</v>
      </c>
      <c r="F848" s="142" t="s">
        <v>129</v>
      </c>
      <c r="G848" s="141" t="s">
        <v>233</v>
      </c>
      <c r="H848" s="142" t="s">
        <v>82</v>
      </c>
      <c r="I848" s="142" t="s">
        <v>40</v>
      </c>
      <c r="J848" s="168" t="s">
        <v>3435</v>
      </c>
      <c r="K848" s="141" t="s">
        <v>218</v>
      </c>
      <c r="L848" s="141">
        <v>80111600</v>
      </c>
      <c r="M848" s="143">
        <v>5228125</v>
      </c>
      <c r="N848" s="144">
        <v>8</v>
      </c>
      <c r="O848" s="143">
        <v>32057059</v>
      </c>
      <c r="P848" s="144" t="s">
        <v>242</v>
      </c>
      <c r="Q848" s="144" t="s">
        <v>242</v>
      </c>
      <c r="R848" s="144" t="s">
        <v>242</v>
      </c>
      <c r="S848" s="141" t="s">
        <v>230</v>
      </c>
      <c r="T848" s="141" t="s">
        <v>2935</v>
      </c>
      <c r="U848" s="141" t="s">
        <v>2936</v>
      </c>
      <c r="V848" s="145"/>
      <c r="W848" s="141" t="s">
        <v>3345</v>
      </c>
      <c r="X848" s="146">
        <v>45362</v>
      </c>
      <c r="Y848" s="147">
        <v>202417000030103</v>
      </c>
      <c r="Z848" s="147" t="s">
        <v>38</v>
      </c>
      <c r="AA848" s="141" t="s">
        <v>712</v>
      </c>
      <c r="AB848" s="146">
        <v>45362</v>
      </c>
      <c r="AC848" s="162" t="s">
        <v>3436</v>
      </c>
      <c r="AD848" s="146">
        <v>45362</v>
      </c>
      <c r="AE848" s="163">
        <v>20912380</v>
      </c>
      <c r="AF848" s="152">
        <f t="shared" si="79"/>
        <v>11144679</v>
      </c>
      <c r="AG848" s="167">
        <v>424</v>
      </c>
      <c r="AH848" s="146">
        <v>45363</v>
      </c>
      <c r="AI848" s="163">
        <v>20912380</v>
      </c>
      <c r="AJ848" s="152">
        <f t="shared" si="80"/>
        <v>0</v>
      </c>
      <c r="AK848" s="164">
        <v>841</v>
      </c>
      <c r="AL848" s="146">
        <v>45366</v>
      </c>
      <c r="AM848" s="163">
        <v>20912380</v>
      </c>
      <c r="AN848" s="158">
        <f t="shared" si="81"/>
        <v>0</v>
      </c>
      <c r="AO848" s="157">
        <v>7493603</v>
      </c>
      <c r="AP848" s="157"/>
      <c r="AQ848" s="158">
        <f t="shared" si="83"/>
        <v>13418777</v>
      </c>
      <c r="AR848" s="158">
        <f t="shared" si="82"/>
        <v>11144679</v>
      </c>
      <c r="AS848" s="159" t="s">
        <v>170</v>
      </c>
      <c r="AT848" s="164">
        <v>176</v>
      </c>
      <c r="AU848" s="165" t="s">
        <v>3437</v>
      </c>
      <c r="AV848" s="148"/>
    </row>
    <row r="849" spans="1:48" s="118" customFormat="1" ht="18.75" customHeight="1">
      <c r="A849" s="140">
        <v>109</v>
      </c>
      <c r="B849" s="141" t="s">
        <v>3438</v>
      </c>
      <c r="C849" s="142" t="s">
        <v>154</v>
      </c>
      <c r="D849" s="168" t="s">
        <v>113</v>
      </c>
      <c r="E849" s="168" t="s">
        <v>118</v>
      </c>
      <c r="F849" s="142" t="s">
        <v>129</v>
      </c>
      <c r="G849" s="141" t="s">
        <v>233</v>
      </c>
      <c r="H849" s="142" t="s">
        <v>82</v>
      </c>
      <c r="I849" s="142" t="s">
        <v>40</v>
      </c>
      <c r="J849" s="168" t="s">
        <v>3439</v>
      </c>
      <c r="K849" s="141" t="s">
        <v>218</v>
      </c>
      <c r="L849" s="141">
        <v>80111600</v>
      </c>
      <c r="M849" s="143">
        <v>3645166.6666666665</v>
      </c>
      <c r="N849" s="144">
        <v>6</v>
      </c>
      <c r="O849" s="143">
        <v>608235</v>
      </c>
      <c r="P849" s="144" t="s">
        <v>242</v>
      </c>
      <c r="Q849" s="144" t="s">
        <v>242</v>
      </c>
      <c r="R849" s="144" t="s">
        <v>242</v>
      </c>
      <c r="S849" s="141" t="s">
        <v>230</v>
      </c>
      <c r="T849" s="141" t="s">
        <v>2935</v>
      </c>
      <c r="U849" s="141" t="s">
        <v>2936</v>
      </c>
      <c r="V849" s="145"/>
      <c r="W849" s="141" t="s">
        <v>3345</v>
      </c>
      <c r="X849" s="146">
        <v>45363</v>
      </c>
      <c r="Y849" s="147">
        <v>202417000030323</v>
      </c>
      <c r="Z849" s="147" t="s">
        <v>179</v>
      </c>
      <c r="AA849" s="141" t="s">
        <v>3440</v>
      </c>
      <c r="AB849" s="146">
        <v>45363</v>
      </c>
      <c r="AC849" s="162"/>
      <c r="AD849" s="146"/>
      <c r="AE849" s="163"/>
      <c r="AF849" s="152">
        <f t="shared" si="79"/>
        <v>608235</v>
      </c>
      <c r="AG849" s="167"/>
      <c r="AH849" s="146"/>
      <c r="AI849" s="163"/>
      <c r="AJ849" s="152">
        <f t="shared" si="80"/>
        <v>0</v>
      </c>
      <c r="AK849" s="164"/>
      <c r="AL849" s="146"/>
      <c r="AM849" s="163"/>
      <c r="AN849" s="158">
        <f t="shared" si="81"/>
        <v>0</v>
      </c>
      <c r="AO849" s="157"/>
      <c r="AP849" s="157"/>
      <c r="AQ849" s="158">
        <f t="shared" si="83"/>
        <v>0</v>
      </c>
      <c r="AR849" s="158">
        <f t="shared" si="82"/>
        <v>608235</v>
      </c>
      <c r="AS849" s="159"/>
      <c r="AT849" s="164"/>
      <c r="AU849" s="165"/>
      <c r="AV849" s="148"/>
    </row>
    <row r="850" spans="1:48" s="118" customFormat="1" ht="18.75" customHeight="1">
      <c r="A850" s="140">
        <v>110</v>
      </c>
      <c r="B850" s="141" t="s">
        <v>3441</v>
      </c>
      <c r="C850" s="142" t="s">
        <v>154</v>
      </c>
      <c r="D850" s="168" t="s">
        <v>113</v>
      </c>
      <c r="E850" s="168" t="s">
        <v>118</v>
      </c>
      <c r="F850" s="142" t="s">
        <v>129</v>
      </c>
      <c r="G850" s="141" t="s">
        <v>233</v>
      </c>
      <c r="H850" s="142" t="s">
        <v>82</v>
      </c>
      <c r="I850" s="142" t="s">
        <v>40</v>
      </c>
      <c r="J850" s="168" t="s">
        <v>3442</v>
      </c>
      <c r="K850" s="141" t="s">
        <v>218</v>
      </c>
      <c r="L850" s="141">
        <v>80111600</v>
      </c>
      <c r="M850" s="143">
        <v>7201250</v>
      </c>
      <c r="N850" s="144">
        <v>8</v>
      </c>
      <c r="O850" s="143">
        <v>50463480</v>
      </c>
      <c r="P850" s="144" t="s">
        <v>242</v>
      </c>
      <c r="Q850" s="144" t="s">
        <v>242</v>
      </c>
      <c r="R850" s="144" t="s">
        <v>242</v>
      </c>
      <c r="S850" s="141" t="s">
        <v>230</v>
      </c>
      <c r="T850" s="141" t="s">
        <v>2935</v>
      </c>
      <c r="U850" s="141" t="s">
        <v>2936</v>
      </c>
      <c r="V850" s="145"/>
      <c r="W850" s="141" t="s">
        <v>3345</v>
      </c>
      <c r="X850" s="146">
        <v>45362</v>
      </c>
      <c r="Y850" s="147">
        <v>202417000030103</v>
      </c>
      <c r="Z850" s="147" t="s">
        <v>38</v>
      </c>
      <c r="AA850" s="141" t="s">
        <v>712</v>
      </c>
      <c r="AB850" s="146">
        <v>45362</v>
      </c>
      <c r="AC850" s="162" t="s">
        <v>3443</v>
      </c>
      <c r="AD850" s="146">
        <v>45362</v>
      </c>
      <c r="AE850" s="163">
        <v>28000000</v>
      </c>
      <c r="AF850" s="152">
        <f t="shared" si="79"/>
        <v>22463480</v>
      </c>
      <c r="AG850" s="167">
        <v>423</v>
      </c>
      <c r="AH850" s="146">
        <v>45363</v>
      </c>
      <c r="AI850" s="163">
        <v>28000000</v>
      </c>
      <c r="AJ850" s="152">
        <f t="shared" si="80"/>
        <v>0</v>
      </c>
      <c r="AK850" s="164">
        <v>1126</v>
      </c>
      <c r="AL850" s="146">
        <v>45378</v>
      </c>
      <c r="AM850" s="163">
        <v>28000000</v>
      </c>
      <c r="AN850" s="158">
        <f t="shared" si="81"/>
        <v>0</v>
      </c>
      <c r="AO850" s="157">
        <v>7000000</v>
      </c>
      <c r="AP850" s="157"/>
      <c r="AQ850" s="158">
        <f t="shared" si="83"/>
        <v>21000000</v>
      </c>
      <c r="AR850" s="158">
        <f t="shared" si="82"/>
        <v>22463480</v>
      </c>
      <c r="AS850" s="159" t="s">
        <v>170</v>
      </c>
      <c r="AT850" s="164">
        <v>233</v>
      </c>
      <c r="AU850" s="165" t="s">
        <v>3444</v>
      </c>
      <c r="AV850" s="148"/>
    </row>
    <row r="851" spans="1:48" s="118" customFormat="1" ht="18.75" customHeight="1">
      <c r="A851" s="140">
        <v>111</v>
      </c>
      <c r="B851" s="141" t="s">
        <v>3445</v>
      </c>
      <c r="C851" s="142" t="s">
        <v>154</v>
      </c>
      <c r="D851" s="168" t="s">
        <v>113</v>
      </c>
      <c r="E851" s="168" t="s">
        <v>118</v>
      </c>
      <c r="F851" s="142" t="s">
        <v>129</v>
      </c>
      <c r="G851" s="141" t="s">
        <v>233</v>
      </c>
      <c r="H851" s="142" t="s">
        <v>82</v>
      </c>
      <c r="I851" s="142" t="s">
        <v>40</v>
      </c>
      <c r="J851" s="168" t="s">
        <v>3446</v>
      </c>
      <c r="K851" s="141" t="s">
        <v>218</v>
      </c>
      <c r="L851" s="141">
        <v>80111600</v>
      </c>
      <c r="M851" s="143">
        <v>8000000</v>
      </c>
      <c r="N851" s="144">
        <v>7</v>
      </c>
      <c r="O851" s="143">
        <v>49053200</v>
      </c>
      <c r="P851" s="144" t="s">
        <v>242</v>
      </c>
      <c r="Q851" s="144" t="s">
        <v>242</v>
      </c>
      <c r="R851" s="144" t="s">
        <v>242</v>
      </c>
      <c r="S851" s="141" t="s">
        <v>230</v>
      </c>
      <c r="T851" s="141" t="s">
        <v>2935</v>
      </c>
      <c r="U851" s="141" t="s">
        <v>2936</v>
      </c>
      <c r="V851" s="145"/>
      <c r="W851" s="141" t="s">
        <v>3345</v>
      </c>
      <c r="X851" s="146">
        <v>45362</v>
      </c>
      <c r="Y851" s="147">
        <v>202417000030103</v>
      </c>
      <c r="Z851" s="147" t="s">
        <v>38</v>
      </c>
      <c r="AA851" s="141" t="s">
        <v>712</v>
      </c>
      <c r="AB851" s="146">
        <v>45362</v>
      </c>
      <c r="AC851" s="162" t="s">
        <v>3447</v>
      </c>
      <c r="AD851" s="146">
        <v>45362</v>
      </c>
      <c r="AE851" s="163">
        <v>32000000</v>
      </c>
      <c r="AF851" s="152">
        <f t="shared" si="79"/>
        <v>17053200</v>
      </c>
      <c r="AG851" s="167">
        <v>426</v>
      </c>
      <c r="AH851" s="146">
        <v>45363</v>
      </c>
      <c r="AI851" s="163">
        <v>32000000</v>
      </c>
      <c r="AJ851" s="152">
        <f t="shared" si="80"/>
        <v>0</v>
      </c>
      <c r="AK851" s="164">
        <v>1035</v>
      </c>
      <c r="AL851" s="146">
        <v>45372</v>
      </c>
      <c r="AM851" s="163">
        <v>32000000</v>
      </c>
      <c r="AN851" s="158">
        <f t="shared" si="81"/>
        <v>0</v>
      </c>
      <c r="AO851" s="157">
        <v>10666667</v>
      </c>
      <c r="AP851" s="157"/>
      <c r="AQ851" s="158">
        <f t="shared" si="83"/>
        <v>21333333</v>
      </c>
      <c r="AR851" s="158">
        <f t="shared" si="82"/>
        <v>17053200</v>
      </c>
      <c r="AS851" s="159" t="s">
        <v>170</v>
      </c>
      <c r="AT851" s="164">
        <v>207</v>
      </c>
      <c r="AU851" s="165" t="s">
        <v>3448</v>
      </c>
      <c r="AV851" s="148"/>
    </row>
    <row r="852" spans="1:48" s="118" customFormat="1" ht="18.75" customHeight="1">
      <c r="A852" s="140">
        <v>112</v>
      </c>
      <c r="B852" s="141" t="s">
        <v>3449</v>
      </c>
      <c r="C852" s="142" t="s">
        <v>154</v>
      </c>
      <c r="D852" s="168" t="s">
        <v>113</v>
      </c>
      <c r="E852" s="168" t="s">
        <v>118</v>
      </c>
      <c r="F852" s="142" t="s">
        <v>129</v>
      </c>
      <c r="G852" s="141" t="s">
        <v>233</v>
      </c>
      <c r="H852" s="142" t="s">
        <v>82</v>
      </c>
      <c r="I852" s="142" t="s">
        <v>40</v>
      </c>
      <c r="J852" s="168" t="s">
        <v>3450</v>
      </c>
      <c r="K852" s="141" t="s">
        <v>218</v>
      </c>
      <c r="L852" s="141">
        <v>80111600</v>
      </c>
      <c r="M852" s="143">
        <v>4962375</v>
      </c>
      <c r="N852" s="144">
        <v>8</v>
      </c>
      <c r="O852" s="143">
        <v>34774340</v>
      </c>
      <c r="P852" s="144" t="s">
        <v>2944</v>
      </c>
      <c r="Q852" s="144" t="s">
        <v>2944</v>
      </c>
      <c r="R852" s="144" t="s">
        <v>2944</v>
      </c>
      <c r="S852" s="141" t="s">
        <v>230</v>
      </c>
      <c r="T852" s="141" t="s">
        <v>2935</v>
      </c>
      <c r="U852" s="141" t="s">
        <v>2936</v>
      </c>
      <c r="V852" s="145"/>
      <c r="W852" s="141" t="s">
        <v>3345</v>
      </c>
      <c r="X852" s="146">
        <v>45362</v>
      </c>
      <c r="Y852" s="147">
        <v>202417000030103</v>
      </c>
      <c r="Z852" s="147" t="s">
        <v>38</v>
      </c>
      <c r="AA852" s="141" t="s">
        <v>712</v>
      </c>
      <c r="AB852" s="146">
        <v>45362</v>
      </c>
      <c r="AC852" s="162" t="s">
        <v>3451</v>
      </c>
      <c r="AD852" s="146">
        <v>45362</v>
      </c>
      <c r="AE852" s="163">
        <v>19429400</v>
      </c>
      <c r="AF852" s="152">
        <f t="shared" si="79"/>
        <v>15344940</v>
      </c>
      <c r="AG852" s="167">
        <v>425</v>
      </c>
      <c r="AH852" s="146">
        <v>45363</v>
      </c>
      <c r="AI852" s="163">
        <v>16000000</v>
      </c>
      <c r="AJ852" s="152">
        <f t="shared" si="80"/>
        <v>3429400</v>
      </c>
      <c r="AK852" s="164">
        <v>1015</v>
      </c>
      <c r="AL852" s="146">
        <v>45371</v>
      </c>
      <c r="AM852" s="163">
        <v>16000000</v>
      </c>
      <c r="AN852" s="158">
        <f t="shared" si="81"/>
        <v>0</v>
      </c>
      <c r="AO852" s="157">
        <v>5466667</v>
      </c>
      <c r="AP852" s="157"/>
      <c r="AQ852" s="158">
        <f t="shared" si="83"/>
        <v>10533333</v>
      </c>
      <c r="AR852" s="158">
        <f t="shared" si="82"/>
        <v>18774340</v>
      </c>
      <c r="AS852" s="159" t="s">
        <v>170</v>
      </c>
      <c r="AT852" s="164">
        <v>189</v>
      </c>
      <c r="AU852" s="165" t="s">
        <v>3452</v>
      </c>
      <c r="AV852" s="148" t="s">
        <v>3453</v>
      </c>
    </row>
    <row r="853" spans="1:48" s="118" customFormat="1" ht="18.75" customHeight="1">
      <c r="A853" s="140">
        <v>113</v>
      </c>
      <c r="B853" s="141" t="s">
        <v>3454</v>
      </c>
      <c r="C853" s="142" t="s">
        <v>154</v>
      </c>
      <c r="D853" s="168" t="s">
        <v>113</v>
      </c>
      <c r="E853" s="168" t="s">
        <v>118</v>
      </c>
      <c r="F853" s="142" t="s">
        <v>129</v>
      </c>
      <c r="G853" s="141" t="s">
        <v>233</v>
      </c>
      <c r="H853" s="142" t="s">
        <v>82</v>
      </c>
      <c r="I853" s="142" t="s">
        <v>40</v>
      </c>
      <c r="J853" s="168" t="s">
        <v>3455</v>
      </c>
      <c r="K853" s="141" t="s">
        <v>218</v>
      </c>
      <c r="L853" s="141">
        <v>80111600</v>
      </c>
      <c r="M853" s="143">
        <v>7727000</v>
      </c>
      <c r="N853" s="144">
        <v>7</v>
      </c>
      <c r="O853" s="143">
        <v>47379260</v>
      </c>
      <c r="P853" s="144" t="s">
        <v>2944</v>
      </c>
      <c r="Q853" s="144" t="s">
        <v>2944</v>
      </c>
      <c r="R853" s="144" t="s">
        <v>2944</v>
      </c>
      <c r="S853" s="141" t="s">
        <v>230</v>
      </c>
      <c r="T853" s="141" t="s">
        <v>2935</v>
      </c>
      <c r="U853" s="141" t="s">
        <v>2936</v>
      </c>
      <c r="V853" s="145"/>
      <c r="W853" s="141" t="s">
        <v>3345</v>
      </c>
      <c r="X853" s="146">
        <v>45362</v>
      </c>
      <c r="Y853" s="147">
        <v>202417000030103</v>
      </c>
      <c r="Z853" s="147" t="s">
        <v>38</v>
      </c>
      <c r="AA853" s="141" t="s">
        <v>712</v>
      </c>
      <c r="AB853" s="146">
        <v>45362</v>
      </c>
      <c r="AC853" s="162" t="s">
        <v>3456</v>
      </c>
      <c r="AD853" s="146">
        <v>45362</v>
      </c>
      <c r="AE853" s="163">
        <v>30907780</v>
      </c>
      <c r="AF853" s="152">
        <f t="shared" si="79"/>
        <v>16471480</v>
      </c>
      <c r="AG853" s="167">
        <v>427</v>
      </c>
      <c r="AH853" s="146">
        <v>45363</v>
      </c>
      <c r="AI853" s="163">
        <v>30907780</v>
      </c>
      <c r="AJ853" s="152">
        <f t="shared" si="80"/>
        <v>0</v>
      </c>
      <c r="AK853" s="164">
        <v>833</v>
      </c>
      <c r="AL853" s="146">
        <v>45366</v>
      </c>
      <c r="AM853" s="163">
        <v>30907780</v>
      </c>
      <c r="AN853" s="158">
        <f t="shared" si="81"/>
        <v>0</v>
      </c>
      <c r="AO853" s="157">
        <v>10817723</v>
      </c>
      <c r="AP853" s="157"/>
      <c r="AQ853" s="158">
        <f t="shared" si="83"/>
        <v>20090057</v>
      </c>
      <c r="AR853" s="158">
        <f t="shared" si="82"/>
        <v>16471480</v>
      </c>
      <c r="AS853" s="159" t="s">
        <v>170</v>
      </c>
      <c r="AT853" s="164">
        <v>168</v>
      </c>
      <c r="AU853" s="165" t="s">
        <v>3457</v>
      </c>
      <c r="AV853" s="148"/>
    </row>
    <row r="854" spans="1:48" s="118" customFormat="1" ht="18.75" customHeight="1">
      <c r="A854" s="140">
        <v>114</v>
      </c>
      <c r="B854" s="141" t="s">
        <v>3458</v>
      </c>
      <c r="C854" s="142" t="s">
        <v>154</v>
      </c>
      <c r="D854" s="168" t="s">
        <v>113</v>
      </c>
      <c r="E854" s="168" t="s">
        <v>118</v>
      </c>
      <c r="F854" s="142" t="s">
        <v>129</v>
      </c>
      <c r="G854" s="141" t="s">
        <v>233</v>
      </c>
      <c r="H854" s="142" t="s">
        <v>82</v>
      </c>
      <c r="I854" s="142" t="s">
        <v>40</v>
      </c>
      <c r="J854" s="168" t="s">
        <v>3459</v>
      </c>
      <c r="K854" s="141" t="s">
        <v>218</v>
      </c>
      <c r="L854" s="141">
        <v>80111600</v>
      </c>
      <c r="M854" s="143">
        <v>4000000</v>
      </c>
      <c r="N854" s="144">
        <v>6</v>
      </c>
      <c r="O854" s="143">
        <v>21022800</v>
      </c>
      <c r="P854" s="144" t="s">
        <v>2934</v>
      </c>
      <c r="Q854" s="144" t="s">
        <v>2934</v>
      </c>
      <c r="R854" s="144" t="s">
        <v>2934</v>
      </c>
      <c r="S854" s="141" t="s">
        <v>230</v>
      </c>
      <c r="T854" s="141" t="s">
        <v>2935</v>
      </c>
      <c r="U854" s="141" t="s">
        <v>2936</v>
      </c>
      <c r="V854" s="145"/>
      <c r="W854" s="141" t="s">
        <v>3345</v>
      </c>
      <c r="X854" s="146">
        <v>45433</v>
      </c>
      <c r="Y854" s="147">
        <v>202417000048873</v>
      </c>
      <c r="Z854" s="147" t="s">
        <v>38</v>
      </c>
      <c r="AA854" s="141" t="s">
        <v>712</v>
      </c>
      <c r="AB854" s="146">
        <v>45434</v>
      </c>
      <c r="AC854" s="162" t="s">
        <v>3460</v>
      </c>
      <c r="AD854" s="146">
        <v>45434</v>
      </c>
      <c r="AE854" s="163">
        <v>10500000</v>
      </c>
      <c r="AF854" s="152">
        <f t="shared" si="79"/>
        <v>10522800</v>
      </c>
      <c r="AG854" s="167">
        <v>830</v>
      </c>
      <c r="AH854" s="146">
        <v>45435</v>
      </c>
      <c r="AI854" s="163">
        <v>10500000</v>
      </c>
      <c r="AJ854" s="152">
        <f t="shared" si="80"/>
        <v>0</v>
      </c>
      <c r="AK854" s="164">
        <v>2745</v>
      </c>
      <c r="AL854" s="146">
        <v>45439</v>
      </c>
      <c r="AM854" s="163">
        <v>10500000</v>
      </c>
      <c r="AN854" s="158">
        <f t="shared" si="81"/>
        <v>0</v>
      </c>
      <c r="AO854" s="157">
        <v>0</v>
      </c>
      <c r="AP854" s="157"/>
      <c r="AQ854" s="158">
        <f t="shared" si="83"/>
        <v>10500000</v>
      </c>
      <c r="AR854" s="158">
        <f t="shared" si="82"/>
        <v>10522800</v>
      </c>
      <c r="AS854" s="159" t="s">
        <v>170</v>
      </c>
      <c r="AT854" s="164">
        <v>443</v>
      </c>
      <c r="AU854" s="165" t="s">
        <v>3461</v>
      </c>
      <c r="AV854" s="148"/>
    </row>
    <row r="855" spans="1:48" s="118" customFormat="1" ht="18.75" customHeight="1">
      <c r="A855" s="140">
        <v>115</v>
      </c>
      <c r="B855" s="141" t="s">
        <v>3462</v>
      </c>
      <c r="C855" s="142" t="s">
        <v>154</v>
      </c>
      <c r="D855" s="168" t="s">
        <v>113</v>
      </c>
      <c r="E855" s="168" t="s">
        <v>118</v>
      </c>
      <c r="F855" s="142" t="s">
        <v>129</v>
      </c>
      <c r="G855" s="141" t="s">
        <v>233</v>
      </c>
      <c r="H855" s="142" t="s">
        <v>82</v>
      </c>
      <c r="I855" s="142" t="s">
        <v>40</v>
      </c>
      <c r="J855" s="168" t="s">
        <v>3463</v>
      </c>
      <c r="K855" s="141" t="s">
        <v>218</v>
      </c>
      <c r="L855" s="141">
        <v>80111600</v>
      </c>
      <c r="M855" s="143">
        <v>6200000</v>
      </c>
      <c r="N855" s="144">
        <v>8</v>
      </c>
      <c r="O855" s="143">
        <v>43447120</v>
      </c>
      <c r="P855" s="144" t="s">
        <v>2944</v>
      </c>
      <c r="Q855" s="144" t="s">
        <v>2944</v>
      </c>
      <c r="R855" s="144" t="s">
        <v>2944</v>
      </c>
      <c r="S855" s="141" t="s">
        <v>230</v>
      </c>
      <c r="T855" s="141" t="s">
        <v>2935</v>
      </c>
      <c r="U855" s="141" t="s">
        <v>2936</v>
      </c>
      <c r="V855" s="145"/>
      <c r="W855" s="141" t="s">
        <v>3345</v>
      </c>
      <c r="X855" s="146">
        <v>45362</v>
      </c>
      <c r="Y855" s="147">
        <v>202417000030103</v>
      </c>
      <c r="Z855" s="147" t="s">
        <v>38</v>
      </c>
      <c r="AA855" s="141" t="s">
        <v>712</v>
      </c>
      <c r="AB855" s="146">
        <v>45362</v>
      </c>
      <c r="AC855" s="162" t="s">
        <v>3464</v>
      </c>
      <c r="AD855" s="146">
        <v>45362</v>
      </c>
      <c r="AE855" s="163">
        <v>24800000</v>
      </c>
      <c r="AF855" s="152">
        <f t="shared" si="79"/>
        <v>18647120</v>
      </c>
      <c r="AG855" s="167">
        <v>429</v>
      </c>
      <c r="AH855" s="146">
        <v>45363</v>
      </c>
      <c r="AI855" s="163">
        <v>24800000</v>
      </c>
      <c r="AJ855" s="152">
        <f t="shared" si="80"/>
        <v>0</v>
      </c>
      <c r="AK855" s="164">
        <v>842</v>
      </c>
      <c r="AL855" s="146">
        <v>45366</v>
      </c>
      <c r="AM855" s="163">
        <v>24800000</v>
      </c>
      <c r="AN855" s="158">
        <f t="shared" si="81"/>
        <v>0</v>
      </c>
      <c r="AO855" s="157">
        <v>8886667</v>
      </c>
      <c r="AP855" s="157"/>
      <c r="AQ855" s="158">
        <f t="shared" si="83"/>
        <v>15913333</v>
      </c>
      <c r="AR855" s="158">
        <f t="shared" si="82"/>
        <v>18647120</v>
      </c>
      <c r="AS855" s="159" t="s">
        <v>170</v>
      </c>
      <c r="AT855" s="164">
        <v>175</v>
      </c>
      <c r="AU855" s="165" t="s">
        <v>3465</v>
      </c>
      <c r="AV855" s="148"/>
    </row>
    <row r="856" spans="1:48" s="118" customFormat="1" ht="18.75" customHeight="1">
      <c r="A856" s="140">
        <v>116</v>
      </c>
      <c r="B856" s="141" t="s">
        <v>3466</v>
      </c>
      <c r="C856" s="142" t="s">
        <v>154</v>
      </c>
      <c r="D856" s="168" t="s">
        <v>113</v>
      </c>
      <c r="E856" s="168" t="s">
        <v>118</v>
      </c>
      <c r="F856" s="142" t="s">
        <v>129</v>
      </c>
      <c r="G856" s="141" t="s">
        <v>233</v>
      </c>
      <c r="H856" s="142" t="s">
        <v>82</v>
      </c>
      <c r="I856" s="142" t="s">
        <v>40</v>
      </c>
      <c r="J856" s="168" t="s">
        <v>3467</v>
      </c>
      <c r="K856" s="141" t="s">
        <v>218</v>
      </c>
      <c r="L856" s="141">
        <v>80111600</v>
      </c>
      <c r="M856" s="143">
        <v>3453375</v>
      </c>
      <c r="N856" s="144">
        <v>8</v>
      </c>
      <c r="O856" s="143">
        <v>24199871</v>
      </c>
      <c r="P856" s="144" t="s">
        <v>2944</v>
      </c>
      <c r="Q856" s="144" t="s">
        <v>2944</v>
      </c>
      <c r="R856" s="144" t="s">
        <v>2944</v>
      </c>
      <c r="S856" s="141" t="s">
        <v>230</v>
      </c>
      <c r="T856" s="141" t="s">
        <v>2935</v>
      </c>
      <c r="U856" s="141" t="s">
        <v>2936</v>
      </c>
      <c r="V856" s="145"/>
      <c r="W856" s="141" t="s">
        <v>3345</v>
      </c>
      <c r="X856" s="146">
        <v>45418</v>
      </c>
      <c r="Y856" s="147">
        <v>202417000042723</v>
      </c>
      <c r="Z856" s="147" t="s">
        <v>38</v>
      </c>
      <c r="AA856" s="141" t="s">
        <v>712</v>
      </c>
      <c r="AB856" s="146">
        <v>45418</v>
      </c>
      <c r="AC856" s="162" t="s">
        <v>3468</v>
      </c>
      <c r="AD856" s="146">
        <v>45418</v>
      </c>
      <c r="AE856" s="163">
        <v>7200000</v>
      </c>
      <c r="AF856" s="152">
        <f t="shared" si="79"/>
        <v>16999871</v>
      </c>
      <c r="AG856" s="167">
        <v>689</v>
      </c>
      <c r="AH856" s="146">
        <v>45419</v>
      </c>
      <c r="AI856" s="163">
        <v>0</v>
      </c>
      <c r="AJ856" s="152">
        <f t="shared" si="80"/>
        <v>7200000</v>
      </c>
      <c r="AK856" s="164"/>
      <c r="AL856" s="146"/>
      <c r="AM856" s="163"/>
      <c r="AN856" s="158">
        <f t="shared" si="81"/>
        <v>0</v>
      </c>
      <c r="AO856" s="157"/>
      <c r="AP856" s="157"/>
      <c r="AQ856" s="158">
        <f t="shared" si="83"/>
        <v>0</v>
      </c>
      <c r="AR856" s="158">
        <f t="shared" si="82"/>
        <v>24199871</v>
      </c>
      <c r="AS856" s="159"/>
      <c r="AT856" s="164"/>
      <c r="AU856" s="165"/>
      <c r="AV856" s="148" t="s">
        <v>3469</v>
      </c>
    </row>
    <row r="857" spans="1:48" s="118" customFormat="1" ht="18.75" customHeight="1">
      <c r="A857" s="140">
        <v>117</v>
      </c>
      <c r="B857" s="141" t="s">
        <v>3470</v>
      </c>
      <c r="C857" s="142" t="s">
        <v>154</v>
      </c>
      <c r="D857" s="168" t="s">
        <v>113</v>
      </c>
      <c r="E857" s="168" t="s">
        <v>118</v>
      </c>
      <c r="F857" s="142" t="s">
        <v>129</v>
      </c>
      <c r="G857" s="141" t="s">
        <v>233</v>
      </c>
      <c r="H857" s="142" t="s">
        <v>82</v>
      </c>
      <c r="I857" s="142" t="s">
        <v>40</v>
      </c>
      <c r="J857" s="168" t="s">
        <v>3471</v>
      </c>
      <c r="K857" s="141" t="s">
        <v>218</v>
      </c>
      <c r="L857" s="141">
        <v>80111600</v>
      </c>
      <c r="M857" s="143">
        <v>5500000</v>
      </c>
      <c r="N857" s="144">
        <v>9</v>
      </c>
      <c r="O857" s="143">
        <v>43359525</v>
      </c>
      <c r="P857" s="144" t="s">
        <v>242</v>
      </c>
      <c r="Q857" s="144" t="s">
        <v>242</v>
      </c>
      <c r="R857" s="144" t="s">
        <v>242</v>
      </c>
      <c r="S857" s="141" t="s">
        <v>230</v>
      </c>
      <c r="T857" s="141" t="s">
        <v>2935</v>
      </c>
      <c r="U857" s="141" t="s">
        <v>2936</v>
      </c>
      <c r="V857" s="145"/>
      <c r="W857" s="141" t="s">
        <v>3345</v>
      </c>
      <c r="X857" s="146">
        <v>45344</v>
      </c>
      <c r="Y857" s="147">
        <v>202417000022983</v>
      </c>
      <c r="Z857" s="147" t="s">
        <v>38</v>
      </c>
      <c r="AA857" s="141" t="s">
        <v>712</v>
      </c>
      <c r="AB857" s="146">
        <v>45344</v>
      </c>
      <c r="AC857" s="162" t="s">
        <v>3472</v>
      </c>
      <c r="AD857" s="146">
        <v>45344</v>
      </c>
      <c r="AE857" s="163">
        <v>26180000</v>
      </c>
      <c r="AF857" s="152">
        <f t="shared" si="79"/>
        <v>17179525</v>
      </c>
      <c r="AG857" s="167">
        <v>528</v>
      </c>
      <c r="AH857" s="146">
        <v>45371</v>
      </c>
      <c r="AI857" s="163">
        <v>26180000</v>
      </c>
      <c r="AJ857" s="152">
        <f t="shared" si="80"/>
        <v>0</v>
      </c>
      <c r="AK857" s="164">
        <v>1131</v>
      </c>
      <c r="AL857" s="146">
        <v>45378</v>
      </c>
      <c r="AM857" s="163">
        <v>26180000</v>
      </c>
      <c r="AN857" s="158">
        <f t="shared" si="81"/>
        <v>0</v>
      </c>
      <c r="AO857" s="157">
        <v>6545000</v>
      </c>
      <c r="AP857" s="157"/>
      <c r="AQ857" s="158">
        <f t="shared" si="83"/>
        <v>19635000</v>
      </c>
      <c r="AR857" s="158">
        <f t="shared" si="82"/>
        <v>17179525</v>
      </c>
      <c r="AS857" s="159" t="s">
        <v>170</v>
      </c>
      <c r="AT857" s="164">
        <v>243</v>
      </c>
      <c r="AU857" s="165" t="s">
        <v>3473</v>
      </c>
      <c r="AV857" s="148"/>
    </row>
    <row r="858" spans="1:48" s="118" customFormat="1" ht="18.75" customHeight="1">
      <c r="A858" s="140">
        <v>118</v>
      </c>
      <c r="B858" s="141" t="s">
        <v>3474</v>
      </c>
      <c r="C858" s="142" t="s">
        <v>154</v>
      </c>
      <c r="D858" s="168" t="s">
        <v>113</v>
      </c>
      <c r="E858" s="168" t="s">
        <v>118</v>
      </c>
      <c r="F858" s="142" t="s">
        <v>129</v>
      </c>
      <c r="G858" s="141" t="s">
        <v>233</v>
      </c>
      <c r="H858" s="142" t="s">
        <v>82</v>
      </c>
      <c r="I858" s="142" t="s">
        <v>40</v>
      </c>
      <c r="J858" s="168" t="s">
        <v>3475</v>
      </c>
      <c r="K858" s="141" t="s">
        <v>218</v>
      </c>
      <c r="L858" s="141">
        <v>80111600</v>
      </c>
      <c r="M858" s="143">
        <v>10500000</v>
      </c>
      <c r="N858" s="144">
        <v>6</v>
      </c>
      <c r="O858" s="143">
        <v>55184850</v>
      </c>
      <c r="P858" s="144" t="s">
        <v>242</v>
      </c>
      <c r="Q858" s="144" t="s">
        <v>242</v>
      </c>
      <c r="R858" s="144" t="s">
        <v>242</v>
      </c>
      <c r="S858" s="141" t="s">
        <v>230</v>
      </c>
      <c r="T858" s="141" t="s">
        <v>2935</v>
      </c>
      <c r="U858" s="141" t="s">
        <v>2936</v>
      </c>
      <c r="V858" s="145"/>
      <c r="W858" s="141" t="s">
        <v>3345</v>
      </c>
      <c r="X858" s="146">
        <v>45362</v>
      </c>
      <c r="Y858" s="147">
        <v>202417000030103</v>
      </c>
      <c r="Z858" s="147" t="s">
        <v>38</v>
      </c>
      <c r="AA858" s="141" t="s">
        <v>712</v>
      </c>
      <c r="AB858" s="146">
        <v>45362</v>
      </c>
      <c r="AC858" s="162" t="s">
        <v>3476</v>
      </c>
      <c r="AD858" s="146">
        <v>45362</v>
      </c>
      <c r="AE858" s="163">
        <v>28000000</v>
      </c>
      <c r="AF858" s="152">
        <f t="shared" si="79"/>
        <v>27184850</v>
      </c>
      <c r="AG858" s="167">
        <v>430</v>
      </c>
      <c r="AH858" s="146">
        <v>45363</v>
      </c>
      <c r="AI858" s="163">
        <v>28000000</v>
      </c>
      <c r="AJ858" s="152">
        <f t="shared" si="80"/>
        <v>0</v>
      </c>
      <c r="AK858" s="164">
        <v>938</v>
      </c>
      <c r="AL858" s="146">
        <v>45370</v>
      </c>
      <c r="AM858" s="163">
        <v>28000000</v>
      </c>
      <c r="AN858" s="158">
        <f t="shared" si="81"/>
        <v>0</v>
      </c>
      <c r="AO858" s="157">
        <v>9800000</v>
      </c>
      <c r="AP858" s="157"/>
      <c r="AQ858" s="158">
        <f t="shared" si="83"/>
        <v>18200000</v>
      </c>
      <c r="AR858" s="158">
        <f t="shared" si="82"/>
        <v>27184850</v>
      </c>
      <c r="AS858" s="159" t="s">
        <v>170</v>
      </c>
      <c r="AT858" s="164">
        <v>184</v>
      </c>
      <c r="AU858" s="165" t="s">
        <v>3477</v>
      </c>
      <c r="AV858" s="148"/>
    </row>
    <row r="859" spans="1:48" s="118" customFormat="1" ht="18.75" customHeight="1">
      <c r="A859" s="140">
        <v>119</v>
      </c>
      <c r="B859" s="141" t="s">
        <v>3478</v>
      </c>
      <c r="C859" s="142" t="s">
        <v>154</v>
      </c>
      <c r="D859" s="168" t="s">
        <v>113</v>
      </c>
      <c r="E859" s="168" t="s">
        <v>118</v>
      </c>
      <c r="F859" s="142" t="s">
        <v>129</v>
      </c>
      <c r="G859" s="141" t="s">
        <v>233</v>
      </c>
      <c r="H859" s="142" t="s">
        <v>82</v>
      </c>
      <c r="I859" s="142" t="s">
        <v>40</v>
      </c>
      <c r="J859" s="168" t="s">
        <v>3479</v>
      </c>
      <c r="K859" s="141" t="s">
        <v>218</v>
      </c>
      <c r="L859" s="141">
        <v>80111600</v>
      </c>
      <c r="M859" s="143">
        <v>6569625</v>
      </c>
      <c r="N859" s="144">
        <v>4</v>
      </c>
      <c r="O859" s="143">
        <v>26278500</v>
      </c>
      <c r="P859" s="144" t="s">
        <v>2945</v>
      </c>
      <c r="Q859" s="144" t="s">
        <v>2945</v>
      </c>
      <c r="R859" s="144" t="s">
        <v>2945</v>
      </c>
      <c r="S859" s="141" t="s">
        <v>230</v>
      </c>
      <c r="T859" s="141" t="s">
        <v>2935</v>
      </c>
      <c r="U859" s="141" t="s">
        <v>2936</v>
      </c>
      <c r="V859" s="145"/>
      <c r="W859" s="141" t="s">
        <v>3345</v>
      </c>
      <c r="X859" s="146">
        <v>45386</v>
      </c>
      <c r="Y859" s="147">
        <v>202417000035803</v>
      </c>
      <c r="Z859" s="147" t="s">
        <v>179</v>
      </c>
      <c r="AA859" s="141" t="s">
        <v>712</v>
      </c>
      <c r="AB859" s="146">
        <v>45387</v>
      </c>
      <c r="AC859" s="162" t="s">
        <v>3480</v>
      </c>
      <c r="AD859" s="146">
        <v>45398</v>
      </c>
      <c r="AE859" s="163">
        <v>15000000</v>
      </c>
      <c r="AF859" s="152">
        <f t="shared" si="79"/>
        <v>11278500</v>
      </c>
      <c r="AG859" s="167">
        <v>658</v>
      </c>
      <c r="AH859" s="146">
        <v>45398</v>
      </c>
      <c r="AI859" s="163">
        <v>15000000</v>
      </c>
      <c r="AJ859" s="152">
        <f t="shared" si="80"/>
        <v>0</v>
      </c>
      <c r="AK859" s="164">
        <v>1785</v>
      </c>
      <c r="AL859" s="146">
        <v>45401</v>
      </c>
      <c r="AM859" s="163">
        <v>15000000</v>
      </c>
      <c r="AN859" s="158">
        <f t="shared" si="81"/>
        <v>0</v>
      </c>
      <c r="AO859" s="157">
        <v>1800000</v>
      </c>
      <c r="AP859" s="157"/>
      <c r="AQ859" s="158">
        <f t="shared" si="83"/>
        <v>13200000</v>
      </c>
      <c r="AR859" s="158">
        <f t="shared" si="82"/>
        <v>11278500</v>
      </c>
      <c r="AS859" s="159" t="s">
        <v>170</v>
      </c>
      <c r="AT859" s="164">
        <v>388</v>
      </c>
      <c r="AU859" s="165" t="s">
        <v>3481</v>
      </c>
      <c r="AV859" s="148"/>
    </row>
    <row r="860" spans="1:48" s="118" customFormat="1" ht="18.75" customHeight="1">
      <c r="A860" s="140">
        <v>120</v>
      </c>
      <c r="B860" s="141" t="s">
        <v>3482</v>
      </c>
      <c r="C860" s="142" t="s">
        <v>154</v>
      </c>
      <c r="D860" s="168" t="s">
        <v>113</v>
      </c>
      <c r="E860" s="168" t="s">
        <v>118</v>
      </c>
      <c r="F860" s="142" t="s">
        <v>129</v>
      </c>
      <c r="G860" s="141" t="s">
        <v>233</v>
      </c>
      <c r="H860" s="142" t="s">
        <v>82</v>
      </c>
      <c r="I860" s="142" t="s">
        <v>40</v>
      </c>
      <c r="J860" s="168" t="s">
        <v>3483</v>
      </c>
      <c r="K860" s="141" t="s">
        <v>218</v>
      </c>
      <c r="L860" s="141">
        <v>80111600</v>
      </c>
      <c r="M860" s="143">
        <v>7000000</v>
      </c>
      <c r="N860" s="144">
        <v>6</v>
      </c>
      <c r="O860" s="143">
        <v>36789900</v>
      </c>
      <c r="P860" s="144" t="s">
        <v>2944</v>
      </c>
      <c r="Q860" s="144" t="s">
        <v>2944</v>
      </c>
      <c r="R860" s="144" t="s">
        <v>2944</v>
      </c>
      <c r="S860" s="141" t="s">
        <v>230</v>
      </c>
      <c r="T860" s="141" t="s">
        <v>2935</v>
      </c>
      <c r="U860" s="141" t="s">
        <v>2936</v>
      </c>
      <c r="V860" s="145"/>
      <c r="W860" s="141" t="s">
        <v>3345</v>
      </c>
      <c r="X860" s="146">
        <v>45362</v>
      </c>
      <c r="Y860" s="147">
        <v>202417000030103</v>
      </c>
      <c r="Z860" s="147" t="s">
        <v>38</v>
      </c>
      <c r="AA860" s="141" t="s">
        <v>712</v>
      </c>
      <c r="AB860" s="146">
        <v>45362</v>
      </c>
      <c r="AC860" s="162" t="s">
        <v>3484</v>
      </c>
      <c r="AD860" s="146">
        <v>45362</v>
      </c>
      <c r="AE860" s="163">
        <v>28000000</v>
      </c>
      <c r="AF860" s="152">
        <f t="shared" si="79"/>
        <v>8789900</v>
      </c>
      <c r="AG860" s="167">
        <v>432</v>
      </c>
      <c r="AH860" s="146">
        <v>45363</v>
      </c>
      <c r="AI860" s="163">
        <v>28000000</v>
      </c>
      <c r="AJ860" s="152">
        <f t="shared" si="80"/>
        <v>0</v>
      </c>
      <c r="AK860" s="164">
        <v>1128</v>
      </c>
      <c r="AL860" s="146">
        <v>45378</v>
      </c>
      <c r="AM860" s="163">
        <v>28000000</v>
      </c>
      <c r="AN860" s="158">
        <f t="shared" si="81"/>
        <v>0</v>
      </c>
      <c r="AO860" s="157">
        <v>0</v>
      </c>
      <c r="AP860" s="157"/>
      <c r="AQ860" s="158">
        <f t="shared" si="83"/>
        <v>28000000</v>
      </c>
      <c r="AR860" s="158">
        <f t="shared" si="82"/>
        <v>8789900</v>
      </c>
      <c r="AS860" s="159" t="s">
        <v>170</v>
      </c>
      <c r="AT860" s="164">
        <v>245</v>
      </c>
      <c r="AU860" s="165" t="s">
        <v>3485</v>
      </c>
      <c r="AV860" s="148"/>
    </row>
    <row r="861" spans="1:48" s="118" customFormat="1" ht="18.75" customHeight="1">
      <c r="A861" s="140">
        <v>121</v>
      </c>
      <c r="B861" s="141" t="s">
        <v>3486</v>
      </c>
      <c r="C861" s="142" t="s">
        <v>154</v>
      </c>
      <c r="D861" s="168" t="s">
        <v>113</v>
      </c>
      <c r="E861" s="168" t="s">
        <v>118</v>
      </c>
      <c r="F861" s="142" t="s">
        <v>129</v>
      </c>
      <c r="G861" s="141" t="s">
        <v>233</v>
      </c>
      <c r="H861" s="142" t="s">
        <v>82</v>
      </c>
      <c r="I861" s="142" t="s">
        <v>40</v>
      </c>
      <c r="J861" s="168" t="s">
        <v>3487</v>
      </c>
      <c r="K861" s="141" t="s">
        <v>218</v>
      </c>
      <c r="L861" s="141">
        <v>80111600</v>
      </c>
      <c r="M861" s="143">
        <v>3688000</v>
      </c>
      <c r="N861" s="144">
        <v>6</v>
      </c>
      <c r="O861" s="143">
        <v>19383022</v>
      </c>
      <c r="P861" s="144" t="s">
        <v>242</v>
      </c>
      <c r="Q861" s="144" t="s">
        <v>242</v>
      </c>
      <c r="R861" s="144" t="s">
        <v>242</v>
      </c>
      <c r="S861" s="141" t="s">
        <v>230</v>
      </c>
      <c r="T861" s="141" t="s">
        <v>2935</v>
      </c>
      <c r="U861" s="141" t="s">
        <v>2936</v>
      </c>
      <c r="V861" s="145"/>
      <c r="W861" s="141" t="s">
        <v>3345</v>
      </c>
      <c r="X861" s="146">
        <v>45429</v>
      </c>
      <c r="Y861" s="147">
        <v>202417000048083</v>
      </c>
      <c r="Z861" s="147" t="s">
        <v>38</v>
      </c>
      <c r="AA861" s="141" t="s">
        <v>712</v>
      </c>
      <c r="AB861" s="146">
        <v>45432</v>
      </c>
      <c r="AC861" s="162" t="s">
        <v>3488</v>
      </c>
      <c r="AD861" s="146">
        <v>45432</v>
      </c>
      <c r="AE861" s="163">
        <v>10000000</v>
      </c>
      <c r="AF861" s="152">
        <f t="shared" si="79"/>
        <v>9383022</v>
      </c>
      <c r="AG861" s="167">
        <v>725</v>
      </c>
      <c r="AH861" s="146">
        <v>45433</v>
      </c>
      <c r="AI861" s="163">
        <v>8000000</v>
      </c>
      <c r="AJ861" s="152">
        <f t="shared" si="80"/>
        <v>2000000</v>
      </c>
      <c r="AK861" s="164">
        <v>3023</v>
      </c>
      <c r="AL861" s="146">
        <v>45442</v>
      </c>
      <c r="AM861" s="163">
        <v>8000000</v>
      </c>
      <c r="AN861" s="158">
        <f t="shared" si="81"/>
        <v>0</v>
      </c>
      <c r="AO861" s="157">
        <v>0</v>
      </c>
      <c r="AP861" s="157"/>
      <c r="AQ861" s="158">
        <f t="shared" si="83"/>
        <v>8000000</v>
      </c>
      <c r="AR861" s="158">
        <f t="shared" si="82"/>
        <v>11383022</v>
      </c>
      <c r="AS861" s="159" t="s">
        <v>170</v>
      </c>
      <c r="AT861" s="164">
        <v>457</v>
      </c>
      <c r="AU861" s="165" t="s">
        <v>3489</v>
      </c>
      <c r="AV861" s="148" t="s">
        <v>3490</v>
      </c>
    </row>
    <row r="862" spans="1:48" s="118" customFormat="1" ht="18.75" customHeight="1">
      <c r="A862" s="140">
        <v>122</v>
      </c>
      <c r="B862" s="141" t="s">
        <v>3491</v>
      </c>
      <c r="C862" s="142" t="s">
        <v>154</v>
      </c>
      <c r="D862" s="168" t="s">
        <v>113</v>
      </c>
      <c r="E862" s="168" t="s">
        <v>118</v>
      </c>
      <c r="F862" s="142" t="s">
        <v>129</v>
      </c>
      <c r="G862" s="141" t="s">
        <v>233</v>
      </c>
      <c r="H862" s="142" t="s">
        <v>82</v>
      </c>
      <c r="I862" s="142" t="s">
        <v>40</v>
      </c>
      <c r="J862" s="168" t="s">
        <v>3492</v>
      </c>
      <c r="K862" s="141" t="s">
        <v>218</v>
      </c>
      <c r="L862" s="141">
        <v>80111600</v>
      </c>
      <c r="M862" s="143">
        <v>2500000</v>
      </c>
      <c r="N862" s="144">
        <v>6</v>
      </c>
      <c r="O862" s="143">
        <v>13139250</v>
      </c>
      <c r="P862" s="144" t="s">
        <v>2934</v>
      </c>
      <c r="Q862" s="144" t="s">
        <v>2934</v>
      </c>
      <c r="R862" s="144" t="s">
        <v>2934</v>
      </c>
      <c r="S862" s="141" t="s">
        <v>230</v>
      </c>
      <c r="T862" s="141" t="s">
        <v>2935</v>
      </c>
      <c r="U862" s="141" t="s">
        <v>2936</v>
      </c>
      <c r="V862" s="145"/>
      <c r="W862" s="141" t="s">
        <v>3345</v>
      </c>
      <c r="X862" s="146" t="s">
        <v>3493</v>
      </c>
      <c r="Y862" s="147" t="s">
        <v>3494</v>
      </c>
      <c r="Z862" s="147" t="s">
        <v>38</v>
      </c>
      <c r="AA862" s="141" t="s">
        <v>712</v>
      </c>
      <c r="AB862" s="146" t="s">
        <v>3493</v>
      </c>
      <c r="AC862" s="162" t="s">
        <v>3495</v>
      </c>
      <c r="AD862" s="146">
        <v>45414</v>
      </c>
      <c r="AE862" s="163">
        <v>11000000</v>
      </c>
      <c r="AF862" s="152">
        <f t="shared" si="79"/>
        <v>2139250</v>
      </c>
      <c r="AG862" s="167">
        <v>685</v>
      </c>
      <c r="AH862" s="146">
        <v>45415</v>
      </c>
      <c r="AI862" s="163">
        <v>11000000</v>
      </c>
      <c r="AJ862" s="152">
        <f t="shared" si="80"/>
        <v>0</v>
      </c>
      <c r="AK862" s="164">
        <v>1936</v>
      </c>
      <c r="AL862" s="146">
        <v>45429</v>
      </c>
      <c r="AM862" s="163">
        <v>11000000</v>
      </c>
      <c r="AN862" s="158">
        <f t="shared" si="81"/>
        <v>0</v>
      </c>
      <c r="AO862" s="157">
        <v>0</v>
      </c>
      <c r="AP862" s="157"/>
      <c r="AQ862" s="158">
        <f t="shared" si="83"/>
        <v>11000000</v>
      </c>
      <c r="AR862" s="158">
        <f t="shared" si="82"/>
        <v>2139250</v>
      </c>
      <c r="AS862" s="159" t="s">
        <v>170</v>
      </c>
      <c r="AT862" s="164">
        <v>431</v>
      </c>
      <c r="AU862" s="165" t="s">
        <v>3496</v>
      </c>
      <c r="AV862" s="148"/>
    </row>
    <row r="863" spans="1:48" s="118" customFormat="1" ht="18.75" customHeight="1">
      <c r="A863" s="140">
        <v>123</v>
      </c>
      <c r="B863" s="141" t="s">
        <v>3497</v>
      </c>
      <c r="C863" s="142" t="s">
        <v>154</v>
      </c>
      <c r="D863" s="168" t="s">
        <v>113</v>
      </c>
      <c r="E863" s="168" t="s">
        <v>118</v>
      </c>
      <c r="F863" s="142" t="s">
        <v>129</v>
      </c>
      <c r="G863" s="141" t="s">
        <v>233</v>
      </c>
      <c r="H863" s="142" t="s">
        <v>82</v>
      </c>
      <c r="I863" s="142" t="s">
        <v>40</v>
      </c>
      <c r="J863" s="168" t="s">
        <v>3498</v>
      </c>
      <c r="K863" s="141" t="s">
        <v>218</v>
      </c>
      <c r="L863" s="141">
        <v>80111600</v>
      </c>
      <c r="M863" s="143">
        <v>8000000</v>
      </c>
      <c r="N863" s="144">
        <v>6</v>
      </c>
      <c r="O863" s="143">
        <v>42045600</v>
      </c>
      <c r="P863" s="144" t="s">
        <v>242</v>
      </c>
      <c r="Q863" s="144" t="s">
        <v>242</v>
      </c>
      <c r="R863" s="144" t="s">
        <v>242</v>
      </c>
      <c r="S863" s="141" t="s">
        <v>230</v>
      </c>
      <c r="T863" s="141" t="s">
        <v>2935</v>
      </c>
      <c r="U863" s="141" t="s">
        <v>2936</v>
      </c>
      <c r="V863" s="145"/>
      <c r="W863" s="141" t="s">
        <v>3345</v>
      </c>
      <c r="X863" s="146"/>
      <c r="Y863" s="147"/>
      <c r="Z863" s="147"/>
      <c r="AA863" s="141"/>
      <c r="AB863" s="146"/>
      <c r="AC863" s="162"/>
      <c r="AD863" s="146"/>
      <c r="AE863" s="163"/>
      <c r="AF863" s="152">
        <f t="shared" si="79"/>
        <v>42045600</v>
      </c>
      <c r="AG863" s="167"/>
      <c r="AH863" s="146"/>
      <c r="AI863" s="163"/>
      <c r="AJ863" s="152">
        <f t="shared" si="80"/>
        <v>0</v>
      </c>
      <c r="AK863" s="164"/>
      <c r="AL863" s="146"/>
      <c r="AM863" s="163"/>
      <c r="AN863" s="158">
        <f t="shared" si="81"/>
        <v>0</v>
      </c>
      <c r="AO863" s="157"/>
      <c r="AP863" s="157"/>
      <c r="AQ863" s="158">
        <f t="shared" si="83"/>
        <v>0</v>
      </c>
      <c r="AR863" s="158">
        <f t="shared" si="82"/>
        <v>42045600</v>
      </c>
      <c r="AS863" s="159"/>
      <c r="AT863" s="164"/>
      <c r="AU863" s="165"/>
      <c r="AV863" s="148"/>
    </row>
    <row r="864" spans="1:48" s="118" customFormat="1" ht="18.75" customHeight="1">
      <c r="A864" s="140">
        <v>124</v>
      </c>
      <c r="B864" s="141" t="s">
        <v>3499</v>
      </c>
      <c r="C864" s="142" t="s">
        <v>154</v>
      </c>
      <c r="D864" s="168" t="s">
        <v>113</v>
      </c>
      <c r="E864" s="168" t="s">
        <v>118</v>
      </c>
      <c r="F864" s="142" t="s">
        <v>129</v>
      </c>
      <c r="G864" s="141" t="s">
        <v>233</v>
      </c>
      <c r="H864" s="142" t="s">
        <v>82</v>
      </c>
      <c r="I864" s="142" t="s">
        <v>40</v>
      </c>
      <c r="J864" s="168" t="s">
        <v>3500</v>
      </c>
      <c r="K864" s="141" t="s">
        <v>218</v>
      </c>
      <c r="L864" s="141">
        <v>80111600</v>
      </c>
      <c r="M864" s="143">
        <v>4500000</v>
      </c>
      <c r="N864" s="144">
        <v>7</v>
      </c>
      <c r="O864" s="143">
        <v>27592425</v>
      </c>
      <c r="P864" s="144" t="s">
        <v>2944</v>
      </c>
      <c r="Q864" s="144" t="s">
        <v>2944</v>
      </c>
      <c r="R864" s="144" t="s">
        <v>2944</v>
      </c>
      <c r="S864" s="141" t="s">
        <v>230</v>
      </c>
      <c r="T864" s="141" t="s">
        <v>2935</v>
      </c>
      <c r="U864" s="141" t="s">
        <v>2936</v>
      </c>
      <c r="V864" s="145"/>
      <c r="W864" s="141" t="s">
        <v>3345</v>
      </c>
      <c r="X864" s="146">
        <v>45362</v>
      </c>
      <c r="Y864" s="147">
        <v>202417000030103</v>
      </c>
      <c r="Z864" s="147" t="s">
        <v>38</v>
      </c>
      <c r="AA864" s="141" t="s">
        <v>712</v>
      </c>
      <c r="AB864" s="146">
        <v>45362</v>
      </c>
      <c r="AC864" s="162" t="s">
        <v>3501</v>
      </c>
      <c r="AD864" s="146">
        <v>45362</v>
      </c>
      <c r="AE864" s="163">
        <v>21420000</v>
      </c>
      <c r="AF864" s="152">
        <f t="shared" si="79"/>
        <v>6172425</v>
      </c>
      <c r="AG864" s="167">
        <v>431</v>
      </c>
      <c r="AH864" s="146">
        <v>45363</v>
      </c>
      <c r="AI864" s="163">
        <v>21420000</v>
      </c>
      <c r="AJ864" s="152">
        <f t="shared" si="80"/>
        <v>0</v>
      </c>
      <c r="AK864" s="164">
        <v>724</v>
      </c>
      <c r="AL864" s="146">
        <v>45364</v>
      </c>
      <c r="AM864" s="163">
        <v>21420000</v>
      </c>
      <c r="AN864" s="158">
        <f t="shared" si="81"/>
        <v>0</v>
      </c>
      <c r="AO864" s="157">
        <v>8389500</v>
      </c>
      <c r="AP864" s="157"/>
      <c r="AQ864" s="158">
        <f t="shared" si="83"/>
        <v>13030500</v>
      </c>
      <c r="AR864" s="158">
        <f t="shared" si="82"/>
        <v>6172425</v>
      </c>
      <c r="AS864" s="159" t="s">
        <v>170</v>
      </c>
      <c r="AT864" s="164">
        <v>155</v>
      </c>
      <c r="AU864" s="165" t="s">
        <v>3502</v>
      </c>
      <c r="AV864" s="148"/>
    </row>
    <row r="865" spans="1:48" s="118" customFormat="1" ht="18.75" customHeight="1">
      <c r="A865" s="140">
        <v>125</v>
      </c>
      <c r="B865" s="141" t="s">
        <v>3503</v>
      </c>
      <c r="C865" s="142" t="s">
        <v>154</v>
      </c>
      <c r="D865" s="168" t="s">
        <v>113</v>
      </c>
      <c r="E865" s="168" t="s">
        <v>118</v>
      </c>
      <c r="F865" s="142" t="s">
        <v>129</v>
      </c>
      <c r="G865" s="141" t="s">
        <v>233</v>
      </c>
      <c r="H865" s="142" t="s">
        <v>82</v>
      </c>
      <c r="I865" s="142" t="s">
        <v>40</v>
      </c>
      <c r="J865" s="168" t="s">
        <v>3504</v>
      </c>
      <c r="K865" s="141" t="s">
        <v>218</v>
      </c>
      <c r="L865" s="141">
        <v>80111600</v>
      </c>
      <c r="M865" s="143">
        <v>4200000</v>
      </c>
      <c r="N865" s="144">
        <v>6</v>
      </c>
      <c r="O865" s="143">
        <v>22115684</v>
      </c>
      <c r="P865" s="144" t="s">
        <v>2944</v>
      </c>
      <c r="Q865" s="144" t="s">
        <v>2944</v>
      </c>
      <c r="R865" s="144" t="s">
        <v>2944</v>
      </c>
      <c r="S865" s="141" t="s">
        <v>230</v>
      </c>
      <c r="T865" s="141" t="s">
        <v>2935</v>
      </c>
      <c r="U865" s="141" t="s">
        <v>2936</v>
      </c>
      <c r="V865" s="145"/>
      <c r="W865" s="141" t="s">
        <v>3345</v>
      </c>
      <c r="X865" s="146">
        <v>45362</v>
      </c>
      <c r="Y865" s="147">
        <v>202417000030103</v>
      </c>
      <c r="Z865" s="147" t="s">
        <v>38</v>
      </c>
      <c r="AA865" s="141" t="s">
        <v>712</v>
      </c>
      <c r="AB865" s="146">
        <v>45362</v>
      </c>
      <c r="AC865" s="162" t="s">
        <v>3505</v>
      </c>
      <c r="AD865" s="146">
        <v>45362</v>
      </c>
      <c r="AE865" s="163">
        <v>18000000</v>
      </c>
      <c r="AF865" s="152">
        <f t="shared" si="79"/>
        <v>4115684</v>
      </c>
      <c r="AG865" s="167">
        <v>428</v>
      </c>
      <c r="AH865" s="146">
        <v>45363</v>
      </c>
      <c r="AI865" s="163">
        <v>18000000</v>
      </c>
      <c r="AJ865" s="152">
        <f t="shared" si="80"/>
        <v>0</v>
      </c>
      <c r="AK865" s="164">
        <v>845</v>
      </c>
      <c r="AL865" s="146">
        <v>45366</v>
      </c>
      <c r="AM865" s="163">
        <v>18000000</v>
      </c>
      <c r="AN865" s="158">
        <f t="shared" si="81"/>
        <v>0</v>
      </c>
      <c r="AO865" s="157">
        <v>6450000</v>
      </c>
      <c r="AP865" s="157"/>
      <c r="AQ865" s="158">
        <f t="shared" si="83"/>
        <v>11550000</v>
      </c>
      <c r="AR865" s="158">
        <f t="shared" si="82"/>
        <v>4115684</v>
      </c>
      <c r="AS865" s="159" t="s">
        <v>170</v>
      </c>
      <c r="AT865" s="164">
        <v>177</v>
      </c>
      <c r="AU865" s="165" t="s">
        <v>3506</v>
      </c>
      <c r="AV865" s="148"/>
    </row>
    <row r="866" spans="1:48" s="118" customFormat="1" ht="18.75" customHeight="1">
      <c r="A866" s="140">
        <v>126</v>
      </c>
      <c r="B866" s="141" t="s">
        <v>3507</v>
      </c>
      <c r="C866" s="142" t="s">
        <v>154</v>
      </c>
      <c r="D866" s="168" t="s">
        <v>113</v>
      </c>
      <c r="E866" s="168" t="s">
        <v>118</v>
      </c>
      <c r="F866" s="142" t="s">
        <v>130</v>
      </c>
      <c r="G866" s="141" t="s">
        <v>233</v>
      </c>
      <c r="H866" s="142" t="s">
        <v>103</v>
      </c>
      <c r="I866" s="142" t="s">
        <v>40</v>
      </c>
      <c r="J866" s="168" t="s">
        <v>3508</v>
      </c>
      <c r="K866" s="141" t="s">
        <v>163</v>
      </c>
      <c r="L866" s="141">
        <v>72151207</v>
      </c>
      <c r="M866" s="143">
        <v>444444.44444444444</v>
      </c>
      <c r="N866" s="144">
        <v>9</v>
      </c>
      <c r="O866" s="143">
        <v>4000000</v>
      </c>
      <c r="P866" s="144" t="s">
        <v>2945</v>
      </c>
      <c r="Q866" s="144" t="s">
        <v>2945</v>
      </c>
      <c r="R866" s="144" t="s">
        <v>2945</v>
      </c>
      <c r="S866" s="141" t="s">
        <v>230</v>
      </c>
      <c r="T866" s="141" t="s">
        <v>2935</v>
      </c>
      <c r="U866" s="141" t="s">
        <v>2936</v>
      </c>
      <c r="V866" s="145"/>
      <c r="W866" s="141" t="s">
        <v>3345</v>
      </c>
      <c r="X866" s="146"/>
      <c r="Y866" s="147"/>
      <c r="Z866" s="147"/>
      <c r="AA866" s="141"/>
      <c r="AB866" s="146"/>
      <c r="AC866" s="162"/>
      <c r="AD866" s="146"/>
      <c r="AE866" s="163"/>
      <c r="AF866" s="152">
        <f t="shared" si="79"/>
        <v>4000000</v>
      </c>
      <c r="AG866" s="167"/>
      <c r="AH866" s="146"/>
      <c r="AI866" s="163"/>
      <c r="AJ866" s="152">
        <f t="shared" si="80"/>
        <v>0</v>
      </c>
      <c r="AK866" s="164"/>
      <c r="AL866" s="146"/>
      <c r="AM866" s="163"/>
      <c r="AN866" s="158">
        <f t="shared" si="81"/>
        <v>0</v>
      </c>
      <c r="AO866" s="157"/>
      <c r="AP866" s="157"/>
      <c r="AQ866" s="158">
        <f t="shared" si="83"/>
        <v>0</v>
      </c>
      <c r="AR866" s="158">
        <f t="shared" si="82"/>
        <v>4000000</v>
      </c>
      <c r="AS866" s="159"/>
      <c r="AT866" s="164"/>
      <c r="AU866" s="165"/>
      <c r="AV866" s="148"/>
    </row>
    <row r="867" spans="1:48" s="118" customFormat="1" ht="18.75" customHeight="1">
      <c r="A867" s="140">
        <v>127</v>
      </c>
      <c r="B867" s="141" t="s">
        <v>3509</v>
      </c>
      <c r="C867" s="142" t="s">
        <v>154</v>
      </c>
      <c r="D867" s="168" t="s">
        <v>113</v>
      </c>
      <c r="E867" s="168" t="s">
        <v>118</v>
      </c>
      <c r="F867" s="142" t="s">
        <v>126</v>
      </c>
      <c r="G867" s="141" t="s">
        <v>231</v>
      </c>
      <c r="H867" s="142" t="s">
        <v>8</v>
      </c>
      <c r="I867" s="142" t="s">
        <v>40</v>
      </c>
      <c r="J867" s="168" t="s">
        <v>3510</v>
      </c>
      <c r="K867" s="141" t="s">
        <v>225</v>
      </c>
      <c r="L867" s="141" t="s">
        <v>237</v>
      </c>
      <c r="M867" s="143">
        <v>7000000.2272727275</v>
      </c>
      <c r="N867" s="144" t="s">
        <v>3511</v>
      </c>
      <c r="O867" s="143">
        <v>10266667</v>
      </c>
      <c r="P867" s="144" t="s">
        <v>237</v>
      </c>
      <c r="Q867" s="144" t="s">
        <v>237</v>
      </c>
      <c r="R867" s="144" t="s">
        <v>700</v>
      </c>
      <c r="S867" s="141" t="s">
        <v>3512</v>
      </c>
      <c r="T867" s="141" t="s">
        <v>2935</v>
      </c>
      <c r="U867" s="141" t="s">
        <v>2936</v>
      </c>
      <c r="V867" s="145"/>
      <c r="W867" s="141" t="s">
        <v>3063</v>
      </c>
      <c r="X867" s="146">
        <v>45294</v>
      </c>
      <c r="Y867" s="147">
        <v>202417000000263</v>
      </c>
      <c r="Z867" s="147" t="s">
        <v>178</v>
      </c>
      <c r="AA867" s="141" t="s">
        <v>3513</v>
      </c>
      <c r="AB867" s="146">
        <v>45294</v>
      </c>
      <c r="AC867" s="162" t="s">
        <v>3514</v>
      </c>
      <c r="AD867" s="146">
        <v>45294</v>
      </c>
      <c r="AE867" s="163">
        <v>10266667</v>
      </c>
      <c r="AF867" s="152">
        <f t="shared" si="79"/>
        <v>0</v>
      </c>
      <c r="AG867" s="167">
        <v>3</v>
      </c>
      <c r="AH867" s="146">
        <v>45295</v>
      </c>
      <c r="AI867" s="163">
        <v>10266667</v>
      </c>
      <c r="AJ867" s="152">
        <f t="shared" si="80"/>
        <v>0</v>
      </c>
      <c r="AK867" s="164">
        <v>3</v>
      </c>
      <c r="AL867" s="146">
        <v>45302</v>
      </c>
      <c r="AM867" s="163">
        <v>10266667</v>
      </c>
      <c r="AN867" s="158">
        <f t="shared" si="81"/>
        <v>0</v>
      </c>
      <c r="AO867" s="157">
        <v>10266666</v>
      </c>
      <c r="AP867" s="157"/>
      <c r="AQ867" s="158">
        <f t="shared" si="83"/>
        <v>1</v>
      </c>
      <c r="AR867" s="158">
        <f t="shared" si="82"/>
        <v>0</v>
      </c>
      <c r="AS867" s="159" t="s">
        <v>170</v>
      </c>
      <c r="AT867" s="164">
        <v>422</v>
      </c>
      <c r="AU867" s="165" t="s">
        <v>3515</v>
      </c>
      <c r="AV867" s="148"/>
    </row>
    <row r="868" spans="1:48" s="118" customFormat="1" ht="18.75" customHeight="1">
      <c r="A868" s="140">
        <v>128</v>
      </c>
      <c r="B868" s="141" t="s">
        <v>3516</v>
      </c>
      <c r="C868" s="142" t="s">
        <v>154</v>
      </c>
      <c r="D868" s="168" t="s">
        <v>113</v>
      </c>
      <c r="E868" s="168" t="s">
        <v>118</v>
      </c>
      <c r="F868" s="142" t="s">
        <v>126</v>
      </c>
      <c r="G868" s="141" t="s">
        <v>231</v>
      </c>
      <c r="H868" s="142" t="s">
        <v>8</v>
      </c>
      <c r="I868" s="142" t="s">
        <v>40</v>
      </c>
      <c r="J868" s="168" t="s">
        <v>3517</v>
      </c>
      <c r="K868" s="141" t="s">
        <v>225</v>
      </c>
      <c r="L868" s="141" t="s">
        <v>237</v>
      </c>
      <c r="M868" s="143">
        <v>3199999.7560975612</v>
      </c>
      <c r="N868" s="144" t="s">
        <v>3518</v>
      </c>
      <c r="O868" s="143">
        <v>4373333</v>
      </c>
      <c r="P868" s="144" t="s">
        <v>237</v>
      </c>
      <c r="Q868" s="144" t="s">
        <v>237</v>
      </c>
      <c r="R868" s="144" t="s">
        <v>700</v>
      </c>
      <c r="S868" s="141" t="s">
        <v>3512</v>
      </c>
      <c r="T868" s="141" t="s">
        <v>2935</v>
      </c>
      <c r="U868" s="141" t="s">
        <v>2936</v>
      </c>
      <c r="V868" s="145"/>
      <c r="W868" s="141" t="s">
        <v>3063</v>
      </c>
      <c r="X868" s="146">
        <v>45294</v>
      </c>
      <c r="Y868" s="147">
        <v>202417000000263</v>
      </c>
      <c r="Z868" s="147" t="s">
        <v>178</v>
      </c>
      <c r="AA868" s="141" t="s">
        <v>1848</v>
      </c>
      <c r="AB868" s="146">
        <v>45294</v>
      </c>
      <c r="AC868" s="162" t="s">
        <v>3519</v>
      </c>
      <c r="AD868" s="146">
        <v>45294</v>
      </c>
      <c r="AE868" s="163">
        <v>4373333</v>
      </c>
      <c r="AF868" s="152">
        <f t="shared" si="79"/>
        <v>0</v>
      </c>
      <c r="AG868" s="167">
        <v>1</v>
      </c>
      <c r="AH868" s="146">
        <v>45295</v>
      </c>
      <c r="AI868" s="163">
        <v>4373333</v>
      </c>
      <c r="AJ868" s="152">
        <f t="shared" si="80"/>
        <v>0</v>
      </c>
      <c r="AK868" s="164">
        <v>8</v>
      </c>
      <c r="AL868" s="146">
        <v>45303</v>
      </c>
      <c r="AM868" s="163">
        <v>4373333</v>
      </c>
      <c r="AN868" s="158">
        <f t="shared" si="81"/>
        <v>0</v>
      </c>
      <c r="AO868" s="157">
        <v>4373333</v>
      </c>
      <c r="AP868" s="157"/>
      <c r="AQ868" s="158">
        <f t="shared" si="83"/>
        <v>0</v>
      </c>
      <c r="AR868" s="158">
        <f t="shared" si="82"/>
        <v>0</v>
      </c>
      <c r="AS868" s="159" t="s">
        <v>170</v>
      </c>
      <c r="AT868" s="164">
        <v>437</v>
      </c>
      <c r="AU868" s="165" t="s">
        <v>3520</v>
      </c>
      <c r="AV868" s="148"/>
    </row>
    <row r="869" spans="1:48" s="118" customFormat="1" ht="18.75" customHeight="1">
      <c r="A869" s="140">
        <v>129</v>
      </c>
      <c r="B869" s="141" t="s">
        <v>3521</v>
      </c>
      <c r="C869" s="142" t="s">
        <v>154</v>
      </c>
      <c r="D869" s="168" t="s">
        <v>113</v>
      </c>
      <c r="E869" s="168" t="s">
        <v>118</v>
      </c>
      <c r="F869" s="142" t="s">
        <v>126</v>
      </c>
      <c r="G869" s="141" t="s">
        <v>231</v>
      </c>
      <c r="H869" s="142" t="s">
        <v>4</v>
      </c>
      <c r="I869" s="142" t="s">
        <v>40</v>
      </c>
      <c r="J869" s="168" t="s">
        <v>3522</v>
      </c>
      <c r="K869" s="141" t="s">
        <v>225</v>
      </c>
      <c r="L869" s="141" t="s">
        <v>237</v>
      </c>
      <c r="M869" s="143">
        <v>7338666.3829787234</v>
      </c>
      <c r="N869" s="144" t="s">
        <v>3523</v>
      </c>
      <c r="O869" s="143">
        <v>11497244</v>
      </c>
      <c r="P869" s="144" t="s">
        <v>237</v>
      </c>
      <c r="Q869" s="144" t="s">
        <v>237</v>
      </c>
      <c r="R869" s="144" t="s">
        <v>700</v>
      </c>
      <c r="S869" s="141" t="s">
        <v>3512</v>
      </c>
      <c r="T869" s="141" t="s">
        <v>2935</v>
      </c>
      <c r="U869" s="141" t="s">
        <v>2936</v>
      </c>
      <c r="V869" s="145"/>
      <c r="W869" s="141" t="s">
        <v>3026</v>
      </c>
      <c r="X869" s="146">
        <v>45294</v>
      </c>
      <c r="Y869" s="147">
        <v>202417000000263</v>
      </c>
      <c r="Z869" s="147" t="s">
        <v>178</v>
      </c>
      <c r="AA869" s="141" t="s">
        <v>3524</v>
      </c>
      <c r="AB869" s="146">
        <v>45294</v>
      </c>
      <c r="AC869" s="162" t="s">
        <v>3525</v>
      </c>
      <c r="AD869" s="146">
        <v>45294</v>
      </c>
      <c r="AE869" s="163">
        <v>11497244</v>
      </c>
      <c r="AF869" s="152">
        <f t="shared" si="79"/>
        <v>0</v>
      </c>
      <c r="AG869" s="167">
        <v>2</v>
      </c>
      <c r="AH869" s="146">
        <v>45295</v>
      </c>
      <c r="AI869" s="163">
        <v>11497244</v>
      </c>
      <c r="AJ869" s="152">
        <f t="shared" si="80"/>
        <v>0</v>
      </c>
      <c r="AK869" s="164">
        <v>9</v>
      </c>
      <c r="AL869" s="146">
        <v>45303</v>
      </c>
      <c r="AM869" s="163">
        <v>11497244</v>
      </c>
      <c r="AN869" s="158">
        <f t="shared" si="81"/>
        <v>0</v>
      </c>
      <c r="AO869" s="157">
        <v>11497243</v>
      </c>
      <c r="AP869" s="157"/>
      <c r="AQ869" s="158">
        <f t="shared" si="83"/>
        <v>1</v>
      </c>
      <c r="AR869" s="158">
        <f t="shared" si="82"/>
        <v>0</v>
      </c>
      <c r="AS869" s="159" t="s">
        <v>170</v>
      </c>
      <c r="AT869" s="164">
        <v>425</v>
      </c>
      <c r="AU869" s="165" t="s">
        <v>3060</v>
      </c>
      <c r="AV869" s="148"/>
    </row>
    <row r="870" spans="1:48" s="118" customFormat="1" ht="18.75" customHeight="1">
      <c r="A870" s="140">
        <v>130</v>
      </c>
      <c r="B870" s="141" t="s">
        <v>3526</v>
      </c>
      <c r="C870" s="142" t="s">
        <v>154</v>
      </c>
      <c r="D870" s="168" t="s">
        <v>113</v>
      </c>
      <c r="E870" s="168" t="s">
        <v>118</v>
      </c>
      <c r="F870" s="142" t="s">
        <v>126</v>
      </c>
      <c r="G870" s="141" t="s">
        <v>231</v>
      </c>
      <c r="H870" s="142" t="s">
        <v>4</v>
      </c>
      <c r="I870" s="142" t="s">
        <v>40</v>
      </c>
      <c r="J870" s="168" t="s">
        <v>3527</v>
      </c>
      <c r="K870" s="141" t="s">
        <v>225</v>
      </c>
      <c r="L870" s="141" t="s">
        <v>237</v>
      </c>
      <c r="M870" s="143">
        <v>7338666</v>
      </c>
      <c r="N870" s="144" t="s">
        <v>1562</v>
      </c>
      <c r="O870" s="143">
        <v>12231110</v>
      </c>
      <c r="P870" s="144" t="s">
        <v>237</v>
      </c>
      <c r="Q870" s="144" t="s">
        <v>237</v>
      </c>
      <c r="R870" s="144" t="s">
        <v>700</v>
      </c>
      <c r="S870" s="141" t="s">
        <v>3512</v>
      </c>
      <c r="T870" s="141" t="s">
        <v>2935</v>
      </c>
      <c r="U870" s="141" t="s">
        <v>2936</v>
      </c>
      <c r="V870" s="145"/>
      <c r="W870" s="141" t="s">
        <v>3026</v>
      </c>
      <c r="X870" s="146">
        <v>45294</v>
      </c>
      <c r="Y870" s="147">
        <v>202417000000263</v>
      </c>
      <c r="Z870" s="147" t="s">
        <v>178</v>
      </c>
      <c r="AA870" s="141" t="s">
        <v>645</v>
      </c>
      <c r="AB870" s="146">
        <v>45294</v>
      </c>
      <c r="AC870" s="162" t="s">
        <v>3528</v>
      </c>
      <c r="AD870" s="146">
        <v>45294</v>
      </c>
      <c r="AE870" s="163">
        <v>12231110</v>
      </c>
      <c r="AF870" s="152">
        <f t="shared" si="79"/>
        <v>0</v>
      </c>
      <c r="AG870" s="167">
        <v>4</v>
      </c>
      <c r="AH870" s="146">
        <v>45295</v>
      </c>
      <c r="AI870" s="163">
        <v>12231110</v>
      </c>
      <c r="AJ870" s="152">
        <f t="shared" si="80"/>
        <v>0</v>
      </c>
      <c r="AK870" s="164">
        <v>1</v>
      </c>
      <c r="AL870" s="146">
        <v>45300</v>
      </c>
      <c r="AM870" s="163">
        <v>12231110</v>
      </c>
      <c r="AN870" s="158">
        <f t="shared" si="81"/>
        <v>0</v>
      </c>
      <c r="AO870" s="157">
        <v>12231110</v>
      </c>
      <c r="AP870" s="157"/>
      <c r="AQ870" s="158">
        <f t="shared" si="83"/>
        <v>0</v>
      </c>
      <c r="AR870" s="158">
        <f t="shared" si="82"/>
        <v>0</v>
      </c>
      <c r="AS870" s="159" t="s">
        <v>170</v>
      </c>
      <c r="AT870" s="164">
        <v>439</v>
      </c>
      <c r="AU870" s="165" t="s">
        <v>3054</v>
      </c>
      <c r="AV870" s="148"/>
    </row>
    <row r="871" spans="1:48" s="118" customFormat="1" ht="18.75" customHeight="1">
      <c r="A871" s="140">
        <v>131</v>
      </c>
      <c r="B871" s="141" t="s">
        <v>3529</v>
      </c>
      <c r="C871" s="142" t="s">
        <v>154</v>
      </c>
      <c r="D871" s="168" t="s">
        <v>113</v>
      </c>
      <c r="E871" s="168" t="s">
        <v>118</v>
      </c>
      <c r="F871" s="142" t="s">
        <v>127</v>
      </c>
      <c r="G871" s="141" t="s">
        <v>232</v>
      </c>
      <c r="H871" s="142" t="s">
        <v>93</v>
      </c>
      <c r="I871" s="142" t="s">
        <v>40</v>
      </c>
      <c r="J871" s="168" t="s">
        <v>3530</v>
      </c>
      <c r="K871" s="141" t="s">
        <v>225</v>
      </c>
      <c r="L871" s="141" t="s">
        <v>3531</v>
      </c>
      <c r="M871" s="143">
        <v>598188974</v>
      </c>
      <c r="N871" s="144">
        <v>1</v>
      </c>
      <c r="O871" s="143">
        <v>598188974</v>
      </c>
      <c r="P871" s="144" t="s">
        <v>237</v>
      </c>
      <c r="Q871" s="144" t="s">
        <v>237</v>
      </c>
      <c r="R871" s="144" t="s">
        <v>700</v>
      </c>
      <c r="S871" s="141" t="s">
        <v>230</v>
      </c>
      <c r="T871" s="141" t="s">
        <v>2935</v>
      </c>
      <c r="U871" s="141" t="s">
        <v>2936</v>
      </c>
      <c r="V871" s="145"/>
      <c r="W871" s="141" t="s">
        <v>2937</v>
      </c>
      <c r="X871" s="146">
        <v>45307</v>
      </c>
      <c r="Y871" s="147">
        <v>202417000001243</v>
      </c>
      <c r="Z871" s="147" t="s">
        <v>178</v>
      </c>
      <c r="AA871" s="141" t="s">
        <v>3532</v>
      </c>
      <c r="AB871" s="146">
        <v>45307</v>
      </c>
      <c r="AC871" s="162" t="s">
        <v>3533</v>
      </c>
      <c r="AD871" s="146">
        <v>45307</v>
      </c>
      <c r="AE871" s="163">
        <v>598188974</v>
      </c>
      <c r="AF871" s="152">
        <f t="shared" si="79"/>
        <v>0</v>
      </c>
      <c r="AG871" s="167">
        <v>36</v>
      </c>
      <c r="AH871" s="146">
        <v>45310</v>
      </c>
      <c r="AI871" s="163">
        <v>571288354</v>
      </c>
      <c r="AJ871" s="152">
        <f t="shared" si="80"/>
        <v>26900620</v>
      </c>
      <c r="AK871" s="164">
        <v>154</v>
      </c>
      <c r="AL871" s="146">
        <v>45324</v>
      </c>
      <c r="AM871" s="163">
        <v>571288354</v>
      </c>
      <c r="AN871" s="158">
        <f t="shared" si="81"/>
        <v>0</v>
      </c>
      <c r="AO871" s="157">
        <v>568197980</v>
      </c>
      <c r="AP871" s="157"/>
      <c r="AQ871" s="158">
        <f t="shared" si="83"/>
        <v>3090374</v>
      </c>
      <c r="AR871" s="158">
        <f t="shared" si="82"/>
        <v>26900620</v>
      </c>
      <c r="AS871" s="159" t="s">
        <v>48</v>
      </c>
      <c r="AT871" s="164">
        <v>478</v>
      </c>
      <c r="AU871" s="165" t="s">
        <v>3534</v>
      </c>
      <c r="AV871" s="148" t="s">
        <v>3535</v>
      </c>
    </row>
    <row r="872" spans="1:48" s="118" customFormat="1" ht="18.75" customHeight="1">
      <c r="A872" s="140">
        <v>132</v>
      </c>
      <c r="B872" s="141" t="s">
        <v>3536</v>
      </c>
      <c r="C872" s="142" t="s">
        <v>154</v>
      </c>
      <c r="D872" s="168" t="s">
        <v>113</v>
      </c>
      <c r="E872" s="168" t="s">
        <v>118</v>
      </c>
      <c r="F872" s="142" t="s">
        <v>126</v>
      </c>
      <c r="G872" s="141" t="s">
        <v>231</v>
      </c>
      <c r="H872" s="142" t="s">
        <v>198</v>
      </c>
      <c r="I872" s="142" t="s">
        <v>40</v>
      </c>
      <c r="J872" s="168" t="s">
        <v>3537</v>
      </c>
      <c r="K872" s="141" t="s">
        <v>225</v>
      </c>
      <c r="L872" s="141" t="s">
        <v>237</v>
      </c>
      <c r="M872" s="143">
        <v>6000000</v>
      </c>
      <c r="N872" s="144">
        <v>2</v>
      </c>
      <c r="O872" s="143">
        <v>12000000</v>
      </c>
      <c r="P872" s="144" t="s">
        <v>700</v>
      </c>
      <c r="Q872" s="144" t="s">
        <v>700</v>
      </c>
      <c r="R872" s="144" t="s">
        <v>700</v>
      </c>
      <c r="S872" s="141" t="s">
        <v>230</v>
      </c>
      <c r="T872" s="141" t="s">
        <v>2935</v>
      </c>
      <c r="U872" s="141" t="s">
        <v>2936</v>
      </c>
      <c r="V872" s="145"/>
      <c r="W872" s="141" t="s">
        <v>2937</v>
      </c>
      <c r="X872" s="146">
        <v>45317</v>
      </c>
      <c r="Y872" s="147">
        <v>202417000005343</v>
      </c>
      <c r="Z872" s="147" t="s">
        <v>178</v>
      </c>
      <c r="AA872" s="141" t="s">
        <v>1869</v>
      </c>
      <c r="AB872" s="146">
        <v>45320</v>
      </c>
      <c r="AC872" s="162" t="s">
        <v>3538</v>
      </c>
      <c r="AD872" s="146">
        <v>45320</v>
      </c>
      <c r="AE872" s="163">
        <v>12000000</v>
      </c>
      <c r="AF872" s="152">
        <f t="shared" si="79"/>
        <v>0</v>
      </c>
      <c r="AG872" s="167">
        <v>48</v>
      </c>
      <c r="AH872" s="146">
        <v>45320</v>
      </c>
      <c r="AI872" s="163">
        <v>12000000</v>
      </c>
      <c r="AJ872" s="152">
        <f t="shared" si="80"/>
        <v>0</v>
      </c>
      <c r="AK872" s="164">
        <v>116</v>
      </c>
      <c r="AL872" s="146">
        <v>45321</v>
      </c>
      <c r="AM872" s="163">
        <v>12000000</v>
      </c>
      <c r="AN872" s="158">
        <f t="shared" si="81"/>
        <v>0</v>
      </c>
      <c r="AO872" s="157">
        <v>12000000</v>
      </c>
      <c r="AP872" s="157"/>
      <c r="AQ872" s="158">
        <f t="shared" si="83"/>
        <v>0</v>
      </c>
      <c r="AR872" s="158">
        <f t="shared" si="82"/>
        <v>0</v>
      </c>
      <c r="AS872" s="159" t="s">
        <v>170</v>
      </c>
      <c r="AT872" s="164">
        <v>224</v>
      </c>
      <c r="AU872" s="165" t="s">
        <v>3539</v>
      </c>
      <c r="AV872" s="148"/>
    </row>
    <row r="873" spans="1:48" s="118" customFormat="1" ht="18.75" customHeight="1">
      <c r="A873" s="140">
        <v>133</v>
      </c>
      <c r="B873" s="141" t="s">
        <v>3540</v>
      </c>
      <c r="C873" s="142" t="s">
        <v>154</v>
      </c>
      <c r="D873" s="168" t="s">
        <v>113</v>
      </c>
      <c r="E873" s="168" t="s">
        <v>118</v>
      </c>
      <c r="F873" s="142" t="s">
        <v>127</v>
      </c>
      <c r="G873" s="141" t="s">
        <v>232</v>
      </c>
      <c r="H873" s="142" t="s">
        <v>93</v>
      </c>
      <c r="I873" s="142" t="s">
        <v>40</v>
      </c>
      <c r="J873" s="168" t="s">
        <v>3530</v>
      </c>
      <c r="K873" s="141" t="s">
        <v>225</v>
      </c>
      <c r="L873" s="141" t="s">
        <v>237</v>
      </c>
      <c r="M873" s="143">
        <v>54506194</v>
      </c>
      <c r="N873" s="144">
        <v>1</v>
      </c>
      <c r="O873" s="143">
        <v>54506194</v>
      </c>
      <c r="P873" s="144" t="s">
        <v>700</v>
      </c>
      <c r="Q873" s="144" t="s">
        <v>700</v>
      </c>
      <c r="R873" s="144" t="s">
        <v>700</v>
      </c>
      <c r="S873" s="141" t="s">
        <v>230</v>
      </c>
      <c r="T873" s="141" t="s">
        <v>2935</v>
      </c>
      <c r="U873" s="141" t="s">
        <v>2936</v>
      </c>
      <c r="V873" s="145"/>
      <c r="W873" s="141" t="s">
        <v>2937</v>
      </c>
      <c r="X873" s="146">
        <v>45316</v>
      </c>
      <c r="Y873" s="147">
        <v>202417000006273</v>
      </c>
      <c r="Z873" s="147" t="s">
        <v>178</v>
      </c>
      <c r="AA873" s="141" t="s">
        <v>3532</v>
      </c>
      <c r="AB873" s="146">
        <v>45316</v>
      </c>
      <c r="AC873" s="162" t="s">
        <v>3541</v>
      </c>
      <c r="AD873" s="146">
        <v>45316</v>
      </c>
      <c r="AE873" s="163">
        <v>54506194</v>
      </c>
      <c r="AF873" s="152">
        <f t="shared" si="79"/>
        <v>0</v>
      </c>
      <c r="AG873" s="167">
        <v>45</v>
      </c>
      <c r="AH873" s="146">
        <v>45317</v>
      </c>
      <c r="AI873" s="163">
        <v>54506194</v>
      </c>
      <c r="AJ873" s="152">
        <f t="shared" si="80"/>
        <v>0</v>
      </c>
      <c r="AK873" s="164">
        <v>110</v>
      </c>
      <c r="AL873" s="146">
        <v>45320</v>
      </c>
      <c r="AM873" s="163">
        <v>54506194</v>
      </c>
      <c r="AN873" s="158">
        <f t="shared" si="81"/>
        <v>0</v>
      </c>
      <c r="AO873" s="157">
        <v>53215278</v>
      </c>
      <c r="AP873" s="157"/>
      <c r="AQ873" s="158">
        <f t="shared" si="83"/>
        <v>1290916</v>
      </c>
      <c r="AR873" s="158">
        <f t="shared" si="82"/>
        <v>0</v>
      </c>
      <c r="AS873" s="159" t="s">
        <v>3542</v>
      </c>
      <c r="AT873" s="164">
        <v>478</v>
      </c>
      <c r="AU873" s="165" t="s">
        <v>3534</v>
      </c>
      <c r="AV873" s="148"/>
    </row>
    <row r="874" spans="1:48" s="118" customFormat="1" ht="18.75" customHeight="1">
      <c r="A874" s="140">
        <v>134</v>
      </c>
      <c r="B874" s="141" t="s">
        <v>3543</v>
      </c>
      <c r="C874" s="142" t="s">
        <v>154</v>
      </c>
      <c r="D874" s="168" t="s">
        <v>113</v>
      </c>
      <c r="E874" s="168" t="s">
        <v>118</v>
      </c>
      <c r="F874" s="142" t="s">
        <v>128</v>
      </c>
      <c r="G874" s="141" t="s">
        <v>234</v>
      </c>
      <c r="H874" s="142" t="s">
        <v>42</v>
      </c>
      <c r="I874" s="142" t="s">
        <v>2245</v>
      </c>
      <c r="J874" s="168" t="s">
        <v>3544</v>
      </c>
      <c r="K874" s="141" t="s">
        <v>226</v>
      </c>
      <c r="L874" s="141" t="s">
        <v>237</v>
      </c>
      <c r="M874" s="143">
        <v>0</v>
      </c>
      <c r="N874" s="144" t="s">
        <v>712</v>
      </c>
      <c r="O874" s="143">
        <v>12223141</v>
      </c>
      <c r="P874" s="144" t="s">
        <v>237</v>
      </c>
      <c r="Q874" s="144" t="s">
        <v>237</v>
      </c>
      <c r="R874" s="144" t="s">
        <v>237</v>
      </c>
      <c r="S874" s="141" t="s">
        <v>230</v>
      </c>
      <c r="T874" s="141" t="s">
        <v>2935</v>
      </c>
      <c r="U874" s="141" t="s">
        <v>2936</v>
      </c>
      <c r="V874" s="145"/>
      <c r="W874" s="141" t="s">
        <v>4010</v>
      </c>
      <c r="X874" s="146" t="s">
        <v>3545</v>
      </c>
      <c r="Y874" s="147" t="s">
        <v>3546</v>
      </c>
      <c r="Z874" s="147" t="s">
        <v>38</v>
      </c>
      <c r="AA874" s="141" t="s">
        <v>3547</v>
      </c>
      <c r="AB874" s="146">
        <v>45407</v>
      </c>
      <c r="AC874" s="162" t="s">
        <v>3548</v>
      </c>
      <c r="AD874" s="146">
        <v>45407</v>
      </c>
      <c r="AE874" s="163">
        <v>12223141</v>
      </c>
      <c r="AF874" s="152">
        <f t="shared" si="79"/>
        <v>0</v>
      </c>
      <c r="AG874" s="167">
        <v>678</v>
      </c>
      <c r="AH874" s="146">
        <v>45408</v>
      </c>
      <c r="AI874" s="163">
        <v>12223141</v>
      </c>
      <c r="AJ874" s="152">
        <f t="shared" si="80"/>
        <v>0</v>
      </c>
      <c r="AK874" s="164">
        <v>1826</v>
      </c>
      <c r="AL874" s="146">
        <v>45414</v>
      </c>
      <c r="AM874" s="163">
        <v>12223141</v>
      </c>
      <c r="AN874" s="158">
        <f t="shared" si="81"/>
        <v>0</v>
      </c>
      <c r="AO874" s="157">
        <v>12223141</v>
      </c>
      <c r="AP874" s="157"/>
      <c r="AQ874" s="158">
        <f t="shared" si="83"/>
        <v>0</v>
      </c>
      <c r="AR874" s="158">
        <f t="shared" si="82"/>
        <v>0</v>
      </c>
      <c r="AS874" s="159" t="s">
        <v>48</v>
      </c>
      <c r="AT874" s="164">
        <v>694</v>
      </c>
      <c r="AU874" s="165" t="s">
        <v>3400</v>
      </c>
      <c r="AV874" s="148"/>
    </row>
    <row r="875" spans="1:48" s="118" customFormat="1" ht="18.75" customHeight="1">
      <c r="A875" s="140">
        <v>135</v>
      </c>
      <c r="B875" s="141" t="s">
        <v>3549</v>
      </c>
      <c r="C875" s="142" t="s">
        <v>154</v>
      </c>
      <c r="D875" s="168" t="s">
        <v>113</v>
      </c>
      <c r="E875" s="168" t="s">
        <v>118</v>
      </c>
      <c r="F875" s="142" t="s">
        <v>126</v>
      </c>
      <c r="G875" s="141" t="s">
        <v>231</v>
      </c>
      <c r="H875" s="142" t="s">
        <v>81</v>
      </c>
      <c r="I875" s="142" t="s">
        <v>40</v>
      </c>
      <c r="J875" s="168" t="s">
        <v>3550</v>
      </c>
      <c r="K875" s="141" t="s">
        <v>225</v>
      </c>
      <c r="L875" s="141" t="s">
        <v>237</v>
      </c>
      <c r="M875" s="143">
        <v>7483980</v>
      </c>
      <c r="N875" s="144">
        <v>1</v>
      </c>
      <c r="O875" s="143">
        <v>7483980</v>
      </c>
      <c r="P875" s="144" t="s">
        <v>242</v>
      </c>
      <c r="Q875" s="144" t="s">
        <v>242</v>
      </c>
      <c r="R875" s="144" t="s">
        <v>242</v>
      </c>
      <c r="S875" s="141" t="s">
        <v>230</v>
      </c>
      <c r="T875" s="141" t="s">
        <v>2935</v>
      </c>
      <c r="U875" s="141" t="s">
        <v>2936</v>
      </c>
      <c r="V875" s="145"/>
      <c r="W875" s="141" t="s">
        <v>2937</v>
      </c>
      <c r="X875" s="146">
        <v>45321</v>
      </c>
      <c r="Y875" s="147">
        <v>202417000009513</v>
      </c>
      <c r="Z875" s="147" t="s">
        <v>178</v>
      </c>
      <c r="AA875" s="141" t="s">
        <v>3551</v>
      </c>
      <c r="AB875" s="146">
        <v>45321</v>
      </c>
      <c r="AC875" s="162" t="s">
        <v>3552</v>
      </c>
      <c r="AD875" s="146">
        <v>45321</v>
      </c>
      <c r="AE875" s="163">
        <v>7483980</v>
      </c>
      <c r="AF875" s="152">
        <f t="shared" si="79"/>
        <v>0</v>
      </c>
      <c r="AG875" s="167">
        <v>52</v>
      </c>
      <c r="AH875" s="146">
        <v>45321</v>
      </c>
      <c r="AI875" s="163">
        <v>7483980</v>
      </c>
      <c r="AJ875" s="152">
        <f t="shared" si="80"/>
        <v>0</v>
      </c>
      <c r="AK875" s="164">
        <v>122</v>
      </c>
      <c r="AL875" s="146">
        <v>45322</v>
      </c>
      <c r="AM875" s="163">
        <v>7483980</v>
      </c>
      <c r="AN875" s="158">
        <f t="shared" si="81"/>
        <v>0</v>
      </c>
      <c r="AO875" s="157">
        <v>7483980</v>
      </c>
      <c r="AP875" s="157"/>
      <c r="AQ875" s="158">
        <f t="shared" si="83"/>
        <v>0</v>
      </c>
      <c r="AR875" s="158">
        <f t="shared" si="82"/>
        <v>0</v>
      </c>
      <c r="AS875" s="159" t="s">
        <v>170</v>
      </c>
      <c r="AT875" s="164">
        <v>132</v>
      </c>
      <c r="AU875" s="165" t="s">
        <v>3553</v>
      </c>
      <c r="AV875" s="148"/>
    </row>
    <row r="876" spans="1:48" s="118" customFormat="1" ht="18.75" customHeight="1">
      <c r="A876" s="140">
        <v>136</v>
      </c>
      <c r="B876" s="141" t="s">
        <v>3554</v>
      </c>
      <c r="C876" s="142" t="s">
        <v>154</v>
      </c>
      <c r="D876" s="168" t="s">
        <v>113</v>
      </c>
      <c r="E876" s="168" t="s">
        <v>118</v>
      </c>
      <c r="F876" s="142" t="s">
        <v>126</v>
      </c>
      <c r="G876" s="141" t="s">
        <v>231</v>
      </c>
      <c r="H876" s="142" t="s">
        <v>104</v>
      </c>
      <c r="I876" s="142" t="s">
        <v>40</v>
      </c>
      <c r="J876" s="168" t="s">
        <v>3555</v>
      </c>
      <c r="K876" s="141" t="s">
        <v>225</v>
      </c>
      <c r="L876" s="141" t="s">
        <v>237</v>
      </c>
      <c r="M876" s="143">
        <v>8000000</v>
      </c>
      <c r="N876" s="144">
        <v>1</v>
      </c>
      <c r="O876" s="143">
        <v>8000000</v>
      </c>
      <c r="P876" s="144" t="s">
        <v>242</v>
      </c>
      <c r="Q876" s="144" t="s">
        <v>242</v>
      </c>
      <c r="R876" s="144" t="s">
        <v>242</v>
      </c>
      <c r="S876" s="141" t="s">
        <v>230</v>
      </c>
      <c r="T876" s="141" t="s">
        <v>2935</v>
      </c>
      <c r="U876" s="141" t="s">
        <v>2936</v>
      </c>
      <c r="V876" s="145"/>
      <c r="W876" s="141" t="s">
        <v>2937</v>
      </c>
      <c r="X876" s="146">
        <v>45321</v>
      </c>
      <c r="Y876" s="147">
        <v>202417000009523</v>
      </c>
      <c r="Z876" s="147" t="s">
        <v>178</v>
      </c>
      <c r="AA876" s="141" t="s">
        <v>1828</v>
      </c>
      <c r="AB876" s="146">
        <v>45321</v>
      </c>
      <c r="AC876" s="162" t="s">
        <v>3556</v>
      </c>
      <c r="AD876" s="146">
        <v>45321</v>
      </c>
      <c r="AE876" s="163">
        <v>8000000</v>
      </c>
      <c r="AF876" s="152">
        <f t="shared" si="79"/>
        <v>0</v>
      </c>
      <c r="AG876" s="167">
        <v>53</v>
      </c>
      <c r="AH876" s="146">
        <v>45321</v>
      </c>
      <c r="AI876" s="163">
        <v>8000000</v>
      </c>
      <c r="AJ876" s="152">
        <f t="shared" si="80"/>
        <v>0</v>
      </c>
      <c r="AK876" s="164">
        <v>118</v>
      </c>
      <c r="AL876" s="146">
        <v>45321</v>
      </c>
      <c r="AM876" s="163">
        <v>8000000</v>
      </c>
      <c r="AN876" s="158">
        <f t="shared" si="81"/>
        <v>0</v>
      </c>
      <c r="AO876" s="157">
        <v>8000000</v>
      </c>
      <c r="AP876" s="157"/>
      <c r="AQ876" s="158">
        <f t="shared" si="83"/>
        <v>0</v>
      </c>
      <c r="AR876" s="158">
        <f t="shared" si="82"/>
        <v>0</v>
      </c>
      <c r="AS876" s="159" t="s">
        <v>170</v>
      </c>
      <c r="AT876" s="164">
        <v>352</v>
      </c>
      <c r="AU876" s="165" t="s">
        <v>3557</v>
      </c>
      <c r="AV876" s="148"/>
    </row>
    <row r="877" spans="1:48" s="118" customFormat="1" ht="18.75" customHeight="1">
      <c r="A877" s="140">
        <v>137</v>
      </c>
      <c r="B877" s="141" t="s">
        <v>3558</v>
      </c>
      <c r="C877" s="142" t="s">
        <v>154</v>
      </c>
      <c r="D877" s="168" t="s">
        <v>113</v>
      </c>
      <c r="E877" s="168" t="s">
        <v>118</v>
      </c>
      <c r="F877" s="142" t="s">
        <v>129</v>
      </c>
      <c r="G877" s="141" t="s">
        <v>233</v>
      </c>
      <c r="H877" s="142" t="s">
        <v>82</v>
      </c>
      <c r="I877" s="142" t="s">
        <v>40</v>
      </c>
      <c r="J877" s="168" t="s">
        <v>3559</v>
      </c>
      <c r="K877" s="141" t="s">
        <v>225</v>
      </c>
      <c r="L877" s="141" t="s">
        <v>237</v>
      </c>
      <c r="M877" s="143">
        <v>5228095</v>
      </c>
      <c r="N877" s="144">
        <v>1</v>
      </c>
      <c r="O877" s="143">
        <v>5228095</v>
      </c>
      <c r="P877" s="144" t="s">
        <v>242</v>
      </c>
      <c r="Q877" s="144" t="s">
        <v>242</v>
      </c>
      <c r="R877" s="144" t="s">
        <v>242</v>
      </c>
      <c r="S877" s="141" t="s">
        <v>230</v>
      </c>
      <c r="T877" s="141" t="s">
        <v>2935</v>
      </c>
      <c r="U877" s="141" t="s">
        <v>2936</v>
      </c>
      <c r="V877" s="145"/>
      <c r="W877" s="141" t="s">
        <v>3345</v>
      </c>
      <c r="X877" s="146">
        <v>45321</v>
      </c>
      <c r="Y877" s="147" t="s">
        <v>3560</v>
      </c>
      <c r="Z877" s="147" t="s">
        <v>178</v>
      </c>
      <c r="AA877" s="141" t="s">
        <v>3561</v>
      </c>
      <c r="AB877" s="146">
        <v>45321</v>
      </c>
      <c r="AC877" s="162" t="s">
        <v>3562</v>
      </c>
      <c r="AD877" s="146">
        <v>45321</v>
      </c>
      <c r="AE877" s="163">
        <v>5228095</v>
      </c>
      <c r="AF877" s="152">
        <f t="shared" si="79"/>
        <v>0</v>
      </c>
      <c r="AG877" s="167">
        <v>57</v>
      </c>
      <c r="AH877" s="146">
        <v>45321</v>
      </c>
      <c r="AI877" s="163">
        <v>5228095</v>
      </c>
      <c r="AJ877" s="152">
        <f t="shared" si="80"/>
        <v>0</v>
      </c>
      <c r="AK877" s="164">
        <v>120</v>
      </c>
      <c r="AL877" s="146">
        <v>45321</v>
      </c>
      <c r="AM877" s="163">
        <v>5228095</v>
      </c>
      <c r="AN877" s="158">
        <f t="shared" si="81"/>
        <v>0</v>
      </c>
      <c r="AO877" s="157">
        <v>5228095</v>
      </c>
      <c r="AP877" s="157"/>
      <c r="AQ877" s="158">
        <f t="shared" si="83"/>
        <v>0</v>
      </c>
      <c r="AR877" s="158">
        <f t="shared" si="82"/>
        <v>0</v>
      </c>
      <c r="AS877" s="159" t="s">
        <v>170</v>
      </c>
      <c r="AT877" s="164">
        <v>186</v>
      </c>
      <c r="AU877" s="165" t="s">
        <v>3437</v>
      </c>
      <c r="AV877" s="148"/>
    </row>
    <row r="878" spans="1:48" s="118" customFormat="1" ht="18.75" customHeight="1">
      <c r="A878" s="140">
        <v>138</v>
      </c>
      <c r="B878" s="141" t="s">
        <v>3563</v>
      </c>
      <c r="C878" s="142" t="s">
        <v>154</v>
      </c>
      <c r="D878" s="168" t="s">
        <v>113</v>
      </c>
      <c r="E878" s="168" t="s">
        <v>118</v>
      </c>
      <c r="F878" s="142" t="s">
        <v>129</v>
      </c>
      <c r="G878" s="141" t="s">
        <v>233</v>
      </c>
      <c r="H878" s="142" t="s">
        <v>82</v>
      </c>
      <c r="I878" s="142" t="s">
        <v>40</v>
      </c>
      <c r="J878" s="168" t="s">
        <v>3564</v>
      </c>
      <c r="K878" s="141" t="s">
        <v>225</v>
      </c>
      <c r="L878" s="141" t="s">
        <v>237</v>
      </c>
      <c r="M878" s="143">
        <v>7483980</v>
      </c>
      <c r="N878" s="144">
        <v>1</v>
      </c>
      <c r="O878" s="143">
        <v>7483980</v>
      </c>
      <c r="P878" s="144" t="s">
        <v>242</v>
      </c>
      <c r="Q878" s="144" t="s">
        <v>242</v>
      </c>
      <c r="R878" s="144" t="s">
        <v>242</v>
      </c>
      <c r="S878" s="141" t="s">
        <v>230</v>
      </c>
      <c r="T878" s="141" t="s">
        <v>2935</v>
      </c>
      <c r="U878" s="141" t="s">
        <v>2936</v>
      </c>
      <c r="V878" s="145"/>
      <c r="W878" s="141" t="s">
        <v>3345</v>
      </c>
      <c r="X878" s="146">
        <v>45321</v>
      </c>
      <c r="Y878" s="147" t="s">
        <v>3560</v>
      </c>
      <c r="Z878" s="147" t="s">
        <v>178</v>
      </c>
      <c r="AA878" s="141" t="s">
        <v>3565</v>
      </c>
      <c r="AB878" s="146">
        <v>45321</v>
      </c>
      <c r="AC878" s="162" t="s">
        <v>3566</v>
      </c>
      <c r="AD878" s="146">
        <v>45321</v>
      </c>
      <c r="AE878" s="163">
        <v>7483980</v>
      </c>
      <c r="AF878" s="152">
        <f t="shared" si="79"/>
        <v>0</v>
      </c>
      <c r="AG878" s="167">
        <v>54</v>
      </c>
      <c r="AH878" s="146">
        <v>45321</v>
      </c>
      <c r="AI878" s="163">
        <v>7483980</v>
      </c>
      <c r="AJ878" s="152">
        <f t="shared" si="80"/>
        <v>0</v>
      </c>
      <c r="AK878" s="164">
        <v>119</v>
      </c>
      <c r="AL878" s="146">
        <v>45321</v>
      </c>
      <c r="AM878" s="163">
        <v>7483980</v>
      </c>
      <c r="AN878" s="158">
        <f t="shared" si="81"/>
        <v>0</v>
      </c>
      <c r="AO878" s="157">
        <v>7483980</v>
      </c>
      <c r="AP878" s="157"/>
      <c r="AQ878" s="158">
        <f t="shared" si="83"/>
        <v>0</v>
      </c>
      <c r="AR878" s="158">
        <f t="shared" si="82"/>
        <v>0</v>
      </c>
      <c r="AS878" s="159" t="s">
        <v>170</v>
      </c>
      <c r="AT878" s="164">
        <v>240</v>
      </c>
      <c r="AU878" s="165" t="s">
        <v>3433</v>
      </c>
      <c r="AV878" s="148"/>
    </row>
    <row r="879" spans="1:48" s="118" customFormat="1" ht="18.75" customHeight="1">
      <c r="A879" s="140">
        <v>139</v>
      </c>
      <c r="B879" s="141" t="s">
        <v>3567</v>
      </c>
      <c r="C879" s="142" t="s">
        <v>154</v>
      </c>
      <c r="D879" s="168" t="s">
        <v>113</v>
      </c>
      <c r="E879" s="168" t="s">
        <v>118</v>
      </c>
      <c r="F879" s="142" t="s">
        <v>126</v>
      </c>
      <c r="G879" s="141" t="s">
        <v>231</v>
      </c>
      <c r="H879" s="142" t="s">
        <v>217</v>
      </c>
      <c r="I879" s="142" t="s">
        <v>40</v>
      </c>
      <c r="J879" s="168" t="s">
        <v>3568</v>
      </c>
      <c r="K879" s="141" t="s">
        <v>225</v>
      </c>
      <c r="L879" s="141" t="s">
        <v>237</v>
      </c>
      <c r="M879" s="143">
        <v>9622260</v>
      </c>
      <c r="N879" s="144">
        <v>1</v>
      </c>
      <c r="O879" s="143">
        <v>9622260</v>
      </c>
      <c r="P879" s="144" t="s">
        <v>242</v>
      </c>
      <c r="Q879" s="144" t="s">
        <v>242</v>
      </c>
      <c r="R879" s="144" t="s">
        <v>242</v>
      </c>
      <c r="S879" s="141" t="s">
        <v>230</v>
      </c>
      <c r="T879" s="141" t="s">
        <v>2935</v>
      </c>
      <c r="U879" s="141" t="s">
        <v>2936</v>
      </c>
      <c r="V879" s="145"/>
      <c r="W879" s="141" t="s">
        <v>3172</v>
      </c>
      <c r="X879" s="146">
        <v>45321</v>
      </c>
      <c r="Y879" s="147" t="s">
        <v>3560</v>
      </c>
      <c r="Z879" s="147" t="s">
        <v>178</v>
      </c>
      <c r="AA879" s="141" t="s">
        <v>3569</v>
      </c>
      <c r="AB879" s="146">
        <v>45321</v>
      </c>
      <c r="AC879" s="162" t="s">
        <v>3570</v>
      </c>
      <c r="AD879" s="146">
        <v>45321</v>
      </c>
      <c r="AE879" s="163">
        <v>9622260</v>
      </c>
      <c r="AF879" s="152">
        <f t="shared" si="79"/>
        <v>0</v>
      </c>
      <c r="AG879" s="167">
        <v>55</v>
      </c>
      <c r="AH879" s="146">
        <v>45321</v>
      </c>
      <c r="AI879" s="163">
        <v>6414840</v>
      </c>
      <c r="AJ879" s="152">
        <f t="shared" si="80"/>
        <v>3207420</v>
      </c>
      <c r="AK879" s="164">
        <v>121</v>
      </c>
      <c r="AL879" s="146">
        <v>45321</v>
      </c>
      <c r="AM879" s="163">
        <v>6414840</v>
      </c>
      <c r="AN879" s="158">
        <f t="shared" si="81"/>
        <v>0</v>
      </c>
      <c r="AO879" s="157">
        <v>6414840</v>
      </c>
      <c r="AP879" s="157"/>
      <c r="AQ879" s="158">
        <f t="shared" si="83"/>
        <v>0</v>
      </c>
      <c r="AR879" s="158">
        <f t="shared" si="82"/>
        <v>3207420</v>
      </c>
      <c r="AS879" s="159" t="s">
        <v>170</v>
      </c>
      <c r="AT879" s="164">
        <v>513</v>
      </c>
      <c r="AU879" s="165" t="s">
        <v>3332</v>
      </c>
      <c r="AV879" s="148" t="s">
        <v>3571</v>
      </c>
    </row>
    <row r="880" spans="1:48" s="118" customFormat="1" ht="18.75" customHeight="1">
      <c r="A880" s="140">
        <v>140</v>
      </c>
      <c r="B880" s="141" t="s">
        <v>3572</v>
      </c>
      <c r="C880" s="142" t="s">
        <v>154</v>
      </c>
      <c r="D880" s="168" t="s">
        <v>113</v>
      </c>
      <c r="E880" s="168" t="s">
        <v>118</v>
      </c>
      <c r="F880" s="142" t="s">
        <v>130</v>
      </c>
      <c r="G880" s="141" t="s">
        <v>233</v>
      </c>
      <c r="H880" s="142" t="s">
        <v>92</v>
      </c>
      <c r="I880" s="142" t="s">
        <v>40</v>
      </c>
      <c r="J880" s="168" t="s">
        <v>3573</v>
      </c>
      <c r="K880" s="141" t="s">
        <v>225</v>
      </c>
      <c r="L880" s="141" t="s">
        <v>237</v>
      </c>
      <c r="M880" s="143">
        <v>380800</v>
      </c>
      <c r="N880" s="144">
        <v>1</v>
      </c>
      <c r="O880" s="143">
        <v>380800</v>
      </c>
      <c r="P880" s="144" t="s">
        <v>242</v>
      </c>
      <c r="Q880" s="144" t="s">
        <v>242</v>
      </c>
      <c r="R880" s="144" t="s">
        <v>242</v>
      </c>
      <c r="S880" s="141" t="s">
        <v>230</v>
      </c>
      <c r="T880" s="141" t="s">
        <v>2935</v>
      </c>
      <c r="U880" s="141" t="s">
        <v>2936</v>
      </c>
      <c r="V880" s="145"/>
      <c r="W880" s="141" t="s">
        <v>3345</v>
      </c>
      <c r="X880" s="146">
        <v>45327</v>
      </c>
      <c r="Y880" s="147">
        <v>202417000010163</v>
      </c>
      <c r="Z880" s="147" t="s">
        <v>178</v>
      </c>
      <c r="AA880" s="141" t="s">
        <v>3574</v>
      </c>
      <c r="AB880" s="146">
        <v>45327</v>
      </c>
      <c r="AC880" s="162" t="s">
        <v>3575</v>
      </c>
      <c r="AD880" s="146">
        <v>45327</v>
      </c>
      <c r="AE880" s="163">
        <v>380800</v>
      </c>
      <c r="AF880" s="152">
        <f t="shared" si="79"/>
        <v>0</v>
      </c>
      <c r="AG880" s="167">
        <v>65</v>
      </c>
      <c r="AH880" s="146">
        <v>45329</v>
      </c>
      <c r="AI880" s="163">
        <v>380800</v>
      </c>
      <c r="AJ880" s="152">
        <f t="shared" si="80"/>
        <v>0</v>
      </c>
      <c r="AK880" s="164">
        <v>1026</v>
      </c>
      <c r="AL880" s="146">
        <v>45371</v>
      </c>
      <c r="AM880" s="163">
        <v>380800</v>
      </c>
      <c r="AN880" s="158">
        <f t="shared" si="81"/>
        <v>0</v>
      </c>
      <c r="AO880" s="157">
        <v>0</v>
      </c>
      <c r="AP880" s="157"/>
      <c r="AQ880" s="158">
        <f t="shared" si="83"/>
        <v>380800</v>
      </c>
      <c r="AR880" s="158">
        <f t="shared" si="82"/>
        <v>0</v>
      </c>
      <c r="AS880" s="159" t="s">
        <v>174</v>
      </c>
      <c r="AT880" s="164">
        <v>114126</v>
      </c>
      <c r="AU880" s="165" t="s">
        <v>3576</v>
      </c>
      <c r="AV880" s="148"/>
    </row>
    <row r="881" spans="1:48" s="118" customFormat="1" ht="18.75" customHeight="1">
      <c r="A881" s="140">
        <v>141</v>
      </c>
      <c r="B881" s="141" t="s">
        <v>3577</v>
      </c>
      <c r="C881" s="142" t="s">
        <v>154</v>
      </c>
      <c r="D881" s="168" t="s">
        <v>113</v>
      </c>
      <c r="E881" s="168" t="s">
        <v>118</v>
      </c>
      <c r="F881" s="142" t="s">
        <v>130</v>
      </c>
      <c r="G881" s="141" t="s">
        <v>233</v>
      </c>
      <c r="H881" s="142" t="s">
        <v>92</v>
      </c>
      <c r="I881" s="142" t="s">
        <v>40</v>
      </c>
      <c r="J881" s="168" t="s">
        <v>3578</v>
      </c>
      <c r="K881" s="141" t="s">
        <v>218</v>
      </c>
      <c r="L881" s="141">
        <v>43233205</v>
      </c>
      <c r="M881" s="143">
        <v>2250000</v>
      </c>
      <c r="N881" s="144">
        <v>12</v>
      </c>
      <c r="O881" s="143">
        <v>27000000</v>
      </c>
      <c r="P881" s="144" t="s">
        <v>242</v>
      </c>
      <c r="Q881" s="144" t="s">
        <v>242</v>
      </c>
      <c r="R881" s="144" t="s">
        <v>242</v>
      </c>
      <c r="S881" s="141" t="s">
        <v>230</v>
      </c>
      <c r="T881" s="141" t="s">
        <v>2935</v>
      </c>
      <c r="U881" s="141" t="s">
        <v>2936</v>
      </c>
      <c r="V881" s="145"/>
      <c r="W881" s="141" t="s">
        <v>3345</v>
      </c>
      <c r="X881" s="146">
        <v>45330</v>
      </c>
      <c r="Y881" s="147">
        <v>202417000014133</v>
      </c>
      <c r="Z881" s="147" t="s">
        <v>178</v>
      </c>
      <c r="AA881" s="141" t="s">
        <v>3574</v>
      </c>
      <c r="AB881" s="146">
        <v>45331</v>
      </c>
      <c r="AC881" s="162" t="s">
        <v>3579</v>
      </c>
      <c r="AD881" s="146">
        <v>45344</v>
      </c>
      <c r="AE881" s="163">
        <v>13632841</v>
      </c>
      <c r="AF881" s="152">
        <f t="shared" si="79"/>
        <v>13367159</v>
      </c>
      <c r="AG881" s="167">
        <v>228</v>
      </c>
      <c r="AH881" s="146">
        <v>45349</v>
      </c>
      <c r="AI881" s="163">
        <v>13632841</v>
      </c>
      <c r="AJ881" s="152">
        <f t="shared" si="80"/>
        <v>0</v>
      </c>
      <c r="AK881" s="164">
        <v>1215</v>
      </c>
      <c r="AL881" s="146">
        <v>45385</v>
      </c>
      <c r="AM881" s="163">
        <v>13632841</v>
      </c>
      <c r="AN881" s="158">
        <f t="shared" si="81"/>
        <v>0</v>
      </c>
      <c r="AO881" s="157">
        <v>0</v>
      </c>
      <c r="AP881" s="157"/>
      <c r="AQ881" s="158">
        <f t="shared" si="83"/>
        <v>13632841</v>
      </c>
      <c r="AR881" s="158">
        <f t="shared" si="82"/>
        <v>13367159</v>
      </c>
      <c r="AS881" s="159" t="s">
        <v>48</v>
      </c>
      <c r="AT881" s="164">
        <v>230</v>
      </c>
      <c r="AU881" s="165" t="s">
        <v>3580</v>
      </c>
      <c r="AV881" s="148"/>
    </row>
    <row r="882" spans="1:48" s="118" customFormat="1" ht="18.75" customHeight="1">
      <c r="A882" s="140">
        <v>142</v>
      </c>
      <c r="B882" s="141" t="s">
        <v>3581</v>
      </c>
      <c r="C882" s="142" t="s">
        <v>154</v>
      </c>
      <c r="D882" s="168" t="s">
        <v>113</v>
      </c>
      <c r="E882" s="168" t="s">
        <v>118</v>
      </c>
      <c r="F882" s="142" t="s">
        <v>126</v>
      </c>
      <c r="G882" s="141" t="s">
        <v>231</v>
      </c>
      <c r="H882" s="142" t="s">
        <v>91</v>
      </c>
      <c r="I882" s="142" t="s">
        <v>40</v>
      </c>
      <c r="J882" s="168" t="s">
        <v>3582</v>
      </c>
      <c r="K882" s="141" t="s">
        <v>225</v>
      </c>
      <c r="L882" s="141" t="s">
        <v>237</v>
      </c>
      <c r="M882" s="143">
        <v>2600000</v>
      </c>
      <c r="N882" s="144">
        <v>1</v>
      </c>
      <c r="O882" s="143">
        <v>2600000</v>
      </c>
      <c r="P882" s="144" t="s">
        <v>242</v>
      </c>
      <c r="Q882" s="144" t="s">
        <v>242</v>
      </c>
      <c r="R882" s="144" t="s">
        <v>242</v>
      </c>
      <c r="S882" s="141" t="s">
        <v>230</v>
      </c>
      <c r="T882" s="141" t="s">
        <v>2935</v>
      </c>
      <c r="U882" s="141" t="s">
        <v>2936</v>
      </c>
      <c r="V882" s="145"/>
      <c r="W882" s="141" t="s">
        <v>2972</v>
      </c>
      <c r="X882" s="146">
        <v>45330</v>
      </c>
      <c r="Y882" s="147">
        <v>202417000014243</v>
      </c>
      <c r="Z882" s="147" t="s">
        <v>178</v>
      </c>
      <c r="AA882" s="141" t="s">
        <v>3583</v>
      </c>
      <c r="AB882" s="146">
        <v>45330</v>
      </c>
      <c r="AC882" s="162" t="s">
        <v>3584</v>
      </c>
      <c r="AD882" s="146">
        <v>45330</v>
      </c>
      <c r="AE882" s="163">
        <v>2600000</v>
      </c>
      <c r="AF882" s="152">
        <f t="shared" si="79"/>
        <v>0</v>
      </c>
      <c r="AG882" s="167">
        <v>69</v>
      </c>
      <c r="AH882" s="146">
        <v>45331</v>
      </c>
      <c r="AI882" s="163">
        <v>2600000</v>
      </c>
      <c r="AJ882" s="152">
        <f t="shared" si="80"/>
        <v>0</v>
      </c>
      <c r="AK882" s="164">
        <v>354</v>
      </c>
      <c r="AL882" s="146">
        <v>45351</v>
      </c>
      <c r="AM882" s="163">
        <v>2600000</v>
      </c>
      <c r="AN882" s="158">
        <f t="shared" si="81"/>
        <v>0</v>
      </c>
      <c r="AO882" s="157">
        <v>2600000</v>
      </c>
      <c r="AP882" s="157"/>
      <c r="AQ882" s="158">
        <f t="shared" si="83"/>
        <v>0</v>
      </c>
      <c r="AR882" s="158">
        <f t="shared" si="82"/>
        <v>0</v>
      </c>
      <c r="AS882" s="159" t="s">
        <v>168</v>
      </c>
      <c r="AT882" s="164">
        <v>482</v>
      </c>
      <c r="AU882" s="165" t="s">
        <v>3585</v>
      </c>
      <c r="AV882" s="148"/>
    </row>
    <row r="883" spans="1:48" s="118" customFormat="1" ht="18.75" customHeight="1">
      <c r="A883" s="140">
        <v>143</v>
      </c>
      <c r="B883" s="141" t="s">
        <v>3586</v>
      </c>
      <c r="C883" s="142" t="s">
        <v>154</v>
      </c>
      <c r="D883" s="168" t="s">
        <v>113</v>
      </c>
      <c r="E883" s="168" t="s">
        <v>118</v>
      </c>
      <c r="F883" s="142" t="s">
        <v>126</v>
      </c>
      <c r="G883" s="141" t="s">
        <v>231</v>
      </c>
      <c r="H883" s="142" t="s">
        <v>91</v>
      </c>
      <c r="I883" s="142" t="s">
        <v>40</v>
      </c>
      <c r="J883" s="168" t="s">
        <v>3587</v>
      </c>
      <c r="K883" s="141" t="s">
        <v>225</v>
      </c>
      <c r="L883" s="141" t="s">
        <v>237</v>
      </c>
      <c r="M883" s="143">
        <v>3000000</v>
      </c>
      <c r="N883" s="144">
        <v>1</v>
      </c>
      <c r="O883" s="143">
        <v>3000000</v>
      </c>
      <c r="P883" s="144" t="s">
        <v>242</v>
      </c>
      <c r="Q883" s="144" t="s">
        <v>242</v>
      </c>
      <c r="R883" s="144" t="s">
        <v>242</v>
      </c>
      <c r="S883" s="141" t="s">
        <v>230</v>
      </c>
      <c r="T883" s="141" t="s">
        <v>2935</v>
      </c>
      <c r="U883" s="141" t="s">
        <v>2936</v>
      </c>
      <c r="V883" s="145"/>
      <c r="W883" s="141" t="s">
        <v>2972</v>
      </c>
      <c r="X883" s="146">
        <v>45330</v>
      </c>
      <c r="Y883" s="147">
        <v>202417000014243</v>
      </c>
      <c r="Z883" s="147" t="s">
        <v>178</v>
      </c>
      <c r="AA883" s="141" t="s">
        <v>3583</v>
      </c>
      <c r="AB883" s="146">
        <v>45330</v>
      </c>
      <c r="AC883" s="162" t="s">
        <v>3588</v>
      </c>
      <c r="AD883" s="146">
        <v>45330</v>
      </c>
      <c r="AE883" s="163">
        <v>3000000</v>
      </c>
      <c r="AF883" s="152">
        <f t="shared" si="79"/>
        <v>0</v>
      </c>
      <c r="AG883" s="167">
        <v>70</v>
      </c>
      <c r="AH883" s="146">
        <v>45331</v>
      </c>
      <c r="AI883" s="163">
        <v>3000000</v>
      </c>
      <c r="AJ883" s="152">
        <f t="shared" si="80"/>
        <v>0</v>
      </c>
      <c r="AK883" s="164">
        <v>237</v>
      </c>
      <c r="AL883" s="146">
        <v>45336</v>
      </c>
      <c r="AM883" s="163">
        <v>3000000</v>
      </c>
      <c r="AN883" s="158">
        <f t="shared" si="81"/>
        <v>0</v>
      </c>
      <c r="AO883" s="157">
        <v>3000000</v>
      </c>
      <c r="AP883" s="157"/>
      <c r="AQ883" s="158">
        <f t="shared" si="83"/>
        <v>0</v>
      </c>
      <c r="AR883" s="158">
        <f t="shared" si="82"/>
        <v>0</v>
      </c>
      <c r="AS883" s="159" t="s">
        <v>168</v>
      </c>
      <c r="AT883" s="164">
        <v>483</v>
      </c>
      <c r="AU883" s="165" t="s">
        <v>3589</v>
      </c>
      <c r="AV883" s="148"/>
    </row>
    <row r="884" spans="1:48" s="118" customFormat="1" ht="18.75" customHeight="1">
      <c r="A884" s="140">
        <v>144</v>
      </c>
      <c r="B884" s="141" t="s">
        <v>3590</v>
      </c>
      <c r="C884" s="142" t="s">
        <v>154</v>
      </c>
      <c r="D884" s="168" t="s">
        <v>113</v>
      </c>
      <c r="E884" s="168" t="s">
        <v>118</v>
      </c>
      <c r="F884" s="142" t="s">
        <v>126</v>
      </c>
      <c r="G884" s="141" t="s">
        <v>231</v>
      </c>
      <c r="H884" s="142" t="s">
        <v>4</v>
      </c>
      <c r="I884" s="142" t="s">
        <v>40</v>
      </c>
      <c r="J884" s="168" t="s">
        <v>3591</v>
      </c>
      <c r="K884" s="141" t="s">
        <v>218</v>
      </c>
      <c r="L884" s="141">
        <v>80111600</v>
      </c>
      <c r="M884" s="143">
        <v>7500000</v>
      </c>
      <c r="N884" s="144" t="s">
        <v>3592</v>
      </c>
      <c r="O884" s="143">
        <v>35000000</v>
      </c>
      <c r="P884" s="144" t="s">
        <v>242</v>
      </c>
      <c r="Q884" s="144" t="s">
        <v>242</v>
      </c>
      <c r="R884" s="144" t="s">
        <v>242</v>
      </c>
      <c r="S884" s="141" t="s">
        <v>230</v>
      </c>
      <c r="T884" s="141" t="s">
        <v>2935</v>
      </c>
      <c r="U884" s="141" t="s">
        <v>2936</v>
      </c>
      <c r="V884" s="145"/>
      <c r="W884" s="141" t="s">
        <v>2992</v>
      </c>
      <c r="X884" s="146">
        <v>45331</v>
      </c>
      <c r="Y884" s="147">
        <v>202417000015463</v>
      </c>
      <c r="Z884" s="147" t="s">
        <v>178</v>
      </c>
      <c r="AA884" s="141" t="s">
        <v>3593</v>
      </c>
      <c r="AB884" s="146">
        <v>45331</v>
      </c>
      <c r="AC884" s="162" t="s">
        <v>3594</v>
      </c>
      <c r="AD884" s="146">
        <v>45331</v>
      </c>
      <c r="AE884" s="163">
        <v>35000000</v>
      </c>
      <c r="AF884" s="152">
        <f t="shared" si="79"/>
        <v>0</v>
      </c>
      <c r="AG884" s="167">
        <v>74</v>
      </c>
      <c r="AH884" s="146">
        <v>45334</v>
      </c>
      <c r="AI884" s="163">
        <v>33750000</v>
      </c>
      <c r="AJ884" s="152">
        <f t="shared" si="80"/>
        <v>1250000</v>
      </c>
      <c r="AK884" s="164">
        <v>283</v>
      </c>
      <c r="AL884" s="146">
        <v>45338</v>
      </c>
      <c r="AM884" s="163">
        <v>33750000</v>
      </c>
      <c r="AN884" s="158">
        <f t="shared" si="81"/>
        <v>0</v>
      </c>
      <c r="AO884" s="157">
        <v>18750000</v>
      </c>
      <c r="AP884" s="157"/>
      <c r="AQ884" s="158">
        <f t="shared" si="83"/>
        <v>15000000</v>
      </c>
      <c r="AR884" s="158">
        <f t="shared" si="82"/>
        <v>1250000</v>
      </c>
      <c r="AS884" s="159" t="s">
        <v>170</v>
      </c>
      <c r="AT884" s="164">
        <v>14</v>
      </c>
      <c r="AU884" s="165" t="s">
        <v>3595</v>
      </c>
      <c r="AV884" s="148" t="s">
        <v>3596</v>
      </c>
    </row>
    <row r="885" spans="1:48" s="118" customFormat="1" ht="18.75" customHeight="1">
      <c r="A885" s="140">
        <v>145</v>
      </c>
      <c r="B885" s="141" t="s">
        <v>3597</v>
      </c>
      <c r="C885" s="142" t="s">
        <v>154</v>
      </c>
      <c r="D885" s="168" t="s">
        <v>113</v>
      </c>
      <c r="E885" s="168" t="s">
        <v>118</v>
      </c>
      <c r="F885" s="142" t="s">
        <v>126</v>
      </c>
      <c r="G885" s="141" t="s">
        <v>231</v>
      </c>
      <c r="H885" s="142" t="s">
        <v>4</v>
      </c>
      <c r="I885" s="142" t="s">
        <v>40</v>
      </c>
      <c r="J885" s="168" t="s">
        <v>3598</v>
      </c>
      <c r="K885" s="141" t="s">
        <v>218</v>
      </c>
      <c r="L885" s="141">
        <v>80111600</v>
      </c>
      <c r="M885" s="143">
        <v>9000000</v>
      </c>
      <c r="N885" s="144"/>
      <c r="O885" s="143">
        <v>42000000</v>
      </c>
      <c r="P885" s="144" t="s">
        <v>242</v>
      </c>
      <c r="Q885" s="144" t="s">
        <v>242</v>
      </c>
      <c r="R885" s="144" t="s">
        <v>242</v>
      </c>
      <c r="S885" s="141" t="s">
        <v>230</v>
      </c>
      <c r="T885" s="141" t="s">
        <v>2935</v>
      </c>
      <c r="U885" s="141" t="s">
        <v>2936</v>
      </c>
      <c r="V885" s="145"/>
      <c r="W885" s="141" t="s">
        <v>3097</v>
      </c>
      <c r="X885" s="146">
        <v>45331</v>
      </c>
      <c r="Y885" s="147">
        <v>202417000015463</v>
      </c>
      <c r="Z885" s="147" t="s">
        <v>178</v>
      </c>
      <c r="AA885" s="141" t="s">
        <v>628</v>
      </c>
      <c r="AB885" s="146">
        <v>45331</v>
      </c>
      <c r="AC885" s="162" t="s">
        <v>3599</v>
      </c>
      <c r="AD885" s="146">
        <v>45331</v>
      </c>
      <c r="AE885" s="163">
        <v>42000000</v>
      </c>
      <c r="AF885" s="152">
        <f t="shared" si="79"/>
        <v>0</v>
      </c>
      <c r="AG885" s="167">
        <v>75</v>
      </c>
      <c r="AH885" s="146">
        <v>45334</v>
      </c>
      <c r="AI885" s="163">
        <v>42000000</v>
      </c>
      <c r="AJ885" s="152">
        <f t="shared" si="80"/>
        <v>0</v>
      </c>
      <c r="AK885" s="164">
        <v>276</v>
      </c>
      <c r="AL885" s="146">
        <v>45337</v>
      </c>
      <c r="AM885" s="163">
        <v>42000000</v>
      </c>
      <c r="AN885" s="158">
        <f t="shared" si="81"/>
        <v>0</v>
      </c>
      <c r="AO885" s="157">
        <v>22800000</v>
      </c>
      <c r="AP885" s="157"/>
      <c r="AQ885" s="158">
        <f t="shared" si="83"/>
        <v>19200000</v>
      </c>
      <c r="AR885" s="158">
        <f t="shared" si="82"/>
        <v>0</v>
      </c>
      <c r="AS885" s="159" t="s">
        <v>170</v>
      </c>
      <c r="AT885" s="164">
        <v>8</v>
      </c>
      <c r="AU885" s="165" t="s">
        <v>3600</v>
      </c>
      <c r="AV885" s="148"/>
    </row>
    <row r="886" spans="1:48" s="118" customFormat="1" ht="18.75" customHeight="1">
      <c r="A886" s="140">
        <v>146</v>
      </c>
      <c r="B886" s="141" t="s">
        <v>3601</v>
      </c>
      <c r="C886" s="142" t="s">
        <v>154</v>
      </c>
      <c r="D886" s="168" t="s">
        <v>113</v>
      </c>
      <c r="E886" s="168" t="s">
        <v>118</v>
      </c>
      <c r="F886" s="142" t="s">
        <v>126</v>
      </c>
      <c r="G886" s="141" t="s">
        <v>231</v>
      </c>
      <c r="H886" s="142" t="s">
        <v>4</v>
      </c>
      <c r="I886" s="142" t="s">
        <v>40</v>
      </c>
      <c r="J886" s="168" t="s">
        <v>3602</v>
      </c>
      <c r="K886" s="141" t="s">
        <v>218</v>
      </c>
      <c r="L886" s="141">
        <v>80111600</v>
      </c>
      <c r="M886" s="143">
        <v>14400000</v>
      </c>
      <c r="N886" s="144" t="s">
        <v>3603</v>
      </c>
      <c r="O886" s="143">
        <v>64800000</v>
      </c>
      <c r="P886" s="144" t="s">
        <v>242</v>
      </c>
      <c r="Q886" s="144" t="s">
        <v>242</v>
      </c>
      <c r="R886" s="144" t="s">
        <v>242</v>
      </c>
      <c r="S886" s="141" t="s">
        <v>230</v>
      </c>
      <c r="T886" s="141" t="s">
        <v>2935</v>
      </c>
      <c r="U886" s="141" t="s">
        <v>2936</v>
      </c>
      <c r="V886" s="145"/>
      <c r="W886" s="141" t="s">
        <v>3097</v>
      </c>
      <c r="X886" s="146">
        <v>45331</v>
      </c>
      <c r="Y886" s="147">
        <v>202417000015633</v>
      </c>
      <c r="Z886" s="147" t="s">
        <v>178</v>
      </c>
      <c r="AA886" s="141" t="s">
        <v>3604</v>
      </c>
      <c r="AB886" s="146">
        <v>45331</v>
      </c>
      <c r="AC886" s="162" t="s">
        <v>3605</v>
      </c>
      <c r="AD886" s="146">
        <v>45331</v>
      </c>
      <c r="AE886" s="163">
        <v>64800000</v>
      </c>
      <c r="AF886" s="152">
        <f t="shared" si="79"/>
        <v>0</v>
      </c>
      <c r="AG886" s="167">
        <v>76</v>
      </c>
      <c r="AH886" s="146">
        <v>45334</v>
      </c>
      <c r="AI886" s="163">
        <v>62400000</v>
      </c>
      <c r="AJ886" s="152">
        <f t="shared" si="80"/>
        <v>2400000</v>
      </c>
      <c r="AK886" s="164">
        <v>297</v>
      </c>
      <c r="AL886" s="146">
        <v>45345</v>
      </c>
      <c r="AM886" s="163">
        <v>62400000</v>
      </c>
      <c r="AN886" s="158">
        <f t="shared" si="81"/>
        <v>0</v>
      </c>
      <c r="AO886" s="157">
        <v>31200000</v>
      </c>
      <c r="AP886" s="157"/>
      <c r="AQ886" s="158">
        <f t="shared" si="83"/>
        <v>31200000</v>
      </c>
      <c r="AR886" s="158">
        <f t="shared" si="82"/>
        <v>2400000</v>
      </c>
      <c r="AS886" s="159" t="s">
        <v>170</v>
      </c>
      <c r="AT886" s="164">
        <v>18</v>
      </c>
      <c r="AU886" s="165" t="s">
        <v>3606</v>
      </c>
      <c r="AV886" s="148" t="s">
        <v>3607</v>
      </c>
    </row>
    <row r="887" spans="1:48" s="118" customFormat="1" ht="18.75" customHeight="1">
      <c r="A887" s="140">
        <v>147</v>
      </c>
      <c r="B887" s="141" t="s">
        <v>3608</v>
      </c>
      <c r="C887" s="142" t="s">
        <v>154</v>
      </c>
      <c r="D887" s="168" t="s">
        <v>113</v>
      </c>
      <c r="E887" s="168" t="s">
        <v>118</v>
      </c>
      <c r="F887" s="142" t="s">
        <v>127</v>
      </c>
      <c r="G887" s="141" t="s">
        <v>232</v>
      </c>
      <c r="H887" s="142" t="s">
        <v>77</v>
      </c>
      <c r="I887" s="142" t="s">
        <v>40</v>
      </c>
      <c r="J887" s="168" t="s">
        <v>3609</v>
      </c>
      <c r="K887" s="141" t="s">
        <v>225</v>
      </c>
      <c r="L887" s="141" t="s">
        <v>237</v>
      </c>
      <c r="M887" s="143">
        <v>46945500</v>
      </c>
      <c r="N887" s="144">
        <v>1</v>
      </c>
      <c r="O887" s="143">
        <v>46945500</v>
      </c>
      <c r="P887" s="144" t="s">
        <v>242</v>
      </c>
      <c r="Q887" s="144" t="s">
        <v>242</v>
      </c>
      <c r="R887" s="144" t="s">
        <v>242</v>
      </c>
      <c r="S887" s="141" t="s">
        <v>230</v>
      </c>
      <c r="T887" s="141" t="s">
        <v>2935</v>
      </c>
      <c r="U887" s="141" t="s">
        <v>2936</v>
      </c>
      <c r="V887" s="145"/>
      <c r="W887" s="141" t="s">
        <v>2937</v>
      </c>
      <c r="X887" s="146">
        <v>45334</v>
      </c>
      <c r="Y887" s="147" t="s">
        <v>3610</v>
      </c>
      <c r="Z887" s="147" t="s">
        <v>178</v>
      </c>
      <c r="AA887" s="141" t="s">
        <v>3611</v>
      </c>
      <c r="AB887" s="146">
        <v>45331</v>
      </c>
      <c r="AC887" s="162" t="s">
        <v>3612</v>
      </c>
      <c r="AD887" s="146">
        <v>45334</v>
      </c>
      <c r="AE887" s="163">
        <v>46945500</v>
      </c>
      <c r="AF887" s="152">
        <f t="shared" si="79"/>
        <v>0</v>
      </c>
      <c r="AG887" s="167">
        <v>81</v>
      </c>
      <c r="AH887" s="146">
        <v>45335</v>
      </c>
      <c r="AI887" s="163">
        <v>46945500</v>
      </c>
      <c r="AJ887" s="152">
        <f t="shared" si="80"/>
        <v>0</v>
      </c>
      <c r="AK887" s="164">
        <v>290</v>
      </c>
      <c r="AL887" s="146">
        <v>45342</v>
      </c>
      <c r="AM887" s="163">
        <v>46945500</v>
      </c>
      <c r="AN887" s="158">
        <f t="shared" si="81"/>
        <v>0</v>
      </c>
      <c r="AO887" s="157">
        <v>46945500</v>
      </c>
      <c r="AP887" s="157"/>
      <c r="AQ887" s="158">
        <f t="shared" si="83"/>
        <v>0</v>
      </c>
      <c r="AR887" s="158">
        <f t="shared" si="82"/>
        <v>0</v>
      </c>
      <c r="AS887" s="159" t="s">
        <v>164</v>
      </c>
      <c r="AT887" s="164">
        <v>18</v>
      </c>
      <c r="AU887" s="165" t="s">
        <v>3613</v>
      </c>
      <c r="AV887" s="148"/>
    </row>
    <row r="888" spans="1:48" s="118" customFormat="1" ht="18.75" customHeight="1">
      <c r="A888" s="140">
        <v>148</v>
      </c>
      <c r="B888" s="141" t="s">
        <v>3614</v>
      </c>
      <c r="C888" s="142" t="s">
        <v>154</v>
      </c>
      <c r="D888" s="168" t="s">
        <v>113</v>
      </c>
      <c r="E888" s="168" t="s">
        <v>118</v>
      </c>
      <c r="F888" s="142" t="s">
        <v>126</v>
      </c>
      <c r="G888" s="141" t="s">
        <v>231</v>
      </c>
      <c r="H888" s="142" t="s">
        <v>198</v>
      </c>
      <c r="I888" s="142" t="s">
        <v>40</v>
      </c>
      <c r="J888" s="168" t="s">
        <v>2437</v>
      </c>
      <c r="K888" s="141" t="s">
        <v>226</v>
      </c>
      <c r="L888" s="141" t="s">
        <v>237</v>
      </c>
      <c r="M888" s="143">
        <v>0</v>
      </c>
      <c r="N888" s="144" t="s">
        <v>712</v>
      </c>
      <c r="O888" s="143">
        <v>154376504</v>
      </c>
      <c r="P888" s="144" t="s">
        <v>237</v>
      </c>
      <c r="Q888" s="144" t="s">
        <v>237</v>
      </c>
      <c r="R888" s="144" t="s">
        <v>237</v>
      </c>
      <c r="S888" s="141" t="s">
        <v>230</v>
      </c>
      <c r="T888" s="141" t="s">
        <v>2935</v>
      </c>
      <c r="U888" s="141" t="s">
        <v>2936</v>
      </c>
      <c r="V888" s="145"/>
      <c r="W888" s="141" t="s">
        <v>4010</v>
      </c>
      <c r="X888" s="146">
        <v>45341</v>
      </c>
      <c r="Y888" s="147">
        <v>202417000021563</v>
      </c>
      <c r="Z888" s="147" t="s">
        <v>178</v>
      </c>
      <c r="AA888" s="141" t="s">
        <v>3615</v>
      </c>
      <c r="AB888" s="146">
        <v>45341</v>
      </c>
      <c r="AC888" s="162" t="s">
        <v>3616</v>
      </c>
      <c r="AD888" s="146">
        <v>45341</v>
      </c>
      <c r="AE888" s="163">
        <v>154376504</v>
      </c>
      <c r="AF888" s="152">
        <f t="shared" si="79"/>
        <v>0</v>
      </c>
      <c r="AG888" s="167">
        <v>107</v>
      </c>
      <c r="AH888" s="146">
        <v>45341</v>
      </c>
      <c r="AI888" s="163">
        <v>0</v>
      </c>
      <c r="AJ888" s="152">
        <f t="shared" si="80"/>
        <v>154376504</v>
      </c>
      <c r="AK888" s="164"/>
      <c r="AL888" s="146"/>
      <c r="AM888" s="163"/>
      <c r="AN888" s="158">
        <f t="shared" si="81"/>
        <v>0</v>
      </c>
      <c r="AO888" s="157"/>
      <c r="AP888" s="157"/>
      <c r="AQ888" s="158">
        <f t="shared" si="83"/>
        <v>0</v>
      </c>
      <c r="AR888" s="158">
        <f t="shared" si="82"/>
        <v>154376504</v>
      </c>
      <c r="AS888" s="159"/>
      <c r="AT888" s="164"/>
      <c r="AU888" s="165"/>
      <c r="AV888" s="148" t="s">
        <v>3617</v>
      </c>
    </row>
    <row r="889" spans="1:48" s="118" customFormat="1" ht="18.75" customHeight="1">
      <c r="A889" s="140">
        <v>149</v>
      </c>
      <c r="B889" s="141" t="s">
        <v>3618</v>
      </c>
      <c r="C889" s="142" t="s">
        <v>154</v>
      </c>
      <c r="D889" s="168" t="s">
        <v>113</v>
      </c>
      <c r="E889" s="168" t="s">
        <v>118</v>
      </c>
      <c r="F889" s="142" t="s">
        <v>126</v>
      </c>
      <c r="G889" s="141" t="s">
        <v>231</v>
      </c>
      <c r="H889" s="142" t="s">
        <v>4</v>
      </c>
      <c r="I889" s="142" t="s">
        <v>40</v>
      </c>
      <c r="J889" s="168" t="s">
        <v>2437</v>
      </c>
      <c r="K889" s="141" t="s">
        <v>226</v>
      </c>
      <c r="L889" s="141" t="s">
        <v>237</v>
      </c>
      <c r="M889" s="143">
        <v>0</v>
      </c>
      <c r="N889" s="144" t="s">
        <v>712</v>
      </c>
      <c r="O889" s="143">
        <v>163720399</v>
      </c>
      <c r="P889" s="144" t="s">
        <v>237</v>
      </c>
      <c r="Q889" s="144" t="s">
        <v>237</v>
      </c>
      <c r="R889" s="144" t="s">
        <v>237</v>
      </c>
      <c r="S889" s="141" t="s">
        <v>230</v>
      </c>
      <c r="T889" s="141" t="s">
        <v>2935</v>
      </c>
      <c r="U889" s="141" t="s">
        <v>2936</v>
      </c>
      <c r="V889" s="145"/>
      <c r="W889" s="141" t="s">
        <v>4010</v>
      </c>
      <c r="X889" s="146">
        <v>45341</v>
      </c>
      <c r="Y889" s="147">
        <v>202417000021563</v>
      </c>
      <c r="Z889" s="147" t="s">
        <v>178</v>
      </c>
      <c r="AA889" s="141" t="s">
        <v>3615</v>
      </c>
      <c r="AB889" s="146">
        <v>45341</v>
      </c>
      <c r="AC889" s="162" t="s">
        <v>3619</v>
      </c>
      <c r="AD889" s="146">
        <v>45341</v>
      </c>
      <c r="AE889" s="163">
        <v>163720399</v>
      </c>
      <c r="AF889" s="152">
        <f t="shared" si="79"/>
        <v>0</v>
      </c>
      <c r="AG889" s="167">
        <v>109</v>
      </c>
      <c r="AH889" s="146">
        <v>45341</v>
      </c>
      <c r="AI889" s="163">
        <v>0</v>
      </c>
      <c r="AJ889" s="152">
        <f t="shared" si="80"/>
        <v>163720399</v>
      </c>
      <c r="AK889" s="164"/>
      <c r="AL889" s="146"/>
      <c r="AM889" s="163"/>
      <c r="AN889" s="158">
        <f t="shared" si="81"/>
        <v>0</v>
      </c>
      <c r="AO889" s="157"/>
      <c r="AP889" s="157"/>
      <c r="AQ889" s="158">
        <f t="shared" si="83"/>
        <v>0</v>
      </c>
      <c r="AR889" s="158">
        <f t="shared" si="82"/>
        <v>163720399</v>
      </c>
      <c r="AS889" s="159"/>
      <c r="AT889" s="164"/>
      <c r="AU889" s="165"/>
      <c r="AV889" s="148" t="s">
        <v>3620</v>
      </c>
    </row>
    <row r="890" spans="1:48" s="118" customFormat="1" ht="18.75" customHeight="1">
      <c r="A890" s="140">
        <v>150</v>
      </c>
      <c r="B890" s="141" t="s">
        <v>3621</v>
      </c>
      <c r="C890" s="142" t="s">
        <v>154</v>
      </c>
      <c r="D890" s="168" t="s">
        <v>113</v>
      </c>
      <c r="E890" s="168" t="s">
        <v>118</v>
      </c>
      <c r="F890" s="142" t="s">
        <v>126</v>
      </c>
      <c r="G890" s="141" t="s">
        <v>231</v>
      </c>
      <c r="H890" s="142" t="s">
        <v>8</v>
      </c>
      <c r="I890" s="142" t="s">
        <v>40</v>
      </c>
      <c r="J890" s="168" t="s">
        <v>2437</v>
      </c>
      <c r="K890" s="141" t="s">
        <v>226</v>
      </c>
      <c r="L890" s="141" t="s">
        <v>237</v>
      </c>
      <c r="M890" s="143">
        <v>0</v>
      </c>
      <c r="N890" s="144" t="s">
        <v>712</v>
      </c>
      <c r="O890" s="143">
        <v>32917907</v>
      </c>
      <c r="P890" s="144" t="s">
        <v>237</v>
      </c>
      <c r="Q890" s="144" t="s">
        <v>237</v>
      </c>
      <c r="R890" s="144" t="s">
        <v>237</v>
      </c>
      <c r="S890" s="141" t="s">
        <v>230</v>
      </c>
      <c r="T890" s="141" t="s">
        <v>2935</v>
      </c>
      <c r="U890" s="141" t="s">
        <v>2936</v>
      </c>
      <c r="V890" s="145"/>
      <c r="W890" s="141" t="s">
        <v>4010</v>
      </c>
      <c r="X890" s="146">
        <v>45341</v>
      </c>
      <c r="Y890" s="147">
        <v>202417000021563</v>
      </c>
      <c r="Z890" s="147" t="s">
        <v>178</v>
      </c>
      <c r="AA890" s="141" t="s">
        <v>3615</v>
      </c>
      <c r="AB890" s="146">
        <v>45341</v>
      </c>
      <c r="AC890" s="162" t="s">
        <v>3622</v>
      </c>
      <c r="AD890" s="146">
        <v>45341</v>
      </c>
      <c r="AE890" s="163">
        <v>32917907</v>
      </c>
      <c r="AF890" s="152">
        <f t="shared" si="79"/>
        <v>0</v>
      </c>
      <c r="AG890" s="167">
        <v>110</v>
      </c>
      <c r="AH890" s="146">
        <v>45341</v>
      </c>
      <c r="AI890" s="163">
        <v>0</v>
      </c>
      <c r="AJ890" s="152">
        <f t="shared" si="80"/>
        <v>32917907</v>
      </c>
      <c r="AK890" s="164"/>
      <c r="AL890" s="146"/>
      <c r="AM890" s="163"/>
      <c r="AN890" s="158">
        <f t="shared" si="81"/>
        <v>0</v>
      </c>
      <c r="AO890" s="157"/>
      <c r="AP890" s="157"/>
      <c r="AQ890" s="158">
        <f t="shared" si="83"/>
        <v>0</v>
      </c>
      <c r="AR890" s="158">
        <f t="shared" si="82"/>
        <v>32917907</v>
      </c>
      <c r="AS890" s="159"/>
      <c r="AT890" s="164"/>
      <c r="AU890" s="165"/>
      <c r="AV890" s="148" t="s">
        <v>3623</v>
      </c>
    </row>
    <row r="891" spans="1:48" s="118" customFormat="1" ht="18.75" customHeight="1">
      <c r="A891" s="140">
        <v>151</v>
      </c>
      <c r="B891" s="141" t="s">
        <v>3624</v>
      </c>
      <c r="C891" s="142" t="s">
        <v>154</v>
      </c>
      <c r="D891" s="168" t="s">
        <v>113</v>
      </c>
      <c r="E891" s="168" t="s">
        <v>118</v>
      </c>
      <c r="F891" s="142" t="s">
        <v>126</v>
      </c>
      <c r="G891" s="141" t="s">
        <v>231</v>
      </c>
      <c r="H891" s="142" t="s">
        <v>81</v>
      </c>
      <c r="I891" s="142" t="s">
        <v>40</v>
      </c>
      <c r="J891" s="168" t="s">
        <v>2437</v>
      </c>
      <c r="K891" s="141" t="s">
        <v>226</v>
      </c>
      <c r="L891" s="141" t="s">
        <v>237</v>
      </c>
      <c r="M891" s="143">
        <v>0</v>
      </c>
      <c r="N891" s="144" t="s">
        <v>712</v>
      </c>
      <c r="O891" s="143">
        <v>8355514</v>
      </c>
      <c r="P891" s="144" t="s">
        <v>237</v>
      </c>
      <c r="Q891" s="144" t="s">
        <v>237</v>
      </c>
      <c r="R891" s="144" t="s">
        <v>237</v>
      </c>
      <c r="S891" s="141" t="s">
        <v>230</v>
      </c>
      <c r="T891" s="141" t="s">
        <v>2935</v>
      </c>
      <c r="U891" s="141" t="s">
        <v>2936</v>
      </c>
      <c r="V891" s="145"/>
      <c r="W891" s="141" t="s">
        <v>4010</v>
      </c>
      <c r="X891" s="146">
        <v>45341</v>
      </c>
      <c r="Y891" s="147">
        <v>202417000021563</v>
      </c>
      <c r="Z891" s="147" t="s">
        <v>178</v>
      </c>
      <c r="AA891" s="141" t="s">
        <v>3551</v>
      </c>
      <c r="AB891" s="146">
        <v>45341</v>
      </c>
      <c r="AC891" s="162" t="s">
        <v>3625</v>
      </c>
      <c r="AD891" s="146">
        <v>45341</v>
      </c>
      <c r="AE891" s="163">
        <v>8355514</v>
      </c>
      <c r="AF891" s="152">
        <f t="shared" si="79"/>
        <v>0</v>
      </c>
      <c r="AG891" s="167">
        <v>111</v>
      </c>
      <c r="AH891" s="146">
        <v>45341</v>
      </c>
      <c r="AI891" s="163">
        <v>0</v>
      </c>
      <c r="AJ891" s="152">
        <f t="shared" si="80"/>
        <v>8355514</v>
      </c>
      <c r="AK891" s="164"/>
      <c r="AL891" s="146"/>
      <c r="AM891" s="163"/>
      <c r="AN891" s="158">
        <f t="shared" si="81"/>
        <v>0</v>
      </c>
      <c r="AO891" s="157"/>
      <c r="AP891" s="157"/>
      <c r="AQ891" s="158">
        <f t="shared" si="83"/>
        <v>0</v>
      </c>
      <c r="AR891" s="158">
        <f t="shared" si="82"/>
        <v>8355514</v>
      </c>
      <c r="AS891" s="159"/>
      <c r="AT891" s="164"/>
      <c r="AU891" s="165"/>
      <c r="AV891" s="148" t="s">
        <v>3626</v>
      </c>
    </row>
    <row r="892" spans="1:48" s="118" customFormat="1" ht="18.75" customHeight="1">
      <c r="A892" s="140">
        <v>152</v>
      </c>
      <c r="B892" s="141" t="s">
        <v>3627</v>
      </c>
      <c r="C892" s="142" t="s">
        <v>154</v>
      </c>
      <c r="D892" s="168" t="s">
        <v>113</v>
      </c>
      <c r="E892" s="168" t="s">
        <v>118</v>
      </c>
      <c r="F892" s="142" t="s">
        <v>126</v>
      </c>
      <c r="G892" s="141" t="s">
        <v>231</v>
      </c>
      <c r="H892" s="142" t="s">
        <v>217</v>
      </c>
      <c r="I892" s="142" t="s">
        <v>40</v>
      </c>
      <c r="J892" s="168" t="s">
        <v>2437</v>
      </c>
      <c r="K892" s="141" t="s">
        <v>226</v>
      </c>
      <c r="L892" s="141" t="s">
        <v>237</v>
      </c>
      <c r="M892" s="143">
        <v>0</v>
      </c>
      <c r="N892" s="144" t="s">
        <v>712</v>
      </c>
      <c r="O892" s="143">
        <v>28768898</v>
      </c>
      <c r="P892" s="144" t="s">
        <v>237</v>
      </c>
      <c r="Q892" s="144" t="s">
        <v>237</v>
      </c>
      <c r="R892" s="144" t="s">
        <v>237</v>
      </c>
      <c r="S892" s="141" t="s">
        <v>230</v>
      </c>
      <c r="T892" s="141" t="s">
        <v>2935</v>
      </c>
      <c r="U892" s="141" t="s">
        <v>2936</v>
      </c>
      <c r="V892" s="145"/>
      <c r="W892" s="141" t="s">
        <v>4010</v>
      </c>
      <c r="X892" s="146">
        <v>45341</v>
      </c>
      <c r="Y892" s="147">
        <v>202417000021563</v>
      </c>
      <c r="Z892" s="147" t="s">
        <v>178</v>
      </c>
      <c r="AA892" s="141" t="s">
        <v>3615</v>
      </c>
      <c r="AB892" s="146">
        <v>45341</v>
      </c>
      <c r="AC892" s="162" t="s">
        <v>3628</v>
      </c>
      <c r="AD892" s="146">
        <v>45341</v>
      </c>
      <c r="AE892" s="163">
        <v>28768898</v>
      </c>
      <c r="AF892" s="152">
        <f t="shared" si="79"/>
        <v>0</v>
      </c>
      <c r="AG892" s="167">
        <v>112</v>
      </c>
      <c r="AH892" s="146">
        <v>45341</v>
      </c>
      <c r="AI892" s="163">
        <v>0</v>
      </c>
      <c r="AJ892" s="152">
        <f t="shared" si="80"/>
        <v>28768898</v>
      </c>
      <c r="AK892" s="164"/>
      <c r="AL892" s="146"/>
      <c r="AM892" s="163"/>
      <c r="AN892" s="158">
        <f t="shared" si="81"/>
        <v>0</v>
      </c>
      <c r="AO892" s="157"/>
      <c r="AP892" s="157"/>
      <c r="AQ892" s="158">
        <f t="shared" si="83"/>
        <v>0</v>
      </c>
      <c r="AR892" s="158">
        <f t="shared" si="82"/>
        <v>28768898</v>
      </c>
      <c r="AS892" s="159"/>
      <c r="AT892" s="164"/>
      <c r="AU892" s="165"/>
      <c r="AV892" s="148" t="s">
        <v>3629</v>
      </c>
    </row>
    <row r="893" spans="1:48" s="118" customFormat="1" ht="18.75" customHeight="1">
      <c r="A893" s="140">
        <v>153</v>
      </c>
      <c r="B893" s="141" t="s">
        <v>3630</v>
      </c>
      <c r="C893" s="142" t="s">
        <v>154</v>
      </c>
      <c r="D893" s="168" t="s">
        <v>113</v>
      </c>
      <c r="E893" s="168" t="s">
        <v>118</v>
      </c>
      <c r="F893" s="142" t="s">
        <v>126</v>
      </c>
      <c r="G893" s="141" t="s">
        <v>231</v>
      </c>
      <c r="H893" s="142" t="s">
        <v>91</v>
      </c>
      <c r="I893" s="142" t="s">
        <v>40</v>
      </c>
      <c r="J893" s="168" t="s">
        <v>2437</v>
      </c>
      <c r="K893" s="141" t="s">
        <v>226</v>
      </c>
      <c r="L893" s="141" t="s">
        <v>237</v>
      </c>
      <c r="M893" s="143">
        <v>0</v>
      </c>
      <c r="N893" s="144" t="s">
        <v>712</v>
      </c>
      <c r="O893" s="143">
        <v>3813297</v>
      </c>
      <c r="P893" s="144" t="s">
        <v>237</v>
      </c>
      <c r="Q893" s="144" t="s">
        <v>237</v>
      </c>
      <c r="R893" s="144" t="s">
        <v>237</v>
      </c>
      <c r="S893" s="141" t="s">
        <v>230</v>
      </c>
      <c r="T893" s="141" t="s">
        <v>2935</v>
      </c>
      <c r="U893" s="141" t="s">
        <v>2936</v>
      </c>
      <c r="V893" s="145"/>
      <c r="W893" s="141" t="s">
        <v>4010</v>
      </c>
      <c r="X893" s="146">
        <v>45341</v>
      </c>
      <c r="Y893" s="147">
        <v>202417000021563</v>
      </c>
      <c r="Z893" s="147" t="s">
        <v>178</v>
      </c>
      <c r="AA893" s="141" t="s">
        <v>3583</v>
      </c>
      <c r="AB893" s="146">
        <v>45341</v>
      </c>
      <c r="AC893" s="162" t="s">
        <v>3631</v>
      </c>
      <c r="AD893" s="146">
        <v>45341</v>
      </c>
      <c r="AE893" s="163">
        <v>3813297</v>
      </c>
      <c r="AF893" s="152">
        <f t="shared" si="79"/>
        <v>0</v>
      </c>
      <c r="AG893" s="167">
        <v>113</v>
      </c>
      <c r="AH893" s="146">
        <v>45341</v>
      </c>
      <c r="AI893" s="163">
        <v>0</v>
      </c>
      <c r="AJ893" s="152">
        <f t="shared" si="80"/>
        <v>3813297</v>
      </c>
      <c r="AK893" s="164"/>
      <c r="AL893" s="146"/>
      <c r="AM893" s="163"/>
      <c r="AN893" s="158">
        <f t="shared" si="81"/>
        <v>0</v>
      </c>
      <c r="AO893" s="157"/>
      <c r="AP893" s="157"/>
      <c r="AQ893" s="158">
        <f t="shared" si="83"/>
        <v>0</v>
      </c>
      <c r="AR893" s="158">
        <f t="shared" si="82"/>
        <v>3813297</v>
      </c>
      <c r="AS893" s="159"/>
      <c r="AT893" s="164"/>
      <c r="AU893" s="165"/>
      <c r="AV893" s="148" t="s">
        <v>3632</v>
      </c>
    </row>
    <row r="894" spans="1:48" s="118" customFormat="1" ht="18.75" customHeight="1">
      <c r="A894" s="140">
        <v>154</v>
      </c>
      <c r="B894" s="141" t="s">
        <v>3633</v>
      </c>
      <c r="C894" s="142" t="s">
        <v>154</v>
      </c>
      <c r="D894" s="168" t="s">
        <v>113</v>
      </c>
      <c r="E894" s="168" t="s">
        <v>118</v>
      </c>
      <c r="F894" s="142" t="s">
        <v>126</v>
      </c>
      <c r="G894" s="141" t="s">
        <v>231</v>
      </c>
      <c r="H894" s="142" t="s">
        <v>104</v>
      </c>
      <c r="I894" s="142" t="s">
        <v>40</v>
      </c>
      <c r="J894" s="168" t="s">
        <v>2437</v>
      </c>
      <c r="K894" s="141" t="s">
        <v>226</v>
      </c>
      <c r="L894" s="141" t="s">
        <v>237</v>
      </c>
      <c r="M894" s="143">
        <v>0</v>
      </c>
      <c r="N894" s="144" t="s">
        <v>37</v>
      </c>
      <c r="O894" s="143">
        <v>89820509</v>
      </c>
      <c r="P894" s="144" t="s">
        <v>237</v>
      </c>
      <c r="Q894" s="144" t="s">
        <v>237</v>
      </c>
      <c r="R894" s="144" t="s">
        <v>237</v>
      </c>
      <c r="S894" s="141" t="s">
        <v>230</v>
      </c>
      <c r="T894" s="141" t="s">
        <v>2935</v>
      </c>
      <c r="U894" s="141" t="s">
        <v>2936</v>
      </c>
      <c r="V894" s="145"/>
      <c r="W894" s="141" t="s">
        <v>4010</v>
      </c>
      <c r="X894" s="146">
        <v>45341</v>
      </c>
      <c r="Y894" s="147">
        <v>202417000021563</v>
      </c>
      <c r="Z894" s="147" t="s">
        <v>178</v>
      </c>
      <c r="AA894" s="141" t="s">
        <v>3615</v>
      </c>
      <c r="AB894" s="146">
        <v>45341</v>
      </c>
      <c r="AC894" s="162" t="s">
        <v>3634</v>
      </c>
      <c r="AD894" s="146">
        <v>45341</v>
      </c>
      <c r="AE894" s="163">
        <v>89820509</v>
      </c>
      <c r="AF894" s="152">
        <f t="shared" si="79"/>
        <v>0</v>
      </c>
      <c r="AG894" s="167">
        <v>114</v>
      </c>
      <c r="AH894" s="146">
        <v>45341</v>
      </c>
      <c r="AI894" s="163">
        <v>0</v>
      </c>
      <c r="AJ894" s="152">
        <f t="shared" si="80"/>
        <v>89820509</v>
      </c>
      <c r="AK894" s="164"/>
      <c r="AL894" s="146"/>
      <c r="AM894" s="163"/>
      <c r="AN894" s="158">
        <f t="shared" si="81"/>
        <v>0</v>
      </c>
      <c r="AO894" s="157"/>
      <c r="AP894" s="157"/>
      <c r="AQ894" s="158">
        <f t="shared" si="83"/>
        <v>0</v>
      </c>
      <c r="AR894" s="158">
        <f t="shared" si="82"/>
        <v>89820509</v>
      </c>
      <c r="AS894" s="159"/>
      <c r="AT894" s="164"/>
      <c r="AU894" s="165"/>
      <c r="AV894" s="148" t="s">
        <v>3635</v>
      </c>
    </row>
    <row r="895" spans="1:48" s="118" customFormat="1" ht="18.75" customHeight="1">
      <c r="A895" s="140">
        <v>155</v>
      </c>
      <c r="B895" s="141" t="s">
        <v>3636</v>
      </c>
      <c r="C895" s="142" t="s">
        <v>154</v>
      </c>
      <c r="D895" s="168" t="s">
        <v>113</v>
      </c>
      <c r="E895" s="168" t="s">
        <v>118</v>
      </c>
      <c r="F895" s="142" t="s">
        <v>128</v>
      </c>
      <c r="G895" s="141" t="s">
        <v>234</v>
      </c>
      <c r="H895" s="142" t="s">
        <v>217</v>
      </c>
      <c r="I895" s="142" t="s">
        <v>40</v>
      </c>
      <c r="J895" s="168" t="s">
        <v>2437</v>
      </c>
      <c r="K895" s="141" t="s">
        <v>226</v>
      </c>
      <c r="L895" s="141" t="s">
        <v>237</v>
      </c>
      <c r="M895" s="143">
        <v>0</v>
      </c>
      <c r="N895" s="144" t="s">
        <v>37</v>
      </c>
      <c r="O895" s="143">
        <v>7957683</v>
      </c>
      <c r="P895" s="144" t="s">
        <v>237</v>
      </c>
      <c r="Q895" s="144" t="s">
        <v>237</v>
      </c>
      <c r="R895" s="144" t="s">
        <v>237</v>
      </c>
      <c r="S895" s="141" t="s">
        <v>230</v>
      </c>
      <c r="T895" s="141" t="s">
        <v>2935</v>
      </c>
      <c r="U895" s="141" t="s">
        <v>2936</v>
      </c>
      <c r="V895" s="145"/>
      <c r="W895" s="141" t="s">
        <v>4010</v>
      </c>
      <c r="X895" s="146">
        <v>45341</v>
      </c>
      <c r="Y895" s="147">
        <v>202417000021563</v>
      </c>
      <c r="Z895" s="147" t="s">
        <v>178</v>
      </c>
      <c r="AA895" s="141" t="s">
        <v>3190</v>
      </c>
      <c r="AB895" s="146">
        <v>45341</v>
      </c>
      <c r="AC895" s="162" t="s">
        <v>3637</v>
      </c>
      <c r="AD895" s="146">
        <v>45341</v>
      </c>
      <c r="AE895" s="163">
        <v>7957683</v>
      </c>
      <c r="AF895" s="152">
        <f t="shared" si="79"/>
        <v>0</v>
      </c>
      <c r="AG895" s="167">
        <v>115</v>
      </c>
      <c r="AH895" s="146">
        <v>45341</v>
      </c>
      <c r="AI895" s="163">
        <v>0</v>
      </c>
      <c r="AJ895" s="152">
        <f t="shared" si="80"/>
        <v>7957683</v>
      </c>
      <c r="AK895" s="164"/>
      <c r="AL895" s="146"/>
      <c r="AM895" s="163"/>
      <c r="AN895" s="158">
        <f t="shared" si="81"/>
        <v>0</v>
      </c>
      <c r="AO895" s="157"/>
      <c r="AP895" s="157"/>
      <c r="AQ895" s="158">
        <f t="shared" si="83"/>
        <v>0</v>
      </c>
      <c r="AR895" s="158">
        <f t="shared" si="82"/>
        <v>7957683</v>
      </c>
      <c r="AS895" s="159"/>
      <c r="AT895" s="164"/>
      <c r="AU895" s="165"/>
      <c r="AV895" s="148" t="s">
        <v>3638</v>
      </c>
    </row>
    <row r="896" spans="1:48" s="118" customFormat="1" ht="18.75" customHeight="1">
      <c r="A896" s="140">
        <v>156</v>
      </c>
      <c r="B896" s="141" t="s">
        <v>3639</v>
      </c>
      <c r="C896" s="142" t="s">
        <v>154</v>
      </c>
      <c r="D896" s="168" t="s">
        <v>113</v>
      </c>
      <c r="E896" s="168" t="s">
        <v>118</v>
      </c>
      <c r="F896" s="142" t="s">
        <v>128</v>
      </c>
      <c r="G896" s="141" t="s">
        <v>234</v>
      </c>
      <c r="H896" s="142" t="s">
        <v>104</v>
      </c>
      <c r="I896" s="142" t="s">
        <v>40</v>
      </c>
      <c r="J896" s="168" t="s">
        <v>2437</v>
      </c>
      <c r="K896" s="141" t="s">
        <v>226</v>
      </c>
      <c r="L896" s="141" t="s">
        <v>237</v>
      </c>
      <c r="M896" s="143">
        <v>0</v>
      </c>
      <c r="N896" s="144" t="s">
        <v>37</v>
      </c>
      <c r="O896" s="143">
        <v>9102789</v>
      </c>
      <c r="P896" s="144" t="s">
        <v>237</v>
      </c>
      <c r="Q896" s="144" t="s">
        <v>237</v>
      </c>
      <c r="R896" s="144" t="s">
        <v>237</v>
      </c>
      <c r="S896" s="141" t="s">
        <v>230</v>
      </c>
      <c r="T896" s="141" t="s">
        <v>2935</v>
      </c>
      <c r="U896" s="141" t="s">
        <v>2936</v>
      </c>
      <c r="V896" s="145"/>
      <c r="W896" s="141" t="s">
        <v>4010</v>
      </c>
      <c r="X896" s="146">
        <v>45341</v>
      </c>
      <c r="Y896" s="147">
        <v>202417000021563</v>
      </c>
      <c r="Z896" s="147" t="s">
        <v>178</v>
      </c>
      <c r="AA896" s="141" t="s">
        <v>3640</v>
      </c>
      <c r="AB896" s="146">
        <v>45341</v>
      </c>
      <c r="AC896" s="162" t="s">
        <v>3641</v>
      </c>
      <c r="AD896" s="146">
        <v>45341</v>
      </c>
      <c r="AE896" s="163">
        <v>9102789</v>
      </c>
      <c r="AF896" s="152">
        <f t="shared" si="79"/>
        <v>0</v>
      </c>
      <c r="AG896" s="167">
        <v>116</v>
      </c>
      <c r="AH896" s="146">
        <v>45341</v>
      </c>
      <c r="AI896" s="163">
        <v>0</v>
      </c>
      <c r="AJ896" s="152">
        <f t="shared" si="80"/>
        <v>9102789</v>
      </c>
      <c r="AK896" s="164"/>
      <c r="AL896" s="146"/>
      <c r="AM896" s="163"/>
      <c r="AN896" s="158">
        <f t="shared" si="81"/>
        <v>0</v>
      </c>
      <c r="AO896" s="157"/>
      <c r="AP896" s="157"/>
      <c r="AQ896" s="158">
        <f t="shared" si="83"/>
        <v>0</v>
      </c>
      <c r="AR896" s="158">
        <f t="shared" si="82"/>
        <v>9102789</v>
      </c>
      <c r="AS896" s="159"/>
      <c r="AT896" s="164"/>
      <c r="AU896" s="165"/>
      <c r="AV896" s="148" t="s">
        <v>3642</v>
      </c>
    </row>
    <row r="897" spans="1:48" s="118" customFormat="1" ht="18.75" customHeight="1">
      <c r="A897" s="140">
        <v>157</v>
      </c>
      <c r="B897" s="141" t="s">
        <v>3643</v>
      </c>
      <c r="C897" s="142" t="s">
        <v>154</v>
      </c>
      <c r="D897" s="168" t="s">
        <v>113</v>
      </c>
      <c r="E897" s="168" t="s">
        <v>118</v>
      </c>
      <c r="F897" s="142" t="s">
        <v>129</v>
      </c>
      <c r="G897" s="141" t="s">
        <v>233</v>
      </c>
      <c r="H897" s="142" t="s">
        <v>82</v>
      </c>
      <c r="I897" s="142" t="s">
        <v>40</v>
      </c>
      <c r="J897" s="168" t="s">
        <v>2437</v>
      </c>
      <c r="K897" s="141" t="s">
        <v>226</v>
      </c>
      <c r="L897" s="141" t="s">
        <v>237</v>
      </c>
      <c r="M897" s="143">
        <v>0</v>
      </c>
      <c r="N897" s="144" t="s">
        <v>37</v>
      </c>
      <c r="O897" s="143">
        <v>92475849</v>
      </c>
      <c r="P897" s="144" t="s">
        <v>237</v>
      </c>
      <c r="Q897" s="144" t="s">
        <v>237</v>
      </c>
      <c r="R897" s="144" t="s">
        <v>237</v>
      </c>
      <c r="S897" s="141" t="s">
        <v>230</v>
      </c>
      <c r="T897" s="141" t="s">
        <v>2935</v>
      </c>
      <c r="U897" s="141" t="s">
        <v>2936</v>
      </c>
      <c r="V897" s="145"/>
      <c r="W897" s="141" t="s">
        <v>4010</v>
      </c>
      <c r="X897" s="146">
        <v>45341</v>
      </c>
      <c r="Y897" s="147">
        <v>202417000021563</v>
      </c>
      <c r="Z897" s="147" t="s">
        <v>178</v>
      </c>
      <c r="AA897" s="141" t="s">
        <v>3615</v>
      </c>
      <c r="AB897" s="146">
        <v>45341</v>
      </c>
      <c r="AC897" s="162" t="s">
        <v>3644</v>
      </c>
      <c r="AD897" s="146">
        <v>45341</v>
      </c>
      <c r="AE897" s="163">
        <v>92475849</v>
      </c>
      <c r="AF897" s="152">
        <f t="shared" si="79"/>
        <v>0</v>
      </c>
      <c r="AG897" s="167">
        <v>117</v>
      </c>
      <c r="AH897" s="146">
        <v>45341</v>
      </c>
      <c r="AI897" s="163">
        <v>0</v>
      </c>
      <c r="AJ897" s="152">
        <f t="shared" si="80"/>
        <v>92475849</v>
      </c>
      <c r="AK897" s="164"/>
      <c r="AL897" s="146"/>
      <c r="AM897" s="163"/>
      <c r="AN897" s="158">
        <f t="shared" si="81"/>
        <v>0</v>
      </c>
      <c r="AO897" s="157"/>
      <c r="AP897" s="157"/>
      <c r="AQ897" s="158">
        <f t="shared" si="83"/>
        <v>0</v>
      </c>
      <c r="AR897" s="158">
        <f t="shared" si="82"/>
        <v>92475849</v>
      </c>
      <c r="AS897" s="159"/>
      <c r="AT897" s="164"/>
      <c r="AU897" s="165"/>
      <c r="AV897" s="148" t="s">
        <v>3645</v>
      </c>
    </row>
    <row r="898" spans="1:48" s="118" customFormat="1" ht="18.75" customHeight="1">
      <c r="A898" s="140">
        <v>158</v>
      </c>
      <c r="B898" s="141" t="s">
        <v>3646</v>
      </c>
      <c r="C898" s="142" t="s">
        <v>154</v>
      </c>
      <c r="D898" s="168" t="s">
        <v>113</v>
      </c>
      <c r="E898" s="168" t="s">
        <v>118</v>
      </c>
      <c r="F898" s="142" t="s">
        <v>126</v>
      </c>
      <c r="G898" s="141" t="s">
        <v>231</v>
      </c>
      <c r="H898" s="142" t="s">
        <v>4</v>
      </c>
      <c r="I898" s="142" t="s">
        <v>40</v>
      </c>
      <c r="J898" s="168" t="s">
        <v>3647</v>
      </c>
      <c r="K898" s="141" t="s">
        <v>218</v>
      </c>
      <c r="L898" s="141">
        <v>80101604</v>
      </c>
      <c r="M898" s="143">
        <v>18093950</v>
      </c>
      <c r="N898" s="144">
        <v>4</v>
      </c>
      <c r="O898" s="143">
        <v>72375800</v>
      </c>
      <c r="P898" s="144" t="s">
        <v>242</v>
      </c>
      <c r="Q898" s="144" t="s">
        <v>242</v>
      </c>
      <c r="R898" s="144" t="s">
        <v>242</v>
      </c>
      <c r="S898" s="141" t="s">
        <v>230</v>
      </c>
      <c r="T898" s="141" t="s">
        <v>2935</v>
      </c>
      <c r="U898" s="141" t="s">
        <v>2936</v>
      </c>
      <c r="V898" s="145"/>
      <c r="W898" s="141" t="s">
        <v>3097</v>
      </c>
      <c r="X898" s="146">
        <v>45342</v>
      </c>
      <c r="Y898" s="147">
        <v>202417000021913</v>
      </c>
      <c r="Z898" s="147" t="s">
        <v>178</v>
      </c>
      <c r="AA898" s="141" t="s">
        <v>3648</v>
      </c>
      <c r="AB898" s="146">
        <v>45342</v>
      </c>
      <c r="AC898" s="162" t="s">
        <v>3649</v>
      </c>
      <c r="AD898" s="146">
        <v>45342</v>
      </c>
      <c r="AE898" s="163">
        <v>72375800</v>
      </c>
      <c r="AF898" s="152">
        <f t="shared" si="79"/>
        <v>0</v>
      </c>
      <c r="AG898" s="167">
        <v>120</v>
      </c>
      <c r="AH898" s="146">
        <v>45342</v>
      </c>
      <c r="AI898" s="163">
        <v>72375800</v>
      </c>
      <c r="AJ898" s="152">
        <f t="shared" si="80"/>
        <v>0</v>
      </c>
      <c r="AK898" s="164">
        <v>294</v>
      </c>
      <c r="AL898" s="146">
        <v>45342</v>
      </c>
      <c r="AM898" s="163">
        <v>72375800</v>
      </c>
      <c r="AN898" s="158">
        <f t="shared" si="81"/>
        <v>0</v>
      </c>
      <c r="AO898" s="157">
        <v>0</v>
      </c>
      <c r="AP898" s="157"/>
      <c r="AQ898" s="158">
        <f t="shared" si="83"/>
        <v>72375800</v>
      </c>
      <c r="AR898" s="158">
        <f t="shared" si="82"/>
        <v>0</v>
      </c>
      <c r="AS898" s="159" t="s">
        <v>48</v>
      </c>
      <c r="AT898" s="164">
        <v>16</v>
      </c>
      <c r="AU898" s="165" t="s">
        <v>3650</v>
      </c>
      <c r="AV898" s="148"/>
    </row>
    <row r="899" spans="1:48" s="118" customFormat="1" ht="18.75" customHeight="1">
      <c r="A899" s="140">
        <v>159</v>
      </c>
      <c r="B899" s="141" t="s">
        <v>3651</v>
      </c>
      <c r="C899" s="142" t="s">
        <v>154</v>
      </c>
      <c r="D899" s="168" t="s">
        <v>113</v>
      </c>
      <c r="E899" s="168" t="s">
        <v>118</v>
      </c>
      <c r="F899" s="142" t="s">
        <v>127</v>
      </c>
      <c r="G899" s="141" t="s">
        <v>232</v>
      </c>
      <c r="H899" s="142" t="s">
        <v>3652</v>
      </c>
      <c r="I899" s="142" t="s">
        <v>40</v>
      </c>
      <c r="J899" s="168" t="s">
        <v>3653</v>
      </c>
      <c r="K899" s="141" t="s">
        <v>218</v>
      </c>
      <c r="L899" s="141">
        <v>78102201</v>
      </c>
      <c r="M899" s="143">
        <v>6875000</v>
      </c>
      <c r="N899" s="144">
        <v>8</v>
      </c>
      <c r="O899" s="143">
        <v>55000000</v>
      </c>
      <c r="P899" s="144" t="s">
        <v>2944</v>
      </c>
      <c r="Q899" s="144" t="s">
        <v>2944</v>
      </c>
      <c r="R899" s="144" t="s">
        <v>2944</v>
      </c>
      <c r="S899" s="141" t="s">
        <v>230</v>
      </c>
      <c r="T899" s="141" t="s">
        <v>2935</v>
      </c>
      <c r="U899" s="141" t="s">
        <v>2936</v>
      </c>
      <c r="V899" s="145"/>
      <c r="W899" s="141" t="s">
        <v>2937</v>
      </c>
      <c r="X899" s="146" t="s">
        <v>3654</v>
      </c>
      <c r="Y899" s="147" t="s">
        <v>3655</v>
      </c>
      <c r="Z899" s="147" t="s">
        <v>179</v>
      </c>
      <c r="AA899" s="141" t="s">
        <v>3656</v>
      </c>
      <c r="AB899" s="146">
        <v>45350</v>
      </c>
      <c r="AC899" s="162" t="s">
        <v>3657</v>
      </c>
      <c r="AD899" s="146">
        <v>45372</v>
      </c>
      <c r="AE899" s="163">
        <v>55000000</v>
      </c>
      <c r="AF899" s="152">
        <f t="shared" si="79"/>
        <v>0</v>
      </c>
      <c r="AG899" s="167">
        <v>534</v>
      </c>
      <c r="AH899" s="146">
        <v>45373</v>
      </c>
      <c r="AI899" s="163">
        <v>55000000</v>
      </c>
      <c r="AJ899" s="152">
        <f t="shared" si="80"/>
        <v>0</v>
      </c>
      <c r="AK899" s="164">
        <v>1895</v>
      </c>
      <c r="AL899" s="146">
        <v>45427</v>
      </c>
      <c r="AM899" s="163">
        <v>55000000</v>
      </c>
      <c r="AN899" s="158">
        <f t="shared" si="81"/>
        <v>0</v>
      </c>
      <c r="AO899" s="157">
        <v>0</v>
      </c>
      <c r="AP899" s="157"/>
      <c r="AQ899" s="158">
        <f t="shared" si="83"/>
        <v>55000000</v>
      </c>
      <c r="AR899" s="158">
        <f t="shared" si="82"/>
        <v>0</v>
      </c>
      <c r="AS899" s="159" t="s">
        <v>3399</v>
      </c>
      <c r="AT899" s="164">
        <v>297</v>
      </c>
      <c r="AU899" s="165" t="s">
        <v>3658</v>
      </c>
      <c r="AV899" s="148" t="s">
        <v>3659</v>
      </c>
    </row>
    <row r="900" spans="1:48" s="118" customFormat="1" ht="18.75" customHeight="1">
      <c r="A900" s="140">
        <v>160</v>
      </c>
      <c r="B900" s="141" t="s">
        <v>3660</v>
      </c>
      <c r="C900" s="142" t="s">
        <v>154</v>
      </c>
      <c r="D900" s="168" t="s">
        <v>113</v>
      </c>
      <c r="E900" s="168" t="s">
        <v>118</v>
      </c>
      <c r="F900" s="142" t="s">
        <v>126</v>
      </c>
      <c r="G900" s="141" t="s">
        <v>231</v>
      </c>
      <c r="H900" s="142" t="s">
        <v>4</v>
      </c>
      <c r="I900" s="142" t="s">
        <v>40</v>
      </c>
      <c r="J900" s="168" t="s">
        <v>3661</v>
      </c>
      <c r="K900" s="141" t="s">
        <v>218</v>
      </c>
      <c r="L900" s="141">
        <v>80111600</v>
      </c>
      <c r="M900" s="143">
        <v>7000000</v>
      </c>
      <c r="N900" s="144">
        <v>4</v>
      </c>
      <c r="O900" s="143">
        <v>28000000</v>
      </c>
      <c r="P900" s="144" t="s">
        <v>2944</v>
      </c>
      <c r="Q900" s="144" t="s">
        <v>2944</v>
      </c>
      <c r="R900" s="144" t="s">
        <v>2944</v>
      </c>
      <c r="S900" s="141" t="s">
        <v>230</v>
      </c>
      <c r="T900" s="141" t="s">
        <v>2935</v>
      </c>
      <c r="U900" s="141" t="s">
        <v>2936</v>
      </c>
      <c r="V900" s="145"/>
      <c r="W900" s="141" t="s">
        <v>2972</v>
      </c>
      <c r="X900" s="146">
        <v>45345</v>
      </c>
      <c r="Y900" s="147">
        <v>202417000023303</v>
      </c>
      <c r="Z900" s="147" t="s">
        <v>178</v>
      </c>
      <c r="AA900" s="141" t="s">
        <v>3662</v>
      </c>
      <c r="AB900" s="146">
        <v>45348</v>
      </c>
      <c r="AC900" s="162" t="s">
        <v>3663</v>
      </c>
      <c r="AD900" s="146">
        <v>45352</v>
      </c>
      <c r="AE900" s="163">
        <v>28000000</v>
      </c>
      <c r="AF900" s="152">
        <f t="shared" si="79"/>
        <v>0</v>
      </c>
      <c r="AG900" s="167">
        <v>384</v>
      </c>
      <c r="AH900" s="146">
        <v>45355</v>
      </c>
      <c r="AI900" s="163">
        <v>26833333</v>
      </c>
      <c r="AJ900" s="152">
        <f t="shared" si="80"/>
        <v>1166667</v>
      </c>
      <c r="AK900" s="164">
        <v>412</v>
      </c>
      <c r="AL900" s="146">
        <v>45356</v>
      </c>
      <c r="AM900" s="163">
        <v>26833333</v>
      </c>
      <c r="AN900" s="158">
        <f t="shared" si="81"/>
        <v>0</v>
      </c>
      <c r="AO900" s="157">
        <v>12833333</v>
      </c>
      <c r="AP900" s="157"/>
      <c r="AQ900" s="158">
        <f t="shared" si="83"/>
        <v>14000000</v>
      </c>
      <c r="AR900" s="158">
        <f t="shared" si="82"/>
        <v>1166667</v>
      </c>
      <c r="AS900" s="159" t="s">
        <v>170</v>
      </c>
      <c r="AT900" s="164">
        <v>85</v>
      </c>
      <c r="AU900" s="165" t="s">
        <v>3664</v>
      </c>
      <c r="AV900" s="148" t="s">
        <v>3665</v>
      </c>
    </row>
    <row r="901" spans="1:48" s="118" customFormat="1" ht="18.75" customHeight="1">
      <c r="A901" s="140">
        <v>161</v>
      </c>
      <c r="B901" s="141" t="s">
        <v>3666</v>
      </c>
      <c r="C901" s="142" t="s">
        <v>154</v>
      </c>
      <c r="D901" s="168" t="s">
        <v>113</v>
      </c>
      <c r="E901" s="168" t="s">
        <v>118</v>
      </c>
      <c r="F901" s="142" t="s">
        <v>126</v>
      </c>
      <c r="G901" s="141" t="s">
        <v>231</v>
      </c>
      <c r="H901" s="142" t="s">
        <v>8</v>
      </c>
      <c r="I901" s="142" t="s">
        <v>40</v>
      </c>
      <c r="J901" s="168" t="s">
        <v>3667</v>
      </c>
      <c r="K901" s="141" t="s">
        <v>225</v>
      </c>
      <c r="L901" s="141" t="s">
        <v>237</v>
      </c>
      <c r="M901" s="143">
        <v>5631000</v>
      </c>
      <c r="N901" s="144">
        <v>1</v>
      </c>
      <c r="O901" s="143">
        <v>5631000</v>
      </c>
      <c r="P901" s="144" t="s">
        <v>242</v>
      </c>
      <c r="Q901" s="144" t="s">
        <v>242</v>
      </c>
      <c r="R901" s="144" t="s">
        <v>242</v>
      </c>
      <c r="S901" s="141" t="s">
        <v>230</v>
      </c>
      <c r="T901" s="141" t="s">
        <v>2935</v>
      </c>
      <c r="U901" s="141" t="s">
        <v>2936</v>
      </c>
      <c r="V901" s="145"/>
      <c r="W901" s="141" t="s">
        <v>3063</v>
      </c>
      <c r="X901" s="146">
        <v>45349</v>
      </c>
      <c r="Y901" s="147">
        <v>202417000024413</v>
      </c>
      <c r="Z901" s="147" t="s">
        <v>178</v>
      </c>
      <c r="AA901" s="141" t="s">
        <v>1819</v>
      </c>
      <c r="AB901" s="146">
        <v>45349</v>
      </c>
      <c r="AC901" s="162" t="s">
        <v>3668</v>
      </c>
      <c r="AD901" s="146">
        <v>45349</v>
      </c>
      <c r="AE901" s="163">
        <v>5631000</v>
      </c>
      <c r="AF901" s="152">
        <f t="shared" si="79"/>
        <v>0</v>
      </c>
      <c r="AG901" s="167">
        <v>301</v>
      </c>
      <c r="AH901" s="146">
        <v>45350</v>
      </c>
      <c r="AI901" s="163">
        <v>5631000</v>
      </c>
      <c r="AJ901" s="152">
        <f t="shared" si="80"/>
        <v>0</v>
      </c>
      <c r="AK901" s="164">
        <v>350</v>
      </c>
      <c r="AL901" s="146">
        <v>45351</v>
      </c>
      <c r="AM901" s="163">
        <v>5631000</v>
      </c>
      <c r="AN901" s="158">
        <f t="shared" si="81"/>
        <v>0</v>
      </c>
      <c r="AO901" s="157">
        <v>5631000</v>
      </c>
      <c r="AP901" s="157"/>
      <c r="AQ901" s="158">
        <f t="shared" si="83"/>
        <v>0</v>
      </c>
      <c r="AR901" s="158">
        <f t="shared" si="82"/>
        <v>0</v>
      </c>
      <c r="AS901" s="159" t="s">
        <v>170</v>
      </c>
      <c r="AT901" s="164">
        <v>40</v>
      </c>
      <c r="AU901" s="165" t="s">
        <v>1946</v>
      </c>
      <c r="AV901" s="148"/>
    </row>
    <row r="902" spans="1:48" s="118" customFormat="1" ht="18.75" customHeight="1">
      <c r="A902" s="140">
        <v>162</v>
      </c>
      <c r="B902" s="141" t="s">
        <v>3669</v>
      </c>
      <c r="C902" s="142" t="s">
        <v>154</v>
      </c>
      <c r="D902" s="168" t="s">
        <v>113</v>
      </c>
      <c r="E902" s="168" t="s">
        <v>118</v>
      </c>
      <c r="F902" s="142" t="s">
        <v>126</v>
      </c>
      <c r="G902" s="141" t="s">
        <v>231</v>
      </c>
      <c r="H902" s="142" t="s">
        <v>104</v>
      </c>
      <c r="I902" s="142" t="s">
        <v>40</v>
      </c>
      <c r="J902" s="168" t="s">
        <v>3670</v>
      </c>
      <c r="K902" s="141" t="s">
        <v>225</v>
      </c>
      <c r="L902" s="141">
        <v>80111600</v>
      </c>
      <c r="M902" s="143">
        <v>1603710</v>
      </c>
      <c r="N902" s="144" t="s">
        <v>3671</v>
      </c>
      <c r="O902" s="143">
        <v>1870995</v>
      </c>
      <c r="P902" s="144" t="s">
        <v>242</v>
      </c>
      <c r="Q902" s="144" t="s">
        <v>242</v>
      </c>
      <c r="R902" s="144" t="s">
        <v>242</v>
      </c>
      <c r="S902" s="141" t="s">
        <v>230</v>
      </c>
      <c r="T902" s="141" t="s">
        <v>2935</v>
      </c>
      <c r="U902" s="141" t="s">
        <v>2936</v>
      </c>
      <c r="V902" s="145"/>
      <c r="W902" s="141" t="s">
        <v>2972</v>
      </c>
      <c r="X902" s="146" t="s">
        <v>3672</v>
      </c>
      <c r="Y902" s="147" t="s">
        <v>3673</v>
      </c>
      <c r="Z902" s="147" t="s">
        <v>178</v>
      </c>
      <c r="AA902" s="141" t="s">
        <v>3674</v>
      </c>
      <c r="AB902" s="146" t="s">
        <v>3672</v>
      </c>
      <c r="AC902" s="162" t="s">
        <v>3675</v>
      </c>
      <c r="AD902" s="146">
        <v>45349</v>
      </c>
      <c r="AE902" s="163">
        <v>1870995</v>
      </c>
      <c r="AF902" s="152">
        <f t="shared" si="79"/>
        <v>0</v>
      </c>
      <c r="AG902" s="167">
        <v>328</v>
      </c>
      <c r="AH902" s="146">
        <v>45350</v>
      </c>
      <c r="AI902" s="163">
        <v>1870995</v>
      </c>
      <c r="AJ902" s="152">
        <f t="shared" si="80"/>
        <v>0</v>
      </c>
      <c r="AK902" s="164">
        <v>367</v>
      </c>
      <c r="AL902" s="146">
        <v>45352</v>
      </c>
      <c r="AM902" s="163">
        <v>1870995</v>
      </c>
      <c r="AN902" s="158">
        <f t="shared" si="81"/>
        <v>0</v>
      </c>
      <c r="AO902" s="157">
        <v>1870995</v>
      </c>
      <c r="AP902" s="157"/>
      <c r="AQ902" s="158">
        <f t="shared" si="83"/>
        <v>0</v>
      </c>
      <c r="AR902" s="158">
        <f t="shared" si="82"/>
        <v>0</v>
      </c>
      <c r="AS902" s="159" t="s">
        <v>168</v>
      </c>
      <c r="AT902" s="164">
        <v>619</v>
      </c>
      <c r="AU902" s="165" t="s">
        <v>3676</v>
      </c>
      <c r="AV902" s="148"/>
    </row>
    <row r="903" spans="1:48" s="118" customFormat="1" ht="18.75" customHeight="1">
      <c r="A903" s="140">
        <v>163</v>
      </c>
      <c r="B903" s="141" t="s">
        <v>3677</v>
      </c>
      <c r="C903" s="142" t="s">
        <v>154</v>
      </c>
      <c r="D903" s="168" t="s">
        <v>113</v>
      </c>
      <c r="E903" s="168" t="s">
        <v>118</v>
      </c>
      <c r="F903" s="142" t="s">
        <v>126</v>
      </c>
      <c r="G903" s="141" t="s">
        <v>231</v>
      </c>
      <c r="H903" s="142" t="s">
        <v>104</v>
      </c>
      <c r="I903" s="142" t="s">
        <v>40</v>
      </c>
      <c r="J903" s="168" t="s">
        <v>3678</v>
      </c>
      <c r="K903" s="141" t="s">
        <v>225</v>
      </c>
      <c r="L903" s="141" t="s">
        <v>237</v>
      </c>
      <c r="M903" s="143">
        <v>7483980</v>
      </c>
      <c r="N903" s="144" t="s">
        <v>3679</v>
      </c>
      <c r="O903" s="143">
        <v>10477572</v>
      </c>
      <c r="P903" s="144" t="s">
        <v>242</v>
      </c>
      <c r="Q903" s="144" t="s">
        <v>242</v>
      </c>
      <c r="R903" s="144" t="s">
        <v>242</v>
      </c>
      <c r="S903" s="141" t="s">
        <v>230</v>
      </c>
      <c r="T903" s="141" t="s">
        <v>2935</v>
      </c>
      <c r="U903" s="141" t="s">
        <v>2936</v>
      </c>
      <c r="V903" s="145"/>
      <c r="W903" s="141" t="s">
        <v>2972</v>
      </c>
      <c r="X903" s="146" t="s">
        <v>3672</v>
      </c>
      <c r="Y903" s="147">
        <v>202417000025033</v>
      </c>
      <c r="Z903" s="147" t="s">
        <v>178</v>
      </c>
      <c r="AA903" s="141" t="s">
        <v>3680</v>
      </c>
      <c r="AB903" s="146">
        <v>45345</v>
      </c>
      <c r="AC903" s="162" t="s">
        <v>3681</v>
      </c>
      <c r="AD903" s="146">
        <v>45349</v>
      </c>
      <c r="AE903" s="163">
        <v>10477572</v>
      </c>
      <c r="AF903" s="152">
        <f t="shared" si="79"/>
        <v>0</v>
      </c>
      <c r="AG903" s="167">
        <v>268</v>
      </c>
      <c r="AH903" s="146">
        <v>45349</v>
      </c>
      <c r="AI903" s="163">
        <v>10477572</v>
      </c>
      <c r="AJ903" s="152">
        <f t="shared" si="80"/>
        <v>0</v>
      </c>
      <c r="AK903" s="164">
        <v>309</v>
      </c>
      <c r="AL903" s="146">
        <v>45349</v>
      </c>
      <c r="AM903" s="163">
        <v>10477572</v>
      </c>
      <c r="AN903" s="158">
        <f t="shared" si="81"/>
        <v>0</v>
      </c>
      <c r="AO903" s="157">
        <v>8232378</v>
      </c>
      <c r="AP903" s="157"/>
      <c r="AQ903" s="158">
        <f t="shared" si="83"/>
        <v>2245194</v>
      </c>
      <c r="AR903" s="158">
        <f t="shared" si="82"/>
        <v>0</v>
      </c>
      <c r="AS903" s="159" t="s">
        <v>170</v>
      </c>
      <c r="AT903" s="164">
        <v>686</v>
      </c>
      <c r="AU903" s="165" t="s">
        <v>3682</v>
      </c>
      <c r="AV903" s="148"/>
    </row>
    <row r="904" spans="1:48" s="118" customFormat="1" ht="18.75" customHeight="1">
      <c r="A904" s="140">
        <v>164</v>
      </c>
      <c r="B904" s="141" t="s">
        <v>3683</v>
      </c>
      <c r="C904" s="142" t="s">
        <v>154</v>
      </c>
      <c r="D904" s="168" t="s">
        <v>113</v>
      </c>
      <c r="E904" s="168" t="s">
        <v>118</v>
      </c>
      <c r="F904" s="142" t="s">
        <v>126</v>
      </c>
      <c r="G904" s="141" t="s">
        <v>231</v>
      </c>
      <c r="H904" s="142" t="s">
        <v>4</v>
      </c>
      <c r="I904" s="142" t="s">
        <v>40</v>
      </c>
      <c r="J904" s="168" t="s">
        <v>3684</v>
      </c>
      <c r="K904" s="141" t="s">
        <v>225</v>
      </c>
      <c r="L904" s="141" t="s">
        <v>237</v>
      </c>
      <c r="M904" s="143">
        <v>7338666</v>
      </c>
      <c r="N904" s="144" t="s">
        <v>3685</v>
      </c>
      <c r="O904" s="143">
        <v>17123554</v>
      </c>
      <c r="P904" s="144" t="s">
        <v>242</v>
      </c>
      <c r="Q904" s="144" t="s">
        <v>242</v>
      </c>
      <c r="R904" s="144" t="s">
        <v>242</v>
      </c>
      <c r="S904" s="141" t="s">
        <v>230</v>
      </c>
      <c r="T904" s="141" t="s">
        <v>2935</v>
      </c>
      <c r="U904" s="141" t="s">
        <v>2936</v>
      </c>
      <c r="V904" s="145"/>
      <c r="W904" s="141" t="s">
        <v>3026</v>
      </c>
      <c r="X904" s="146" t="s">
        <v>3686</v>
      </c>
      <c r="Y904" s="147">
        <v>202417000025073</v>
      </c>
      <c r="Z904" s="147" t="s">
        <v>178</v>
      </c>
      <c r="AA904" s="141" t="s">
        <v>645</v>
      </c>
      <c r="AB904" s="146">
        <v>45350</v>
      </c>
      <c r="AC904" s="162" t="s">
        <v>3687</v>
      </c>
      <c r="AD904" s="146">
        <v>45350</v>
      </c>
      <c r="AE904" s="163">
        <v>17123554</v>
      </c>
      <c r="AF904" s="152">
        <f t="shared" ref="AF904:AF967" si="84">O904-AE904</f>
        <v>0</v>
      </c>
      <c r="AG904" s="167">
        <v>334</v>
      </c>
      <c r="AH904" s="146">
        <v>45350</v>
      </c>
      <c r="AI904" s="163">
        <v>17123554</v>
      </c>
      <c r="AJ904" s="152">
        <f t="shared" ref="AJ904:AJ967" si="85">AE904-AI904</f>
        <v>0</v>
      </c>
      <c r="AK904" s="164">
        <v>346</v>
      </c>
      <c r="AL904" s="146">
        <v>45351</v>
      </c>
      <c r="AM904" s="163">
        <v>17123554</v>
      </c>
      <c r="AN904" s="158">
        <f t="shared" ref="AN904:AN967" si="86">AI904-AM904</f>
        <v>0</v>
      </c>
      <c r="AO904" s="157">
        <v>14677332</v>
      </c>
      <c r="AP904" s="157"/>
      <c r="AQ904" s="158">
        <f t="shared" si="83"/>
        <v>2446222</v>
      </c>
      <c r="AR904" s="158">
        <f t="shared" ref="AR904:AR968" si="87">O904-AM904</f>
        <v>0</v>
      </c>
      <c r="AS904" s="159" t="s">
        <v>170</v>
      </c>
      <c r="AT904" s="164">
        <v>425</v>
      </c>
      <c r="AU904" s="165" t="s">
        <v>3060</v>
      </c>
      <c r="AV904" s="148"/>
    </row>
    <row r="905" spans="1:48" s="118" customFormat="1" ht="18.75" customHeight="1">
      <c r="A905" s="140">
        <v>165</v>
      </c>
      <c r="B905" s="141" t="s">
        <v>3688</v>
      </c>
      <c r="C905" s="142" t="s">
        <v>154</v>
      </c>
      <c r="D905" s="168" t="s">
        <v>113</v>
      </c>
      <c r="E905" s="168" t="s">
        <v>118</v>
      </c>
      <c r="F905" s="142" t="s">
        <v>126</v>
      </c>
      <c r="G905" s="141" t="s">
        <v>231</v>
      </c>
      <c r="H905" s="142" t="s">
        <v>4</v>
      </c>
      <c r="I905" s="142" t="s">
        <v>40</v>
      </c>
      <c r="J905" s="168" t="s">
        <v>3689</v>
      </c>
      <c r="K905" s="141" t="s">
        <v>225</v>
      </c>
      <c r="L905" s="141" t="s">
        <v>237</v>
      </c>
      <c r="M905" s="143">
        <v>7338666</v>
      </c>
      <c r="N905" s="144" t="s">
        <v>3685</v>
      </c>
      <c r="O905" s="143">
        <v>17123554</v>
      </c>
      <c r="P905" s="144" t="s">
        <v>242</v>
      </c>
      <c r="Q905" s="144" t="s">
        <v>242</v>
      </c>
      <c r="R905" s="144" t="s">
        <v>242</v>
      </c>
      <c r="S905" s="141" t="s">
        <v>230</v>
      </c>
      <c r="T905" s="141" t="s">
        <v>2935</v>
      </c>
      <c r="U905" s="141" t="s">
        <v>2936</v>
      </c>
      <c r="V905" s="145"/>
      <c r="W905" s="141" t="s">
        <v>3026</v>
      </c>
      <c r="X905" s="146" t="s">
        <v>3686</v>
      </c>
      <c r="Y905" s="147">
        <v>202417000025073</v>
      </c>
      <c r="Z905" s="147" t="s">
        <v>178</v>
      </c>
      <c r="AA905" s="141" t="s">
        <v>3690</v>
      </c>
      <c r="AB905" s="146">
        <v>45350</v>
      </c>
      <c r="AC905" s="162" t="s">
        <v>3691</v>
      </c>
      <c r="AD905" s="146">
        <v>45350</v>
      </c>
      <c r="AE905" s="163">
        <v>17123554</v>
      </c>
      <c r="AF905" s="152">
        <f t="shared" si="84"/>
        <v>0</v>
      </c>
      <c r="AG905" s="167">
        <v>336</v>
      </c>
      <c r="AH905" s="146">
        <v>45350</v>
      </c>
      <c r="AI905" s="163">
        <v>17123554</v>
      </c>
      <c r="AJ905" s="152">
        <f t="shared" si="85"/>
        <v>0</v>
      </c>
      <c r="AK905" s="164">
        <v>348</v>
      </c>
      <c r="AL905" s="146">
        <v>45351</v>
      </c>
      <c r="AM905" s="163">
        <v>17123554</v>
      </c>
      <c r="AN905" s="158">
        <f t="shared" si="86"/>
        <v>0</v>
      </c>
      <c r="AO905" s="157">
        <v>14677332</v>
      </c>
      <c r="AP905" s="157"/>
      <c r="AQ905" s="158">
        <f t="shared" ref="AQ905:AQ968" si="88">AM905-AO905</f>
        <v>2446222</v>
      </c>
      <c r="AR905" s="158">
        <f t="shared" si="87"/>
        <v>0</v>
      </c>
      <c r="AS905" s="159" t="s">
        <v>170</v>
      </c>
      <c r="AT905" s="164">
        <v>439</v>
      </c>
      <c r="AU905" s="165" t="s">
        <v>3054</v>
      </c>
      <c r="AV905" s="148"/>
    </row>
    <row r="906" spans="1:48" s="118" customFormat="1" ht="18.75" customHeight="1">
      <c r="A906" s="140">
        <v>166</v>
      </c>
      <c r="B906" s="141" t="s">
        <v>3692</v>
      </c>
      <c r="C906" s="142" t="s">
        <v>154</v>
      </c>
      <c r="D906" s="168" t="s">
        <v>113</v>
      </c>
      <c r="E906" s="168" t="s">
        <v>118</v>
      </c>
      <c r="F906" s="142" t="s">
        <v>126</v>
      </c>
      <c r="G906" s="141" t="s">
        <v>231</v>
      </c>
      <c r="H906" s="142" t="s">
        <v>4</v>
      </c>
      <c r="I906" s="142" t="s">
        <v>40</v>
      </c>
      <c r="J906" s="168" t="s">
        <v>3693</v>
      </c>
      <c r="K906" s="141" t="s">
        <v>225</v>
      </c>
      <c r="L906" s="141" t="s">
        <v>237</v>
      </c>
      <c r="M906" s="143">
        <v>4704216.4285714291</v>
      </c>
      <c r="N906" s="144" t="s">
        <v>3694</v>
      </c>
      <c r="O906" s="143">
        <v>4390602</v>
      </c>
      <c r="P906" s="144" t="s">
        <v>242</v>
      </c>
      <c r="Q906" s="144" t="s">
        <v>242</v>
      </c>
      <c r="R906" s="144" t="s">
        <v>242</v>
      </c>
      <c r="S906" s="141" t="s">
        <v>230</v>
      </c>
      <c r="T906" s="141" t="s">
        <v>2935</v>
      </c>
      <c r="U906" s="141" t="s">
        <v>2936</v>
      </c>
      <c r="V906" s="145"/>
      <c r="W906" s="141" t="s">
        <v>3097</v>
      </c>
      <c r="X906" s="146" t="s">
        <v>3686</v>
      </c>
      <c r="Y906" s="147">
        <v>202417000025593</v>
      </c>
      <c r="Z906" s="147" t="s">
        <v>178</v>
      </c>
      <c r="AA906" s="141" t="s">
        <v>3695</v>
      </c>
      <c r="AB906" s="146">
        <v>45350</v>
      </c>
      <c r="AC906" s="162" t="s">
        <v>3696</v>
      </c>
      <c r="AD906" s="146">
        <v>45350</v>
      </c>
      <c r="AE906" s="163">
        <v>4390602</v>
      </c>
      <c r="AF906" s="152">
        <f t="shared" si="84"/>
        <v>0</v>
      </c>
      <c r="AG906" s="167">
        <v>345</v>
      </c>
      <c r="AH906" s="146">
        <v>45351</v>
      </c>
      <c r="AI906" s="163">
        <v>4390602</v>
      </c>
      <c r="AJ906" s="152">
        <f t="shared" si="85"/>
        <v>0</v>
      </c>
      <c r="AK906" s="164">
        <v>371</v>
      </c>
      <c r="AL906" s="146">
        <v>45352</v>
      </c>
      <c r="AM906" s="163">
        <v>4390602</v>
      </c>
      <c r="AN906" s="158">
        <f t="shared" si="86"/>
        <v>0</v>
      </c>
      <c r="AO906" s="157">
        <v>4390602</v>
      </c>
      <c r="AP906" s="157"/>
      <c r="AQ906" s="158">
        <f t="shared" si="88"/>
        <v>0</v>
      </c>
      <c r="AR906" s="158">
        <f t="shared" si="87"/>
        <v>0</v>
      </c>
      <c r="AS906" s="159" t="s">
        <v>170</v>
      </c>
      <c r="AT906" s="164">
        <v>73</v>
      </c>
      <c r="AU906" s="165" t="s">
        <v>3697</v>
      </c>
      <c r="AV906" s="148"/>
    </row>
    <row r="907" spans="1:48" s="118" customFormat="1" ht="18.75" customHeight="1">
      <c r="A907" s="140">
        <v>167</v>
      </c>
      <c r="B907" s="141" t="s">
        <v>3698</v>
      </c>
      <c r="C907" s="142" t="s">
        <v>154</v>
      </c>
      <c r="D907" s="168" t="s">
        <v>113</v>
      </c>
      <c r="E907" s="168" t="s">
        <v>118</v>
      </c>
      <c r="F907" s="142" t="s">
        <v>126</v>
      </c>
      <c r="G907" s="141" t="s">
        <v>231</v>
      </c>
      <c r="H907" s="142" t="s">
        <v>4</v>
      </c>
      <c r="I907" s="142" t="s">
        <v>40</v>
      </c>
      <c r="J907" s="168" t="s">
        <v>3699</v>
      </c>
      <c r="K907" s="141" t="s">
        <v>225</v>
      </c>
      <c r="L907" s="141" t="s">
        <v>237</v>
      </c>
      <c r="M907" s="143">
        <v>8797371.4285714272</v>
      </c>
      <c r="N907" s="144" t="s">
        <v>3671</v>
      </c>
      <c r="O907" s="143">
        <v>10263600</v>
      </c>
      <c r="P907" s="144" t="s">
        <v>242</v>
      </c>
      <c r="Q907" s="144" t="s">
        <v>242</v>
      </c>
      <c r="R907" s="144" t="s">
        <v>242</v>
      </c>
      <c r="S907" s="141" t="s">
        <v>230</v>
      </c>
      <c r="T907" s="141" t="s">
        <v>2935</v>
      </c>
      <c r="U907" s="141" t="s">
        <v>2936</v>
      </c>
      <c r="V907" s="145"/>
      <c r="W907" s="141" t="s">
        <v>3097</v>
      </c>
      <c r="X907" s="146" t="s">
        <v>3686</v>
      </c>
      <c r="Y907" s="147">
        <v>202417000025593</v>
      </c>
      <c r="Z907" s="147" t="s">
        <v>178</v>
      </c>
      <c r="AA907" s="141" t="s">
        <v>3700</v>
      </c>
      <c r="AB907" s="146">
        <v>45350</v>
      </c>
      <c r="AC907" s="162" t="s">
        <v>3701</v>
      </c>
      <c r="AD907" s="146">
        <v>45350</v>
      </c>
      <c r="AE907" s="163">
        <v>10263600</v>
      </c>
      <c r="AF907" s="152">
        <f t="shared" si="84"/>
        <v>0</v>
      </c>
      <c r="AG907" s="167">
        <v>337</v>
      </c>
      <c r="AH907" s="146">
        <v>45350</v>
      </c>
      <c r="AI907" s="163">
        <v>10263600</v>
      </c>
      <c r="AJ907" s="152">
        <f t="shared" si="85"/>
        <v>0</v>
      </c>
      <c r="AK907" s="164">
        <v>369</v>
      </c>
      <c r="AL907" s="146">
        <v>45352</v>
      </c>
      <c r="AM907" s="163">
        <v>10263600</v>
      </c>
      <c r="AN907" s="158">
        <f t="shared" si="86"/>
        <v>0</v>
      </c>
      <c r="AO907" s="157">
        <v>10263600</v>
      </c>
      <c r="AP907" s="157"/>
      <c r="AQ907" s="158">
        <f t="shared" si="88"/>
        <v>0</v>
      </c>
      <c r="AR907" s="158">
        <f t="shared" si="87"/>
        <v>0</v>
      </c>
      <c r="AS907" s="159" t="s">
        <v>170</v>
      </c>
      <c r="AT907" s="164">
        <v>136</v>
      </c>
      <c r="AU907" s="165" t="s">
        <v>3139</v>
      </c>
      <c r="AV907" s="148"/>
    </row>
    <row r="908" spans="1:48" s="118" customFormat="1" ht="18.75" customHeight="1">
      <c r="A908" s="140">
        <v>168</v>
      </c>
      <c r="B908" s="141" t="s">
        <v>3702</v>
      </c>
      <c r="C908" s="142" t="s">
        <v>154</v>
      </c>
      <c r="D908" s="168" t="s">
        <v>113</v>
      </c>
      <c r="E908" s="168" t="s">
        <v>118</v>
      </c>
      <c r="F908" s="142" t="s">
        <v>126</v>
      </c>
      <c r="G908" s="141" t="s">
        <v>231</v>
      </c>
      <c r="H908" s="142" t="s">
        <v>4</v>
      </c>
      <c r="I908" s="142" t="s">
        <v>40</v>
      </c>
      <c r="J908" s="168" t="s">
        <v>3703</v>
      </c>
      <c r="K908" s="141" t="s">
        <v>225</v>
      </c>
      <c r="L908" s="141" t="s">
        <v>237</v>
      </c>
      <c r="M908" s="143">
        <v>7728000</v>
      </c>
      <c r="N908" s="144" t="s">
        <v>2916</v>
      </c>
      <c r="O908" s="143">
        <v>5924800</v>
      </c>
      <c r="P908" s="144" t="s">
        <v>242</v>
      </c>
      <c r="Q908" s="144" t="s">
        <v>242</v>
      </c>
      <c r="R908" s="144" t="s">
        <v>242</v>
      </c>
      <c r="S908" s="141" t="s">
        <v>230</v>
      </c>
      <c r="T908" s="141" t="s">
        <v>2935</v>
      </c>
      <c r="U908" s="141" t="s">
        <v>2936</v>
      </c>
      <c r="V908" s="145"/>
      <c r="W908" s="141" t="s">
        <v>3097</v>
      </c>
      <c r="X908" s="146" t="s">
        <v>3686</v>
      </c>
      <c r="Y908" s="147">
        <v>202417000025593</v>
      </c>
      <c r="Z908" s="147" t="s">
        <v>178</v>
      </c>
      <c r="AA908" s="141" t="s">
        <v>3704</v>
      </c>
      <c r="AB908" s="146">
        <v>45350</v>
      </c>
      <c r="AC908" s="162" t="s">
        <v>3705</v>
      </c>
      <c r="AD908" s="146">
        <v>45350</v>
      </c>
      <c r="AE908" s="163">
        <v>5924800</v>
      </c>
      <c r="AF908" s="152">
        <f t="shared" si="84"/>
        <v>0</v>
      </c>
      <c r="AG908" s="167">
        <v>338</v>
      </c>
      <c r="AH908" s="146">
        <v>45350</v>
      </c>
      <c r="AI908" s="163">
        <v>5924800</v>
      </c>
      <c r="AJ908" s="152">
        <f t="shared" si="85"/>
        <v>0</v>
      </c>
      <c r="AK908" s="164">
        <v>370</v>
      </c>
      <c r="AL908" s="146">
        <v>45352</v>
      </c>
      <c r="AM908" s="163">
        <v>5924800</v>
      </c>
      <c r="AN908" s="158">
        <f t="shared" si="86"/>
        <v>0</v>
      </c>
      <c r="AO908" s="157">
        <v>5924800</v>
      </c>
      <c r="AP908" s="157"/>
      <c r="AQ908" s="158">
        <f t="shared" si="88"/>
        <v>0</v>
      </c>
      <c r="AR908" s="158">
        <f t="shared" si="87"/>
        <v>0</v>
      </c>
      <c r="AS908" s="159" t="s">
        <v>170</v>
      </c>
      <c r="AT908" s="164">
        <v>76</v>
      </c>
      <c r="AU908" s="165" t="s">
        <v>3123</v>
      </c>
      <c r="AV908" s="148"/>
    </row>
    <row r="909" spans="1:48" s="118" customFormat="1" ht="18.75" customHeight="1">
      <c r="A909" s="140">
        <v>169</v>
      </c>
      <c r="B909" s="141" t="s">
        <v>3706</v>
      </c>
      <c r="C909" s="142" t="s">
        <v>154</v>
      </c>
      <c r="D909" s="168" t="s">
        <v>113</v>
      </c>
      <c r="E909" s="168" t="s">
        <v>118</v>
      </c>
      <c r="F909" s="142" t="s">
        <v>126</v>
      </c>
      <c r="G909" s="141" t="s">
        <v>231</v>
      </c>
      <c r="H909" s="142" t="s">
        <v>198</v>
      </c>
      <c r="I909" s="142" t="s">
        <v>40</v>
      </c>
      <c r="J909" s="168" t="s">
        <v>3707</v>
      </c>
      <c r="K909" s="141" t="s">
        <v>218</v>
      </c>
      <c r="L909" s="141">
        <v>80111600</v>
      </c>
      <c r="M909" s="143">
        <v>5000000</v>
      </c>
      <c r="N909" s="144">
        <v>4</v>
      </c>
      <c r="O909" s="143">
        <v>20000000</v>
      </c>
      <c r="P909" s="144" t="s">
        <v>2944</v>
      </c>
      <c r="Q909" s="144" t="s">
        <v>2944</v>
      </c>
      <c r="R909" s="144" t="s">
        <v>2944</v>
      </c>
      <c r="S909" s="141" t="s">
        <v>230</v>
      </c>
      <c r="T909" s="141" t="s">
        <v>2935</v>
      </c>
      <c r="U909" s="141" t="s">
        <v>2936</v>
      </c>
      <c r="V909" s="145"/>
      <c r="W909" s="141" t="s">
        <v>2937</v>
      </c>
      <c r="X909" s="146" t="s">
        <v>3686</v>
      </c>
      <c r="Y909" s="147">
        <v>202417000025723</v>
      </c>
      <c r="Z909" s="147" t="s">
        <v>178</v>
      </c>
      <c r="AA909" s="141" t="s">
        <v>648</v>
      </c>
      <c r="AB909" s="146">
        <v>45351</v>
      </c>
      <c r="AC909" s="162" t="s">
        <v>3708</v>
      </c>
      <c r="AD909" s="146">
        <v>45362</v>
      </c>
      <c r="AE909" s="163">
        <v>20000000</v>
      </c>
      <c r="AF909" s="152">
        <f t="shared" si="84"/>
        <v>0</v>
      </c>
      <c r="AG909" s="167">
        <v>418</v>
      </c>
      <c r="AH909" s="146">
        <v>45362</v>
      </c>
      <c r="AI909" s="163">
        <v>14000000</v>
      </c>
      <c r="AJ909" s="152">
        <f t="shared" si="85"/>
        <v>6000000</v>
      </c>
      <c r="AK909" s="164" t="s">
        <v>3709</v>
      </c>
      <c r="AL909" s="146">
        <v>45440</v>
      </c>
      <c r="AM909" s="163">
        <v>14000000</v>
      </c>
      <c r="AN909" s="158">
        <f t="shared" si="86"/>
        <v>0</v>
      </c>
      <c r="AO909" s="157">
        <v>0</v>
      </c>
      <c r="AP909" s="157"/>
      <c r="AQ909" s="158">
        <f t="shared" si="88"/>
        <v>14000000</v>
      </c>
      <c r="AR909" s="158">
        <f t="shared" si="87"/>
        <v>6000000</v>
      </c>
      <c r="AS909" s="159" t="s">
        <v>170</v>
      </c>
      <c r="AT909" s="164">
        <v>439</v>
      </c>
      <c r="AU909" s="165" t="s">
        <v>3710</v>
      </c>
      <c r="AV909" s="148" t="s">
        <v>3711</v>
      </c>
    </row>
    <row r="910" spans="1:48" s="118" customFormat="1" ht="18.75" customHeight="1">
      <c r="A910" s="140">
        <v>170</v>
      </c>
      <c r="B910" s="141" t="s">
        <v>3712</v>
      </c>
      <c r="C910" s="142" t="s">
        <v>154</v>
      </c>
      <c r="D910" s="168" t="s">
        <v>113</v>
      </c>
      <c r="E910" s="168" t="s">
        <v>118</v>
      </c>
      <c r="F910" s="142" t="s">
        <v>126</v>
      </c>
      <c r="G910" s="141" t="s">
        <v>231</v>
      </c>
      <c r="H910" s="142" t="s">
        <v>198</v>
      </c>
      <c r="I910" s="142" t="s">
        <v>40</v>
      </c>
      <c r="J910" s="168" t="s">
        <v>3713</v>
      </c>
      <c r="K910" s="141" t="s">
        <v>218</v>
      </c>
      <c r="L910" s="141">
        <v>80111600</v>
      </c>
      <c r="M910" s="143">
        <v>7000000</v>
      </c>
      <c r="N910" s="144">
        <v>4</v>
      </c>
      <c r="O910" s="143">
        <v>28000000</v>
      </c>
      <c r="P910" s="144" t="s">
        <v>2944</v>
      </c>
      <c r="Q910" s="144" t="s">
        <v>2944</v>
      </c>
      <c r="R910" s="144" t="s">
        <v>2944</v>
      </c>
      <c r="S910" s="141" t="s">
        <v>230</v>
      </c>
      <c r="T910" s="141" t="s">
        <v>2935</v>
      </c>
      <c r="U910" s="141" t="s">
        <v>2936</v>
      </c>
      <c r="V910" s="145"/>
      <c r="W910" s="141" t="s">
        <v>2937</v>
      </c>
      <c r="X910" s="146" t="s">
        <v>3686</v>
      </c>
      <c r="Y910" s="147">
        <v>202417000025723</v>
      </c>
      <c r="Z910" s="147" t="s">
        <v>178</v>
      </c>
      <c r="AA910" s="141" t="s">
        <v>648</v>
      </c>
      <c r="AB910" s="146">
        <v>45351</v>
      </c>
      <c r="AC910" s="162" t="s">
        <v>3714</v>
      </c>
      <c r="AD910" s="146">
        <v>45362</v>
      </c>
      <c r="AE910" s="163">
        <v>28000000</v>
      </c>
      <c r="AF910" s="152">
        <f t="shared" si="84"/>
        <v>0</v>
      </c>
      <c r="AG910" s="167">
        <v>419</v>
      </c>
      <c r="AH910" s="146">
        <v>45362</v>
      </c>
      <c r="AI910" s="163">
        <v>6766667</v>
      </c>
      <c r="AJ910" s="152">
        <f t="shared" si="85"/>
        <v>21233333</v>
      </c>
      <c r="AK910" s="164">
        <v>1142</v>
      </c>
      <c r="AL910" s="146">
        <v>45384</v>
      </c>
      <c r="AM910" s="163">
        <v>6766667</v>
      </c>
      <c r="AN910" s="158">
        <f t="shared" si="86"/>
        <v>0</v>
      </c>
      <c r="AO910" s="157">
        <v>6766667</v>
      </c>
      <c r="AP910" s="157"/>
      <c r="AQ910" s="158">
        <f t="shared" si="88"/>
        <v>0</v>
      </c>
      <c r="AR910" s="158">
        <f t="shared" si="87"/>
        <v>21233333</v>
      </c>
      <c r="AS910" s="159" t="s">
        <v>170</v>
      </c>
      <c r="AT910" s="164">
        <v>251</v>
      </c>
      <c r="AU910" s="165" t="s">
        <v>3715</v>
      </c>
      <c r="AV910" s="148" t="s">
        <v>3716</v>
      </c>
    </row>
    <row r="911" spans="1:48" s="118" customFormat="1" ht="18.75" customHeight="1">
      <c r="A911" s="140">
        <v>171</v>
      </c>
      <c r="B911" s="141" t="s">
        <v>3717</v>
      </c>
      <c r="C911" s="142" t="s">
        <v>154</v>
      </c>
      <c r="D911" s="168" t="s">
        <v>113</v>
      </c>
      <c r="E911" s="168" t="s">
        <v>118</v>
      </c>
      <c r="F911" s="142" t="s">
        <v>126</v>
      </c>
      <c r="G911" s="141" t="s">
        <v>231</v>
      </c>
      <c r="H911" s="142" t="s">
        <v>198</v>
      </c>
      <c r="I911" s="142" t="s">
        <v>40</v>
      </c>
      <c r="J911" s="168" t="s">
        <v>3718</v>
      </c>
      <c r="K911" s="141" t="s">
        <v>218</v>
      </c>
      <c r="L911" s="141">
        <v>80111600</v>
      </c>
      <c r="M911" s="143">
        <v>2900000</v>
      </c>
      <c r="N911" s="144">
        <v>4</v>
      </c>
      <c r="O911" s="143">
        <v>11600000</v>
      </c>
      <c r="P911" s="144" t="s">
        <v>2944</v>
      </c>
      <c r="Q911" s="144" t="s">
        <v>2944</v>
      </c>
      <c r="R911" s="144" t="s">
        <v>2944</v>
      </c>
      <c r="S911" s="141" t="s">
        <v>230</v>
      </c>
      <c r="T911" s="141" t="s">
        <v>2935</v>
      </c>
      <c r="U911" s="141" t="s">
        <v>2936</v>
      </c>
      <c r="V911" s="145"/>
      <c r="W911" s="141" t="s">
        <v>2937</v>
      </c>
      <c r="X911" s="146" t="s">
        <v>3686</v>
      </c>
      <c r="Y911" s="147">
        <v>202417000025723</v>
      </c>
      <c r="Z911" s="147" t="s">
        <v>178</v>
      </c>
      <c r="AA911" s="141" t="s">
        <v>648</v>
      </c>
      <c r="AB911" s="146">
        <v>45351</v>
      </c>
      <c r="AC911" s="162"/>
      <c r="AD911" s="146"/>
      <c r="AE911" s="163"/>
      <c r="AF911" s="152">
        <f t="shared" si="84"/>
        <v>11600000</v>
      </c>
      <c r="AG911" s="167"/>
      <c r="AH911" s="146"/>
      <c r="AI911" s="163"/>
      <c r="AJ911" s="152">
        <f t="shared" si="85"/>
        <v>0</v>
      </c>
      <c r="AK911" s="164"/>
      <c r="AL911" s="146"/>
      <c r="AM911" s="163"/>
      <c r="AN911" s="158">
        <f t="shared" si="86"/>
        <v>0</v>
      </c>
      <c r="AO911" s="157"/>
      <c r="AP911" s="157"/>
      <c r="AQ911" s="158">
        <f t="shared" si="88"/>
        <v>0</v>
      </c>
      <c r="AR911" s="158">
        <f t="shared" si="87"/>
        <v>11600000</v>
      </c>
      <c r="AS911" s="159"/>
      <c r="AT911" s="164"/>
      <c r="AU911" s="165"/>
      <c r="AV911" s="148"/>
    </row>
    <row r="912" spans="1:48" s="118" customFormat="1" ht="18.75" customHeight="1">
      <c r="A912" s="140">
        <v>172</v>
      </c>
      <c r="B912" s="141" t="s">
        <v>3719</v>
      </c>
      <c r="C912" s="142" t="s">
        <v>154</v>
      </c>
      <c r="D912" s="168" t="s">
        <v>113</v>
      </c>
      <c r="E912" s="168" t="s">
        <v>118</v>
      </c>
      <c r="F912" s="142" t="s">
        <v>126</v>
      </c>
      <c r="G912" s="141" t="s">
        <v>231</v>
      </c>
      <c r="H912" s="142" t="s">
        <v>198</v>
      </c>
      <c r="I912" s="142" t="s">
        <v>40</v>
      </c>
      <c r="J912" s="168" t="s">
        <v>2943</v>
      </c>
      <c r="K912" s="141" t="s">
        <v>218</v>
      </c>
      <c r="L912" s="141">
        <v>80121704</v>
      </c>
      <c r="M912" s="143">
        <v>5000000</v>
      </c>
      <c r="N912" s="144">
        <v>4</v>
      </c>
      <c r="O912" s="143">
        <v>20000000</v>
      </c>
      <c r="P912" s="144" t="s">
        <v>2944</v>
      </c>
      <c r="Q912" s="144" t="s">
        <v>2944</v>
      </c>
      <c r="R912" s="144" t="s">
        <v>2944</v>
      </c>
      <c r="S912" s="141" t="s">
        <v>230</v>
      </c>
      <c r="T912" s="141" t="s">
        <v>2935</v>
      </c>
      <c r="U912" s="141" t="s">
        <v>2936</v>
      </c>
      <c r="V912" s="145"/>
      <c r="W912" s="141" t="s">
        <v>2946</v>
      </c>
      <c r="X912" s="146" t="s">
        <v>3720</v>
      </c>
      <c r="Y912" s="147" t="s">
        <v>3721</v>
      </c>
      <c r="Z912" s="147" t="s">
        <v>178</v>
      </c>
      <c r="AA912" s="141" t="s">
        <v>3722</v>
      </c>
      <c r="AB912" s="146">
        <v>45357</v>
      </c>
      <c r="AC912" s="162" t="s">
        <v>3723</v>
      </c>
      <c r="AD912" s="146">
        <v>45362</v>
      </c>
      <c r="AE912" s="163">
        <v>20000000</v>
      </c>
      <c r="AF912" s="152">
        <f t="shared" si="84"/>
        <v>0</v>
      </c>
      <c r="AG912" s="167">
        <v>417</v>
      </c>
      <c r="AH912" s="146">
        <v>45362</v>
      </c>
      <c r="AI912" s="163">
        <v>20000000</v>
      </c>
      <c r="AJ912" s="152">
        <f t="shared" si="85"/>
        <v>0</v>
      </c>
      <c r="AK912" s="164">
        <v>968</v>
      </c>
      <c r="AL912" s="146">
        <v>45370</v>
      </c>
      <c r="AM912" s="163">
        <v>20000000</v>
      </c>
      <c r="AN912" s="158">
        <f t="shared" si="86"/>
        <v>0</v>
      </c>
      <c r="AO912" s="157">
        <v>6833333</v>
      </c>
      <c r="AP912" s="157"/>
      <c r="AQ912" s="158">
        <f t="shared" si="88"/>
        <v>13166667</v>
      </c>
      <c r="AR912" s="158">
        <f t="shared" si="87"/>
        <v>0</v>
      </c>
      <c r="AS912" s="159" t="s">
        <v>170</v>
      </c>
      <c r="AT912" s="164">
        <v>199</v>
      </c>
      <c r="AU912" s="165" t="s">
        <v>3724</v>
      </c>
      <c r="AV912" s="148"/>
    </row>
    <row r="913" spans="1:48" s="118" customFormat="1" ht="18.75" customHeight="1">
      <c r="A913" s="140">
        <v>173</v>
      </c>
      <c r="B913" s="141" t="s">
        <v>3725</v>
      </c>
      <c r="C913" s="142" t="s">
        <v>154</v>
      </c>
      <c r="D913" s="168" t="s">
        <v>113</v>
      </c>
      <c r="E913" s="168" t="s">
        <v>118</v>
      </c>
      <c r="F913" s="142" t="s">
        <v>126</v>
      </c>
      <c r="G913" s="141" t="s">
        <v>231</v>
      </c>
      <c r="H913" s="142" t="s">
        <v>2</v>
      </c>
      <c r="I913" s="142" t="s">
        <v>2245</v>
      </c>
      <c r="J913" s="168" t="s">
        <v>3726</v>
      </c>
      <c r="K913" s="141" t="s">
        <v>226</v>
      </c>
      <c r="L913" s="141" t="s">
        <v>237</v>
      </c>
      <c r="M913" s="143">
        <v>0</v>
      </c>
      <c r="N913" s="144" t="s">
        <v>37</v>
      </c>
      <c r="O913" s="143">
        <v>1635784</v>
      </c>
      <c r="P913" s="144" t="s">
        <v>237</v>
      </c>
      <c r="Q913" s="144" t="s">
        <v>237</v>
      </c>
      <c r="R913" s="144" t="s">
        <v>237</v>
      </c>
      <c r="S913" s="141" t="s">
        <v>230</v>
      </c>
      <c r="T913" s="141" t="s">
        <v>2935</v>
      </c>
      <c r="U913" s="141" t="s">
        <v>2936</v>
      </c>
      <c r="V913" s="145"/>
      <c r="W913" s="141" t="s">
        <v>4010</v>
      </c>
      <c r="X913" s="146" t="s">
        <v>3727</v>
      </c>
      <c r="Y913" s="147" t="s">
        <v>3728</v>
      </c>
      <c r="Z913" s="147" t="s">
        <v>38</v>
      </c>
      <c r="AA913" s="141" t="s">
        <v>1886</v>
      </c>
      <c r="AB913" s="146" t="s">
        <v>3727</v>
      </c>
      <c r="AC913" s="162" t="s">
        <v>3729</v>
      </c>
      <c r="AD913" s="146">
        <v>45407</v>
      </c>
      <c r="AE913" s="163">
        <v>1635784</v>
      </c>
      <c r="AF913" s="152">
        <f t="shared" si="84"/>
        <v>0</v>
      </c>
      <c r="AG913" s="167">
        <v>676</v>
      </c>
      <c r="AH913" s="146">
        <v>45408</v>
      </c>
      <c r="AI913" s="163">
        <v>1635784</v>
      </c>
      <c r="AJ913" s="152">
        <f t="shared" si="85"/>
        <v>0</v>
      </c>
      <c r="AK913" s="164">
        <v>1819</v>
      </c>
      <c r="AL913" s="146">
        <v>45412</v>
      </c>
      <c r="AM913" s="163">
        <v>1635784</v>
      </c>
      <c r="AN913" s="158">
        <f t="shared" si="86"/>
        <v>0</v>
      </c>
      <c r="AO913" s="157">
        <v>1635784</v>
      </c>
      <c r="AP913" s="157"/>
      <c r="AQ913" s="158">
        <f t="shared" si="88"/>
        <v>0</v>
      </c>
      <c r="AR913" s="158">
        <f t="shared" si="87"/>
        <v>0</v>
      </c>
      <c r="AS913" s="159" t="s">
        <v>170</v>
      </c>
      <c r="AT913" s="164">
        <v>767</v>
      </c>
      <c r="AU913" s="165" t="s">
        <v>3730</v>
      </c>
      <c r="AV913" s="148"/>
    </row>
    <row r="914" spans="1:48" s="118" customFormat="1" ht="18.75" customHeight="1">
      <c r="A914" s="140">
        <v>174</v>
      </c>
      <c r="B914" s="141" t="s">
        <v>3731</v>
      </c>
      <c r="C914" s="142" t="s">
        <v>154</v>
      </c>
      <c r="D914" s="168" t="s">
        <v>113</v>
      </c>
      <c r="E914" s="168" t="s">
        <v>118</v>
      </c>
      <c r="F914" s="142" t="s">
        <v>126</v>
      </c>
      <c r="G914" s="141" t="s">
        <v>231</v>
      </c>
      <c r="H914" s="142" t="s">
        <v>2</v>
      </c>
      <c r="I914" s="142" t="s">
        <v>2245</v>
      </c>
      <c r="J914" s="168" t="s">
        <v>3732</v>
      </c>
      <c r="K914" s="141" t="s">
        <v>226</v>
      </c>
      <c r="L914" s="141" t="s">
        <v>237</v>
      </c>
      <c r="M914" s="143">
        <v>0</v>
      </c>
      <c r="N914" s="144" t="s">
        <v>37</v>
      </c>
      <c r="O914" s="143">
        <v>22500000</v>
      </c>
      <c r="P914" s="144" t="s">
        <v>237</v>
      </c>
      <c r="Q914" s="144" t="s">
        <v>237</v>
      </c>
      <c r="R914" s="144" t="s">
        <v>237</v>
      </c>
      <c r="S914" s="141" t="s">
        <v>230</v>
      </c>
      <c r="T914" s="141" t="s">
        <v>2935</v>
      </c>
      <c r="U914" s="141" t="s">
        <v>2936</v>
      </c>
      <c r="V914" s="145"/>
      <c r="W914" s="141" t="s">
        <v>4010</v>
      </c>
      <c r="X914" s="146" t="s">
        <v>3727</v>
      </c>
      <c r="Y914" s="147" t="s">
        <v>3733</v>
      </c>
      <c r="Z914" s="147" t="s">
        <v>38</v>
      </c>
      <c r="AA914" s="141" t="s">
        <v>1886</v>
      </c>
      <c r="AB914" s="146" t="s">
        <v>3727</v>
      </c>
      <c r="AC914" s="162" t="s">
        <v>3734</v>
      </c>
      <c r="AD914" s="146">
        <v>45407</v>
      </c>
      <c r="AE914" s="163">
        <v>22500000</v>
      </c>
      <c r="AF914" s="152">
        <f t="shared" si="84"/>
        <v>0</v>
      </c>
      <c r="AG914" s="167">
        <v>677</v>
      </c>
      <c r="AH914" s="146">
        <v>45408</v>
      </c>
      <c r="AI914" s="163">
        <v>22500000</v>
      </c>
      <c r="AJ914" s="152">
        <f t="shared" si="85"/>
        <v>0</v>
      </c>
      <c r="AK914" s="164">
        <v>1822</v>
      </c>
      <c r="AL914" s="146">
        <v>45414</v>
      </c>
      <c r="AM914" s="163">
        <v>22500000</v>
      </c>
      <c r="AN914" s="158">
        <f t="shared" si="86"/>
        <v>0</v>
      </c>
      <c r="AO914" s="157">
        <v>22500000</v>
      </c>
      <c r="AP914" s="157"/>
      <c r="AQ914" s="158">
        <f t="shared" si="88"/>
        <v>0</v>
      </c>
      <c r="AR914" s="158">
        <f t="shared" si="87"/>
        <v>0</v>
      </c>
      <c r="AS914" s="159" t="s">
        <v>170</v>
      </c>
      <c r="AT914" s="164">
        <v>784</v>
      </c>
      <c r="AU914" s="165" t="s">
        <v>3735</v>
      </c>
      <c r="AV914" s="148"/>
    </row>
    <row r="915" spans="1:48" s="118" customFormat="1" ht="18.75" customHeight="1">
      <c r="A915" s="140">
        <v>175</v>
      </c>
      <c r="B915" s="141" t="s">
        <v>3736</v>
      </c>
      <c r="C915" s="142" t="s">
        <v>154</v>
      </c>
      <c r="D915" s="168" t="s">
        <v>113</v>
      </c>
      <c r="E915" s="168" t="s">
        <v>118</v>
      </c>
      <c r="F915" s="142" t="s">
        <v>126</v>
      </c>
      <c r="G915" s="141" t="s">
        <v>231</v>
      </c>
      <c r="H915" s="142" t="s">
        <v>198</v>
      </c>
      <c r="I915" s="142" t="s">
        <v>40</v>
      </c>
      <c r="J915" s="168" t="s">
        <v>3737</v>
      </c>
      <c r="K915" s="141" t="s">
        <v>218</v>
      </c>
      <c r="L915" s="141">
        <v>80111600</v>
      </c>
      <c r="M915" s="143">
        <v>14000000</v>
      </c>
      <c r="N915" s="144">
        <v>4</v>
      </c>
      <c r="O915" s="143">
        <v>56000000</v>
      </c>
      <c r="P915" s="144" t="s">
        <v>2944</v>
      </c>
      <c r="Q915" s="144" t="s">
        <v>2944</v>
      </c>
      <c r="R915" s="144" t="s">
        <v>2944</v>
      </c>
      <c r="S915" s="141" t="s">
        <v>230</v>
      </c>
      <c r="T915" s="141" t="s">
        <v>2935</v>
      </c>
      <c r="U915" s="141" t="s">
        <v>2936</v>
      </c>
      <c r="V915" s="145"/>
      <c r="W915" s="141" t="s">
        <v>2992</v>
      </c>
      <c r="X915" s="146">
        <v>45363</v>
      </c>
      <c r="Y915" s="147" t="s">
        <v>3738</v>
      </c>
      <c r="Z915" s="147" t="s">
        <v>38</v>
      </c>
      <c r="AA915" s="141" t="s">
        <v>648</v>
      </c>
      <c r="AB915" s="146">
        <v>45363</v>
      </c>
      <c r="AC915" s="162" t="s">
        <v>3739</v>
      </c>
      <c r="AD915" s="146">
        <v>45365</v>
      </c>
      <c r="AE915" s="163">
        <v>56000000</v>
      </c>
      <c r="AF915" s="152">
        <f t="shared" si="84"/>
        <v>0</v>
      </c>
      <c r="AG915" s="167">
        <v>449</v>
      </c>
      <c r="AH915" s="146">
        <v>45365</v>
      </c>
      <c r="AI915" s="163">
        <v>56000000</v>
      </c>
      <c r="AJ915" s="152">
        <f t="shared" si="85"/>
        <v>0</v>
      </c>
      <c r="AK915" s="164">
        <v>1032</v>
      </c>
      <c r="AL915" s="146">
        <v>45372</v>
      </c>
      <c r="AM915" s="163">
        <v>56000000</v>
      </c>
      <c r="AN915" s="158">
        <f t="shared" si="86"/>
        <v>0</v>
      </c>
      <c r="AO915" s="157">
        <v>14000000</v>
      </c>
      <c r="AP915" s="157"/>
      <c r="AQ915" s="158">
        <f t="shared" si="88"/>
        <v>42000000</v>
      </c>
      <c r="AR915" s="158">
        <f t="shared" si="87"/>
        <v>0</v>
      </c>
      <c r="AS915" s="159" t="s">
        <v>48</v>
      </c>
      <c r="AT915" s="164">
        <v>183</v>
      </c>
      <c r="AU915" s="165" t="s">
        <v>3740</v>
      </c>
      <c r="AV915" s="148"/>
    </row>
    <row r="916" spans="1:48" s="118" customFormat="1" ht="18.75" customHeight="1">
      <c r="A916" s="140">
        <v>176</v>
      </c>
      <c r="B916" s="141" t="s">
        <v>3741</v>
      </c>
      <c r="C916" s="142" t="s">
        <v>154</v>
      </c>
      <c r="D916" s="168" t="s">
        <v>113</v>
      </c>
      <c r="E916" s="168" t="s">
        <v>118</v>
      </c>
      <c r="F916" s="142" t="s">
        <v>129</v>
      </c>
      <c r="G916" s="141" t="s">
        <v>233</v>
      </c>
      <c r="H916" s="142" t="s">
        <v>82</v>
      </c>
      <c r="I916" s="142" t="s">
        <v>40</v>
      </c>
      <c r="J916" s="168" t="s">
        <v>3742</v>
      </c>
      <c r="K916" s="141" t="s">
        <v>218</v>
      </c>
      <c r="L916" s="141">
        <v>80111600</v>
      </c>
      <c r="M916" s="143">
        <v>4637417</v>
      </c>
      <c r="N916" s="144">
        <v>4</v>
      </c>
      <c r="O916" s="143">
        <v>18549668</v>
      </c>
      <c r="P916" s="144" t="s">
        <v>2944</v>
      </c>
      <c r="Q916" s="144" t="s">
        <v>2944</v>
      </c>
      <c r="R916" s="144" t="s">
        <v>2944</v>
      </c>
      <c r="S916" s="141" t="s">
        <v>230</v>
      </c>
      <c r="T916" s="141" t="s">
        <v>2935</v>
      </c>
      <c r="U916" s="141" t="s">
        <v>2936</v>
      </c>
      <c r="V916" s="145"/>
      <c r="W916" s="141" t="s">
        <v>2992</v>
      </c>
      <c r="X916" s="146">
        <v>45363</v>
      </c>
      <c r="Y916" s="147">
        <v>202417000030323</v>
      </c>
      <c r="Z916" s="147" t="s">
        <v>178</v>
      </c>
      <c r="AA916" s="141" t="s">
        <v>3743</v>
      </c>
      <c r="AB916" s="146">
        <v>45363</v>
      </c>
      <c r="AC916" s="162" t="s">
        <v>3744</v>
      </c>
      <c r="AD916" s="146">
        <v>45370</v>
      </c>
      <c r="AE916" s="163">
        <v>18549668</v>
      </c>
      <c r="AF916" s="152">
        <f t="shared" si="84"/>
        <v>0</v>
      </c>
      <c r="AG916" s="167">
        <v>516</v>
      </c>
      <c r="AH916" s="146">
        <v>45371</v>
      </c>
      <c r="AI916" s="163">
        <v>18549668</v>
      </c>
      <c r="AJ916" s="152">
        <f t="shared" si="85"/>
        <v>0</v>
      </c>
      <c r="AK916" s="164">
        <v>1332</v>
      </c>
      <c r="AL916" s="146">
        <v>45390</v>
      </c>
      <c r="AM916" s="163">
        <v>18549668</v>
      </c>
      <c r="AN916" s="158">
        <f t="shared" si="86"/>
        <v>0</v>
      </c>
      <c r="AO916" s="157">
        <v>3400772</v>
      </c>
      <c r="AP916" s="157"/>
      <c r="AQ916" s="158">
        <f t="shared" si="88"/>
        <v>15148896</v>
      </c>
      <c r="AR916" s="158">
        <f t="shared" si="87"/>
        <v>0</v>
      </c>
      <c r="AS916" s="159" t="s">
        <v>168</v>
      </c>
      <c r="AT916" s="164">
        <v>303</v>
      </c>
      <c r="AU916" s="165" t="s">
        <v>3745</v>
      </c>
      <c r="AV916" s="148"/>
    </row>
    <row r="917" spans="1:48" s="118" customFormat="1" ht="18.75" customHeight="1">
      <c r="A917" s="140">
        <v>177</v>
      </c>
      <c r="B917" s="141" t="s">
        <v>3746</v>
      </c>
      <c r="C917" s="142" t="s">
        <v>154</v>
      </c>
      <c r="D917" s="168" t="s">
        <v>113</v>
      </c>
      <c r="E917" s="168" t="s">
        <v>118</v>
      </c>
      <c r="F917" s="142" t="s">
        <v>126</v>
      </c>
      <c r="G917" s="141" t="s">
        <v>231</v>
      </c>
      <c r="H917" s="142" t="s">
        <v>198</v>
      </c>
      <c r="I917" s="142" t="s">
        <v>40</v>
      </c>
      <c r="J917" s="168" t="s">
        <v>3747</v>
      </c>
      <c r="K917" s="141" t="s">
        <v>218</v>
      </c>
      <c r="L917" s="141">
        <v>80161500</v>
      </c>
      <c r="M917" s="143">
        <v>4000000.0000000005</v>
      </c>
      <c r="N917" s="144" t="s">
        <v>3748</v>
      </c>
      <c r="O917" s="143">
        <v>14000000</v>
      </c>
      <c r="P917" s="144" t="s">
        <v>2944</v>
      </c>
      <c r="Q917" s="144" t="s">
        <v>2944</v>
      </c>
      <c r="R917" s="144" t="s">
        <v>2944</v>
      </c>
      <c r="S917" s="141" t="s">
        <v>230</v>
      </c>
      <c r="T917" s="141" t="s">
        <v>2935</v>
      </c>
      <c r="U917" s="141" t="s">
        <v>2936</v>
      </c>
      <c r="V917" s="145"/>
      <c r="W917" s="141" t="s">
        <v>2946</v>
      </c>
      <c r="X917" s="146">
        <v>45363</v>
      </c>
      <c r="Y917" s="147">
        <v>202417000030623</v>
      </c>
      <c r="Z917" s="147" t="s">
        <v>178</v>
      </c>
      <c r="AA917" s="141" t="s">
        <v>3749</v>
      </c>
      <c r="AB917" s="146">
        <v>45363</v>
      </c>
      <c r="AC917" s="162" t="s">
        <v>3750</v>
      </c>
      <c r="AD917" s="146">
        <v>45366</v>
      </c>
      <c r="AE917" s="163">
        <v>14000000</v>
      </c>
      <c r="AF917" s="152">
        <f t="shared" si="84"/>
        <v>0</v>
      </c>
      <c r="AG917" s="167">
        <v>454</v>
      </c>
      <c r="AH917" s="146">
        <v>45369</v>
      </c>
      <c r="AI917" s="163">
        <v>14000000</v>
      </c>
      <c r="AJ917" s="152">
        <f t="shared" si="85"/>
        <v>0</v>
      </c>
      <c r="AK917" s="164">
        <v>1144</v>
      </c>
      <c r="AL917" s="146">
        <v>45384</v>
      </c>
      <c r="AM917" s="163">
        <v>14000000</v>
      </c>
      <c r="AN917" s="158">
        <f t="shared" si="86"/>
        <v>0</v>
      </c>
      <c r="AO917" s="157">
        <v>3733333</v>
      </c>
      <c r="AP917" s="157"/>
      <c r="AQ917" s="158">
        <f t="shared" si="88"/>
        <v>10266667</v>
      </c>
      <c r="AR917" s="158">
        <f t="shared" si="87"/>
        <v>0</v>
      </c>
      <c r="AS917" s="159" t="s">
        <v>168</v>
      </c>
      <c r="AT917" s="164">
        <v>254</v>
      </c>
      <c r="AU917" s="165" t="s">
        <v>3751</v>
      </c>
      <c r="AV917" s="148"/>
    </row>
    <row r="918" spans="1:48" s="118" customFormat="1" ht="18.75" customHeight="1">
      <c r="A918" s="140">
        <v>178</v>
      </c>
      <c r="B918" s="141" t="s">
        <v>3752</v>
      </c>
      <c r="C918" s="142" t="s">
        <v>154</v>
      </c>
      <c r="D918" s="168" t="s">
        <v>113</v>
      </c>
      <c r="E918" s="168" t="s">
        <v>118</v>
      </c>
      <c r="F918" s="142" t="s">
        <v>126</v>
      </c>
      <c r="G918" s="141" t="s">
        <v>231</v>
      </c>
      <c r="H918" s="142" t="s">
        <v>198</v>
      </c>
      <c r="I918" s="142" t="s">
        <v>40</v>
      </c>
      <c r="J918" s="168" t="s">
        <v>3753</v>
      </c>
      <c r="K918" s="141" t="s">
        <v>218</v>
      </c>
      <c r="L918" s="141">
        <v>80161500</v>
      </c>
      <c r="M918" s="143">
        <v>6000000</v>
      </c>
      <c r="N918" s="144" t="s">
        <v>3748</v>
      </c>
      <c r="O918" s="143">
        <v>21000000</v>
      </c>
      <c r="P918" s="144" t="s">
        <v>2944</v>
      </c>
      <c r="Q918" s="144" t="s">
        <v>2944</v>
      </c>
      <c r="R918" s="144" t="s">
        <v>2944</v>
      </c>
      <c r="S918" s="141" t="s">
        <v>230</v>
      </c>
      <c r="T918" s="141" t="s">
        <v>2935</v>
      </c>
      <c r="U918" s="141" t="s">
        <v>2936</v>
      </c>
      <c r="V918" s="145"/>
      <c r="W918" s="141" t="s">
        <v>2946</v>
      </c>
      <c r="X918" s="146">
        <v>45363</v>
      </c>
      <c r="Y918" s="147">
        <v>202417000030623</v>
      </c>
      <c r="Z918" s="147" t="s">
        <v>178</v>
      </c>
      <c r="AA918" s="141" t="s">
        <v>3749</v>
      </c>
      <c r="AB918" s="146">
        <v>45363</v>
      </c>
      <c r="AC918" s="162" t="s">
        <v>3754</v>
      </c>
      <c r="AD918" s="146">
        <v>45366</v>
      </c>
      <c r="AE918" s="163">
        <v>21000000</v>
      </c>
      <c r="AF918" s="152">
        <f t="shared" si="84"/>
        <v>0</v>
      </c>
      <c r="AG918" s="167">
        <v>455</v>
      </c>
      <c r="AH918" s="146">
        <v>45369</v>
      </c>
      <c r="AI918" s="163">
        <v>21000000</v>
      </c>
      <c r="AJ918" s="152">
        <f t="shared" si="85"/>
        <v>0</v>
      </c>
      <c r="AK918" s="164">
        <v>1146</v>
      </c>
      <c r="AL918" s="146">
        <v>45384</v>
      </c>
      <c r="AM918" s="163">
        <v>21000000</v>
      </c>
      <c r="AN918" s="158">
        <f t="shared" si="86"/>
        <v>0</v>
      </c>
      <c r="AO918" s="157">
        <v>5600000</v>
      </c>
      <c r="AP918" s="157"/>
      <c r="AQ918" s="158">
        <f t="shared" si="88"/>
        <v>15400000</v>
      </c>
      <c r="AR918" s="158">
        <f t="shared" si="87"/>
        <v>0</v>
      </c>
      <c r="AS918" s="159" t="s">
        <v>170</v>
      </c>
      <c r="AT918" s="164">
        <v>253</v>
      </c>
      <c r="AU918" s="165" t="s">
        <v>3755</v>
      </c>
      <c r="AV918" s="148"/>
    </row>
    <row r="919" spans="1:48" s="118" customFormat="1" ht="18.75" customHeight="1">
      <c r="A919" s="140">
        <v>179</v>
      </c>
      <c r="B919" s="141" t="s">
        <v>3756</v>
      </c>
      <c r="C919" s="142" t="s">
        <v>154</v>
      </c>
      <c r="D919" s="168" t="s">
        <v>113</v>
      </c>
      <c r="E919" s="168" t="s">
        <v>118</v>
      </c>
      <c r="F919" s="142" t="s">
        <v>126</v>
      </c>
      <c r="G919" s="141" t="s">
        <v>231</v>
      </c>
      <c r="H919" s="142" t="s">
        <v>198</v>
      </c>
      <c r="I919" s="142" t="s">
        <v>40</v>
      </c>
      <c r="J919" s="168" t="s">
        <v>3757</v>
      </c>
      <c r="K919" s="141" t="s">
        <v>218</v>
      </c>
      <c r="L919" s="141">
        <v>80111600</v>
      </c>
      <c r="M919" s="143">
        <v>5500000</v>
      </c>
      <c r="N919" s="144" t="s">
        <v>3758</v>
      </c>
      <c r="O919" s="143">
        <v>20900000</v>
      </c>
      <c r="P919" s="144" t="s">
        <v>2944</v>
      </c>
      <c r="Q919" s="144" t="s">
        <v>2944</v>
      </c>
      <c r="R919" s="144" t="s">
        <v>2944</v>
      </c>
      <c r="S919" s="141" t="s">
        <v>230</v>
      </c>
      <c r="T919" s="141" t="s">
        <v>2935</v>
      </c>
      <c r="U919" s="141" t="s">
        <v>2936</v>
      </c>
      <c r="V919" s="145"/>
      <c r="W919" s="141" t="s">
        <v>2984</v>
      </c>
      <c r="X919" s="146">
        <v>45363</v>
      </c>
      <c r="Y919" s="147">
        <v>202417000030633</v>
      </c>
      <c r="Z919" s="147" t="s">
        <v>178</v>
      </c>
      <c r="AA919" s="141" t="s">
        <v>3759</v>
      </c>
      <c r="AB919" s="146">
        <v>45363</v>
      </c>
      <c r="AC919" s="162" t="s">
        <v>3760</v>
      </c>
      <c r="AD919" s="146">
        <v>45365</v>
      </c>
      <c r="AE919" s="163">
        <v>20900000</v>
      </c>
      <c r="AF919" s="152">
        <f t="shared" si="84"/>
        <v>0</v>
      </c>
      <c r="AG919" s="167">
        <v>450</v>
      </c>
      <c r="AH919" s="146">
        <v>45365</v>
      </c>
      <c r="AI919" s="163">
        <v>20900000</v>
      </c>
      <c r="AJ919" s="152">
        <f t="shared" si="85"/>
        <v>0</v>
      </c>
      <c r="AK919" s="164">
        <v>1100</v>
      </c>
      <c r="AL919" s="146">
        <v>45372</v>
      </c>
      <c r="AM919" s="163">
        <v>20900000</v>
      </c>
      <c r="AN919" s="158">
        <f t="shared" si="86"/>
        <v>0</v>
      </c>
      <c r="AO919" s="157">
        <v>5500000</v>
      </c>
      <c r="AP919" s="157"/>
      <c r="AQ919" s="158">
        <f t="shared" si="88"/>
        <v>15400000</v>
      </c>
      <c r="AR919" s="158">
        <f t="shared" si="87"/>
        <v>0</v>
      </c>
      <c r="AS919" s="159" t="s">
        <v>170</v>
      </c>
      <c r="AT919" s="164">
        <v>218</v>
      </c>
      <c r="AU919" s="165" t="s">
        <v>3761</v>
      </c>
      <c r="AV919" s="148"/>
    </row>
    <row r="920" spans="1:48" s="118" customFormat="1" ht="18.75" customHeight="1">
      <c r="A920" s="140">
        <v>180</v>
      </c>
      <c r="B920" s="141" t="s">
        <v>3762</v>
      </c>
      <c r="C920" s="142" t="s">
        <v>154</v>
      </c>
      <c r="D920" s="168" t="s">
        <v>113</v>
      </c>
      <c r="E920" s="168" t="s">
        <v>118</v>
      </c>
      <c r="F920" s="142" t="s">
        <v>127</v>
      </c>
      <c r="G920" s="141" t="s">
        <v>232</v>
      </c>
      <c r="H920" s="142" t="s">
        <v>75</v>
      </c>
      <c r="I920" s="142" t="s">
        <v>40</v>
      </c>
      <c r="J920" s="168" t="s">
        <v>3763</v>
      </c>
      <c r="K920" s="141" t="s">
        <v>226</v>
      </c>
      <c r="L920" s="141" t="s">
        <v>237</v>
      </c>
      <c r="M920" s="143">
        <v>0</v>
      </c>
      <c r="N920" s="144" t="s">
        <v>37</v>
      </c>
      <c r="O920" s="143">
        <v>120000000</v>
      </c>
      <c r="P920" s="144" t="s">
        <v>270</v>
      </c>
      <c r="Q920" s="144" t="s">
        <v>270</v>
      </c>
      <c r="R920" s="144" t="s">
        <v>270</v>
      </c>
      <c r="S920" s="141" t="s">
        <v>230</v>
      </c>
      <c r="T920" s="141" t="s">
        <v>2935</v>
      </c>
      <c r="U920" s="141" t="s">
        <v>2936</v>
      </c>
      <c r="V920" s="145"/>
      <c r="W920" s="141" t="s">
        <v>4010</v>
      </c>
      <c r="X920" s="146" t="s">
        <v>3764</v>
      </c>
      <c r="Y920" s="147" t="s">
        <v>3765</v>
      </c>
      <c r="Z920" s="147" t="s">
        <v>179</v>
      </c>
      <c r="AA920" s="141" t="s">
        <v>3766</v>
      </c>
      <c r="AB920" s="146" t="s">
        <v>3764</v>
      </c>
      <c r="AC920" s="162"/>
      <c r="AD920" s="146"/>
      <c r="AE920" s="163"/>
      <c r="AF920" s="152">
        <f t="shared" si="84"/>
        <v>120000000</v>
      </c>
      <c r="AG920" s="167"/>
      <c r="AH920" s="146"/>
      <c r="AI920" s="163"/>
      <c r="AJ920" s="152">
        <f t="shared" si="85"/>
        <v>0</v>
      </c>
      <c r="AK920" s="164"/>
      <c r="AL920" s="146"/>
      <c r="AM920" s="163"/>
      <c r="AN920" s="158">
        <f t="shared" si="86"/>
        <v>0</v>
      </c>
      <c r="AO920" s="157"/>
      <c r="AP920" s="157"/>
      <c r="AQ920" s="158">
        <f t="shared" si="88"/>
        <v>0</v>
      </c>
      <c r="AR920" s="158">
        <f t="shared" si="87"/>
        <v>120000000</v>
      </c>
      <c r="AS920" s="159"/>
      <c r="AT920" s="164"/>
      <c r="AU920" s="165"/>
      <c r="AV920" s="148"/>
    </row>
    <row r="921" spans="1:48" s="118" customFormat="1" ht="18.75" customHeight="1">
      <c r="A921" s="140">
        <v>181</v>
      </c>
      <c r="B921" s="141" t="s">
        <v>3767</v>
      </c>
      <c r="C921" s="142" t="s">
        <v>154</v>
      </c>
      <c r="D921" s="168" t="s">
        <v>113</v>
      </c>
      <c r="E921" s="168" t="s">
        <v>118</v>
      </c>
      <c r="F921" s="142" t="s">
        <v>127</v>
      </c>
      <c r="G921" s="141" t="s">
        <v>232</v>
      </c>
      <c r="H921" s="142" t="s">
        <v>3768</v>
      </c>
      <c r="I921" s="142" t="s">
        <v>40</v>
      </c>
      <c r="J921" s="168" t="s">
        <v>3769</v>
      </c>
      <c r="K921" s="141" t="s">
        <v>225</v>
      </c>
      <c r="L921" s="141" t="s">
        <v>237</v>
      </c>
      <c r="M921" s="143">
        <v>87694000</v>
      </c>
      <c r="N921" s="144" t="s">
        <v>3770</v>
      </c>
      <c r="O921" s="143">
        <v>131541000</v>
      </c>
      <c r="P921" s="144" t="s">
        <v>2945</v>
      </c>
      <c r="Q921" s="144" t="s">
        <v>2945</v>
      </c>
      <c r="R921" s="144" t="s">
        <v>2945</v>
      </c>
      <c r="S921" s="141" t="s">
        <v>230</v>
      </c>
      <c r="T921" s="141" t="s">
        <v>2935</v>
      </c>
      <c r="U921" s="141" t="s">
        <v>2936</v>
      </c>
      <c r="V921" s="145"/>
      <c r="W921" s="141" t="s">
        <v>2937</v>
      </c>
      <c r="X921" s="146">
        <v>45397</v>
      </c>
      <c r="Y921" s="147">
        <v>202417000038463</v>
      </c>
      <c r="Z921" s="147" t="s">
        <v>38</v>
      </c>
      <c r="AA921" s="141" t="s">
        <v>3611</v>
      </c>
      <c r="AB921" s="146">
        <v>45397</v>
      </c>
      <c r="AC921" s="162" t="s">
        <v>3771</v>
      </c>
      <c r="AD921" s="146">
        <v>45397</v>
      </c>
      <c r="AE921" s="163">
        <v>131541000</v>
      </c>
      <c r="AF921" s="152">
        <f t="shared" si="84"/>
        <v>0</v>
      </c>
      <c r="AG921" s="167">
        <v>656</v>
      </c>
      <c r="AH921" s="146">
        <v>45397</v>
      </c>
      <c r="AI921" s="163">
        <v>131541000</v>
      </c>
      <c r="AJ921" s="152">
        <f t="shared" si="85"/>
        <v>0</v>
      </c>
      <c r="AK921" s="164">
        <v>1746</v>
      </c>
      <c r="AL921" s="146">
        <v>45399</v>
      </c>
      <c r="AM921" s="163">
        <v>131541000</v>
      </c>
      <c r="AN921" s="158">
        <f t="shared" si="86"/>
        <v>0</v>
      </c>
      <c r="AO921" s="157">
        <v>0</v>
      </c>
      <c r="AP921" s="157"/>
      <c r="AQ921" s="158">
        <f t="shared" si="88"/>
        <v>131541000</v>
      </c>
      <c r="AR921" s="158">
        <f t="shared" si="87"/>
        <v>0</v>
      </c>
      <c r="AS921" s="159" t="s">
        <v>694</v>
      </c>
      <c r="AT921" s="164">
        <v>719</v>
      </c>
      <c r="AU921" s="165" t="s">
        <v>3772</v>
      </c>
      <c r="AV921" s="148"/>
    </row>
    <row r="922" spans="1:48" s="118" customFormat="1" ht="18.75" customHeight="1">
      <c r="A922" s="140">
        <v>182</v>
      </c>
      <c r="B922" s="141" t="s">
        <v>3773</v>
      </c>
      <c r="C922" s="142" t="s">
        <v>154</v>
      </c>
      <c r="D922" s="168" t="s">
        <v>113</v>
      </c>
      <c r="E922" s="168" t="s">
        <v>118</v>
      </c>
      <c r="F922" s="142" t="s">
        <v>126</v>
      </c>
      <c r="G922" s="141" t="s">
        <v>231</v>
      </c>
      <c r="H922" s="142" t="s">
        <v>217</v>
      </c>
      <c r="I922" s="142" t="s">
        <v>40</v>
      </c>
      <c r="J922" s="168" t="s">
        <v>3774</v>
      </c>
      <c r="K922" s="141" t="s">
        <v>218</v>
      </c>
      <c r="L922" s="141">
        <v>80111600</v>
      </c>
      <c r="M922" s="143">
        <v>4700000</v>
      </c>
      <c r="N922" s="144" t="s">
        <v>3775</v>
      </c>
      <c r="O922" s="143">
        <v>11750000</v>
      </c>
      <c r="P922" s="144" t="s">
        <v>2945</v>
      </c>
      <c r="Q922" s="144" t="s">
        <v>2945</v>
      </c>
      <c r="R922" s="144" t="s">
        <v>2945</v>
      </c>
      <c r="S922" s="141" t="s">
        <v>230</v>
      </c>
      <c r="T922" s="141" t="s">
        <v>2935</v>
      </c>
      <c r="U922" s="141" t="s">
        <v>2936</v>
      </c>
      <c r="V922" s="145"/>
      <c r="W922" s="141" t="s">
        <v>3172</v>
      </c>
      <c r="X922" s="146">
        <v>45397</v>
      </c>
      <c r="Y922" s="147">
        <v>202417000038373</v>
      </c>
      <c r="Z922" s="147" t="s">
        <v>38</v>
      </c>
      <c r="AA922" s="141" t="s">
        <v>3776</v>
      </c>
      <c r="AB922" s="146">
        <v>45398</v>
      </c>
      <c r="AC922" s="162" t="s">
        <v>3777</v>
      </c>
      <c r="AD922" s="146">
        <v>45404</v>
      </c>
      <c r="AE922" s="163">
        <v>11750000</v>
      </c>
      <c r="AF922" s="152">
        <f t="shared" si="84"/>
        <v>0</v>
      </c>
      <c r="AG922" s="167">
        <v>669</v>
      </c>
      <c r="AH922" s="146">
        <v>45404</v>
      </c>
      <c r="AI922" s="163">
        <v>11750000</v>
      </c>
      <c r="AJ922" s="152">
        <f t="shared" si="85"/>
        <v>0</v>
      </c>
      <c r="AK922" s="164">
        <v>1827</v>
      </c>
      <c r="AL922" s="146">
        <v>45414</v>
      </c>
      <c r="AM922" s="163">
        <v>11750000</v>
      </c>
      <c r="AN922" s="158">
        <f t="shared" si="86"/>
        <v>0</v>
      </c>
      <c r="AO922" s="157">
        <v>0</v>
      </c>
      <c r="AP922" s="157"/>
      <c r="AQ922" s="158">
        <f t="shared" si="88"/>
        <v>11750000</v>
      </c>
      <c r="AR922" s="158">
        <f t="shared" si="87"/>
        <v>0</v>
      </c>
      <c r="AS922" s="159" t="s">
        <v>170</v>
      </c>
      <c r="AT922" s="164">
        <v>410</v>
      </c>
      <c r="AU922" s="165" t="s">
        <v>3778</v>
      </c>
      <c r="AV922" s="148"/>
    </row>
    <row r="923" spans="1:48" s="118" customFormat="1" ht="18.75" customHeight="1">
      <c r="A923" s="140">
        <v>183</v>
      </c>
      <c r="B923" s="141" t="s">
        <v>3779</v>
      </c>
      <c r="C923" s="142" t="s">
        <v>154</v>
      </c>
      <c r="D923" s="168" t="s">
        <v>113</v>
      </c>
      <c r="E923" s="168" t="s">
        <v>118</v>
      </c>
      <c r="F923" s="142" t="s">
        <v>127</v>
      </c>
      <c r="G923" s="141" t="s">
        <v>232</v>
      </c>
      <c r="H923" s="142" t="s">
        <v>3780</v>
      </c>
      <c r="I923" s="142" t="s">
        <v>40</v>
      </c>
      <c r="J923" s="168" t="s">
        <v>3781</v>
      </c>
      <c r="K923" s="141" t="s">
        <v>223</v>
      </c>
      <c r="L923" s="141">
        <v>56111800</v>
      </c>
      <c r="M923" s="143">
        <v>30000000</v>
      </c>
      <c r="N923" s="144">
        <v>1</v>
      </c>
      <c r="O923" s="143">
        <v>30000000</v>
      </c>
      <c r="P923" s="144" t="s">
        <v>2934</v>
      </c>
      <c r="Q923" s="144" t="s">
        <v>2934</v>
      </c>
      <c r="R923" s="144" t="s">
        <v>2934</v>
      </c>
      <c r="S923" s="141" t="s">
        <v>230</v>
      </c>
      <c r="T923" s="141" t="s">
        <v>2935</v>
      </c>
      <c r="U923" s="141" t="s">
        <v>2936</v>
      </c>
      <c r="V923" s="145"/>
      <c r="W923" s="141" t="s">
        <v>2937</v>
      </c>
      <c r="X923" s="146" t="s">
        <v>3782</v>
      </c>
      <c r="Y923" s="147" t="s">
        <v>3765</v>
      </c>
      <c r="Z923" s="147" t="s">
        <v>178</v>
      </c>
      <c r="AA923" s="141" t="s">
        <v>3783</v>
      </c>
      <c r="AB923" s="146">
        <v>45407</v>
      </c>
      <c r="AC923" s="162" t="s">
        <v>3784</v>
      </c>
      <c r="AD923" s="146">
        <v>45415</v>
      </c>
      <c r="AE923" s="163">
        <v>30000000</v>
      </c>
      <c r="AF923" s="152">
        <f t="shared" si="84"/>
        <v>0</v>
      </c>
      <c r="AG923" s="167">
        <v>686</v>
      </c>
      <c r="AH923" s="146">
        <v>45418</v>
      </c>
      <c r="AI923" s="163">
        <v>27986339</v>
      </c>
      <c r="AJ923" s="152">
        <f t="shared" si="85"/>
        <v>2013661</v>
      </c>
      <c r="AK923" s="164" t="s">
        <v>3785</v>
      </c>
      <c r="AL923" s="146" t="s">
        <v>3786</v>
      </c>
      <c r="AM923" s="163">
        <v>27986339</v>
      </c>
      <c r="AN923" s="158">
        <f t="shared" si="86"/>
        <v>0</v>
      </c>
      <c r="AO923" s="157">
        <v>0</v>
      </c>
      <c r="AP923" s="157"/>
      <c r="AQ923" s="158">
        <f t="shared" si="88"/>
        <v>27986339</v>
      </c>
      <c r="AR923" s="158">
        <f t="shared" si="87"/>
        <v>2013661</v>
      </c>
      <c r="AS923" s="159" t="s">
        <v>174</v>
      </c>
      <c r="AT923" s="164">
        <v>129064</v>
      </c>
      <c r="AU923" s="165" t="s">
        <v>3787</v>
      </c>
      <c r="AV923" s="148" t="s">
        <v>3788</v>
      </c>
    </row>
    <row r="924" spans="1:48" s="118" customFormat="1" ht="18.75" customHeight="1">
      <c r="A924" s="140">
        <v>184</v>
      </c>
      <c r="B924" s="141" t="s">
        <v>3789</v>
      </c>
      <c r="C924" s="142" t="s">
        <v>154</v>
      </c>
      <c r="D924" s="168" t="s">
        <v>113</v>
      </c>
      <c r="E924" s="168" t="s">
        <v>118</v>
      </c>
      <c r="F924" s="142" t="s">
        <v>126</v>
      </c>
      <c r="G924" s="141" t="s">
        <v>231</v>
      </c>
      <c r="H924" s="142" t="s">
        <v>76</v>
      </c>
      <c r="I924" s="142" t="s">
        <v>40</v>
      </c>
      <c r="J924" s="168" t="s">
        <v>3790</v>
      </c>
      <c r="K924" s="141" t="s">
        <v>225</v>
      </c>
      <c r="L924" s="141" t="s">
        <v>237</v>
      </c>
      <c r="M924" s="143">
        <v>18534482.692307692</v>
      </c>
      <c r="N924" s="144" t="s">
        <v>3791</v>
      </c>
      <c r="O924" s="143">
        <v>96379310</v>
      </c>
      <c r="P924" s="144" t="s">
        <v>2934</v>
      </c>
      <c r="Q924" s="144" t="s">
        <v>2934</v>
      </c>
      <c r="R924" s="144" t="s">
        <v>2934</v>
      </c>
      <c r="S924" s="141" t="s">
        <v>230</v>
      </c>
      <c r="T924" s="141" t="s">
        <v>2935</v>
      </c>
      <c r="U924" s="141" t="s">
        <v>2936</v>
      </c>
      <c r="V924" s="145"/>
      <c r="W924" s="141" t="s">
        <v>2937</v>
      </c>
      <c r="X924" s="146">
        <v>45419</v>
      </c>
      <c r="Y924" s="147">
        <v>202417000043173</v>
      </c>
      <c r="Z924" s="147" t="s">
        <v>178</v>
      </c>
      <c r="AA924" s="141" t="s">
        <v>3792</v>
      </c>
      <c r="AB924" s="146">
        <v>45419</v>
      </c>
      <c r="AC924" s="162" t="s">
        <v>3793</v>
      </c>
      <c r="AD924" s="146">
        <v>45419</v>
      </c>
      <c r="AE924" s="163">
        <v>96379310</v>
      </c>
      <c r="AF924" s="152">
        <f t="shared" si="84"/>
        <v>0</v>
      </c>
      <c r="AG924" s="167">
        <v>694</v>
      </c>
      <c r="AH924" s="146">
        <v>45420</v>
      </c>
      <c r="AI924" s="163">
        <v>96379310</v>
      </c>
      <c r="AJ924" s="152">
        <f t="shared" si="85"/>
        <v>0</v>
      </c>
      <c r="AK924" s="164">
        <v>1890</v>
      </c>
      <c r="AL924" s="146">
        <v>45423</v>
      </c>
      <c r="AM924" s="163">
        <v>96379310</v>
      </c>
      <c r="AN924" s="158">
        <f t="shared" si="86"/>
        <v>0</v>
      </c>
      <c r="AO924" s="157">
        <v>0</v>
      </c>
      <c r="AP924" s="157"/>
      <c r="AQ924" s="158">
        <f t="shared" si="88"/>
        <v>96379310</v>
      </c>
      <c r="AR924" s="158">
        <f t="shared" si="87"/>
        <v>0</v>
      </c>
      <c r="AS924" s="159" t="s">
        <v>3794</v>
      </c>
      <c r="AT924" s="164">
        <v>328</v>
      </c>
      <c r="AU924" s="165" t="s">
        <v>3795</v>
      </c>
      <c r="AV924" s="148"/>
    </row>
    <row r="925" spans="1:48" s="118" customFormat="1" ht="18.75" customHeight="1">
      <c r="A925" s="140">
        <v>185</v>
      </c>
      <c r="B925" s="141" t="s">
        <v>3796</v>
      </c>
      <c r="C925" s="142" t="s">
        <v>154</v>
      </c>
      <c r="D925" s="168" t="s">
        <v>113</v>
      </c>
      <c r="E925" s="168" t="s">
        <v>118</v>
      </c>
      <c r="F925" s="142" t="s">
        <v>126</v>
      </c>
      <c r="G925" s="141" t="s">
        <v>231</v>
      </c>
      <c r="H925" s="142" t="s">
        <v>104</v>
      </c>
      <c r="I925" s="142" t="s">
        <v>40</v>
      </c>
      <c r="J925" s="168" t="s">
        <v>3797</v>
      </c>
      <c r="K925" s="141" t="s">
        <v>225</v>
      </c>
      <c r="L925" s="141" t="s">
        <v>237</v>
      </c>
      <c r="M925" s="143">
        <v>11200000</v>
      </c>
      <c r="N925" s="144">
        <v>1</v>
      </c>
      <c r="O925" s="143">
        <v>11200000</v>
      </c>
      <c r="P925" s="144" t="s">
        <v>2934</v>
      </c>
      <c r="Q925" s="144" t="s">
        <v>2934</v>
      </c>
      <c r="R925" s="144" t="s">
        <v>2934</v>
      </c>
      <c r="S925" s="141" t="s">
        <v>230</v>
      </c>
      <c r="T925" s="141" t="s">
        <v>2935</v>
      </c>
      <c r="U925" s="141" t="s">
        <v>2936</v>
      </c>
      <c r="V925" s="145"/>
      <c r="W925" s="141" t="s">
        <v>2972</v>
      </c>
      <c r="X925" s="146">
        <v>45429</v>
      </c>
      <c r="Y925" s="147" t="s">
        <v>3798</v>
      </c>
      <c r="Z925" s="147" t="s">
        <v>178</v>
      </c>
      <c r="AA925" s="141" t="s">
        <v>3674</v>
      </c>
      <c r="AB925" s="146">
        <v>45432</v>
      </c>
      <c r="AC925" s="162" t="s">
        <v>3799</v>
      </c>
      <c r="AD925" s="146">
        <v>45432</v>
      </c>
      <c r="AE925" s="163">
        <v>11200000</v>
      </c>
      <c r="AF925" s="152">
        <f t="shared" si="84"/>
        <v>0</v>
      </c>
      <c r="AG925" s="167">
        <v>752</v>
      </c>
      <c r="AH925" s="146">
        <v>45433</v>
      </c>
      <c r="AI925" s="163">
        <v>11200000</v>
      </c>
      <c r="AJ925" s="152">
        <f t="shared" si="85"/>
        <v>0</v>
      </c>
      <c r="AK925" s="164">
        <v>2727</v>
      </c>
      <c r="AL925" s="146">
        <v>45439</v>
      </c>
      <c r="AM925" s="163">
        <v>11200000</v>
      </c>
      <c r="AN925" s="158">
        <f t="shared" si="86"/>
        <v>0</v>
      </c>
      <c r="AO925" s="157">
        <v>0</v>
      </c>
      <c r="AP925" s="157"/>
      <c r="AQ925" s="158">
        <f t="shared" si="88"/>
        <v>11200000</v>
      </c>
      <c r="AR925" s="158">
        <f t="shared" si="87"/>
        <v>0</v>
      </c>
      <c r="AS925" s="159" t="s">
        <v>170</v>
      </c>
      <c r="AT925" s="164">
        <v>5</v>
      </c>
      <c r="AU925" s="165" t="s">
        <v>3256</v>
      </c>
      <c r="AV925" s="148"/>
    </row>
    <row r="926" spans="1:48" s="118" customFormat="1" ht="18.75" customHeight="1">
      <c r="A926" s="140">
        <v>186</v>
      </c>
      <c r="B926" s="141" t="s">
        <v>3800</v>
      </c>
      <c r="C926" s="142" t="s">
        <v>154</v>
      </c>
      <c r="D926" s="168" t="s">
        <v>113</v>
      </c>
      <c r="E926" s="168" t="s">
        <v>118</v>
      </c>
      <c r="F926" s="142" t="s">
        <v>126</v>
      </c>
      <c r="G926" s="141" t="s">
        <v>231</v>
      </c>
      <c r="H926" s="142" t="s">
        <v>104</v>
      </c>
      <c r="I926" s="142" t="s">
        <v>40</v>
      </c>
      <c r="J926" s="168" t="s">
        <v>3801</v>
      </c>
      <c r="K926" s="141" t="s">
        <v>225</v>
      </c>
      <c r="L926" s="141" t="s">
        <v>237</v>
      </c>
      <c r="M926" s="143">
        <v>5600000</v>
      </c>
      <c r="N926" s="144">
        <v>1</v>
      </c>
      <c r="O926" s="143">
        <v>5600000</v>
      </c>
      <c r="P926" s="144" t="s">
        <v>2934</v>
      </c>
      <c r="Q926" s="144" t="s">
        <v>2934</v>
      </c>
      <c r="R926" s="144" t="s">
        <v>2934</v>
      </c>
      <c r="S926" s="141" t="s">
        <v>230</v>
      </c>
      <c r="T926" s="141" t="s">
        <v>2935</v>
      </c>
      <c r="U926" s="141" t="s">
        <v>2936</v>
      </c>
      <c r="V926" s="145"/>
      <c r="W926" s="141" t="s">
        <v>2972</v>
      </c>
      <c r="X926" s="146">
        <v>45429</v>
      </c>
      <c r="Y926" s="147" t="s">
        <v>3798</v>
      </c>
      <c r="Z926" s="147" t="s">
        <v>178</v>
      </c>
      <c r="AA926" s="141" t="s">
        <v>3802</v>
      </c>
      <c r="AB926" s="146">
        <v>45432</v>
      </c>
      <c r="AC926" s="162" t="s">
        <v>3803</v>
      </c>
      <c r="AD926" s="146">
        <v>45432</v>
      </c>
      <c r="AE926" s="163">
        <v>5600000</v>
      </c>
      <c r="AF926" s="152">
        <f t="shared" si="84"/>
        <v>0</v>
      </c>
      <c r="AG926" s="167">
        <v>742</v>
      </c>
      <c r="AH926" s="146">
        <v>45433</v>
      </c>
      <c r="AI926" s="163">
        <v>5600000</v>
      </c>
      <c r="AJ926" s="152">
        <f t="shared" si="85"/>
        <v>0</v>
      </c>
      <c r="AK926" s="164">
        <v>2716</v>
      </c>
      <c r="AL926" s="146">
        <v>45439</v>
      </c>
      <c r="AM926" s="163">
        <v>5600000</v>
      </c>
      <c r="AN926" s="158">
        <f t="shared" si="86"/>
        <v>0</v>
      </c>
      <c r="AO926" s="157">
        <v>0</v>
      </c>
      <c r="AP926" s="157"/>
      <c r="AQ926" s="158">
        <f t="shared" si="88"/>
        <v>5600000</v>
      </c>
      <c r="AR926" s="158">
        <f t="shared" si="87"/>
        <v>0</v>
      </c>
      <c r="AS926" s="159" t="s">
        <v>170</v>
      </c>
      <c r="AT926" s="164">
        <v>15</v>
      </c>
      <c r="AU926" s="165" t="s">
        <v>3233</v>
      </c>
      <c r="AV926" s="148"/>
    </row>
    <row r="927" spans="1:48" s="118" customFormat="1" ht="18.75" customHeight="1">
      <c r="A927" s="140">
        <v>187</v>
      </c>
      <c r="B927" s="141" t="s">
        <v>3804</v>
      </c>
      <c r="C927" s="142" t="s">
        <v>154</v>
      </c>
      <c r="D927" s="168" t="s">
        <v>113</v>
      </c>
      <c r="E927" s="168" t="s">
        <v>118</v>
      </c>
      <c r="F927" s="142" t="s">
        <v>126</v>
      </c>
      <c r="G927" s="141" t="s">
        <v>231</v>
      </c>
      <c r="H927" s="142" t="s">
        <v>104</v>
      </c>
      <c r="I927" s="142" t="s">
        <v>40</v>
      </c>
      <c r="J927" s="168" t="s">
        <v>3805</v>
      </c>
      <c r="K927" s="141" t="s">
        <v>225</v>
      </c>
      <c r="L927" s="141" t="s">
        <v>237</v>
      </c>
      <c r="M927" s="143">
        <v>8100000</v>
      </c>
      <c r="N927" s="144">
        <v>1</v>
      </c>
      <c r="O927" s="143">
        <v>8100000</v>
      </c>
      <c r="P927" s="144" t="s">
        <v>2934</v>
      </c>
      <c r="Q927" s="144" t="s">
        <v>2934</v>
      </c>
      <c r="R927" s="144" t="s">
        <v>2934</v>
      </c>
      <c r="S927" s="141" t="s">
        <v>230</v>
      </c>
      <c r="T927" s="141" t="s">
        <v>2935</v>
      </c>
      <c r="U927" s="141" t="s">
        <v>2936</v>
      </c>
      <c r="V927" s="145"/>
      <c r="W927" s="141" t="s">
        <v>2972</v>
      </c>
      <c r="X927" s="146">
        <v>45429</v>
      </c>
      <c r="Y927" s="147" t="s">
        <v>3798</v>
      </c>
      <c r="Z927" s="147" t="s">
        <v>178</v>
      </c>
      <c r="AA927" s="141" t="s">
        <v>3680</v>
      </c>
      <c r="AB927" s="146">
        <v>45432</v>
      </c>
      <c r="AC927" s="162" t="s">
        <v>3806</v>
      </c>
      <c r="AD927" s="146">
        <v>45432</v>
      </c>
      <c r="AE927" s="163">
        <v>8100000</v>
      </c>
      <c r="AF927" s="152">
        <f t="shared" si="84"/>
        <v>0</v>
      </c>
      <c r="AG927" s="167">
        <v>740</v>
      </c>
      <c r="AH927" s="146">
        <v>45433</v>
      </c>
      <c r="AI927" s="163">
        <v>8100000</v>
      </c>
      <c r="AJ927" s="152">
        <f t="shared" si="85"/>
        <v>0</v>
      </c>
      <c r="AK927" s="164">
        <v>2736</v>
      </c>
      <c r="AL927" s="146">
        <v>45439</v>
      </c>
      <c r="AM927" s="163">
        <v>8100000</v>
      </c>
      <c r="AN927" s="158">
        <f t="shared" si="86"/>
        <v>0</v>
      </c>
      <c r="AO927" s="157">
        <v>0</v>
      </c>
      <c r="AP927" s="157"/>
      <c r="AQ927" s="158">
        <f t="shared" si="88"/>
        <v>8100000</v>
      </c>
      <c r="AR927" s="158">
        <f t="shared" si="87"/>
        <v>0</v>
      </c>
      <c r="AS927" s="159" t="s">
        <v>170</v>
      </c>
      <c r="AT927" s="164">
        <v>17</v>
      </c>
      <c r="AU927" s="165" t="s">
        <v>3216</v>
      </c>
      <c r="AV927" s="148"/>
    </row>
    <row r="928" spans="1:48" s="118" customFormat="1" ht="18.75" customHeight="1">
      <c r="A928" s="140">
        <v>188</v>
      </c>
      <c r="B928" s="141" t="s">
        <v>3807</v>
      </c>
      <c r="C928" s="142" t="s">
        <v>154</v>
      </c>
      <c r="D928" s="168" t="s">
        <v>113</v>
      </c>
      <c r="E928" s="168" t="s">
        <v>118</v>
      </c>
      <c r="F928" s="142" t="s">
        <v>126</v>
      </c>
      <c r="G928" s="141" t="s">
        <v>231</v>
      </c>
      <c r="H928" s="142" t="s">
        <v>104</v>
      </c>
      <c r="I928" s="142" t="s">
        <v>40</v>
      </c>
      <c r="J928" s="168" t="s">
        <v>3808</v>
      </c>
      <c r="K928" s="141" t="s">
        <v>225</v>
      </c>
      <c r="L928" s="141" t="s">
        <v>237</v>
      </c>
      <c r="M928" s="143">
        <v>5929000</v>
      </c>
      <c r="N928" s="144">
        <v>1</v>
      </c>
      <c r="O928" s="143">
        <v>5929000</v>
      </c>
      <c r="P928" s="144" t="s">
        <v>2934</v>
      </c>
      <c r="Q928" s="144" t="s">
        <v>2934</v>
      </c>
      <c r="R928" s="144" t="s">
        <v>2934</v>
      </c>
      <c r="S928" s="141" t="s">
        <v>230</v>
      </c>
      <c r="T928" s="141" t="s">
        <v>2935</v>
      </c>
      <c r="U928" s="141" t="s">
        <v>2936</v>
      </c>
      <c r="V928" s="145"/>
      <c r="W928" s="141" t="s">
        <v>2972</v>
      </c>
      <c r="X928" s="146">
        <v>45429</v>
      </c>
      <c r="Y928" s="147" t="s">
        <v>3798</v>
      </c>
      <c r="Z928" s="147" t="s">
        <v>178</v>
      </c>
      <c r="AA928" s="141" t="s">
        <v>3680</v>
      </c>
      <c r="AB928" s="146">
        <v>45432</v>
      </c>
      <c r="AC928" s="162" t="s">
        <v>3809</v>
      </c>
      <c r="AD928" s="146">
        <v>45432</v>
      </c>
      <c r="AE928" s="163">
        <v>5929000</v>
      </c>
      <c r="AF928" s="152">
        <f t="shared" si="84"/>
        <v>0</v>
      </c>
      <c r="AG928" s="167">
        <v>737</v>
      </c>
      <c r="AH928" s="146">
        <v>45433</v>
      </c>
      <c r="AI928" s="163">
        <v>5929000</v>
      </c>
      <c r="AJ928" s="152">
        <f t="shared" si="85"/>
        <v>0</v>
      </c>
      <c r="AK928" s="164">
        <v>2712</v>
      </c>
      <c r="AL928" s="146">
        <v>45439</v>
      </c>
      <c r="AM928" s="163">
        <v>5929000</v>
      </c>
      <c r="AN928" s="158">
        <f t="shared" si="86"/>
        <v>0</v>
      </c>
      <c r="AO928" s="157">
        <v>0</v>
      </c>
      <c r="AP928" s="157"/>
      <c r="AQ928" s="158">
        <f t="shared" si="88"/>
        <v>5929000</v>
      </c>
      <c r="AR928" s="158">
        <f t="shared" si="87"/>
        <v>0</v>
      </c>
      <c r="AS928" s="159" t="s">
        <v>170</v>
      </c>
      <c r="AT928" s="164">
        <v>10</v>
      </c>
      <c r="AU928" s="165" t="s">
        <v>3229</v>
      </c>
      <c r="AV928" s="148"/>
    </row>
    <row r="929" spans="1:48" s="118" customFormat="1" ht="18.75" customHeight="1">
      <c r="A929" s="140">
        <v>189</v>
      </c>
      <c r="B929" s="141" t="s">
        <v>3810</v>
      </c>
      <c r="C929" s="142" t="s">
        <v>154</v>
      </c>
      <c r="D929" s="168" t="s">
        <v>113</v>
      </c>
      <c r="E929" s="168" t="s">
        <v>118</v>
      </c>
      <c r="F929" s="142" t="s">
        <v>126</v>
      </c>
      <c r="G929" s="141" t="s">
        <v>231</v>
      </c>
      <c r="H929" s="142" t="s">
        <v>104</v>
      </c>
      <c r="I929" s="142" t="s">
        <v>40</v>
      </c>
      <c r="J929" s="168" t="s">
        <v>3811</v>
      </c>
      <c r="K929" s="141" t="s">
        <v>225</v>
      </c>
      <c r="L929" s="141" t="s">
        <v>237</v>
      </c>
      <c r="M929" s="143">
        <v>7933333</v>
      </c>
      <c r="N929" s="144">
        <v>1</v>
      </c>
      <c r="O929" s="143">
        <v>7933333</v>
      </c>
      <c r="P929" s="144" t="s">
        <v>2934</v>
      </c>
      <c r="Q929" s="144" t="s">
        <v>2934</v>
      </c>
      <c r="R929" s="144" t="s">
        <v>2934</v>
      </c>
      <c r="S929" s="141" t="s">
        <v>230</v>
      </c>
      <c r="T929" s="141" t="s">
        <v>2935</v>
      </c>
      <c r="U929" s="141" t="s">
        <v>2936</v>
      </c>
      <c r="V929" s="145"/>
      <c r="W929" s="141" t="s">
        <v>2972</v>
      </c>
      <c r="X929" s="146">
        <v>45429</v>
      </c>
      <c r="Y929" s="147" t="s">
        <v>3798</v>
      </c>
      <c r="Z929" s="147" t="s">
        <v>178</v>
      </c>
      <c r="AA929" s="141" t="s">
        <v>3812</v>
      </c>
      <c r="AB929" s="146">
        <v>45432</v>
      </c>
      <c r="AC929" s="162" t="s">
        <v>3813</v>
      </c>
      <c r="AD929" s="146">
        <v>45432</v>
      </c>
      <c r="AE929" s="163">
        <v>7933333</v>
      </c>
      <c r="AF929" s="152">
        <f t="shared" si="84"/>
        <v>0</v>
      </c>
      <c r="AG929" s="167">
        <v>730</v>
      </c>
      <c r="AH929" s="146">
        <v>45433</v>
      </c>
      <c r="AI929" s="163">
        <v>7933333</v>
      </c>
      <c r="AJ929" s="152">
        <f t="shared" si="85"/>
        <v>0</v>
      </c>
      <c r="AK929" s="164">
        <v>2711</v>
      </c>
      <c r="AL929" s="146">
        <v>45439</v>
      </c>
      <c r="AM929" s="163">
        <v>7933333</v>
      </c>
      <c r="AN929" s="158">
        <f t="shared" si="86"/>
        <v>0</v>
      </c>
      <c r="AO929" s="157">
        <v>0</v>
      </c>
      <c r="AP929" s="157"/>
      <c r="AQ929" s="158">
        <f t="shared" si="88"/>
        <v>7933333</v>
      </c>
      <c r="AR929" s="158">
        <f t="shared" si="87"/>
        <v>0</v>
      </c>
      <c r="AS929" s="159" t="s">
        <v>170</v>
      </c>
      <c r="AT929" s="164">
        <v>27</v>
      </c>
      <c r="AU929" s="165" t="s">
        <v>3223</v>
      </c>
      <c r="AV929" s="148"/>
    </row>
    <row r="930" spans="1:48" s="118" customFormat="1" ht="18.75" customHeight="1">
      <c r="A930" s="140">
        <v>190</v>
      </c>
      <c r="B930" s="141" t="s">
        <v>3814</v>
      </c>
      <c r="C930" s="142" t="s">
        <v>154</v>
      </c>
      <c r="D930" s="168" t="s">
        <v>113</v>
      </c>
      <c r="E930" s="168" t="s">
        <v>118</v>
      </c>
      <c r="F930" s="142" t="s">
        <v>126</v>
      </c>
      <c r="G930" s="141" t="s">
        <v>231</v>
      </c>
      <c r="H930" s="142" t="s">
        <v>4</v>
      </c>
      <c r="I930" s="142" t="s">
        <v>40</v>
      </c>
      <c r="J930" s="168" t="s">
        <v>3815</v>
      </c>
      <c r="K930" s="141" t="s">
        <v>225</v>
      </c>
      <c r="L930" s="141" t="s">
        <v>237</v>
      </c>
      <c r="M930" s="143">
        <v>7000000</v>
      </c>
      <c r="N930" s="144">
        <v>1</v>
      </c>
      <c r="O930" s="143">
        <v>7000000</v>
      </c>
      <c r="P930" s="144" t="s">
        <v>2934</v>
      </c>
      <c r="Q930" s="144" t="s">
        <v>2934</v>
      </c>
      <c r="R930" s="144" t="s">
        <v>2934</v>
      </c>
      <c r="S930" s="141" t="s">
        <v>230</v>
      </c>
      <c r="T930" s="141" t="s">
        <v>2935</v>
      </c>
      <c r="U930" s="141" t="s">
        <v>2936</v>
      </c>
      <c r="V930" s="145"/>
      <c r="W930" s="141" t="s">
        <v>2972</v>
      </c>
      <c r="X930" s="146">
        <v>45429</v>
      </c>
      <c r="Y930" s="147" t="s">
        <v>3798</v>
      </c>
      <c r="Z930" s="147" t="s">
        <v>178</v>
      </c>
      <c r="AA930" s="141" t="s">
        <v>3816</v>
      </c>
      <c r="AB930" s="146">
        <v>45432</v>
      </c>
      <c r="AC930" s="162" t="s">
        <v>3817</v>
      </c>
      <c r="AD930" s="146">
        <v>45432</v>
      </c>
      <c r="AE930" s="163">
        <v>7000000</v>
      </c>
      <c r="AF930" s="152">
        <f t="shared" si="84"/>
        <v>0</v>
      </c>
      <c r="AG930" s="167">
        <v>749</v>
      </c>
      <c r="AH930" s="146">
        <v>45433</v>
      </c>
      <c r="AI930" s="163">
        <v>7000000</v>
      </c>
      <c r="AJ930" s="152">
        <f t="shared" si="85"/>
        <v>0</v>
      </c>
      <c r="AK930" s="164" t="s">
        <v>3818</v>
      </c>
      <c r="AL930" s="146">
        <v>45440</v>
      </c>
      <c r="AM930" s="163">
        <v>7000000</v>
      </c>
      <c r="AN930" s="158">
        <f t="shared" si="86"/>
        <v>0</v>
      </c>
      <c r="AO930" s="157">
        <v>0</v>
      </c>
      <c r="AP930" s="157"/>
      <c r="AQ930" s="158">
        <f t="shared" si="88"/>
        <v>7000000</v>
      </c>
      <c r="AR930" s="158">
        <f t="shared" si="87"/>
        <v>0</v>
      </c>
      <c r="AS930" s="159" t="s">
        <v>170</v>
      </c>
      <c r="AT930" s="164">
        <v>85</v>
      </c>
      <c r="AU930" s="165" t="s">
        <v>3664</v>
      </c>
      <c r="AV930" s="148"/>
    </row>
    <row r="931" spans="1:48" s="118" customFormat="1" ht="18.75" customHeight="1">
      <c r="A931" s="140">
        <v>191</v>
      </c>
      <c r="B931" s="141" t="s">
        <v>3819</v>
      </c>
      <c r="C931" s="142" t="s">
        <v>154</v>
      </c>
      <c r="D931" s="168" t="s">
        <v>113</v>
      </c>
      <c r="E931" s="168" t="s">
        <v>118</v>
      </c>
      <c r="F931" s="142" t="s">
        <v>126</v>
      </c>
      <c r="G931" s="141" t="s">
        <v>231</v>
      </c>
      <c r="H931" s="142" t="s">
        <v>104</v>
      </c>
      <c r="I931" s="142" t="s">
        <v>40</v>
      </c>
      <c r="J931" s="168" t="s">
        <v>3820</v>
      </c>
      <c r="K931" s="141" t="s">
        <v>225</v>
      </c>
      <c r="L931" s="141" t="s">
        <v>237</v>
      </c>
      <c r="M931" s="143">
        <v>9000000</v>
      </c>
      <c r="N931" s="144">
        <v>1</v>
      </c>
      <c r="O931" s="143">
        <v>9000000</v>
      </c>
      <c r="P931" s="144" t="s">
        <v>2934</v>
      </c>
      <c r="Q931" s="144" t="s">
        <v>2934</v>
      </c>
      <c r="R931" s="144" t="s">
        <v>2934</v>
      </c>
      <c r="S931" s="141" t="s">
        <v>230</v>
      </c>
      <c r="T931" s="141" t="s">
        <v>2935</v>
      </c>
      <c r="U931" s="141" t="s">
        <v>2936</v>
      </c>
      <c r="V931" s="145"/>
      <c r="W931" s="141" t="s">
        <v>2972</v>
      </c>
      <c r="X931" s="146">
        <v>45429</v>
      </c>
      <c r="Y931" s="147" t="s">
        <v>3798</v>
      </c>
      <c r="Z931" s="147" t="s">
        <v>178</v>
      </c>
      <c r="AA931" s="141" t="s">
        <v>3821</v>
      </c>
      <c r="AB931" s="146">
        <v>45432</v>
      </c>
      <c r="AC931" s="162" t="s">
        <v>3822</v>
      </c>
      <c r="AD931" s="146">
        <v>45432</v>
      </c>
      <c r="AE931" s="163">
        <v>9000000</v>
      </c>
      <c r="AF931" s="152">
        <f t="shared" si="84"/>
        <v>0</v>
      </c>
      <c r="AG931" s="167">
        <v>727</v>
      </c>
      <c r="AH931" s="146">
        <v>45433</v>
      </c>
      <c r="AI931" s="163">
        <v>9000000</v>
      </c>
      <c r="AJ931" s="152">
        <f t="shared" si="85"/>
        <v>0</v>
      </c>
      <c r="AK931" s="164">
        <v>2728</v>
      </c>
      <c r="AL931" s="146">
        <v>45439</v>
      </c>
      <c r="AM931" s="163">
        <v>9000000</v>
      </c>
      <c r="AN931" s="158">
        <f t="shared" si="86"/>
        <v>0</v>
      </c>
      <c r="AO931" s="157">
        <v>0</v>
      </c>
      <c r="AP931" s="157"/>
      <c r="AQ931" s="158">
        <f t="shared" si="88"/>
        <v>9000000</v>
      </c>
      <c r="AR931" s="158">
        <f t="shared" si="87"/>
        <v>0</v>
      </c>
      <c r="AS931" s="159" t="s">
        <v>170</v>
      </c>
      <c r="AT931" s="164">
        <v>40</v>
      </c>
      <c r="AU931" s="165" t="s">
        <v>3205</v>
      </c>
      <c r="AV931" s="148"/>
    </row>
    <row r="932" spans="1:48" s="118" customFormat="1" ht="18.75" customHeight="1">
      <c r="A932" s="140">
        <v>192</v>
      </c>
      <c r="B932" s="141" t="s">
        <v>3823</v>
      </c>
      <c r="C932" s="142" t="s">
        <v>154</v>
      </c>
      <c r="D932" s="168" t="s">
        <v>113</v>
      </c>
      <c r="E932" s="168" t="s">
        <v>118</v>
      </c>
      <c r="F932" s="142" t="s">
        <v>128</v>
      </c>
      <c r="G932" s="141" t="s">
        <v>234</v>
      </c>
      <c r="H932" s="142" t="s">
        <v>104</v>
      </c>
      <c r="I932" s="142" t="s">
        <v>40</v>
      </c>
      <c r="J932" s="168" t="s">
        <v>3824</v>
      </c>
      <c r="K932" s="141" t="s">
        <v>225</v>
      </c>
      <c r="L932" s="141" t="s">
        <v>237</v>
      </c>
      <c r="M932" s="143">
        <v>6250000</v>
      </c>
      <c r="N932" s="144">
        <v>1</v>
      </c>
      <c r="O932" s="143">
        <v>6250000</v>
      </c>
      <c r="P932" s="144" t="s">
        <v>2934</v>
      </c>
      <c r="Q932" s="144" t="s">
        <v>2934</v>
      </c>
      <c r="R932" s="144" t="s">
        <v>2934</v>
      </c>
      <c r="S932" s="141" t="s">
        <v>230</v>
      </c>
      <c r="T932" s="141" t="s">
        <v>2935</v>
      </c>
      <c r="U932" s="141" t="s">
        <v>2936</v>
      </c>
      <c r="V932" s="145"/>
      <c r="W932" s="141" t="s">
        <v>2972</v>
      </c>
      <c r="X932" s="146">
        <v>45429</v>
      </c>
      <c r="Y932" s="147" t="s">
        <v>3798</v>
      </c>
      <c r="Z932" s="147" t="s">
        <v>178</v>
      </c>
      <c r="AA932" s="141" t="s">
        <v>3640</v>
      </c>
      <c r="AB932" s="146">
        <v>45432</v>
      </c>
      <c r="AC932" s="162" t="s">
        <v>3825</v>
      </c>
      <c r="AD932" s="146">
        <v>45432</v>
      </c>
      <c r="AE932" s="163">
        <v>6250000</v>
      </c>
      <c r="AF932" s="152">
        <f t="shared" si="84"/>
        <v>0</v>
      </c>
      <c r="AG932" s="167">
        <v>726</v>
      </c>
      <c r="AH932" s="146">
        <v>45433</v>
      </c>
      <c r="AI932" s="163">
        <v>6250000</v>
      </c>
      <c r="AJ932" s="152">
        <f t="shared" si="85"/>
        <v>0</v>
      </c>
      <c r="AK932" s="164">
        <v>2713</v>
      </c>
      <c r="AL932" s="146">
        <v>45439</v>
      </c>
      <c r="AM932" s="163">
        <v>6250000</v>
      </c>
      <c r="AN932" s="158">
        <f t="shared" si="86"/>
        <v>0</v>
      </c>
      <c r="AO932" s="157">
        <v>0</v>
      </c>
      <c r="AP932" s="157"/>
      <c r="AQ932" s="158">
        <f t="shared" si="88"/>
        <v>6250000</v>
      </c>
      <c r="AR932" s="158">
        <f t="shared" si="87"/>
        <v>0</v>
      </c>
      <c r="AS932" s="159" t="s">
        <v>170</v>
      </c>
      <c r="AT932" s="164">
        <v>92</v>
      </c>
      <c r="AU932" s="165" t="s">
        <v>3342</v>
      </c>
      <c r="AV932" s="148"/>
    </row>
    <row r="933" spans="1:48" s="118" customFormat="1" ht="18.75" customHeight="1">
      <c r="A933" s="140">
        <v>193</v>
      </c>
      <c r="B933" s="141" t="s">
        <v>3826</v>
      </c>
      <c r="C933" s="142" t="s">
        <v>154</v>
      </c>
      <c r="D933" s="168" t="s">
        <v>113</v>
      </c>
      <c r="E933" s="168" t="s">
        <v>118</v>
      </c>
      <c r="F933" s="142" t="s">
        <v>126</v>
      </c>
      <c r="G933" s="141" t="s">
        <v>231</v>
      </c>
      <c r="H933" s="142" t="s">
        <v>104</v>
      </c>
      <c r="I933" s="142" t="s">
        <v>40</v>
      </c>
      <c r="J933" s="168" t="s">
        <v>3827</v>
      </c>
      <c r="K933" s="141" t="s">
        <v>225</v>
      </c>
      <c r="L933" s="141" t="s">
        <v>237</v>
      </c>
      <c r="M933" s="143">
        <v>3466667</v>
      </c>
      <c r="N933" s="144">
        <v>1</v>
      </c>
      <c r="O933" s="143">
        <v>3466667</v>
      </c>
      <c r="P933" s="144" t="s">
        <v>2934</v>
      </c>
      <c r="Q933" s="144" t="s">
        <v>2934</v>
      </c>
      <c r="R933" s="144" t="s">
        <v>2934</v>
      </c>
      <c r="S933" s="141" t="s">
        <v>230</v>
      </c>
      <c r="T933" s="141" t="s">
        <v>2935</v>
      </c>
      <c r="U933" s="141" t="s">
        <v>2936</v>
      </c>
      <c r="V933" s="145"/>
      <c r="W933" s="141" t="s">
        <v>2972</v>
      </c>
      <c r="X933" s="146">
        <v>45429</v>
      </c>
      <c r="Y933" s="147" t="s">
        <v>3798</v>
      </c>
      <c r="Z933" s="147" t="s">
        <v>178</v>
      </c>
      <c r="AA933" s="141" t="s">
        <v>3828</v>
      </c>
      <c r="AB933" s="146">
        <v>45432</v>
      </c>
      <c r="AC933" s="162" t="s">
        <v>3829</v>
      </c>
      <c r="AD933" s="146">
        <v>45432</v>
      </c>
      <c r="AE933" s="163">
        <v>3466667</v>
      </c>
      <c r="AF933" s="152">
        <f t="shared" si="84"/>
        <v>0</v>
      </c>
      <c r="AG933" s="167">
        <v>724</v>
      </c>
      <c r="AH933" s="146">
        <v>45433</v>
      </c>
      <c r="AI933" s="163">
        <v>3466667</v>
      </c>
      <c r="AJ933" s="152">
        <f t="shared" si="85"/>
        <v>0</v>
      </c>
      <c r="AK933" s="164">
        <v>2744</v>
      </c>
      <c r="AL933" s="146">
        <v>45439</v>
      </c>
      <c r="AM933" s="163">
        <v>3466667</v>
      </c>
      <c r="AN933" s="158">
        <f t="shared" si="86"/>
        <v>0</v>
      </c>
      <c r="AO933" s="157">
        <v>0</v>
      </c>
      <c r="AP933" s="157"/>
      <c r="AQ933" s="158">
        <f t="shared" si="88"/>
        <v>3466667</v>
      </c>
      <c r="AR933" s="158">
        <f t="shared" si="87"/>
        <v>0</v>
      </c>
      <c r="AS933" s="159" t="s">
        <v>170</v>
      </c>
      <c r="AT933" s="164">
        <v>66</v>
      </c>
      <c r="AU933" s="165" t="s">
        <v>3199</v>
      </c>
      <c r="AV933" s="148"/>
    </row>
    <row r="934" spans="1:48" s="118" customFormat="1" ht="18.75" customHeight="1">
      <c r="A934" s="140">
        <v>194</v>
      </c>
      <c r="B934" s="141" t="s">
        <v>3830</v>
      </c>
      <c r="C934" s="142" t="s">
        <v>154</v>
      </c>
      <c r="D934" s="168" t="s">
        <v>113</v>
      </c>
      <c r="E934" s="168" t="s">
        <v>118</v>
      </c>
      <c r="F934" s="142" t="s">
        <v>126</v>
      </c>
      <c r="G934" s="141" t="s">
        <v>231</v>
      </c>
      <c r="H934" s="142" t="s">
        <v>4</v>
      </c>
      <c r="I934" s="142" t="s">
        <v>40</v>
      </c>
      <c r="J934" s="168" t="s">
        <v>3831</v>
      </c>
      <c r="K934" s="141" t="s">
        <v>225</v>
      </c>
      <c r="L934" s="141" t="s">
        <v>237</v>
      </c>
      <c r="M934" s="143">
        <v>6533334</v>
      </c>
      <c r="N934" s="144">
        <v>1</v>
      </c>
      <c r="O934" s="143">
        <v>6533334</v>
      </c>
      <c r="P934" s="144" t="s">
        <v>2934</v>
      </c>
      <c r="Q934" s="144" t="s">
        <v>2934</v>
      </c>
      <c r="R934" s="144" t="s">
        <v>2934</v>
      </c>
      <c r="S934" s="141" t="s">
        <v>230</v>
      </c>
      <c r="T934" s="141" t="s">
        <v>2935</v>
      </c>
      <c r="U934" s="141" t="s">
        <v>2936</v>
      </c>
      <c r="V934" s="145"/>
      <c r="W934" s="141" t="s">
        <v>2972</v>
      </c>
      <c r="X934" s="146">
        <v>45429</v>
      </c>
      <c r="Y934" s="147" t="s">
        <v>3798</v>
      </c>
      <c r="Z934" s="147" t="s">
        <v>178</v>
      </c>
      <c r="AA934" s="141" t="s">
        <v>3816</v>
      </c>
      <c r="AB934" s="146">
        <v>45432</v>
      </c>
      <c r="AC934" s="162" t="s">
        <v>3832</v>
      </c>
      <c r="AD934" s="146">
        <v>45432</v>
      </c>
      <c r="AE934" s="163">
        <v>6533334</v>
      </c>
      <c r="AF934" s="152">
        <f t="shared" si="84"/>
        <v>0</v>
      </c>
      <c r="AG934" s="167">
        <v>744</v>
      </c>
      <c r="AH934" s="146">
        <v>45433</v>
      </c>
      <c r="AI934" s="163">
        <v>6533334</v>
      </c>
      <c r="AJ934" s="152">
        <f t="shared" si="85"/>
        <v>0</v>
      </c>
      <c r="AK934" s="164">
        <v>2743</v>
      </c>
      <c r="AL934" s="146">
        <v>45439</v>
      </c>
      <c r="AM934" s="163">
        <v>6533334</v>
      </c>
      <c r="AN934" s="158">
        <f t="shared" si="86"/>
        <v>0</v>
      </c>
      <c r="AO934" s="157">
        <v>0</v>
      </c>
      <c r="AP934" s="157"/>
      <c r="AQ934" s="158">
        <f t="shared" si="88"/>
        <v>6533334</v>
      </c>
      <c r="AR934" s="158">
        <f t="shared" si="87"/>
        <v>0</v>
      </c>
      <c r="AS934" s="159" t="s">
        <v>170</v>
      </c>
      <c r="AT934" s="164">
        <v>93</v>
      </c>
      <c r="AU934" s="165" t="s">
        <v>3006</v>
      </c>
      <c r="AV934" s="148"/>
    </row>
    <row r="935" spans="1:48" s="118" customFormat="1" ht="18.75" customHeight="1">
      <c r="A935" s="140">
        <v>195</v>
      </c>
      <c r="B935" s="141" t="s">
        <v>3833</v>
      </c>
      <c r="C935" s="142" t="s">
        <v>154</v>
      </c>
      <c r="D935" s="168" t="s">
        <v>113</v>
      </c>
      <c r="E935" s="168" t="s">
        <v>118</v>
      </c>
      <c r="F935" s="142" t="s">
        <v>126</v>
      </c>
      <c r="G935" s="141" t="s">
        <v>231</v>
      </c>
      <c r="H935" s="142" t="s">
        <v>4</v>
      </c>
      <c r="I935" s="142" t="s">
        <v>40</v>
      </c>
      <c r="J935" s="168" t="s">
        <v>3834</v>
      </c>
      <c r="K935" s="141" t="s">
        <v>225</v>
      </c>
      <c r="L935" s="141" t="s">
        <v>237</v>
      </c>
      <c r="M935" s="143">
        <v>13328000</v>
      </c>
      <c r="N935" s="144">
        <v>1</v>
      </c>
      <c r="O935" s="143">
        <v>13328000</v>
      </c>
      <c r="P935" s="144" t="s">
        <v>2934</v>
      </c>
      <c r="Q935" s="144" t="s">
        <v>2934</v>
      </c>
      <c r="R935" s="144" t="s">
        <v>2934</v>
      </c>
      <c r="S935" s="141" t="s">
        <v>230</v>
      </c>
      <c r="T935" s="141" t="s">
        <v>2935</v>
      </c>
      <c r="U935" s="141" t="s">
        <v>2936</v>
      </c>
      <c r="V935" s="145"/>
      <c r="W935" s="141" t="s">
        <v>2992</v>
      </c>
      <c r="X935" s="146">
        <v>45429</v>
      </c>
      <c r="Y935" s="147" t="s">
        <v>3798</v>
      </c>
      <c r="Z935" s="147" t="s">
        <v>178</v>
      </c>
      <c r="AA935" s="141" t="s">
        <v>3835</v>
      </c>
      <c r="AB935" s="146">
        <v>45432</v>
      </c>
      <c r="AC935" s="162" t="s">
        <v>3836</v>
      </c>
      <c r="AD935" s="146">
        <v>45432</v>
      </c>
      <c r="AE935" s="163">
        <v>13328000</v>
      </c>
      <c r="AF935" s="152">
        <f t="shared" si="84"/>
        <v>0</v>
      </c>
      <c r="AG935" s="167">
        <v>757</v>
      </c>
      <c r="AH935" s="146">
        <v>45433</v>
      </c>
      <c r="AI935" s="163">
        <v>13328000</v>
      </c>
      <c r="AJ935" s="152">
        <f t="shared" si="85"/>
        <v>0</v>
      </c>
      <c r="AK935" s="164">
        <v>2766</v>
      </c>
      <c r="AL935" s="146">
        <v>45440</v>
      </c>
      <c r="AM935" s="163">
        <v>13328000</v>
      </c>
      <c r="AN935" s="158">
        <f t="shared" si="86"/>
        <v>0</v>
      </c>
      <c r="AO935" s="157">
        <v>0</v>
      </c>
      <c r="AP935" s="157"/>
      <c r="AQ935" s="158">
        <f t="shared" si="88"/>
        <v>13328000</v>
      </c>
      <c r="AR935" s="158">
        <f t="shared" si="87"/>
        <v>0</v>
      </c>
      <c r="AS935" s="159" t="s">
        <v>170</v>
      </c>
      <c r="AT935" s="164">
        <v>4</v>
      </c>
      <c r="AU935" s="165" t="s">
        <v>3015</v>
      </c>
      <c r="AV935" s="148"/>
    </row>
    <row r="936" spans="1:48" s="118" customFormat="1" ht="18.75" customHeight="1">
      <c r="A936" s="140">
        <v>196</v>
      </c>
      <c r="B936" s="141" t="s">
        <v>3837</v>
      </c>
      <c r="C936" s="142" t="s">
        <v>154</v>
      </c>
      <c r="D936" s="168" t="s">
        <v>113</v>
      </c>
      <c r="E936" s="168" t="s">
        <v>118</v>
      </c>
      <c r="F936" s="142" t="s">
        <v>126</v>
      </c>
      <c r="G936" s="141" t="s">
        <v>231</v>
      </c>
      <c r="H936" s="142" t="s">
        <v>4</v>
      </c>
      <c r="I936" s="142" t="s">
        <v>40</v>
      </c>
      <c r="J936" s="168" t="s">
        <v>3838</v>
      </c>
      <c r="K936" s="141" t="s">
        <v>225</v>
      </c>
      <c r="L936" s="141" t="s">
        <v>237</v>
      </c>
      <c r="M936" s="143">
        <v>8100000</v>
      </c>
      <c r="N936" s="144">
        <v>1</v>
      </c>
      <c r="O936" s="143">
        <v>8100000</v>
      </c>
      <c r="P936" s="144" t="s">
        <v>2934</v>
      </c>
      <c r="Q936" s="144" t="s">
        <v>2934</v>
      </c>
      <c r="R936" s="144" t="s">
        <v>2934</v>
      </c>
      <c r="S936" s="141" t="s">
        <v>230</v>
      </c>
      <c r="T936" s="141" t="s">
        <v>2935</v>
      </c>
      <c r="U936" s="141" t="s">
        <v>2936</v>
      </c>
      <c r="V936" s="145"/>
      <c r="W936" s="141" t="s">
        <v>2992</v>
      </c>
      <c r="X936" s="146">
        <v>45429</v>
      </c>
      <c r="Y936" s="147" t="s">
        <v>3798</v>
      </c>
      <c r="Z936" s="147" t="s">
        <v>178</v>
      </c>
      <c r="AA936" s="141" t="s">
        <v>3839</v>
      </c>
      <c r="AB936" s="146">
        <v>45432</v>
      </c>
      <c r="AC936" s="162" t="s">
        <v>3840</v>
      </c>
      <c r="AD936" s="146">
        <v>45432</v>
      </c>
      <c r="AE936" s="163">
        <v>8100000</v>
      </c>
      <c r="AF936" s="152">
        <f t="shared" si="84"/>
        <v>0</v>
      </c>
      <c r="AG936" s="167">
        <v>758</v>
      </c>
      <c r="AH936" s="146">
        <v>45433</v>
      </c>
      <c r="AI936" s="163">
        <v>8100000</v>
      </c>
      <c r="AJ936" s="152">
        <f t="shared" si="85"/>
        <v>0</v>
      </c>
      <c r="AK936" s="164">
        <v>2742</v>
      </c>
      <c r="AL936" s="146">
        <v>45439</v>
      </c>
      <c r="AM936" s="163">
        <v>8100000</v>
      </c>
      <c r="AN936" s="158">
        <f t="shared" si="86"/>
        <v>0</v>
      </c>
      <c r="AO936" s="157">
        <v>0</v>
      </c>
      <c r="AP936" s="157"/>
      <c r="AQ936" s="158">
        <f t="shared" si="88"/>
        <v>8100000</v>
      </c>
      <c r="AR936" s="158">
        <f t="shared" si="87"/>
        <v>0</v>
      </c>
      <c r="AS936" s="159" t="s">
        <v>170</v>
      </c>
      <c r="AT936" s="164">
        <v>7</v>
      </c>
      <c r="AU936" s="165" t="s">
        <v>3023</v>
      </c>
      <c r="AV936" s="148"/>
    </row>
    <row r="937" spans="1:48" s="118" customFormat="1" ht="18.75" customHeight="1">
      <c r="A937" s="140">
        <v>197</v>
      </c>
      <c r="B937" s="141" t="s">
        <v>3841</v>
      </c>
      <c r="C937" s="142" t="s">
        <v>154</v>
      </c>
      <c r="D937" s="168" t="s">
        <v>113</v>
      </c>
      <c r="E937" s="168" t="s">
        <v>118</v>
      </c>
      <c r="F937" s="142" t="s">
        <v>126</v>
      </c>
      <c r="G937" s="141" t="s">
        <v>231</v>
      </c>
      <c r="H937" s="142" t="s">
        <v>4</v>
      </c>
      <c r="I937" s="142" t="s">
        <v>40</v>
      </c>
      <c r="J937" s="168" t="s">
        <v>3842</v>
      </c>
      <c r="K937" s="141" t="s">
        <v>225</v>
      </c>
      <c r="L937" s="141" t="s">
        <v>237</v>
      </c>
      <c r="M937" s="143">
        <v>7800000</v>
      </c>
      <c r="N937" s="144">
        <v>1</v>
      </c>
      <c r="O937" s="143">
        <v>7800000</v>
      </c>
      <c r="P937" s="144" t="s">
        <v>2934</v>
      </c>
      <c r="Q937" s="144" t="s">
        <v>2934</v>
      </c>
      <c r="R937" s="144" t="s">
        <v>2934</v>
      </c>
      <c r="S937" s="141" t="s">
        <v>230</v>
      </c>
      <c r="T937" s="141" t="s">
        <v>2935</v>
      </c>
      <c r="U937" s="141" t="s">
        <v>2936</v>
      </c>
      <c r="V937" s="145"/>
      <c r="W937" s="141" t="s">
        <v>3097</v>
      </c>
      <c r="X937" s="146">
        <v>45429</v>
      </c>
      <c r="Y937" s="147" t="s">
        <v>3798</v>
      </c>
      <c r="Z937" s="147" t="s">
        <v>178</v>
      </c>
      <c r="AA937" s="141" t="s">
        <v>3704</v>
      </c>
      <c r="AB937" s="146">
        <v>45432</v>
      </c>
      <c r="AC937" s="162" t="s">
        <v>3843</v>
      </c>
      <c r="AD937" s="146">
        <v>45432</v>
      </c>
      <c r="AE937" s="163">
        <v>7800000</v>
      </c>
      <c r="AF937" s="152">
        <f t="shared" si="84"/>
        <v>0</v>
      </c>
      <c r="AG937" s="167">
        <v>759</v>
      </c>
      <c r="AH937" s="146">
        <v>45433</v>
      </c>
      <c r="AI937" s="163">
        <v>7800000</v>
      </c>
      <c r="AJ937" s="152">
        <f t="shared" si="85"/>
        <v>0</v>
      </c>
      <c r="AK937" s="164" t="s">
        <v>3844</v>
      </c>
      <c r="AL937" s="146">
        <v>45440</v>
      </c>
      <c r="AM937" s="163">
        <v>7800000</v>
      </c>
      <c r="AN937" s="158">
        <f t="shared" si="86"/>
        <v>0</v>
      </c>
      <c r="AO937" s="157">
        <v>0</v>
      </c>
      <c r="AP937" s="157"/>
      <c r="AQ937" s="158">
        <f t="shared" si="88"/>
        <v>7800000</v>
      </c>
      <c r="AR937" s="158">
        <f t="shared" si="87"/>
        <v>0</v>
      </c>
      <c r="AS937" s="159" t="s">
        <v>170</v>
      </c>
      <c r="AT937" s="164">
        <v>8</v>
      </c>
      <c r="AU937" s="165" t="s">
        <v>3600</v>
      </c>
      <c r="AV937" s="148"/>
    </row>
    <row r="938" spans="1:48" s="118" customFormat="1" ht="18.75" customHeight="1">
      <c r="A938" s="140">
        <v>198</v>
      </c>
      <c r="B938" s="141" t="s">
        <v>3845</v>
      </c>
      <c r="C938" s="142" t="s">
        <v>154</v>
      </c>
      <c r="D938" s="168" t="s">
        <v>113</v>
      </c>
      <c r="E938" s="168" t="s">
        <v>118</v>
      </c>
      <c r="F938" s="142" t="s">
        <v>126</v>
      </c>
      <c r="G938" s="141" t="s">
        <v>231</v>
      </c>
      <c r="H938" s="142" t="s">
        <v>4</v>
      </c>
      <c r="I938" s="142" t="s">
        <v>40</v>
      </c>
      <c r="J938" s="168" t="s">
        <v>3846</v>
      </c>
      <c r="K938" s="141" t="s">
        <v>225</v>
      </c>
      <c r="L938" s="141" t="s">
        <v>237</v>
      </c>
      <c r="M938" s="143">
        <v>7500000</v>
      </c>
      <c r="N938" s="144">
        <v>1</v>
      </c>
      <c r="O938" s="143">
        <v>7500000</v>
      </c>
      <c r="P938" s="144" t="s">
        <v>2934</v>
      </c>
      <c r="Q938" s="144" t="s">
        <v>2934</v>
      </c>
      <c r="R938" s="144" t="s">
        <v>2934</v>
      </c>
      <c r="S938" s="141" t="s">
        <v>230</v>
      </c>
      <c r="T938" s="141" t="s">
        <v>2935</v>
      </c>
      <c r="U938" s="141" t="s">
        <v>2936</v>
      </c>
      <c r="V938" s="145"/>
      <c r="W938" s="141" t="s">
        <v>2992</v>
      </c>
      <c r="X938" s="146">
        <v>45429</v>
      </c>
      <c r="Y938" s="147" t="s">
        <v>3798</v>
      </c>
      <c r="Z938" s="147" t="s">
        <v>178</v>
      </c>
      <c r="AA938" s="141" t="s">
        <v>3839</v>
      </c>
      <c r="AB938" s="146">
        <v>45432</v>
      </c>
      <c r="AC938" s="162" t="s">
        <v>3847</v>
      </c>
      <c r="AD938" s="146">
        <v>45432</v>
      </c>
      <c r="AE938" s="163">
        <v>7500000</v>
      </c>
      <c r="AF938" s="152">
        <f t="shared" si="84"/>
        <v>0</v>
      </c>
      <c r="AG938" s="167">
        <v>760</v>
      </c>
      <c r="AH938" s="146">
        <v>45434</v>
      </c>
      <c r="AI938" s="163">
        <v>7500000</v>
      </c>
      <c r="AJ938" s="152">
        <f t="shared" si="85"/>
        <v>0</v>
      </c>
      <c r="AK938" s="164" t="s">
        <v>3848</v>
      </c>
      <c r="AL938" s="146">
        <v>45440</v>
      </c>
      <c r="AM938" s="163">
        <v>7500000</v>
      </c>
      <c r="AN938" s="158">
        <f t="shared" si="86"/>
        <v>0</v>
      </c>
      <c r="AO938" s="157">
        <v>0</v>
      </c>
      <c r="AP938" s="157"/>
      <c r="AQ938" s="158">
        <f t="shared" si="88"/>
        <v>7500000</v>
      </c>
      <c r="AR938" s="158">
        <f t="shared" si="87"/>
        <v>0</v>
      </c>
      <c r="AS938" s="159" t="s">
        <v>170</v>
      </c>
      <c r="AT938" s="164">
        <v>14</v>
      </c>
      <c r="AU938" s="165" t="s">
        <v>3595</v>
      </c>
      <c r="AV938" s="148"/>
    </row>
    <row r="939" spans="1:48" s="118" customFormat="1" ht="18.75" customHeight="1">
      <c r="A939" s="140">
        <v>199</v>
      </c>
      <c r="B939" s="141" t="s">
        <v>3849</v>
      </c>
      <c r="C939" s="142" t="s">
        <v>154</v>
      </c>
      <c r="D939" s="168" t="s">
        <v>113</v>
      </c>
      <c r="E939" s="168" t="s">
        <v>118</v>
      </c>
      <c r="F939" s="142" t="s">
        <v>126</v>
      </c>
      <c r="G939" s="141" t="s">
        <v>231</v>
      </c>
      <c r="H939" s="142" t="s">
        <v>4</v>
      </c>
      <c r="I939" s="142" t="s">
        <v>40</v>
      </c>
      <c r="J939" s="168" t="s">
        <v>3850</v>
      </c>
      <c r="K939" s="141" t="s">
        <v>225</v>
      </c>
      <c r="L939" s="141" t="s">
        <v>237</v>
      </c>
      <c r="M939" s="143">
        <v>12000000</v>
      </c>
      <c r="N939" s="144">
        <v>1</v>
      </c>
      <c r="O939" s="143">
        <v>12000000</v>
      </c>
      <c r="P939" s="144" t="s">
        <v>2934</v>
      </c>
      <c r="Q939" s="144" t="s">
        <v>2934</v>
      </c>
      <c r="R939" s="144" t="s">
        <v>2934</v>
      </c>
      <c r="S939" s="141" t="s">
        <v>230</v>
      </c>
      <c r="T939" s="141" t="s">
        <v>2935</v>
      </c>
      <c r="U939" s="141" t="s">
        <v>2936</v>
      </c>
      <c r="V939" s="145"/>
      <c r="W939" s="141" t="s">
        <v>3097</v>
      </c>
      <c r="X939" s="146">
        <v>45429</v>
      </c>
      <c r="Y939" s="147" t="s">
        <v>3798</v>
      </c>
      <c r="Z939" s="147" t="s">
        <v>178</v>
      </c>
      <c r="AA939" s="141" t="s">
        <v>3851</v>
      </c>
      <c r="AB939" s="146">
        <v>45432</v>
      </c>
      <c r="AC939" s="162" t="s">
        <v>3852</v>
      </c>
      <c r="AD939" s="146">
        <v>45432</v>
      </c>
      <c r="AE939" s="163">
        <v>12000000</v>
      </c>
      <c r="AF939" s="152">
        <f t="shared" si="84"/>
        <v>0</v>
      </c>
      <c r="AG939" s="167">
        <v>772</v>
      </c>
      <c r="AH939" s="146">
        <v>45434</v>
      </c>
      <c r="AI939" s="163">
        <v>12000000</v>
      </c>
      <c r="AJ939" s="152">
        <f t="shared" si="85"/>
        <v>0</v>
      </c>
      <c r="AK939" s="164" t="s">
        <v>3853</v>
      </c>
      <c r="AL939" s="146">
        <v>45440</v>
      </c>
      <c r="AM939" s="163">
        <v>12000000</v>
      </c>
      <c r="AN939" s="158">
        <f t="shared" si="86"/>
        <v>0</v>
      </c>
      <c r="AO939" s="157">
        <v>0</v>
      </c>
      <c r="AP939" s="157"/>
      <c r="AQ939" s="158">
        <f t="shared" si="88"/>
        <v>12000000</v>
      </c>
      <c r="AR939" s="158">
        <f t="shared" si="87"/>
        <v>0</v>
      </c>
      <c r="AS939" s="159" t="s">
        <v>170</v>
      </c>
      <c r="AT939" s="164">
        <v>18</v>
      </c>
      <c r="AU939" s="165" t="s">
        <v>3606</v>
      </c>
      <c r="AV939" s="148"/>
    </row>
    <row r="940" spans="1:48" s="118" customFormat="1" ht="18.75" customHeight="1">
      <c r="A940" s="140">
        <v>200</v>
      </c>
      <c r="B940" s="141" t="s">
        <v>3854</v>
      </c>
      <c r="C940" s="142" t="s">
        <v>154</v>
      </c>
      <c r="D940" s="168" t="s">
        <v>113</v>
      </c>
      <c r="E940" s="168" t="s">
        <v>118</v>
      </c>
      <c r="F940" s="142" t="s">
        <v>126</v>
      </c>
      <c r="G940" s="141" t="s">
        <v>231</v>
      </c>
      <c r="H940" s="142" t="s">
        <v>4</v>
      </c>
      <c r="I940" s="142" t="s">
        <v>40</v>
      </c>
      <c r="J940" s="168" t="s">
        <v>3855</v>
      </c>
      <c r="K940" s="141" t="s">
        <v>225</v>
      </c>
      <c r="L940" s="141" t="s">
        <v>237</v>
      </c>
      <c r="M940" s="143">
        <v>10000000</v>
      </c>
      <c r="N940" s="144">
        <v>1</v>
      </c>
      <c r="O940" s="143">
        <v>10000000</v>
      </c>
      <c r="P940" s="144" t="s">
        <v>2934</v>
      </c>
      <c r="Q940" s="144" t="s">
        <v>2934</v>
      </c>
      <c r="R940" s="144" t="s">
        <v>2934</v>
      </c>
      <c r="S940" s="141" t="s">
        <v>230</v>
      </c>
      <c r="T940" s="141" t="s">
        <v>2935</v>
      </c>
      <c r="U940" s="141" t="s">
        <v>2936</v>
      </c>
      <c r="V940" s="145"/>
      <c r="W940" s="141" t="s">
        <v>2992</v>
      </c>
      <c r="X940" s="146">
        <v>45429</v>
      </c>
      <c r="Y940" s="147" t="s">
        <v>3798</v>
      </c>
      <c r="Z940" s="147" t="s">
        <v>178</v>
      </c>
      <c r="AA940" s="141" t="s">
        <v>652</v>
      </c>
      <c r="AB940" s="146">
        <v>45432</v>
      </c>
      <c r="AC940" s="162" t="s">
        <v>3856</v>
      </c>
      <c r="AD940" s="146">
        <v>45432</v>
      </c>
      <c r="AE940" s="163">
        <v>10000000</v>
      </c>
      <c r="AF940" s="152">
        <f t="shared" si="84"/>
        <v>0</v>
      </c>
      <c r="AG940" s="167">
        <v>766</v>
      </c>
      <c r="AH940" s="146">
        <v>45434</v>
      </c>
      <c r="AI940" s="163">
        <v>10000000</v>
      </c>
      <c r="AJ940" s="152">
        <f t="shared" si="85"/>
        <v>0</v>
      </c>
      <c r="AK940" s="164">
        <v>2760</v>
      </c>
      <c r="AL940" s="146">
        <v>45440</v>
      </c>
      <c r="AM940" s="163">
        <v>10000000</v>
      </c>
      <c r="AN940" s="158">
        <f t="shared" si="86"/>
        <v>0</v>
      </c>
      <c r="AO940" s="157">
        <v>0</v>
      </c>
      <c r="AP940" s="157"/>
      <c r="AQ940" s="158">
        <f t="shared" si="88"/>
        <v>10000000</v>
      </c>
      <c r="AR940" s="158">
        <f t="shared" si="87"/>
        <v>0</v>
      </c>
      <c r="AS940" s="159" t="s">
        <v>170</v>
      </c>
      <c r="AT940" s="164">
        <v>248</v>
      </c>
      <c r="AU940" s="165" t="s">
        <v>2998</v>
      </c>
      <c r="AV940" s="148"/>
    </row>
    <row r="941" spans="1:48" s="118" customFormat="1" ht="18.75" customHeight="1">
      <c r="A941" s="140">
        <v>201</v>
      </c>
      <c r="B941" s="141" t="s">
        <v>3857</v>
      </c>
      <c r="C941" s="142" t="s">
        <v>154</v>
      </c>
      <c r="D941" s="168" t="s">
        <v>113</v>
      </c>
      <c r="E941" s="168" t="s">
        <v>118</v>
      </c>
      <c r="F941" s="142" t="s">
        <v>126</v>
      </c>
      <c r="G941" s="141" t="s">
        <v>231</v>
      </c>
      <c r="H941" s="142" t="s">
        <v>198</v>
      </c>
      <c r="I941" s="142" t="s">
        <v>40</v>
      </c>
      <c r="J941" s="168" t="s">
        <v>3858</v>
      </c>
      <c r="K941" s="141" t="s">
        <v>225</v>
      </c>
      <c r="L941" s="141" t="s">
        <v>237</v>
      </c>
      <c r="M941" s="143">
        <v>6949410</v>
      </c>
      <c r="N941" s="144">
        <v>1</v>
      </c>
      <c r="O941" s="143">
        <v>6949410</v>
      </c>
      <c r="P941" s="144" t="s">
        <v>2934</v>
      </c>
      <c r="Q941" s="144" t="s">
        <v>2934</v>
      </c>
      <c r="R941" s="144" t="s">
        <v>2934</v>
      </c>
      <c r="S941" s="141" t="s">
        <v>230</v>
      </c>
      <c r="T941" s="141" t="s">
        <v>2935</v>
      </c>
      <c r="U941" s="141" t="s">
        <v>2936</v>
      </c>
      <c r="V941" s="145"/>
      <c r="W941" s="141" t="s">
        <v>2946</v>
      </c>
      <c r="X941" s="146">
        <v>45429</v>
      </c>
      <c r="Y941" s="147" t="s">
        <v>3798</v>
      </c>
      <c r="Z941" s="147" t="s">
        <v>178</v>
      </c>
      <c r="AA941" s="141" t="s">
        <v>3859</v>
      </c>
      <c r="AB941" s="146">
        <v>45432</v>
      </c>
      <c r="AC941" s="162" t="s">
        <v>3860</v>
      </c>
      <c r="AD941" s="146">
        <v>45432</v>
      </c>
      <c r="AE941" s="163">
        <v>6949410</v>
      </c>
      <c r="AF941" s="152">
        <f t="shared" si="84"/>
        <v>0</v>
      </c>
      <c r="AG941" s="167">
        <v>767</v>
      </c>
      <c r="AH941" s="146">
        <v>45434</v>
      </c>
      <c r="AI941" s="163">
        <v>6949410</v>
      </c>
      <c r="AJ941" s="152">
        <f t="shared" si="85"/>
        <v>0</v>
      </c>
      <c r="AK941" s="164">
        <v>2747</v>
      </c>
      <c r="AL941" s="146">
        <v>45439</v>
      </c>
      <c r="AM941" s="163">
        <v>6949410</v>
      </c>
      <c r="AN941" s="158">
        <f t="shared" si="86"/>
        <v>0</v>
      </c>
      <c r="AO941" s="157">
        <v>0</v>
      </c>
      <c r="AP941" s="157"/>
      <c r="AQ941" s="158">
        <f t="shared" si="88"/>
        <v>6949410</v>
      </c>
      <c r="AR941" s="158">
        <f t="shared" si="87"/>
        <v>0</v>
      </c>
      <c r="AS941" s="159" t="s">
        <v>170</v>
      </c>
      <c r="AT941" s="164">
        <v>46</v>
      </c>
      <c r="AU941" s="165" t="s">
        <v>2950</v>
      </c>
      <c r="AV941" s="148"/>
    </row>
    <row r="942" spans="1:48" s="118" customFormat="1" ht="18.75" customHeight="1">
      <c r="A942" s="140">
        <v>202</v>
      </c>
      <c r="B942" s="141" t="s">
        <v>3861</v>
      </c>
      <c r="C942" s="142" t="s">
        <v>154</v>
      </c>
      <c r="D942" s="168" t="s">
        <v>113</v>
      </c>
      <c r="E942" s="168" t="s">
        <v>118</v>
      </c>
      <c r="F942" s="142" t="s">
        <v>126</v>
      </c>
      <c r="G942" s="141" t="s">
        <v>231</v>
      </c>
      <c r="H942" s="142" t="s">
        <v>198</v>
      </c>
      <c r="I942" s="142" t="s">
        <v>40</v>
      </c>
      <c r="J942" s="168" t="s">
        <v>3862</v>
      </c>
      <c r="K942" s="141" t="s">
        <v>225</v>
      </c>
      <c r="L942" s="141" t="s">
        <v>237</v>
      </c>
      <c r="M942" s="143">
        <v>11000000</v>
      </c>
      <c r="N942" s="144">
        <v>1</v>
      </c>
      <c r="O942" s="143">
        <v>11000000</v>
      </c>
      <c r="P942" s="144" t="s">
        <v>2934</v>
      </c>
      <c r="Q942" s="144" t="s">
        <v>2934</v>
      </c>
      <c r="R942" s="144" t="s">
        <v>2934</v>
      </c>
      <c r="S942" s="141" t="s">
        <v>230</v>
      </c>
      <c r="T942" s="141" t="s">
        <v>2935</v>
      </c>
      <c r="U942" s="141" t="s">
        <v>2936</v>
      </c>
      <c r="V942" s="145"/>
      <c r="W942" s="141" t="s">
        <v>2946</v>
      </c>
      <c r="X942" s="146">
        <v>45429</v>
      </c>
      <c r="Y942" s="147" t="s">
        <v>3798</v>
      </c>
      <c r="Z942" s="147" t="s">
        <v>178</v>
      </c>
      <c r="AA942" s="141" t="s">
        <v>3859</v>
      </c>
      <c r="AB942" s="146">
        <v>45432</v>
      </c>
      <c r="AC942" s="162" t="s">
        <v>3863</v>
      </c>
      <c r="AD942" s="146">
        <v>45432</v>
      </c>
      <c r="AE942" s="163">
        <v>11000000</v>
      </c>
      <c r="AF942" s="152">
        <f t="shared" si="84"/>
        <v>0</v>
      </c>
      <c r="AG942" s="167">
        <v>769</v>
      </c>
      <c r="AH942" s="146">
        <v>45434</v>
      </c>
      <c r="AI942" s="163">
        <v>11000000</v>
      </c>
      <c r="AJ942" s="152">
        <f t="shared" si="85"/>
        <v>0</v>
      </c>
      <c r="AK942" s="164">
        <v>2699</v>
      </c>
      <c r="AL942" s="146">
        <v>45439</v>
      </c>
      <c r="AM942" s="163">
        <v>11000000</v>
      </c>
      <c r="AN942" s="158">
        <f t="shared" si="86"/>
        <v>0</v>
      </c>
      <c r="AO942" s="157">
        <v>0</v>
      </c>
      <c r="AP942" s="157"/>
      <c r="AQ942" s="158">
        <f t="shared" si="88"/>
        <v>11000000</v>
      </c>
      <c r="AR942" s="158">
        <f t="shared" si="87"/>
        <v>0</v>
      </c>
      <c r="AS942" s="159" t="s">
        <v>170</v>
      </c>
      <c r="AT942" s="164">
        <v>47</v>
      </c>
      <c r="AU942" s="165" t="s">
        <v>2965</v>
      </c>
      <c r="AV942" s="148"/>
    </row>
    <row r="943" spans="1:48" s="118" customFormat="1" ht="18.75" customHeight="1">
      <c r="A943" s="140">
        <v>203</v>
      </c>
      <c r="B943" s="141" t="s">
        <v>3864</v>
      </c>
      <c r="C943" s="142" t="s">
        <v>154</v>
      </c>
      <c r="D943" s="168" t="s">
        <v>113</v>
      </c>
      <c r="E943" s="168" t="s">
        <v>118</v>
      </c>
      <c r="F943" s="142" t="s">
        <v>126</v>
      </c>
      <c r="G943" s="141" t="s">
        <v>231</v>
      </c>
      <c r="H943" s="142" t="s">
        <v>198</v>
      </c>
      <c r="I943" s="142" t="s">
        <v>40</v>
      </c>
      <c r="J943" s="168" t="s">
        <v>3865</v>
      </c>
      <c r="K943" s="141" t="s">
        <v>225</v>
      </c>
      <c r="L943" s="141" t="s">
        <v>237</v>
      </c>
      <c r="M943" s="143">
        <v>5000000</v>
      </c>
      <c r="N943" s="144">
        <v>1</v>
      </c>
      <c r="O943" s="143">
        <v>5000000</v>
      </c>
      <c r="P943" s="144" t="s">
        <v>2934</v>
      </c>
      <c r="Q943" s="144" t="s">
        <v>2934</v>
      </c>
      <c r="R943" s="144" t="s">
        <v>2934</v>
      </c>
      <c r="S943" s="141" t="s">
        <v>230</v>
      </c>
      <c r="T943" s="141" t="s">
        <v>2935</v>
      </c>
      <c r="U943" s="141" t="s">
        <v>2936</v>
      </c>
      <c r="V943" s="145"/>
      <c r="W943" s="141" t="s">
        <v>2946</v>
      </c>
      <c r="X943" s="146">
        <v>45429</v>
      </c>
      <c r="Y943" s="147" t="s">
        <v>3798</v>
      </c>
      <c r="Z943" s="147" t="s">
        <v>178</v>
      </c>
      <c r="AA943" s="141" t="s">
        <v>3859</v>
      </c>
      <c r="AB943" s="146">
        <v>45432</v>
      </c>
      <c r="AC943" s="162" t="s">
        <v>3866</v>
      </c>
      <c r="AD943" s="146">
        <v>45432</v>
      </c>
      <c r="AE943" s="163">
        <v>5000000</v>
      </c>
      <c r="AF943" s="152">
        <f t="shared" si="84"/>
        <v>0</v>
      </c>
      <c r="AG943" s="167">
        <v>770</v>
      </c>
      <c r="AH943" s="146">
        <v>45434</v>
      </c>
      <c r="AI943" s="163">
        <v>0</v>
      </c>
      <c r="AJ943" s="152">
        <f t="shared" si="85"/>
        <v>5000000</v>
      </c>
      <c r="AK943" s="164"/>
      <c r="AL943" s="146"/>
      <c r="AM943" s="163"/>
      <c r="AN943" s="158">
        <f t="shared" si="86"/>
        <v>0</v>
      </c>
      <c r="AO943" s="157"/>
      <c r="AP943" s="157"/>
      <c r="AQ943" s="158">
        <f t="shared" si="88"/>
        <v>0</v>
      </c>
      <c r="AR943" s="158">
        <f t="shared" si="87"/>
        <v>5000000</v>
      </c>
      <c r="AS943" s="159"/>
      <c r="AT943" s="164"/>
      <c r="AU943" s="165"/>
      <c r="AV943" s="148" t="s">
        <v>3867</v>
      </c>
    </row>
    <row r="944" spans="1:48" s="118" customFormat="1" ht="18.75" customHeight="1">
      <c r="A944" s="140">
        <v>204</v>
      </c>
      <c r="B944" s="141" t="s">
        <v>3868</v>
      </c>
      <c r="C944" s="142" t="s">
        <v>154</v>
      </c>
      <c r="D944" s="168" t="s">
        <v>113</v>
      </c>
      <c r="E944" s="168" t="s">
        <v>118</v>
      </c>
      <c r="F944" s="142" t="s">
        <v>126</v>
      </c>
      <c r="G944" s="141" t="s">
        <v>231</v>
      </c>
      <c r="H944" s="142" t="s">
        <v>198</v>
      </c>
      <c r="I944" s="142" t="s">
        <v>40</v>
      </c>
      <c r="J944" s="168" t="s">
        <v>3869</v>
      </c>
      <c r="K944" s="141" t="s">
        <v>225</v>
      </c>
      <c r="L944" s="141" t="s">
        <v>237</v>
      </c>
      <c r="M944" s="143">
        <v>8000000</v>
      </c>
      <c r="N944" s="144">
        <v>1</v>
      </c>
      <c r="O944" s="143">
        <v>8000000</v>
      </c>
      <c r="P944" s="144" t="s">
        <v>2934</v>
      </c>
      <c r="Q944" s="144" t="s">
        <v>2934</v>
      </c>
      <c r="R944" s="144" t="s">
        <v>2934</v>
      </c>
      <c r="S944" s="141" t="s">
        <v>230</v>
      </c>
      <c r="T944" s="141" t="s">
        <v>2935</v>
      </c>
      <c r="U944" s="141" t="s">
        <v>2936</v>
      </c>
      <c r="V944" s="145"/>
      <c r="W944" s="141" t="s">
        <v>2946</v>
      </c>
      <c r="X944" s="146">
        <v>45429</v>
      </c>
      <c r="Y944" s="147" t="s">
        <v>3798</v>
      </c>
      <c r="Z944" s="147" t="s">
        <v>178</v>
      </c>
      <c r="AA944" s="141" t="s">
        <v>3859</v>
      </c>
      <c r="AB944" s="146">
        <v>45432</v>
      </c>
      <c r="AC944" s="162" t="s">
        <v>3870</v>
      </c>
      <c r="AD944" s="146">
        <v>45432</v>
      </c>
      <c r="AE944" s="163">
        <v>8000000</v>
      </c>
      <c r="AF944" s="152">
        <f t="shared" si="84"/>
        <v>0</v>
      </c>
      <c r="AG944" s="167">
        <v>771</v>
      </c>
      <c r="AH944" s="146">
        <v>45434</v>
      </c>
      <c r="AI944" s="163">
        <v>8000000</v>
      </c>
      <c r="AJ944" s="152">
        <f t="shared" si="85"/>
        <v>0</v>
      </c>
      <c r="AK944" s="164">
        <v>2749</v>
      </c>
      <c r="AL944" s="146">
        <v>45439</v>
      </c>
      <c r="AM944" s="163">
        <v>8000000</v>
      </c>
      <c r="AN944" s="158">
        <f t="shared" si="86"/>
        <v>0</v>
      </c>
      <c r="AO944" s="157">
        <v>0</v>
      </c>
      <c r="AP944" s="157"/>
      <c r="AQ944" s="158">
        <f t="shared" si="88"/>
        <v>8000000</v>
      </c>
      <c r="AR944" s="158">
        <f t="shared" si="87"/>
        <v>0</v>
      </c>
      <c r="AS944" s="159" t="s">
        <v>170</v>
      </c>
      <c r="AT944" s="164">
        <v>35</v>
      </c>
      <c r="AU944" s="165" t="s">
        <v>2978</v>
      </c>
      <c r="AV944" s="148"/>
    </row>
    <row r="945" spans="1:48" s="118" customFormat="1" ht="18.75" customHeight="1">
      <c r="A945" s="140">
        <v>205</v>
      </c>
      <c r="B945" s="141" t="s">
        <v>3871</v>
      </c>
      <c r="C945" s="142" t="s">
        <v>154</v>
      </c>
      <c r="D945" s="168" t="s">
        <v>113</v>
      </c>
      <c r="E945" s="168" t="s">
        <v>118</v>
      </c>
      <c r="F945" s="142" t="s">
        <v>126</v>
      </c>
      <c r="G945" s="141" t="s">
        <v>231</v>
      </c>
      <c r="H945" s="142" t="s">
        <v>198</v>
      </c>
      <c r="I945" s="142" t="s">
        <v>40</v>
      </c>
      <c r="J945" s="168" t="s">
        <v>3872</v>
      </c>
      <c r="K945" s="141" t="s">
        <v>225</v>
      </c>
      <c r="L945" s="141" t="s">
        <v>237</v>
      </c>
      <c r="M945" s="143">
        <v>10000000</v>
      </c>
      <c r="N945" s="144">
        <v>1</v>
      </c>
      <c r="O945" s="143">
        <v>10000000</v>
      </c>
      <c r="P945" s="144" t="s">
        <v>2934</v>
      </c>
      <c r="Q945" s="144" t="s">
        <v>2934</v>
      </c>
      <c r="R945" s="144" t="s">
        <v>2934</v>
      </c>
      <c r="S945" s="141" t="s">
        <v>230</v>
      </c>
      <c r="T945" s="141" t="s">
        <v>2935</v>
      </c>
      <c r="U945" s="141" t="s">
        <v>2936</v>
      </c>
      <c r="V945" s="145"/>
      <c r="W945" s="141" t="s">
        <v>2946</v>
      </c>
      <c r="X945" s="146">
        <v>45429</v>
      </c>
      <c r="Y945" s="147" t="s">
        <v>3798</v>
      </c>
      <c r="Z945" s="147" t="s">
        <v>178</v>
      </c>
      <c r="AA945" s="141" t="s">
        <v>3873</v>
      </c>
      <c r="AB945" s="146">
        <v>45432</v>
      </c>
      <c r="AC945" s="162" t="s">
        <v>3874</v>
      </c>
      <c r="AD945" s="146">
        <v>45432</v>
      </c>
      <c r="AE945" s="163">
        <v>10000000</v>
      </c>
      <c r="AF945" s="152">
        <f t="shared" si="84"/>
        <v>0</v>
      </c>
      <c r="AG945" s="167">
        <v>761</v>
      </c>
      <c r="AH945" s="146">
        <v>45434</v>
      </c>
      <c r="AI945" s="163">
        <v>10000000</v>
      </c>
      <c r="AJ945" s="152">
        <f t="shared" si="85"/>
        <v>0</v>
      </c>
      <c r="AK945" s="164">
        <v>2748</v>
      </c>
      <c r="AL945" s="146">
        <v>45439</v>
      </c>
      <c r="AM945" s="163">
        <v>10000000</v>
      </c>
      <c r="AN945" s="158">
        <f t="shared" si="86"/>
        <v>0</v>
      </c>
      <c r="AO945" s="157">
        <v>0</v>
      </c>
      <c r="AP945" s="157"/>
      <c r="AQ945" s="158">
        <f t="shared" si="88"/>
        <v>10000000</v>
      </c>
      <c r="AR945" s="158">
        <f t="shared" si="87"/>
        <v>0</v>
      </c>
      <c r="AS945" s="159" t="s">
        <v>170</v>
      </c>
      <c r="AT945" s="164">
        <v>31</v>
      </c>
      <c r="AU945" s="165" t="s">
        <v>2969</v>
      </c>
      <c r="AV945" s="148"/>
    </row>
    <row r="946" spans="1:48" s="118" customFormat="1" ht="18.75" customHeight="1">
      <c r="A946" s="140">
        <v>206</v>
      </c>
      <c r="B946" s="141" t="s">
        <v>3875</v>
      </c>
      <c r="C946" s="142" t="s">
        <v>154</v>
      </c>
      <c r="D946" s="168" t="s">
        <v>113</v>
      </c>
      <c r="E946" s="168" t="s">
        <v>118</v>
      </c>
      <c r="F946" s="142" t="s">
        <v>126</v>
      </c>
      <c r="G946" s="141" t="s">
        <v>231</v>
      </c>
      <c r="H946" s="142" t="s">
        <v>198</v>
      </c>
      <c r="I946" s="142" t="s">
        <v>40</v>
      </c>
      <c r="J946" s="168" t="s">
        <v>3876</v>
      </c>
      <c r="K946" s="141" t="s">
        <v>225</v>
      </c>
      <c r="L946" s="141" t="s">
        <v>237</v>
      </c>
      <c r="M946" s="143">
        <v>8000000</v>
      </c>
      <c r="N946" s="144">
        <v>1</v>
      </c>
      <c r="O946" s="143">
        <v>8000000</v>
      </c>
      <c r="P946" s="144" t="s">
        <v>2934</v>
      </c>
      <c r="Q946" s="144" t="s">
        <v>2934</v>
      </c>
      <c r="R946" s="144" t="s">
        <v>2934</v>
      </c>
      <c r="S946" s="141" t="s">
        <v>230</v>
      </c>
      <c r="T946" s="141" t="s">
        <v>2935</v>
      </c>
      <c r="U946" s="141" t="s">
        <v>2936</v>
      </c>
      <c r="V946" s="145"/>
      <c r="W946" s="141" t="s">
        <v>2946</v>
      </c>
      <c r="X946" s="146">
        <v>45429</v>
      </c>
      <c r="Y946" s="147" t="s">
        <v>3798</v>
      </c>
      <c r="Z946" s="147" t="s">
        <v>178</v>
      </c>
      <c r="AA946" s="141" t="s">
        <v>3873</v>
      </c>
      <c r="AB946" s="146">
        <v>45432</v>
      </c>
      <c r="AC946" s="162" t="s">
        <v>3877</v>
      </c>
      <c r="AD946" s="146">
        <v>45432</v>
      </c>
      <c r="AE946" s="163">
        <v>8000000</v>
      </c>
      <c r="AF946" s="152">
        <f t="shared" si="84"/>
        <v>0</v>
      </c>
      <c r="AG946" s="167">
        <v>751</v>
      </c>
      <c r="AH946" s="146">
        <v>45434</v>
      </c>
      <c r="AI946" s="163">
        <v>8000000</v>
      </c>
      <c r="AJ946" s="152">
        <f t="shared" si="85"/>
        <v>0</v>
      </c>
      <c r="AK946" s="164">
        <v>2697</v>
      </c>
      <c r="AL946" s="146">
        <v>45439</v>
      </c>
      <c r="AM946" s="163">
        <v>8000000</v>
      </c>
      <c r="AN946" s="158">
        <f t="shared" si="86"/>
        <v>0</v>
      </c>
      <c r="AO946" s="157">
        <v>0</v>
      </c>
      <c r="AP946" s="157"/>
      <c r="AQ946" s="158">
        <f t="shared" si="88"/>
        <v>8000000</v>
      </c>
      <c r="AR946" s="158">
        <f t="shared" si="87"/>
        <v>0</v>
      </c>
      <c r="AS946" s="159" t="s">
        <v>170</v>
      </c>
      <c r="AT946" s="164">
        <v>45</v>
      </c>
      <c r="AU946" s="165" t="s">
        <v>2955</v>
      </c>
      <c r="AV946" s="148"/>
    </row>
    <row r="947" spans="1:48" s="118" customFormat="1" ht="18.75" customHeight="1">
      <c r="A947" s="140">
        <v>207</v>
      </c>
      <c r="B947" s="141" t="s">
        <v>3878</v>
      </c>
      <c r="C947" s="142" t="s">
        <v>154</v>
      </c>
      <c r="D947" s="168" t="s">
        <v>113</v>
      </c>
      <c r="E947" s="168" t="s">
        <v>118</v>
      </c>
      <c r="F947" s="142" t="s">
        <v>126</v>
      </c>
      <c r="G947" s="141" t="s">
        <v>231</v>
      </c>
      <c r="H947" s="142" t="s">
        <v>198</v>
      </c>
      <c r="I947" s="142" t="s">
        <v>40</v>
      </c>
      <c r="J947" s="168" t="s">
        <v>3879</v>
      </c>
      <c r="K947" s="141" t="s">
        <v>225</v>
      </c>
      <c r="L947" s="141" t="s">
        <v>237</v>
      </c>
      <c r="M947" s="143">
        <v>11000000</v>
      </c>
      <c r="N947" s="144">
        <v>1</v>
      </c>
      <c r="O947" s="143">
        <v>11000000</v>
      </c>
      <c r="P947" s="144" t="s">
        <v>2934</v>
      </c>
      <c r="Q947" s="144" t="s">
        <v>2934</v>
      </c>
      <c r="R947" s="144" t="s">
        <v>2934</v>
      </c>
      <c r="S947" s="141" t="s">
        <v>230</v>
      </c>
      <c r="T947" s="141" t="s">
        <v>2935</v>
      </c>
      <c r="U947" s="141" t="s">
        <v>2936</v>
      </c>
      <c r="V947" s="145"/>
      <c r="W947" s="141" t="s">
        <v>2946</v>
      </c>
      <c r="X947" s="146">
        <v>45429</v>
      </c>
      <c r="Y947" s="147" t="s">
        <v>3798</v>
      </c>
      <c r="Z947" s="147" t="s">
        <v>178</v>
      </c>
      <c r="AA947" s="141" t="s">
        <v>3873</v>
      </c>
      <c r="AB947" s="146">
        <v>45432</v>
      </c>
      <c r="AC947" s="162" t="s">
        <v>3880</v>
      </c>
      <c r="AD947" s="146">
        <v>45432</v>
      </c>
      <c r="AE947" s="163">
        <v>11000000</v>
      </c>
      <c r="AF947" s="152">
        <f t="shared" si="84"/>
        <v>0</v>
      </c>
      <c r="AG947" s="167">
        <v>845</v>
      </c>
      <c r="AH947" s="146">
        <v>45435</v>
      </c>
      <c r="AI947" s="163">
        <v>11000000</v>
      </c>
      <c r="AJ947" s="152">
        <f t="shared" si="85"/>
        <v>0</v>
      </c>
      <c r="AK947" s="164">
        <v>2769</v>
      </c>
      <c r="AL947" s="146">
        <v>45440</v>
      </c>
      <c r="AM947" s="163">
        <v>11000000</v>
      </c>
      <c r="AN947" s="158">
        <f t="shared" si="86"/>
        <v>0</v>
      </c>
      <c r="AO947" s="157">
        <v>0</v>
      </c>
      <c r="AP947" s="157"/>
      <c r="AQ947" s="158">
        <f t="shared" si="88"/>
        <v>11000000</v>
      </c>
      <c r="AR947" s="158">
        <f t="shared" si="87"/>
        <v>0</v>
      </c>
      <c r="AS947" s="159" t="s">
        <v>170</v>
      </c>
      <c r="AT947" s="164">
        <v>44</v>
      </c>
      <c r="AU947" s="165" t="s">
        <v>2958</v>
      </c>
      <c r="AV947" s="148"/>
    </row>
    <row r="948" spans="1:48" s="118" customFormat="1" ht="18.75" customHeight="1">
      <c r="A948" s="140">
        <v>208</v>
      </c>
      <c r="B948" s="141" t="s">
        <v>3881</v>
      </c>
      <c r="C948" s="142" t="s">
        <v>154</v>
      </c>
      <c r="D948" s="168" t="s">
        <v>113</v>
      </c>
      <c r="E948" s="168" t="s">
        <v>118</v>
      </c>
      <c r="F948" s="142" t="s">
        <v>126</v>
      </c>
      <c r="G948" s="141" t="s">
        <v>231</v>
      </c>
      <c r="H948" s="142" t="s">
        <v>8</v>
      </c>
      <c r="I948" s="142" t="s">
        <v>40</v>
      </c>
      <c r="J948" s="168" t="s">
        <v>3882</v>
      </c>
      <c r="K948" s="141" t="s">
        <v>225</v>
      </c>
      <c r="L948" s="141" t="s">
        <v>237</v>
      </c>
      <c r="M948" s="143">
        <v>6480000</v>
      </c>
      <c r="N948" s="144">
        <v>1</v>
      </c>
      <c r="O948" s="143">
        <v>6480000</v>
      </c>
      <c r="P948" s="144" t="s">
        <v>2934</v>
      </c>
      <c r="Q948" s="144" t="s">
        <v>2934</v>
      </c>
      <c r="R948" s="144" t="s">
        <v>2934</v>
      </c>
      <c r="S948" s="141" t="s">
        <v>230</v>
      </c>
      <c r="T948" s="141" t="s">
        <v>2935</v>
      </c>
      <c r="U948" s="141" t="s">
        <v>2936</v>
      </c>
      <c r="V948" s="145"/>
      <c r="W948" s="141" t="s">
        <v>3063</v>
      </c>
      <c r="X948" s="146">
        <v>45429</v>
      </c>
      <c r="Y948" s="147" t="s">
        <v>3798</v>
      </c>
      <c r="Z948" s="147" t="s">
        <v>178</v>
      </c>
      <c r="AA948" s="141" t="s">
        <v>1819</v>
      </c>
      <c r="AB948" s="146">
        <v>45432</v>
      </c>
      <c r="AC948" s="162" t="s">
        <v>3883</v>
      </c>
      <c r="AD948" s="146">
        <v>45432</v>
      </c>
      <c r="AE948" s="163">
        <v>6480000</v>
      </c>
      <c r="AF948" s="152">
        <f t="shared" si="84"/>
        <v>0</v>
      </c>
      <c r="AG948" s="167">
        <v>782</v>
      </c>
      <c r="AH948" s="146">
        <v>45434</v>
      </c>
      <c r="AI948" s="163">
        <v>6480000</v>
      </c>
      <c r="AJ948" s="152">
        <f t="shared" si="85"/>
        <v>0</v>
      </c>
      <c r="AK948" s="164">
        <v>2735</v>
      </c>
      <c r="AL948" s="146">
        <v>45439</v>
      </c>
      <c r="AM948" s="163">
        <v>6480000</v>
      </c>
      <c r="AN948" s="158">
        <f t="shared" si="86"/>
        <v>0</v>
      </c>
      <c r="AO948" s="157">
        <v>0</v>
      </c>
      <c r="AP948" s="157"/>
      <c r="AQ948" s="158">
        <f t="shared" si="88"/>
        <v>6480000</v>
      </c>
      <c r="AR948" s="158">
        <f t="shared" si="87"/>
        <v>0</v>
      </c>
      <c r="AS948" s="159" t="s">
        <v>170</v>
      </c>
      <c r="AT948" s="164">
        <v>50</v>
      </c>
      <c r="AU948" s="165" t="s">
        <v>3075</v>
      </c>
      <c r="AV948" s="148"/>
    </row>
    <row r="949" spans="1:48" s="118" customFormat="1" ht="18.75" customHeight="1">
      <c r="A949" s="140">
        <v>209</v>
      </c>
      <c r="B949" s="141" t="s">
        <v>3884</v>
      </c>
      <c r="C949" s="142" t="s">
        <v>154</v>
      </c>
      <c r="D949" s="168" t="s">
        <v>113</v>
      </c>
      <c r="E949" s="168" t="s">
        <v>118</v>
      </c>
      <c r="F949" s="142" t="s">
        <v>126</v>
      </c>
      <c r="G949" s="141" t="s">
        <v>231</v>
      </c>
      <c r="H949" s="142" t="s">
        <v>8</v>
      </c>
      <c r="I949" s="142" t="s">
        <v>40</v>
      </c>
      <c r="J949" s="168" t="s">
        <v>3885</v>
      </c>
      <c r="K949" s="141" t="s">
        <v>225</v>
      </c>
      <c r="L949" s="141" t="s">
        <v>237</v>
      </c>
      <c r="M949" s="143">
        <v>6480000</v>
      </c>
      <c r="N949" s="144">
        <v>1</v>
      </c>
      <c r="O949" s="143">
        <v>6480000</v>
      </c>
      <c r="P949" s="144" t="s">
        <v>2934</v>
      </c>
      <c r="Q949" s="144" t="s">
        <v>2934</v>
      </c>
      <c r="R949" s="144" t="s">
        <v>2934</v>
      </c>
      <c r="S949" s="141" t="s">
        <v>230</v>
      </c>
      <c r="T949" s="141" t="s">
        <v>2935</v>
      </c>
      <c r="U949" s="141" t="s">
        <v>2936</v>
      </c>
      <c r="V949" s="145"/>
      <c r="W949" s="141" t="s">
        <v>3063</v>
      </c>
      <c r="X949" s="146">
        <v>45429</v>
      </c>
      <c r="Y949" s="147" t="s">
        <v>3798</v>
      </c>
      <c r="Z949" s="147" t="s">
        <v>178</v>
      </c>
      <c r="AA949" s="141" t="s">
        <v>1819</v>
      </c>
      <c r="AB949" s="146">
        <v>45432</v>
      </c>
      <c r="AC949" s="162" t="s">
        <v>3886</v>
      </c>
      <c r="AD949" s="146">
        <v>45432</v>
      </c>
      <c r="AE949" s="163">
        <v>6480000</v>
      </c>
      <c r="AF949" s="152">
        <f t="shared" si="84"/>
        <v>0</v>
      </c>
      <c r="AG949" s="167">
        <v>784</v>
      </c>
      <c r="AH949" s="146">
        <v>45434</v>
      </c>
      <c r="AI949" s="163">
        <v>6480000</v>
      </c>
      <c r="AJ949" s="152">
        <f t="shared" si="85"/>
        <v>0</v>
      </c>
      <c r="AK949" s="164">
        <v>2737</v>
      </c>
      <c r="AL949" s="146">
        <v>45439</v>
      </c>
      <c r="AM949" s="163">
        <v>6480000</v>
      </c>
      <c r="AN949" s="158">
        <f t="shared" si="86"/>
        <v>0</v>
      </c>
      <c r="AO949" s="157">
        <v>0</v>
      </c>
      <c r="AP949" s="157"/>
      <c r="AQ949" s="158">
        <f t="shared" si="88"/>
        <v>6480000</v>
      </c>
      <c r="AR949" s="158">
        <f t="shared" si="87"/>
        <v>0</v>
      </c>
      <c r="AS949" s="159" t="s">
        <v>170</v>
      </c>
      <c r="AT949" s="164">
        <v>56</v>
      </c>
      <c r="AU949" s="165" t="s">
        <v>3079</v>
      </c>
      <c r="AV949" s="148"/>
    </row>
    <row r="950" spans="1:48" s="118" customFormat="1" ht="18.75" customHeight="1">
      <c r="A950" s="140">
        <v>210</v>
      </c>
      <c r="B950" s="141" t="s">
        <v>3887</v>
      </c>
      <c r="C950" s="142" t="s">
        <v>154</v>
      </c>
      <c r="D950" s="168" t="s">
        <v>113</v>
      </c>
      <c r="E950" s="168" t="s">
        <v>118</v>
      </c>
      <c r="F950" s="142" t="s">
        <v>126</v>
      </c>
      <c r="G950" s="141" t="s">
        <v>231</v>
      </c>
      <c r="H950" s="142" t="s">
        <v>8</v>
      </c>
      <c r="I950" s="142" t="s">
        <v>40</v>
      </c>
      <c r="J950" s="168" t="s">
        <v>3888</v>
      </c>
      <c r="K950" s="141" t="s">
        <v>225</v>
      </c>
      <c r="L950" s="141" t="s">
        <v>237</v>
      </c>
      <c r="M950" s="143">
        <v>7200000</v>
      </c>
      <c r="N950" s="144">
        <v>1</v>
      </c>
      <c r="O950" s="143">
        <v>7200000</v>
      </c>
      <c r="P950" s="144" t="s">
        <v>2934</v>
      </c>
      <c r="Q950" s="144" t="s">
        <v>2934</v>
      </c>
      <c r="R950" s="144" t="s">
        <v>2934</v>
      </c>
      <c r="S950" s="141" t="s">
        <v>230</v>
      </c>
      <c r="T950" s="141" t="s">
        <v>2935</v>
      </c>
      <c r="U950" s="141" t="s">
        <v>2936</v>
      </c>
      <c r="V950" s="145"/>
      <c r="W950" s="141" t="s">
        <v>3063</v>
      </c>
      <c r="X950" s="146">
        <v>45429</v>
      </c>
      <c r="Y950" s="147" t="s">
        <v>3798</v>
      </c>
      <c r="Z950" s="147" t="s">
        <v>178</v>
      </c>
      <c r="AA950" s="141" t="s">
        <v>1819</v>
      </c>
      <c r="AB950" s="146">
        <v>45432</v>
      </c>
      <c r="AC950" s="162" t="s">
        <v>3889</v>
      </c>
      <c r="AD950" s="146">
        <v>45432</v>
      </c>
      <c r="AE950" s="163">
        <v>7200000</v>
      </c>
      <c r="AF950" s="152">
        <f t="shared" si="84"/>
        <v>0</v>
      </c>
      <c r="AG950" s="167">
        <v>762</v>
      </c>
      <c r="AH950" s="146">
        <v>45434</v>
      </c>
      <c r="AI950" s="163">
        <v>7200000</v>
      </c>
      <c r="AJ950" s="152">
        <f t="shared" si="85"/>
        <v>0</v>
      </c>
      <c r="AK950" s="164">
        <v>2696</v>
      </c>
      <c r="AL950" s="146">
        <v>45439</v>
      </c>
      <c r="AM950" s="163">
        <v>7200000</v>
      </c>
      <c r="AN950" s="158">
        <f t="shared" si="86"/>
        <v>0</v>
      </c>
      <c r="AO950" s="157">
        <v>0</v>
      </c>
      <c r="AP950" s="157"/>
      <c r="AQ950" s="158">
        <f t="shared" si="88"/>
        <v>7200000</v>
      </c>
      <c r="AR950" s="158">
        <f t="shared" si="87"/>
        <v>0</v>
      </c>
      <c r="AS950" s="159" t="s">
        <v>170</v>
      </c>
      <c r="AT950" s="164">
        <v>235</v>
      </c>
      <c r="AU950" s="165" t="s">
        <v>3071</v>
      </c>
      <c r="AV950" s="148"/>
    </row>
    <row r="951" spans="1:48" s="118" customFormat="1" ht="18.75" customHeight="1">
      <c r="A951" s="140">
        <v>211</v>
      </c>
      <c r="B951" s="141" t="s">
        <v>3890</v>
      </c>
      <c r="C951" s="142" t="s">
        <v>154</v>
      </c>
      <c r="D951" s="168" t="s">
        <v>113</v>
      </c>
      <c r="E951" s="168" t="s">
        <v>118</v>
      </c>
      <c r="F951" s="142" t="s">
        <v>126</v>
      </c>
      <c r="G951" s="141" t="s">
        <v>231</v>
      </c>
      <c r="H951" s="142" t="s">
        <v>198</v>
      </c>
      <c r="I951" s="142" t="s">
        <v>40</v>
      </c>
      <c r="J951" s="168" t="s">
        <v>3891</v>
      </c>
      <c r="K951" s="141" t="s">
        <v>225</v>
      </c>
      <c r="L951" s="141" t="s">
        <v>237</v>
      </c>
      <c r="M951" s="143">
        <v>6400000</v>
      </c>
      <c r="N951" s="144">
        <v>1</v>
      </c>
      <c r="O951" s="143">
        <v>6400000</v>
      </c>
      <c r="P951" s="144" t="s">
        <v>2934</v>
      </c>
      <c r="Q951" s="144" t="s">
        <v>2934</v>
      </c>
      <c r="R951" s="144" t="s">
        <v>2934</v>
      </c>
      <c r="S951" s="141" t="s">
        <v>230</v>
      </c>
      <c r="T951" s="141" t="s">
        <v>2935</v>
      </c>
      <c r="U951" s="141" t="s">
        <v>2936</v>
      </c>
      <c r="V951" s="145"/>
      <c r="W951" s="141" t="s">
        <v>2946</v>
      </c>
      <c r="X951" s="146">
        <v>45429</v>
      </c>
      <c r="Y951" s="147" t="s">
        <v>3798</v>
      </c>
      <c r="Z951" s="147" t="s">
        <v>178</v>
      </c>
      <c r="AA951" s="141" t="s">
        <v>1903</v>
      </c>
      <c r="AB951" s="146">
        <v>45432</v>
      </c>
      <c r="AC951" s="162" t="s">
        <v>3892</v>
      </c>
      <c r="AD951" s="146">
        <v>45432</v>
      </c>
      <c r="AE951" s="163">
        <v>6400000</v>
      </c>
      <c r="AF951" s="152">
        <f t="shared" si="84"/>
        <v>0</v>
      </c>
      <c r="AG951" s="167">
        <v>763</v>
      </c>
      <c r="AH951" s="146">
        <v>45434</v>
      </c>
      <c r="AI951" s="163">
        <v>6400000</v>
      </c>
      <c r="AJ951" s="152">
        <f t="shared" si="85"/>
        <v>0</v>
      </c>
      <c r="AK951" s="164">
        <v>2764</v>
      </c>
      <c r="AL951" s="146">
        <v>45440</v>
      </c>
      <c r="AM951" s="163">
        <v>6400000</v>
      </c>
      <c r="AN951" s="158">
        <f t="shared" si="86"/>
        <v>0</v>
      </c>
      <c r="AO951" s="157">
        <v>0</v>
      </c>
      <c r="AP951" s="157"/>
      <c r="AQ951" s="158">
        <f t="shared" si="88"/>
        <v>6400000</v>
      </c>
      <c r="AR951" s="158">
        <f t="shared" si="87"/>
        <v>0</v>
      </c>
      <c r="AS951" s="159" t="s">
        <v>170</v>
      </c>
      <c r="AT951" s="164">
        <v>88</v>
      </c>
      <c r="AU951" s="165" t="s">
        <v>3148</v>
      </c>
      <c r="AV951" s="148"/>
    </row>
    <row r="952" spans="1:48" s="118" customFormat="1" ht="18.75" customHeight="1">
      <c r="A952" s="140">
        <v>212</v>
      </c>
      <c r="B952" s="141" t="s">
        <v>3893</v>
      </c>
      <c r="C952" s="142" t="s">
        <v>154</v>
      </c>
      <c r="D952" s="168" t="s">
        <v>113</v>
      </c>
      <c r="E952" s="168" t="s">
        <v>118</v>
      </c>
      <c r="F952" s="142" t="s">
        <v>126</v>
      </c>
      <c r="G952" s="141" t="s">
        <v>231</v>
      </c>
      <c r="H952" s="142" t="s">
        <v>198</v>
      </c>
      <c r="I952" s="142" t="s">
        <v>40</v>
      </c>
      <c r="J952" s="168" t="s">
        <v>3894</v>
      </c>
      <c r="K952" s="141" t="s">
        <v>225</v>
      </c>
      <c r="L952" s="141" t="s">
        <v>237</v>
      </c>
      <c r="M952" s="143">
        <v>4333333</v>
      </c>
      <c r="N952" s="144">
        <v>1</v>
      </c>
      <c r="O952" s="143">
        <v>4333333</v>
      </c>
      <c r="P952" s="144" t="s">
        <v>2934</v>
      </c>
      <c r="Q952" s="144" t="s">
        <v>2934</v>
      </c>
      <c r="R952" s="144" t="s">
        <v>2934</v>
      </c>
      <c r="S952" s="141" t="s">
        <v>230</v>
      </c>
      <c r="T952" s="141" t="s">
        <v>2935</v>
      </c>
      <c r="U952" s="141" t="s">
        <v>2936</v>
      </c>
      <c r="V952" s="145"/>
      <c r="W952" s="141" t="s">
        <v>2946</v>
      </c>
      <c r="X952" s="146">
        <v>45429</v>
      </c>
      <c r="Y952" s="147" t="s">
        <v>3798</v>
      </c>
      <c r="Z952" s="147" t="s">
        <v>178</v>
      </c>
      <c r="AA952" s="141" t="s">
        <v>1903</v>
      </c>
      <c r="AB952" s="146">
        <v>45432</v>
      </c>
      <c r="AC952" s="162" t="s">
        <v>3895</v>
      </c>
      <c r="AD952" s="146">
        <v>45432</v>
      </c>
      <c r="AE952" s="163">
        <v>4333333</v>
      </c>
      <c r="AF952" s="152">
        <f t="shared" si="84"/>
        <v>0</v>
      </c>
      <c r="AG952" s="167">
        <v>764</v>
      </c>
      <c r="AH952" s="146">
        <v>45434</v>
      </c>
      <c r="AI952" s="163">
        <v>4333333</v>
      </c>
      <c r="AJ952" s="152">
        <f t="shared" si="85"/>
        <v>0</v>
      </c>
      <c r="AK952" s="164" t="s">
        <v>3896</v>
      </c>
      <c r="AL952" s="146">
        <v>45440</v>
      </c>
      <c r="AM952" s="163">
        <v>4333333</v>
      </c>
      <c r="AN952" s="158">
        <f t="shared" si="86"/>
        <v>0</v>
      </c>
      <c r="AO952" s="157">
        <v>0</v>
      </c>
      <c r="AP952" s="157"/>
      <c r="AQ952" s="158">
        <f t="shared" si="88"/>
        <v>4333333</v>
      </c>
      <c r="AR952" s="158">
        <f t="shared" si="87"/>
        <v>0</v>
      </c>
      <c r="AS952" s="159" t="s">
        <v>170</v>
      </c>
      <c r="AT952" s="164">
        <v>84</v>
      </c>
      <c r="AU952" s="165" t="s">
        <v>3169</v>
      </c>
      <c r="AV952" s="148"/>
    </row>
    <row r="953" spans="1:48" s="118" customFormat="1" ht="18.75" customHeight="1">
      <c r="A953" s="140">
        <v>213</v>
      </c>
      <c r="B953" s="141" t="s">
        <v>3897</v>
      </c>
      <c r="C953" s="142" t="s">
        <v>154</v>
      </c>
      <c r="D953" s="168" t="s">
        <v>113</v>
      </c>
      <c r="E953" s="168" t="s">
        <v>118</v>
      </c>
      <c r="F953" s="142" t="s">
        <v>126</v>
      </c>
      <c r="G953" s="141" t="s">
        <v>231</v>
      </c>
      <c r="H953" s="142" t="s">
        <v>104</v>
      </c>
      <c r="I953" s="142" t="s">
        <v>40</v>
      </c>
      <c r="J953" s="168" t="s">
        <v>3898</v>
      </c>
      <c r="K953" s="141" t="s">
        <v>225</v>
      </c>
      <c r="L953" s="141" t="s">
        <v>237</v>
      </c>
      <c r="M953" s="143">
        <v>5786667</v>
      </c>
      <c r="N953" s="144">
        <v>1</v>
      </c>
      <c r="O953" s="143">
        <v>5786667</v>
      </c>
      <c r="P953" s="144" t="s">
        <v>2934</v>
      </c>
      <c r="Q953" s="144" t="s">
        <v>2934</v>
      </c>
      <c r="R953" s="144" t="s">
        <v>2934</v>
      </c>
      <c r="S953" s="141" t="s">
        <v>230</v>
      </c>
      <c r="T953" s="141" t="s">
        <v>2935</v>
      </c>
      <c r="U953" s="141" t="s">
        <v>2936</v>
      </c>
      <c r="V953" s="145"/>
      <c r="W953" s="141" t="s">
        <v>2937</v>
      </c>
      <c r="X953" s="146">
        <v>45429</v>
      </c>
      <c r="Y953" s="147" t="s">
        <v>3798</v>
      </c>
      <c r="Z953" s="147" t="s">
        <v>178</v>
      </c>
      <c r="AA953" s="141" t="s">
        <v>3899</v>
      </c>
      <c r="AB953" s="146">
        <v>45432</v>
      </c>
      <c r="AC953" s="162" t="s">
        <v>3900</v>
      </c>
      <c r="AD953" s="146">
        <v>45432</v>
      </c>
      <c r="AE953" s="163">
        <v>5786667</v>
      </c>
      <c r="AF953" s="152">
        <f t="shared" si="84"/>
        <v>0</v>
      </c>
      <c r="AG953" s="167">
        <v>765</v>
      </c>
      <c r="AH953" s="146">
        <v>45434</v>
      </c>
      <c r="AI953" s="163">
        <v>5786667</v>
      </c>
      <c r="AJ953" s="152">
        <f t="shared" si="85"/>
        <v>0</v>
      </c>
      <c r="AK953" s="164">
        <v>2722</v>
      </c>
      <c r="AL953" s="146">
        <v>45439</v>
      </c>
      <c r="AM953" s="163">
        <v>5786667</v>
      </c>
      <c r="AN953" s="158">
        <f t="shared" si="86"/>
        <v>0</v>
      </c>
      <c r="AO953" s="157">
        <v>0</v>
      </c>
      <c r="AP953" s="157"/>
      <c r="AQ953" s="158">
        <f t="shared" si="88"/>
        <v>5786667</v>
      </c>
      <c r="AR953" s="158">
        <f t="shared" si="87"/>
        <v>0</v>
      </c>
      <c r="AS953" s="159" t="s">
        <v>170</v>
      </c>
      <c r="AT953" s="164">
        <v>22</v>
      </c>
      <c r="AU953" s="165" t="s">
        <v>3247</v>
      </c>
      <c r="AV953" s="148"/>
    </row>
    <row r="954" spans="1:48" s="118" customFormat="1" ht="18.75" customHeight="1">
      <c r="A954" s="140">
        <v>214</v>
      </c>
      <c r="B954" s="141" t="s">
        <v>3901</v>
      </c>
      <c r="C954" s="142" t="s">
        <v>154</v>
      </c>
      <c r="D954" s="168" t="s">
        <v>113</v>
      </c>
      <c r="E954" s="168" t="s">
        <v>118</v>
      </c>
      <c r="F954" s="142" t="s">
        <v>126</v>
      </c>
      <c r="G954" s="141" t="s">
        <v>231</v>
      </c>
      <c r="H954" s="142" t="s">
        <v>4</v>
      </c>
      <c r="I954" s="142" t="s">
        <v>40</v>
      </c>
      <c r="J954" s="168" t="s">
        <v>3902</v>
      </c>
      <c r="K954" s="141" t="s">
        <v>225</v>
      </c>
      <c r="L954" s="141" t="s">
        <v>237</v>
      </c>
      <c r="M954" s="143">
        <v>7338666</v>
      </c>
      <c r="N954" s="144">
        <v>1</v>
      </c>
      <c r="O954" s="143">
        <v>7338666</v>
      </c>
      <c r="P954" s="144" t="s">
        <v>2934</v>
      </c>
      <c r="Q954" s="144" t="s">
        <v>2934</v>
      </c>
      <c r="R954" s="144" t="s">
        <v>2934</v>
      </c>
      <c r="S954" s="141" t="s">
        <v>230</v>
      </c>
      <c r="T954" s="141" t="s">
        <v>2935</v>
      </c>
      <c r="U954" s="141" t="s">
        <v>2936</v>
      </c>
      <c r="V954" s="145"/>
      <c r="W954" s="141" t="s">
        <v>3026</v>
      </c>
      <c r="X954" s="146">
        <v>45429</v>
      </c>
      <c r="Y954" s="147" t="s">
        <v>3798</v>
      </c>
      <c r="Z954" s="147" t="s">
        <v>178</v>
      </c>
      <c r="AA954" s="141" t="s">
        <v>649</v>
      </c>
      <c r="AB954" s="146">
        <v>45432</v>
      </c>
      <c r="AC954" s="162" t="s">
        <v>3903</v>
      </c>
      <c r="AD954" s="146">
        <v>45432</v>
      </c>
      <c r="AE954" s="163">
        <v>7338666</v>
      </c>
      <c r="AF954" s="152">
        <f t="shared" si="84"/>
        <v>0</v>
      </c>
      <c r="AG954" s="167">
        <v>768</v>
      </c>
      <c r="AH954" s="146">
        <v>45434</v>
      </c>
      <c r="AI954" s="163">
        <v>5137065</v>
      </c>
      <c r="AJ954" s="152">
        <f t="shared" si="85"/>
        <v>2201601</v>
      </c>
      <c r="AK954" s="164">
        <v>2847</v>
      </c>
      <c r="AL954" s="146">
        <v>45440</v>
      </c>
      <c r="AM954" s="163">
        <v>5137065</v>
      </c>
      <c r="AN954" s="158">
        <f t="shared" si="86"/>
        <v>0</v>
      </c>
      <c r="AO954" s="157">
        <v>0</v>
      </c>
      <c r="AP954" s="157"/>
      <c r="AQ954" s="158">
        <f t="shared" si="88"/>
        <v>5137065</v>
      </c>
      <c r="AR954" s="158">
        <f t="shared" si="87"/>
        <v>2201601</v>
      </c>
      <c r="AS954" s="159" t="s">
        <v>170</v>
      </c>
      <c r="AT954" s="164">
        <v>371</v>
      </c>
      <c r="AU954" s="165" t="s">
        <v>3032</v>
      </c>
      <c r="AV954" s="148" t="s">
        <v>3904</v>
      </c>
    </row>
    <row r="955" spans="1:48" s="118" customFormat="1" ht="18.75" customHeight="1">
      <c r="A955" s="140">
        <v>215</v>
      </c>
      <c r="B955" s="141" t="s">
        <v>3905</v>
      </c>
      <c r="C955" s="142" t="s">
        <v>154</v>
      </c>
      <c r="D955" s="168" t="s">
        <v>113</v>
      </c>
      <c r="E955" s="168" t="s">
        <v>118</v>
      </c>
      <c r="F955" s="142" t="s">
        <v>126</v>
      </c>
      <c r="G955" s="141" t="s">
        <v>231</v>
      </c>
      <c r="H955" s="142" t="s">
        <v>4</v>
      </c>
      <c r="I955" s="142" t="s">
        <v>40</v>
      </c>
      <c r="J955" s="168" t="s">
        <v>3906</v>
      </c>
      <c r="K955" s="141" t="s">
        <v>225</v>
      </c>
      <c r="L955" s="141" t="s">
        <v>237</v>
      </c>
      <c r="M955" s="143">
        <v>7338666</v>
      </c>
      <c r="N955" s="144">
        <v>1</v>
      </c>
      <c r="O955" s="143">
        <v>7338666</v>
      </c>
      <c r="P955" s="144" t="s">
        <v>2934</v>
      </c>
      <c r="Q955" s="144" t="s">
        <v>2934</v>
      </c>
      <c r="R955" s="144" t="s">
        <v>2934</v>
      </c>
      <c r="S955" s="141" t="s">
        <v>230</v>
      </c>
      <c r="T955" s="141" t="s">
        <v>2935</v>
      </c>
      <c r="U955" s="141" t="s">
        <v>2936</v>
      </c>
      <c r="V955" s="145"/>
      <c r="W955" s="141" t="s">
        <v>3026</v>
      </c>
      <c r="X955" s="146">
        <v>45429</v>
      </c>
      <c r="Y955" s="147" t="s">
        <v>3798</v>
      </c>
      <c r="Z955" s="147" t="s">
        <v>178</v>
      </c>
      <c r="AA955" s="141" t="s">
        <v>649</v>
      </c>
      <c r="AB955" s="146">
        <v>45432</v>
      </c>
      <c r="AC955" s="162" t="s">
        <v>3907</v>
      </c>
      <c r="AD955" s="146">
        <v>45432</v>
      </c>
      <c r="AE955" s="163">
        <v>7338666</v>
      </c>
      <c r="AF955" s="152">
        <f t="shared" si="84"/>
        <v>0</v>
      </c>
      <c r="AG955" s="167">
        <v>786</v>
      </c>
      <c r="AH955" s="146">
        <v>45434</v>
      </c>
      <c r="AI955" s="163">
        <v>4892442</v>
      </c>
      <c r="AJ955" s="152">
        <f t="shared" si="85"/>
        <v>2446224</v>
      </c>
      <c r="AK955" s="164" t="s">
        <v>3908</v>
      </c>
      <c r="AL955" s="146">
        <v>45440</v>
      </c>
      <c r="AM955" s="163">
        <v>4892442</v>
      </c>
      <c r="AN955" s="158">
        <f t="shared" si="86"/>
        <v>0</v>
      </c>
      <c r="AO955" s="157">
        <v>0</v>
      </c>
      <c r="AP955" s="157"/>
      <c r="AQ955" s="158">
        <f t="shared" si="88"/>
        <v>4892442</v>
      </c>
      <c r="AR955" s="158">
        <f t="shared" si="87"/>
        <v>2446224</v>
      </c>
      <c r="AS955" s="159" t="s">
        <v>170</v>
      </c>
      <c r="AT955" s="164">
        <v>375</v>
      </c>
      <c r="AU955" s="165" t="s">
        <v>3028</v>
      </c>
      <c r="AV955" s="148" t="s">
        <v>3909</v>
      </c>
    </row>
    <row r="956" spans="1:48" s="118" customFormat="1" ht="18.75" customHeight="1">
      <c r="A956" s="140">
        <v>216</v>
      </c>
      <c r="B956" s="141" t="s">
        <v>3910</v>
      </c>
      <c r="C956" s="142" t="s">
        <v>154</v>
      </c>
      <c r="D956" s="168" t="s">
        <v>113</v>
      </c>
      <c r="E956" s="168" t="s">
        <v>118</v>
      </c>
      <c r="F956" s="142" t="s">
        <v>126</v>
      </c>
      <c r="G956" s="141" t="s">
        <v>231</v>
      </c>
      <c r="H956" s="142" t="s">
        <v>4</v>
      </c>
      <c r="I956" s="142" t="s">
        <v>40</v>
      </c>
      <c r="J956" s="168" t="s">
        <v>3911</v>
      </c>
      <c r="K956" s="141" t="s">
        <v>225</v>
      </c>
      <c r="L956" s="141" t="s">
        <v>237</v>
      </c>
      <c r="M956" s="143">
        <v>6360150</v>
      </c>
      <c r="N956" s="144">
        <v>1</v>
      </c>
      <c r="O956" s="143">
        <v>6360150</v>
      </c>
      <c r="P956" s="144" t="s">
        <v>2934</v>
      </c>
      <c r="Q956" s="144" t="s">
        <v>2934</v>
      </c>
      <c r="R956" s="144" t="s">
        <v>2934</v>
      </c>
      <c r="S956" s="141" t="s">
        <v>230</v>
      </c>
      <c r="T956" s="141" t="s">
        <v>2935</v>
      </c>
      <c r="U956" s="141" t="s">
        <v>2936</v>
      </c>
      <c r="V956" s="145"/>
      <c r="W956" s="141" t="s">
        <v>3026</v>
      </c>
      <c r="X956" s="146">
        <v>45429</v>
      </c>
      <c r="Y956" s="147" t="s">
        <v>3798</v>
      </c>
      <c r="Z956" s="147" t="s">
        <v>178</v>
      </c>
      <c r="AA956" s="141" t="s">
        <v>649</v>
      </c>
      <c r="AB956" s="146">
        <v>45432</v>
      </c>
      <c r="AC956" s="162" t="s">
        <v>3912</v>
      </c>
      <c r="AD956" s="146">
        <v>45432</v>
      </c>
      <c r="AE956" s="163">
        <v>6360150</v>
      </c>
      <c r="AF956" s="152">
        <f t="shared" si="84"/>
        <v>0</v>
      </c>
      <c r="AG956" s="167">
        <v>787</v>
      </c>
      <c r="AH956" s="146">
        <v>45434</v>
      </c>
      <c r="AI956" s="163">
        <v>5037064</v>
      </c>
      <c r="AJ956" s="152">
        <f t="shared" si="85"/>
        <v>1323086</v>
      </c>
      <c r="AK956" s="164">
        <v>2902</v>
      </c>
      <c r="AL956" s="146">
        <v>45441</v>
      </c>
      <c r="AM956" s="163">
        <v>5037064</v>
      </c>
      <c r="AN956" s="158">
        <f t="shared" si="86"/>
        <v>0</v>
      </c>
      <c r="AO956" s="157">
        <v>0</v>
      </c>
      <c r="AP956" s="157"/>
      <c r="AQ956" s="158">
        <f t="shared" si="88"/>
        <v>5037064</v>
      </c>
      <c r="AR956" s="158">
        <f t="shared" si="87"/>
        <v>1323086</v>
      </c>
      <c r="AS956" s="159" t="s">
        <v>170</v>
      </c>
      <c r="AT956" s="164">
        <v>415</v>
      </c>
      <c r="AU956" s="165" t="s">
        <v>3046</v>
      </c>
      <c r="AV956" s="148" t="s">
        <v>3913</v>
      </c>
    </row>
    <row r="957" spans="1:48" s="118" customFormat="1" ht="18.75" customHeight="1">
      <c r="A957" s="140">
        <v>217</v>
      </c>
      <c r="B957" s="141" t="s">
        <v>3914</v>
      </c>
      <c r="C957" s="142" t="s">
        <v>154</v>
      </c>
      <c r="D957" s="168" t="s">
        <v>113</v>
      </c>
      <c r="E957" s="168" t="s">
        <v>118</v>
      </c>
      <c r="F957" s="142" t="s">
        <v>126</v>
      </c>
      <c r="G957" s="141" t="s">
        <v>231</v>
      </c>
      <c r="H957" s="142" t="s">
        <v>217</v>
      </c>
      <c r="I957" s="142" t="s">
        <v>40</v>
      </c>
      <c r="J957" s="168" t="s">
        <v>3915</v>
      </c>
      <c r="K957" s="141" t="s">
        <v>225</v>
      </c>
      <c r="L957" s="141" t="s">
        <v>237</v>
      </c>
      <c r="M957" s="143">
        <v>6400000</v>
      </c>
      <c r="N957" s="144">
        <v>1</v>
      </c>
      <c r="O957" s="143">
        <v>6400000</v>
      </c>
      <c r="P957" s="144" t="s">
        <v>2934</v>
      </c>
      <c r="Q957" s="144" t="s">
        <v>2934</v>
      </c>
      <c r="R957" s="144" t="s">
        <v>2934</v>
      </c>
      <c r="S957" s="141" t="s">
        <v>230</v>
      </c>
      <c r="T957" s="141" t="s">
        <v>2935</v>
      </c>
      <c r="U957" s="141" t="s">
        <v>2936</v>
      </c>
      <c r="V957" s="145"/>
      <c r="W957" s="141" t="s">
        <v>3172</v>
      </c>
      <c r="X957" s="146">
        <v>45429</v>
      </c>
      <c r="Y957" s="147" t="s">
        <v>3798</v>
      </c>
      <c r="Z957" s="147" t="s">
        <v>178</v>
      </c>
      <c r="AA957" s="141" t="s">
        <v>3569</v>
      </c>
      <c r="AB957" s="146">
        <v>45432</v>
      </c>
      <c r="AC957" s="162" t="s">
        <v>3916</v>
      </c>
      <c r="AD957" s="146">
        <v>45432</v>
      </c>
      <c r="AE957" s="163">
        <v>6400000</v>
      </c>
      <c r="AF957" s="152">
        <f t="shared" si="84"/>
        <v>0</v>
      </c>
      <c r="AG957" s="167">
        <v>788</v>
      </c>
      <c r="AH957" s="146">
        <v>45434</v>
      </c>
      <c r="AI957" s="163">
        <v>6400000</v>
      </c>
      <c r="AJ957" s="152">
        <f t="shared" si="85"/>
        <v>0</v>
      </c>
      <c r="AK957" s="164">
        <v>2767</v>
      </c>
      <c r="AL957" s="146">
        <v>45440</v>
      </c>
      <c r="AM957" s="163">
        <v>6400000</v>
      </c>
      <c r="AN957" s="158">
        <f t="shared" si="86"/>
        <v>0</v>
      </c>
      <c r="AO957" s="157">
        <v>0</v>
      </c>
      <c r="AP957" s="157"/>
      <c r="AQ957" s="158">
        <f t="shared" si="88"/>
        <v>6400000</v>
      </c>
      <c r="AR957" s="158">
        <f t="shared" si="87"/>
        <v>0</v>
      </c>
      <c r="AS957" s="159" t="s">
        <v>170</v>
      </c>
      <c r="AT957" s="164">
        <v>329</v>
      </c>
      <c r="AU957" s="165" t="s">
        <v>3192</v>
      </c>
      <c r="AV957" s="148"/>
    </row>
    <row r="958" spans="1:48" s="118" customFormat="1" ht="18.75" customHeight="1">
      <c r="A958" s="140">
        <v>218</v>
      </c>
      <c r="B958" s="141" t="s">
        <v>3917</v>
      </c>
      <c r="C958" s="142" t="s">
        <v>154</v>
      </c>
      <c r="D958" s="168" t="s">
        <v>113</v>
      </c>
      <c r="E958" s="168" t="s">
        <v>118</v>
      </c>
      <c r="F958" s="142" t="s">
        <v>126</v>
      </c>
      <c r="G958" s="141" t="s">
        <v>231</v>
      </c>
      <c r="H958" s="142" t="s">
        <v>4</v>
      </c>
      <c r="I958" s="142" t="s">
        <v>40</v>
      </c>
      <c r="J958" s="168" t="s">
        <v>3918</v>
      </c>
      <c r="K958" s="141" t="s">
        <v>225</v>
      </c>
      <c r="L958" s="141" t="s">
        <v>237</v>
      </c>
      <c r="M958" s="143">
        <v>7000000</v>
      </c>
      <c r="N958" s="144">
        <v>1</v>
      </c>
      <c r="O958" s="143">
        <v>7000000</v>
      </c>
      <c r="P958" s="144" t="s">
        <v>2934</v>
      </c>
      <c r="Q958" s="144" t="s">
        <v>2934</v>
      </c>
      <c r="R958" s="144" t="s">
        <v>2934</v>
      </c>
      <c r="S958" s="141" t="s">
        <v>230</v>
      </c>
      <c r="T958" s="141" t="s">
        <v>2935</v>
      </c>
      <c r="U958" s="141" t="s">
        <v>2936</v>
      </c>
      <c r="V958" s="145"/>
      <c r="W958" s="141" t="s">
        <v>3097</v>
      </c>
      <c r="X958" s="146">
        <v>45429</v>
      </c>
      <c r="Y958" s="147" t="s">
        <v>3798</v>
      </c>
      <c r="Z958" s="147" t="s">
        <v>178</v>
      </c>
      <c r="AA958" s="141" t="s">
        <v>3919</v>
      </c>
      <c r="AB958" s="146">
        <v>45432</v>
      </c>
      <c r="AC958" s="162" t="s">
        <v>3920</v>
      </c>
      <c r="AD958" s="146">
        <v>45432</v>
      </c>
      <c r="AE958" s="163">
        <v>7000000</v>
      </c>
      <c r="AF958" s="152">
        <f t="shared" si="84"/>
        <v>0</v>
      </c>
      <c r="AG958" s="167">
        <v>781</v>
      </c>
      <c r="AH958" s="146">
        <v>45434</v>
      </c>
      <c r="AI958" s="163">
        <v>7000000</v>
      </c>
      <c r="AJ958" s="152">
        <f t="shared" si="85"/>
        <v>0</v>
      </c>
      <c r="AK958" s="164">
        <v>2765</v>
      </c>
      <c r="AL958" s="146">
        <v>45440</v>
      </c>
      <c r="AM958" s="163">
        <v>7000000</v>
      </c>
      <c r="AN958" s="158">
        <f t="shared" si="86"/>
        <v>0</v>
      </c>
      <c r="AO958" s="157">
        <v>0</v>
      </c>
      <c r="AP958" s="157"/>
      <c r="AQ958" s="158">
        <f t="shared" si="88"/>
        <v>7000000</v>
      </c>
      <c r="AR958" s="158">
        <f t="shared" si="87"/>
        <v>0</v>
      </c>
      <c r="AS958" s="159" t="s">
        <v>170</v>
      </c>
      <c r="AT958" s="164">
        <v>101</v>
      </c>
      <c r="AU958" s="165" t="s">
        <v>3131</v>
      </c>
      <c r="AV958" s="148"/>
    </row>
    <row r="959" spans="1:48" s="118" customFormat="1" ht="18.75" customHeight="1">
      <c r="A959" s="140">
        <v>219</v>
      </c>
      <c r="B959" s="141" t="s">
        <v>3921</v>
      </c>
      <c r="C959" s="142" t="s">
        <v>154</v>
      </c>
      <c r="D959" s="168" t="s">
        <v>113</v>
      </c>
      <c r="E959" s="168" t="s">
        <v>118</v>
      </c>
      <c r="F959" s="142" t="s">
        <v>126</v>
      </c>
      <c r="G959" s="141" t="s">
        <v>231</v>
      </c>
      <c r="H959" s="142" t="s">
        <v>4</v>
      </c>
      <c r="I959" s="142" t="s">
        <v>40</v>
      </c>
      <c r="J959" s="168" t="s">
        <v>3922</v>
      </c>
      <c r="K959" s="141" t="s">
        <v>225</v>
      </c>
      <c r="L959" s="141" t="s">
        <v>237</v>
      </c>
      <c r="M959" s="143">
        <v>2240007</v>
      </c>
      <c r="N959" s="144">
        <v>1</v>
      </c>
      <c r="O959" s="143">
        <v>2240007</v>
      </c>
      <c r="P959" s="144" t="s">
        <v>2934</v>
      </c>
      <c r="Q959" s="144" t="s">
        <v>2934</v>
      </c>
      <c r="R959" s="144" t="s">
        <v>2934</v>
      </c>
      <c r="S959" s="141" t="s">
        <v>230</v>
      </c>
      <c r="T959" s="141" t="s">
        <v>2935</v>
      </c>
      <c r="U959" s="141" t="s">
        <v>2936</v>
      </c>
      <c r="V959" s="145"/>
      <c r="W959" s="141" t="s">
        <v>3097</v>
      </c>
      <c r="X959" s="146">
        <v>45429</v>
      </c>
      <c r="Y959" s="147" t="s">
        <v>3798</v>
      </c>
      <c r="Z959" s="147" t="s">
        <v>178</v>
      </c>
      <c r="AA959" s="141" t="s">
        <v>3919</v>
      </c>
      <c r="AB959" s="146">
        <v>45432</v>
      </c>
      <c r="AC959" s="162" t="s">
        <v>3923</v>
      </c>
      <c r="AD959" s="146">
        <v>45432</v>
      </c>
      <c r="AE959" s="163">
        <v>2240007</v>
      </c>
      <c r="AF959" s="152">
        <f t="shared" si="84"/>
        <v>0</v>
      </c>
      <c r="AG959" s="167">
        <v>780</v>
      </c>
      <c r="AH959" s="146">
        <v>45434</v>
      </c>
      <c r="AI959" s="163">
        <v>2240000</v>
      </c>
      <c r="AJ959" s="152">
        <f t="shared" si="85"/>
        <v>7</v>
      </c>
      <c r="AK959" s="164">
        <v>2988</v>
      </c>
      <c r="AL959" s="146">
        <v>45441</v>
      </c>
      <c r="AM959" s="163">
        <v>2240000</v>
      </c>
      <c r="AN959" s="158">
        <f t="shared" si="86"/>
        <v>0</v>
      </c>
      <c r="AO959" s="157">
        <v>0</v>
      </c>
      <c r="AP959" s="157"/>
      <c r="AQ959" s="158">
        <f t="shared" si="88"/>
        <v>2240000</v>
      </c>
      <c r="AR959" s="158">
        <f t="shared" si="87"/>
        <v>7</v>
      </c>
      <c r="AS959" s="159" t="s">
        <v>168</v>
      </c>
      <c r="AT959" s="164">
        <v>423</v>
      </c>
      <c r="AU959" s="165" t="s">
        <v>3107</v>
      </c>
      <c r="AV959" s="148" t="s">
        <v>3924</v>
      </c>
    </row>
    <row r="960" spans="1:48" s="118" customFormat="1" ht="18.75" customHeight="1">
      <c r="A960" s="140">
        <v>220</v>
      </c>
      <c r="B960" s="141" t="s">
        <v>3925</v>
      </c>
      <c r="C960" s="142" t="s">
        <v>154</v>
      </c>
      <c r="D960" s="168" t="s">
        <v>113</v>
      </c>
      <c r="E960" s="168" t="s">
        <v>118</v>
      </c>
      <c r="F960" s="142" t="s">
        <v>128</v>
      </c>
      <c r="G960" s="141" t="s">
        <v>234</v>
      </c>
      <c r="H960" s="142" t="s">
        <v>209</v>
      </c>
      <c r="I960" s="142" t="s">
        <v>40</v>
      </c>
      <c r="J960" s="168" t="s">
        <v>3926</v>
      </c>
      <c r="K960" s="141" t="s">
        <v>222</v>
      </c>
      <c r="L960" s="141" t="s">
        <v>3927</v>
      </c>
      <c r="M960" s="143">
        <v>2857142.8571428573</v>
      </c>
      <c r="N960" s="144">
        <v>7</v>
      </c>
      <c r="O960" s="143">
        <v>20000000</v>
      </c>
      <c r="P960" s="144" t="s">
        <v>2934</v>
      </c>
      <c r="Q960" s="144" t="s">
        <v>2934</v>
      </c>
      <c r="R960" s="144" t="s">
        <v>2934</v>
      </c>
      <c r="S960" s="141" t="s">
        <v>230</v>
      </c>
      <c r="T960" s="141" t="s">
        <v>2935</v>
      </c>
      <c r="U960" s="141" t="s">
        <v>2936</v>
      </c>
      <c r="V960" s="145"/>
      <c r="W960" s="141" t="s">
        <v>2972</v>
      </c>
      <c r="X960" s="146">
        <v>45429</v>
      </c>
      <c r="Y960" s="147" t="s">
        <v>3928</v>
      </c>
      <c r="Z960" s="147" t="s">
        <v>178</v>
      </c>
      <c r="AA960" s="141" t="s">
        <v>3547</v>
      </c>
      <c r="AB960" s="146">
        <v>45432</v>
      </c>
      <c r="AC960" s="162" t="s">
        <v>3929</v>
      </c>
      <c r="AD960" s="146">
        <v>45434</v>
      </c>
      <c r="AE960" s="163">
        <v>20000000</v>
      </c>
      <c r="AF960" s="152">
        <f t="shared" si="84"/>
        <v>0</v>
      </c>
      <c r="AG960" s="167"/>
      <c r="AH960" s="146">
        <v>45434</v>
      </c>
      <c r="AI960" s="163"/>
      <c r="AJ960" s="152">
        <f t="shared" si="85"/>
        <v>20000000</v>
      </c>
      <c r="AK960" s="164"/>
      <c r="AL960" s="146"/>
      <c r="AM960" s="163"/>
      <c r="AN960" s="158">
        <f t="shared" si="86"/>
        <v>0</v>
      </c>
      <c r="AO960" s="157"/>
      <c r="AP960" s="157"/>
      <c r="AQ960" s="158">
        <f t="shared" si="88"/>
        <v>0</v>
      </c>
      <c r="AR960" s="158">
        <f t="shared" si="87"/>
        <v>20000000</v>
      </c>
      <c r="AS960" s="159"/>
      <c r="AT960" s="164"/>
      <c r="AU960" s="165"/>
      <c r="AV960" s="148"/>
    </row>
    <row r="961" spans="1:48" s="118" customFormat="1" ht="18.75" customHeight="1">
      <c r="A961" s="140">
        <v>221</v>
      </c>
      <c r="B961" s="141" t="s">
        <v>3930</v>
      </c>
      <c r="C961" s="142" t="s">
        <v>154</v>
      </c>
      <c r="D961" s="168" t="s">
        <v>113</v>
      </c>
      <c r="E961" s="168" t="s">
        <v>118</v>
      </c>
      <c r="F961" s="142" t="s">
        <v>128</v>
      </c>
      <c r="G961" s="141" t="s">
        <v>234</v>
      </c>
      <c r="H961" s="142" t="s">
        <v>4</v>
      </c>
      <c r="I961" s="142" t="s">
        <v>40</v>
      </c>
      <c r="J961" s="168" t="s">
        <v>3931</v>
      </c>
      <c r="K961" s="141" t="s">
        <v>218</v>
      </c>
      <c r="L961" s="141" t="s">
        <v>3932</v>
      </c>
      <c r="M961" s="143">
        <v>9000000</v>
      </c>
      <c r="N961" s="144">
        <v>2</v>
      </c>
      <c r="O961" s="143">
        <v>18000000</v>
      </c>
      <c r="P961" s="144" t="s">
        <v>2934</v>
      </c>
      <c r="Q961" s="144" t="s">
        <v>2934</v>
      </c>
      <c r="R961" s="144" t="s">
        <v>2934</v>
      </c>
      <c r="S961" s="141" t="s">
        <v>230</v>
      </c>
      <c r="T961" s="141" t="s">
        <v>2935</v>
      </c>
      <c r="U961" s="141" t="s">
        <v>2936</v>
      </c>
      <c r="V961" s="145"/>
      <c r="W961" s="141" t="s">
        <v>3097</v>
      </c>
      <c r="X961" s="146">
        <v>45429</v>
      </c>
      <c r="Y961" s="147" t="s">
        <v>3933</v>
      </c>
      <c r="Z961" s="147" t="s">
        <v>178</v>
      </c>
      <c r="AA961" s="141" t="s">
        <v>3934</v>
      </c>
      <c r="AB961" s="146">
        <v>45432</v>
      </c>
      <c r="AC961" s="162" t="s">
        <v>3935</v>
      </c>
      <c r="AD961" s="146">
        <v>45433</v>
      </c>
      <c r="AE961" s="163">
        <v>18000000</v>
      </c>
      <c r="AF961" s="152">
        <f t="shared" si="84"/>
        <v>0</v>
      </c>
      <c r="AG961" s="167">
        <v>822</v>
      </c>
      <c r="AH961" s="146">
        <v>45434</v>
      </c>
      <c r="AI961" s="163">
        <v>18000000</v>
      </c>
      <c r="AJ961" s="152">
        <f t="shared" si="85"/>
        <v>0</v>
      </c>
      <c r="AK961" s="164">
        <v>2987</v>
      </c>
      <c r="AL961" s="146">
        <v>45441</v>
      </c>
      <c r="AM961" s="163">
        <v>18000000</v>
      </c>
      <c r="AN961" s="158">
        <f t="shared" si="86"/>
        <v>0</v>
      </c>
      <c r="AO961" s="157">
        <v>0</v>
      </c>
      <c r="AP961" s="157"/>
      <c r="AQ961" s="158">
        <f t="shared" si="88"/>
        <v>18000000</v>
      </c>
      <c r="AR961" s="158">
        <f t="shared" si="87"/>
        <v>0</v>
      </c>
      <c r="AS961" s="159" t="s">
        <v>170</v>
      </c>
      <c r="AT961" s="164">
        <v>456</v>
      </c>
      <c r="AU961" s="165" t="s">
        <v>1087</v>
      </c>
      <c r="AV961" s="148"/>
    </row>
    <row r="962" spans="1:48" s="118" customFormat="1" ht="18.75" customHeight="1">
      <c r="A962" s="140">
        <v>222</v>
      </c>
      <c r="B962" s="141" t="s">
        <v>3936</v>
      </c>
      <c r="C962" s="142" t="s">
        <v>154</v>
      </c>
      <c r="D962" s="168" t="s">
        <v>113</v>
      </c>
      <c r="E962" s="168" t="s">
        <v>118</v>
      </c>
      <c r="F962" s="142" t="s">
        <v>128</v>
      </c>
      <c r="G962" s="141" t="s">
        <v>234</v>
      </c>
      <c r="H962" s="142" t="s">
        <v>4</v>
      </c>
      <c r="I962" s="142" t="s">
        <v>40</v>
      </c>
      <c r="J962" s="168" t="s">
        <v>3937</v>
      </c>
      <c r="K962" s="141" t="s">
        <v>218</v>
      </c>
      <c r="L962" s="141" t="s">
        <v>3932</v>
      </c>
      <c r="M962" s="143">
        <v>7300000</v>
      </c>
      <c r="N962" s="144">
        <v>2</v>
      </c>
      <c r="O962" s="143">
        <v>14600000</v>
      </c>
      <c r="P962" s="144" t="s">
        <v>2934</v>
      </c>
      <c r="Q962" s="144" t="s">
        <v>2934</v>
      </c>
      <c r="R962" s="144" t="s">
        <v>2934</v>
      </c>
      <c r="S962" s="141" t="s">
        <v>230</v>
      </c>
      <c r="T962" s="141" t="s">
        <v>2935</v>
      </c>
      <c r="U962" s="141" t="s">
        <v>2936</v>
      </c>
      <c r="V962" s="145"/>
      <c r="W962" s="141" t="s">
        <v>3097</v>
      </c>
      <c r="X962" s="146">
        <v>45429</v>
      </c>
      <c r="Y962" s="147" t="s">
        <v>3933</v>
      </c>
      <c r="Z962" s="147" t="s">
        <v>178</v>
      </c>
      <c r="AA962" s="141" t="s">
        <v>3934</v>
      </c>
      <c r="AB962" s="146">
        <v>45432</v>
      </c>
      <c r="AC962" s="162" t="s">
        <v>3938</v>
      </c>
      <c r="AD962" s="146">
        <v>45433</v>
      </c>
      <c r="AE962" s="163">
        <v>14600000</v>
      </c>
      <c r="AF962" s="152">
        <f t="shared" si="84"/>
        <v>0</v>
      </c>
      <c r="AG962" s="167">
        <v>823</v>
      </c>
      <c r="AH962" s="146">
        <v>45434</v>
      </c>
      <c r="AI962" s="163">
        <v>14600000</v>
      </c>
      <c r="AJ962" s="152">
        <f t="shared" si="85"/>
        <v>0</v>
      </c>
      <c r="AK962" s="164">
        <v>2979</v>
      </c>
      <c r="AL962" s="146">
        <v>45441</v>
      </c>
      <c r="AM962" s="163">
        <v>14600000</v>
      </c>
      <c r="AN962" s="158">
        <f t="shared" si="86"/>
        <v>0</v>
      </c>
      <c r="AO962" s="157">
        <v>0</v>
      </c>
      <c r="AP962" s="157"/>
      <c r="AQ962" s="158">
        <f t="shared" si="88"/>
        <v>14600000</v>
      </c>
      <c r="AR962" s="158">
        <f t="shared" si="87"/>
        <v>0</v>
      </c>
      <c r="AS962" s="159" t="s">
        <v>170</v>
      </c>
      <c r="AT962" s="164">
        <v>453</v>
      </c>
      <c r="AU962" s="165" t="s">
        <v>3939</v>
      </c>
      <c r="AV962" s="148"/>
    </row>
    <row r="963" spans="1:48" s="118" customFormat="1" ht="18.75" customHeight="1">
      <c r="A963" s="140">
        <v>223</v>
      </c>
      <c r="B963" s="141" t="s">
        <v>3940</v>
      </c>
      <c r="C963" s="142" t="s">
        <v>154</v>
      </c>
      <c r="D963" s="168" t="s">
        <v>113</v>
      </c>
      <c r="E963" s="168" t="s">
        <v>118</v>
      </c>
      <c r="F963" s="142" t="s">
        <v>130</v>
      </c>
      <c r="G963" s="141" t="s">
        <v>233</v>
      </c>
      <c r="H963" s="142" t="s">
        <v>78</v>
      </c>
      <c r="I963" s="142" t="s">
        <v>40</v>
      </c>
      <c r="J963" s="168" t="s">
        <v>3941</v>
      </c>
      <c r="K963" s="141" t="s">
        <v>225</v>
      </c>
      <c r="L963" s="141" t="s">
        <v>237</v>
      </c>
      <c r="M963" s="143">
        <v>52500000</v>
      </c>
      <c r="N963" s="144">
        <v>1</v>
      </c>
      <c r="O963" s="143">
        <v>52500000</v>
      </c>
      <c r="P963" s="144" t="s">
        <v>2934</v>
      </c>
      <c r="Q963" s="144" t="s">
        <v>2934</v>
      </c>
      <c r="R963" s="144" t="s">
        <v>2934</v>
      </c>
      <c r="S963" s="141" t="s">
        <v>230</v>
      </c>
      <c r="T963" s="141" t="s">
        <v>2935</v>
      </c>
      <c r="U963" s="141" t="s">
        <v>2936</v>
      </c>
      <c r="V963" s="145"/>
      <c r="W963" s="141" t="s">
        <v>3345</v>
      </c>
      <c r="X963" s="146">
        <v>45436</v>
      </c>
      <c r="Y963" s="147">
        <v>202417000049203</v>
      </c>
      <c r="Z963" s="147" t="s">
        <v>178</v>
      </c>
      <c r="AA963" s="141" t="s">
        <v>3942</v>
      </c>
      <c r="AB963" s="146">
        <v>45436</v>
      </c>
      <c r="AC963" s="162" t="s">
        <v>3943</v>
      </c>
      <c r="AD963" s="146">
        <v>45433</v>
      </c>
      <c r="AE963" s="163">
        <v>52500000</v>
      </c>
      <c r="AF963" s="152">
        <f t="shared" si="84"/>
        <v>0</v>
      </c>
      <c r="AG963" s="167">
        <v>825</v>
      </c>
      <c r="AH963" s="146">
        <v>45434</v>
      </c>
      <c r="AI963" s="163">
        <v>52500000</v>
      </c>
      <c r="AJ963" s="152">
        <f t="shared" si="85"/>
        <v>0</v>
      </c>
      <c r="AK963" s="164">
        <v>2898</v>
      </c>
      <c r="AL963" s="146">
        <v>45441</v>
      </c>
      <c r="AM963" s="163">
        <v>52500000</v>
      </c>
      <c r="AN963" s="158">
        <f t="shared" si="86"/>
        <v>0</v>
      </c>
      <c r="AO963" s="157">
        <v>0</v>
      </c>
      <c r="AP963" s="157"/>
      <c r="AQ963" s="158">
        <f t="shared" si="88"/>
        <v>52500000</v>
      </c>
      <c r="AR963" s="158">
        <f t="shared" si="87"/>
        <v>0</v>
      </c>
      <c r="AS963" s="159" t="s">
        <v>174</v>
      </c>
      <c r="AT963" s="164">
        <v>111124</v>
      </c>
      <c r="AU963" s="165" t="s">
        <v>3944</v>
      </c>
      <c r="AV963" s="148"/>
    </row>
    <row r="964" spans="1:48" s="118" customFormat="1" ht="18.75" customHeight="1">
      <c r="A964" s="140">
        <v>224</v>
      </c>
      <c r="B964" s="141" t="s">
        <v>3945</v>
      </c>
      <c r="C964" s="142" t="s">
        <v>154</v>
      </c>
      <c r="D964" s="168" t="s">
        <v>113</v>
      </c>
      <c r="E964" s="168" t="s">
        <v>118</v>
      </c>
      <c r="F964" s="142" t="s">
        <v>127</v>
      </c>
      <c r="G964" s="141" t="s">
        <v>232</v>
      </c>
      <c r="H964" s="142" t="s">
        <v>209</v>
      </c>
      <c r="I964" s="142" t="s">
        <v>40</v>
      </c>
      <c r="J964" s="168" t="s">
        <v>3946</v>
      </c>
      <c r="K964" s="141" t="s">
        <v>163</v>
      </c>
      <c r="L964" s="141" t="s">
        <v>3947</v>
      </c>
      <c r="M964" s="143">
        <v>50000000</v>
      </c>
      <c r="N964" s="144">
        <v>1</v>
      </c>
      <c r="O964" s="143">
        <v>50000000</v>
      </c>
      <c r="P964" s="144" t="s">
        <v>2934</v>
      </c>
      <c r="Q964" s="144" t="s">
        <v>2934</v>
      </c>
      <c r="R964" s="144" t="s">
        <v>2934</v>
      </c>
      <c r="S964" s="141" t="s">
        <v>230</v>
      </c>
      <c r="T964" s="141" t="s">
        <v>2935</v>
      </c>
      <c r="U964" s="141" t="s">
        <v>2936</v>
      </c>
      <c r="V964" s="145"/>
      <c r="W964" s="141" t="s">
        <v>3172</v>
      </c>
      <c r="X964" s="146">
        <v>45435</v>
      </c>
      <c r="Y964" s="147">
        <v>202417000050003</v>
      </c>
      <c r="Z964" s="147" t="s">
        <v>178</v>
      </c>
      <c r="AA964" s="141" t="s">
        <v>3783</v>
      </c>
      <c r="AB964" s="146">
        <v>45435</v>
      </c>
      <c r="AC964" s="162" t="s">
        <v>3948</v>
      </c>
      <c r="AD964" s="146">
        <v>45436</v>
      </c>
      <c r="AE964" s="163">
        <v>50000000</v>
      </c>
      <c r="AF964" s="152">
        <f t="shared" si="84"/>
        <v>0</v>
      </c>
      <c r="AG964" s="167"/>
      <c r="AH964" s="146"/>
      <c r="AI964" s="163"/>
      <c r="AJ964" s="152">
        <f t="shared" si="85"/>
        <v>50000000</v>
      </c>
      <c r="AK964" s="164"/>
      <c r="AL964" s="146"/>
      <c r="AM964" s="163"/>
      <c r="AN964" s="158">
        <f t="shared" si="86"/>
        <v>0</v>
      </c>
      <c r="AO964" s="157"/>
      <c r="AP964" s="157"/>
      <c r="AQ964" s="158">
        <f t="shared" si="88"/>
        <v>0</v>
      </c>
      <c r="AR964" s="158">
        <f t="shared" si="87"/>
        <v>50000000</v>
      </c>
      <c r="AS964" s="159"/>
      <c r="AT964" s="164"/>
      <c r="AU964" s="165"/>
      <c r="AV964" s="148"/>
    </row>
    <row r="965" spans="1:48" s="118" customFormat="1" ht="18.75" customHeight="1">
      <c r="A965" s="140">
        <v>225</v>
      </c>
      <c r="B965" s="141" t="s">
        <v>3949</v>
      </c>
      <c r="C965" s="142" t="s">
        <v>154</v>
      </c>
      <c r="D965" s="168" t="s">
        <v>113</v>
      </c>
      <c r="E965" s="168" t="s">
        <v>118</v>
      </c>
      <c r="F965" s="142" t="s">
        <v>126</v>
      </c>
      <c r="G965" s="141" t="s">
        <v>231</v>
      </c>
      <c r="H965" s="142" t="s">
        <v>4</v>
      </c>
      <c r="I965" s="142" t="s">
        <v>40</v>
      </c>
      <c r="J965" s="168" t="s">
        <v>3950</v>
      </c>
      <c r="K965" s="141" t="s">
        <v>225</v>
      </c>
      <c r="L965" s="141" t="s">
        <v>237</v>
      </c>
      <c r="M965" s="143">
        <v>8267900</v>
      </c>
      <c r="N965" s="144">
        <v>1</v>
      </c>
      <c r="O965" s="143">
        <v>8267900</v>
      </c>
      <c r="P965" s="144" t="s">
        <v>2934</v>
      </c>
      <c r="Q965" s="144" t="s">
        <v>2934</v>
      </c>
      <c r="R965" s="144" t="s">
        <v>2934</v>
      </c>
      <c r="S965" s="141" t="s">
        <v>230</v>
      </c>
      <c r="T965" s="141" t="s">
        <v>2935</v>
      </c>
      <c r="U965" s="141" t="s">
        <v>2936</v>
      </c>
      <c r="V965" s="145"/>
      <c r="W965" s="141" t="s">
        <v>3097</v>
      </c>
      <c r="X965" s="146">
        <v>45435</v>
      </c>
      <c r="Y965" s="147">
        <v>202417000050543</v>
      </c>
      <c r="Z965" s="147" t="s">
        <v>178</v>
      </c>
      <c r="AA965" s="141" t="s">
        <v>3783</v>
      </c>
      <c r="AB965" s="146">
        <v>45435</v>
      </c>
      <c r="AC965" s="162" t="s">
        <v>3951</v>
      </c>
      <c r="AD965" s="146">
        <v>45436</v>
      </c>
      <c r="AE965" s="163">
        <v>8267900</v>
      </c>
      <c r="AF965" s="152">
        <f t="shared" si="84"/>
        <v>0</v>
      </c>
      <c r="AG965" s="167">
        <v>846</v>
      </c>
      <c r="AH965" s="146">
        <v>45436</v>
      </c>
      <c r="AI965" s="163">
        <v>8267900</v>
      </c>
      <c r="AJ965" s="152">
        <f t="shared" si="85"/>
        <v>0</v>
      </c>
      <c r="AK965" s="164">
        <v>3014</v>
      </c>
      <c r="AL965" s="146">
        <v>45441</v>
      </c>
      <c r="AM965" s="163">
        <v>8267900</v>
      </c>
      <c r="AN965" s="158">
        <f t="shared" si="86"/>
        <v>0</v>
      </c>
      <c r="AO965" s="157">
        <v>0</v>
      </c>
      <c r="AP965" s="157"/>
      <c r="AQ965" s="158">
        <f t="shared" si="88"/>
        <v>8267900</v>
      </c>
      <c r="AR965" s="158">
        <f t="shared" si="87"/>
        <v>0</v>
      </c>
      <c r="AS965" s="159" t="s">
        <v>170</v>
      </c>
      <c r="AT965" s="164">
        <v>316</v>
      </c>
      <c r="AU965" s="165" t="s">
        <v>3139</v>
      </c>
      <c r="AV965" s="148"/>
    </row>
    <row r="966" spans="1:48" s="118" customFormat="1" ht="18.75" customHeight="1">
      <c r="A966" s="140">
        <v>226</v>
      </c>
      <c r="B966" s="141" t="s">
        <v>3952</v>
      </c>
      <c r="C966" s="142" t="s">
        <v>154</v>
      </c>
      <c r="D966" s="168" t="s">
        <v>113</v>
      </c>
      <c r="E966" s="168" t="s">
        <v>118</v>
      </c>
      <c r="F966" s="142" t="s">
        <v>126</v>
      </c>
      <c r="G966" s="141" t="s">
        <v>231</v>
      </c>
      <c r="H966" s="142" t="s">
        <v>4</v>
      </c>
      <c r="I966" s="142" t="s">
        <v>40</v>
      </c>
      <c r="J966" s="168" t="s">
        <v>3953</v>
      </c>
      <c r="K966" s="141" t="s">
        <v>225</v>
      </c>
      <c r="L966" s="141" t="s">
        <v>237</v>
      </c>
      <c r="M966" s="143">
        <v>2690845</v>
      </c>
      <c r="N966" s="144">
        <v>1</v>
      </c>
      <c r="O966" s="143">
        <v>2690845</v>
      </c>
      <c r="P966" s="144" t="s">
        <v>2934</v>
      </c>
      <c r="Q966" s="144" t="s">
        <v>2934</v>
      </c>
      <c r="R966" s="144" t="s">
        <v>2934</v>
      </c>
      <c r="S966" s="141" t="s">
        <v>230</v>
      </c>
      <c r="T966" s="141" t="s">
        <v>2935</v>
      </c>
      <c r="U966" s="141" t="s">
        <v>2936</v>
      </c>
      <c r="V966" s="145"/>
      <c r="W966" s="141" t="s">
        <v>3026</v>
      </c>
      <c r="X966" s="146">
        <v>45439</v>
      </c>
      <c r="Y966" s="147" t="s">
        <v>3954</v>
      </c>
      <c r="Z966" s="147" t="s">
        <v>178</v>
      </c>
      <c r="AA966" s="141" t="s">
        <v>1873</v>
      </c>
      <c r="AB966" s="146">
        <v>45439</v>
      </c>
      <c r="AC966" s="162" t="s">
        <v>3955</v>
      </c>
      <c r="AD966" s="146">
        <v>45439</v>
      </c>
      <c r="AE966" s="163">
        <v>2690845</v>
      </c>
      <c r="AF966" s="152">
        <f t="shared" si="84"/>
        <v>0</v>
      </c>
      <c r="AG966" s="167">
        <v>849</v>
      </c>
      <c r="AH966" s="146">
        <v>45440</v>
      </c>
      <c r="AI966" s="163">
        <v>2690845</v>
      </c>
      <c r="AJ966" s="152">
        <f t="shared" si="85"/>
        <v>0</v>
      </c>
      <c r="AK966" s="164">
        <v>2999</v>
      </c>
      <c r="AL966" s="146">
        <v>45441</v>
      </c>
      <c r="AM966" s="163">
        <v>2690845</v>
      </c>
      <c r="AN966" s="158">
        <f t="shared" si="86"/>
        <v>0</v>
      </c>
      <c r="AO966" s="157">
        <v>0</v>
      </c>
      <c r="AP966" s="157"/>
      <c r="AQ966" s="158">
        <f t="shared" si="88"/>
        <v>2690845</v>
      </c>
      <c r="AR966" s="158">
        <f t="shared" si="87"/>
        <v>0</v>
      </c>
      <c r="AS966" s="159" t="s">
        <v>170</v>
      </c>
      <c r="AT966" s="164">
        <v>435</v>
      </c>
      <c r="AU966" s="165" t="s">
        <v>3039</v>
      </c>
      <c r="AV966" s="148"/>
    </row>
    <row r="967" spans="1:48" s="118" customFormat="1" ht="18.75" customHeight="1">
      <c r="A967" s="140">
        <v>227</v>
      </c>
      <c r="B967" s="141" t="s">
        <v>3956</v>
      </c>
      <c r="C967" s="142" t="s">
        <v>154</v>
      </c>
      <c r="D967" s="168" t="s">
        <v>113</v>
      </c>
      <c r="E967" s="168" t="s">
        <v>118</v>
      </c>
      <c r="F967" s="142" t="s">
        <v>126</v>
      </c>
      <c r="G967" s="141" t="s">
        <v>231</v>
      </c>
      <c r="H967" s="142" t="s">
        <v>4</v>
      </c>
      <c r="I967" s="142" t="s">
        <v>40</v>
      </c>
      <c r="J967" s="168" t="s">
        <v>3957</v>
      </c>
      <c r="K967" s="141" t="s">
        <v>225</v>
      </c>
      <c r="L967" s="141" t="s">
        <v>237</v>
      </c>
      <c r="M967" s="143">
        <v>4323201</v>
      </c>
      <c r="N967" s="144">
        <v>1</v>
      </c>
      <c r="O967" s="143">
        <v>4323201</v>
      </c>
      <c r="P967" s="144" t="s">
        <v>2934</v>
      </c>
      <c r="Q967" s="144" t="s">
        <v>2934</v>
      </c>
      <c r="R967" s="144" t="s">
        <v>2934</v>
      </c>
      <c r="S967" s="141" t="s">
        <v>230</v>
      </c>
      <c r="T967" s="141" t="s">
        <v>2935</v>
      </c>
      <c r="U967" s="141" t="s">
        <v>2936</v>
      </c>
      <c r="V967" s="145"/>
      <c r="W967" s="141" t="s">
        <v>3026</v>
      </c>
      <c r="X967" s="146">
        <v>45439</v>
      </c>
      <c r="Y967" s="147" t="s">
        <v>3954</v>
      </c>
      <c r="Z967" s="147" t="s">
        <v>178</v>
      </c>
      <c r="AA967" s="141" t="s">
        <v>645</v>
      </c>
      <c r="AB967" s="146">
        <v>45439</v>
      </c>
      <c r="AC967" s="162" t="s">
        <v>3958</v>
      </c>
      <c r="AD967" s="146">
        <v>45439</v>
      </c>
      <c r="AE967" s="163">
        <v>4323201</v>
      </c>
      <c r="AF967" s="152">
        <f t="shared" si="84"/>
        <v>0</v>
      </c>
      <c r="AG967" s="167">
        <v>850</v>
      </c>
      <c r="AH967" s="146">
        <v>45440</v>
      </c>
      <c r="AI967" s="163">
        <v>4323201</v>
      </c>
      <c r="AJ967" s="152">
        <f t="shared" si="85"/>
        <v>0</v>
      </c>
      <c r="AK967" s="164">
        <v>2986</v>
      </c>
      <c r="AL967" s="146">
        <v>45441</v>
      </c>
      <c r="AM967" s="163">
        <v>4323201</v>
      </c>
      <c r="AN967" s="158">
        <f t="shared" si="86"/>
        <v>0</v>
      </c>
      <c r="AO967" s="157">
        <v>0</v>
      </c>
      <c r="AP967" s="157"/>
      <c r="AQ967" s="158">
        <f t="shared" si="88"/>
        <v>4323201</v>
      </c>
      <c r="AR967" s="158">
        <f t="shared" si="87"/>
        <v>0</v>
      </c>
      <c r="AS967" s="159" t="s">
        <v>170</v>
      </c>
      <c r="AT967" s="164">
        <v>432</v>
      </c>
      <c r="AU967" s="165" t="s">
        <v>3054</v>
      </c>
      <c r="AV967" s="148"/>
    </row>
    <row r="968" spans="1:48" s="118" customFormat="1" ht="18.75" customHeight="1">
      <c r="A968" s="140">
        <v>228</v>
      </c>
      <c r="B968" s="141" t="s">
        <v>3959</v>
      </c>
      <c r="C968" s="142" t="s">
        <v>154</v>
      </c>
      <c r="D968" s="168" t="s">
        <v>113</v>
      </c>
      <c r="E968" s="168" t="s">
        <v>118</v>
      </c>
      <c r="F968" s="142" t="s">
        <v>126</v>
      </c>
      <c r="G968" s="141" t="s">
        <v>231</v>
      </c>
      <c r="H968" s="142" t="s">
        <v>4</v>
      </c>
      <c r="I968" s="142" t="s">
        <v>40</v>
      </c>
      <c r="J968" s="168" t="s">
        <v>3960</v>
      </c>
      <c r="K968" s="141" t="s">
        <v>225</v>
      </c>
      <c r="L968" s="141" t="s">
        <v>237</v>
      </c>
      <c r="M968" s="143">
        <v>2366223</v>
      </c>
      <c r="N968" s="144">
        <v>1</v>
      </c>
      <c r="O968" s="143">
        <v>2366223</v>
      </c>
      <c r="P968" s="144" t="s">
        <v>2934</v>
      </c>
      <c r="Q968" s="144" t="s">
        <v>2934</v>
      </c>
      <c r="R968" s="144" t="s">
        <v>2934</v>
      </c>
      <c r="S968" s="141" t="s">
        <v>230</v>
      </c>
      <c r="T968" s="141" t="s">
        <v>2935</v>
      </c>
      <c r="U968" s="141" t="s">
        <v>2936</v>
      </c>
      <c r="V968" s="145"/>
      <c r="W968" s="141" t="s">
        <v>3026</v>
      </c>
      <c r="X968" s="146">
        <v>45439</v>
      </c>
      <c r="Y968" s="147" t="s">
        <v>3954</v>
      </c>
      <c r="Z968" s="147" t="s">
        <v>178</v>
      </c>
      <c r="AA968" s="141" t="s">
        <v>645</v>
      </c>
      <c r="AB968" s="146">
        <v>45439</v>
      </c>
      <c r="AC968" s="162" t="s">
        <v>3961</v>
      </c>
      <c r="AD968" s="146">
        <v>45439</v>
      </c>
      <c r="AE968" s="163">
        <v>2366223</v>
      </c>
      <c r="AF968" s="152">
        <f t="shared" ref="AF968" si="89">O968-AE968</f>
        <v>0</v>
      </c>
      <c r="AG968" s="167">
        <v>851</v>
      </c>
      <c r="AH968" s="146">
        <v>45440</v>
      </c>
      <c r="AI968" s="163">
        <v>2366223</v>
      </c>
      <c r="AJ968" s="152">
        <f t="shared" ref="AJ968" si="90">AE968-AI968</f>
        <v>0</v>
      </c>
      <c r="AK968" s="164">
        <v>2985</v>
      </c>
      <c r="AL968" s="146">
        <v>45441</v>
      </c>
      <c r="AM968" s="163">
        <v>2366223</v>
      </c>
      <c r="AN968" s="158">
        <f t="shared" ref="AN968" si="91">AI968-AM968</f>
        <v>0</v>
      </c>
      <c r="AO968" s="157">
        <v>0</v>
      </c>
      <c r="AP968" s="157"/>
      <c r="AQ968" s="158">
        <f t="shared" si="88"/>
        <v>2366223</v>
      </c>
      <c r="AR968" s="158">
        <f t="shared" si="87"/>
        <v>0</v>
      </c>
      <c r="AS968" s="159" t="s">
        <v>170</v>
      </c>
      <c r="AT968" s="164">
        <v>436</v>
      </c>
      <c r="AU968" s="165" t="s">
        <v>3060</v>
      </c>
      <c r="AV968" s="148" t="s">
        <v>3469</v>
      </c>
    </row>
    <row r="969" spans="1:48" ht="21" customHeight="1">
      <c r="A969" s="119"/>
      <c r="B969" s="120"/>
      <c r="C969" s="121"/>
      <c r="D969" s="122"/>
      <c r="E969" s="122"/>
      <c r="F969" s="121"/>
      <c r="G969" s="120"/>
      <c r="H969" s="121"/>
      <c r="I969" s="121"/>
      <c r="J969" s="122"/>
      <c r="K969" s="120"/>
      <c r="L969" s="120"/>
      <c r="M969" s="123"/>
      <c r="N969" s="124"/>
      <c r="O969" s="123"/>
      <c r="P969" s="124"/>
      <c r="Q969" s="124"/>
      <c r="R969" s="124"/>
      <c r="S969" s="120"/>
      <c r="T969" s="120"/>
      <c r="U969" s="120"/>
      <c r="V969" s="125"/>
      <c r="W969" s="125"/>
      <c r="X969" s="126"/>
      <c r="Y969" s="127"/>
      <c r="Z969" s="127"/>
      <c r="AA969" s="120"/>
      <c r="AB969" s="126"/>
      <c r="AC969" s="128"/>
      <c r="AD969" s="126"/>
      <c r="AE969" s="129"/>
      <c r="AF969" s="130"/>
      <c r="AG969" s="131"/>
      <c r="AH969" s="126"/>
      <c r="AI969" s="132"/>
      <c r="AJ969" s="130"/>
      <c r="AK969" s="133"/>
      <c r="AL969" s="126"/>
      <c r="AM969" s="129"/>
      <c r="AN969" s="134"/>
      <c r="AO969" s="135"/>
      <c r="AP969" s="135"/>
      <c r="AQ969" s="134"/>
      <c r="AR969" s="134"/>
      <c r="AS969" s="136"/>
      <c r="AT969" s="133"/>
      <c r="AU969" s="137"/>
      <c r="AV969" s="138"/>
    </row>
  </sheetData>
  <mergeCells count="8">
    <mergeCell ref="A5:V5"/>
    <mergeCell ref="X5:AV5"/>
    <mergeCell ref="A1:B3"/>
    <mergeCell ref="C1:AT3"/>
    <mergeCell ref="A4:AV4"/>
    <mergeCell ref="AU2:AV2"/>
    <mergeCell ref="AU3:AV3"/>
    <mergeCell ref="AU1:AV1"/>
  </mergeCells>
  <phoneticPr fontId="10" type="noConversion"/>
  <dataValidations disablePrompts="1" count="1">
    <dataValidation allowBlank="1" showErrorMessage="1" sqref="AN8:AN968 AU59:AU60 AU62:AU64 AS88:AU105 AS79:AU86 AU11 AU13 AU15 AU17:AU18 AU20:AU21 AU23 AU27:AU41 AU43:AU47 AU49:AU51 AU53 AU55:AU57 AU69:AU77 AO52:AO106 AJ8:AJ968 AO8:AO50 AF8:AF968 AQ8:AR968 AP8:AP106 AS8:AT77 AS626:AS629"/>
  </dataValidations>
  <pageMargins left="0.7" right="0.7" top="0.75" bottom="0.75" header="0" footer="0"/>
  <pageSetup paperSize="9"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Listas!$H$1:$H$13</xm:f>
          </x14:formula1>
          <xm:sqref>K63:K64 K88:K105 K37:K38 K42:K47 K49:K50 K21:K34 K52:K57 K9:K19 K78 K112 K114 K134:K141 K166:K167 K183:K187 K189:K190 K303 K305 K310 K314 K317:K319 K322:K323 K327:K333 K341:K349 K363:K366 K368:K370 K374 K377 K536 K573 K584:K590 K592 K596 K603:K616 K618:K619 K621 K648 K675 K677 K742 K820</xm:sqref>
        </x14:dataValidation>
        <x14:dataValidation type="list" allowBlank="1" showInputMessage="1" showErrorMessage="1">
          <x14:formula1>
            <xm:f>Listas!$G$1:$G$11</xm:f>
          </x14:formula1>
          <xm:sqref>I8:I70 I91:I105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V26"/>
  <sheetViews>
    <sheetView zoomScale="70" zoomScaleNormal="70" workbookViewId="0">
      <selection activeCell="C39" sqref="C39"/>
    </sheetView>
  </sheetViews>
  <sheetFormatPr baseColWidth="10" defaultColWidth="25.625" defaultRowHeight="14.25"/>
  <cols>
    <col min="12" max="12" width="57.375" customWidth="1"/>
  </cols>
  <sheetData>
    <row r="1" spans="1:48" s="32" customFormat="1" ht="21" customHeight="1">
      <c r="A1" s="97" t="s">
        <v>150</v>
      </c>
      <c r="B1" s="98"/>
      <c r="C1" s="98"/>
      <c r="D1" s="98"/>
      <c r="E1" s="98"/>
      <c r="F1" s="98"/>
      <c r="G1" s="98"/>
      <c r="H1" s="98"/>
      <c r="I1" s="98"/>
      <c r="J1" s="98"/>
      <c r="K1" s="98"/>
      <c r="L1" s="98"/>
      <c r="M1" s="98"/>
      <c r="N1" s="98"/>
      <c r="O1" s="98"/>
      <c r="P1" s="98"/>
      <c r="Q1" s="98"/>
      <c r="R1" s="98"/>
      <c r="S1" s="98"/>
      <c r="T1" s="98"/>
      <c r="U1" s="98"/>
      <c r="V1" s="98"/>
      <c r="W1" s="98"/>
      <c r="X1" s="99" t="s">
        <v>30</v>
      </c>
      <c r="Y1" s="99"/>
      <c r="Z1" s="99"/>
      <c r="AA1" s="99"/>
      <c r="AB1" s="99"/>
      <c r="AC1" s="99"/>
      <c r="AD1" s="99"/>
      <c r="AE1" s="99"/>
      <c r="AF1" s="99"/>
      <c r="AG1" s="99"/>
      <c r="AH1" s="99"/>
      <c r="AI1" s="99"/>
      <c r="AJ1" s="99"/>
      <c r="AK1" s="99"/>
      <c r="AL1" s="99"/>
      <c r="AM1" s="99"/>
      <c r="AN1" s="99"/>
      <c r="AO1" s="99"/>
      <c r="AP1" s="99"/>
      <c r="AQ1" s="99"/>
      <c r="AR1" s="99"/>
      <c r="AS1" s="99"/>
      <c r="AT1" s="99"/>
      <c r="AU1" s="99"/>
      <c r="AV1" s="99"/>
    </row>
    <row r="2" spans="1:48" s="31" customFormat="1" ht="21" customHeight="1">
      <c r="A2" s="33">
        <v>1</v>
      </c>
      <c r="B2" s="33">
        <v>2</v>
      </c>
      <c r="C2" s="33">
        <v>3</v>
      </c>
      <c r="D2" s="33">
        <v>4</v>
      </c>
      <c r="E2" s="33">
        <v>5</v>
      </c>
      <c r="F2" s="33">
        <v>6</v>
      </c>
      <c r="G2" s="33">
        <v>7</v>
      </c>
      <c r="H2" s="33">
        <v>8</v>
      </c>
      <c r="I2" s="33">
        <v>9</v>
      </c>
      <c r="J2" s="33">
        <v>10</v>
      </c>
      <c r="K2" s="33">
        <v>11</v>
      </c>
      <c r="L2" s="33">
        <v>12</v>
      </c>
      <c r="M2" s="33">
        <v>13</v>
      </c>
      <c r="N2" s="33">
        <v>14</v>
      </c>
      <c r="O2" s="33">
        <v>15</v>
      </c>
      <c r="P2" s="33">
        <v>16</v>
      </c>
      <c r="Q2" s="33">
        <v>17</v>
      </c>
      <c r="R2" s="33">
        <v>18</v>
      </c>
      <c r="S2" s="33">
        <v>19</v>
      </c>
      <c r="T2" s="33">
        <v>20</v>
      </c>
      <c r="U2" s="33">
        <v>21</v>
      </c>
      <c r="V2" s="33">
        <v>22</v>
      </c>
      <c r="W2" s="33">
        <v>23</v>
      </c>
      <c r="X2" s="33">
        <v>24</v>
      </c>
      <c r="Y2" s="33">
        <v>25</v>
      </c>
      <c r="Z2" s="33">
        <v>26</v>
      </c>
      <c r="AA2" s="33">
        <v>27</v>
      </c>
      <c r="AB2" s="33">
        <v>28</v>
      </c>
      <c r="AC2" s="33">
        <v>29</v>
      </c>
      <c r="AD2" s="33">
        <v>30</v>
      </c>
      <c r="AE2" s="33">
        <v>31</v>
      </c>
      <c r="AF2" s="33">
        <v>32</v>
      </c>
      <c r="AG2" s="33">
        <v>33</v>
      </c>
      <c r="AH2" s="33">
        <v>34</v>
      </c>
      <c r="AI2" s="33">
        <v>35</v>
      </c>
      <c r="AJ2" s="33">
        <v>36</v>
      </c>
      <c r="AK2" s="33">
        <v>37</v>
      </c>
      <c r="AL2" s="33">
        <v>38</v>
      </c>
      <c r="AM2" s="33">
        <v>39</v>
      </c>
      <c r="AN2" s="33">
        <v>40</v>
      </c>
      <c r="AO2" s="33">
        <v>41</v>
      </c>
      <c r="AP2" s="33">
        <v>42</v>
      </c>
      <c r="AQ2" s="33">
        <v>43</v>
      </c>
      <c r="AR2" s="33">
        <v>44</v>
      </c>
      <c r="AS2" s="33">
        <v>45</v>
      </c>
      <c r="AT2" s="33">
        <v>46</v>
      </c>
      <c r="AU2" s="33">
        <v>47</v>
      </c>
      <c r="AV2" s="33">
        <v>48</v>
      </c>
    </row>
    <row r="3" spans="1:48" s="11" customFormat="1" ht="58.5" customHeight="1">
      <c r="A3" s="7" t="s">
        <v>58</v>
      </c>
      <c r="B3" s="7" t="s">
        <v>49</v>
      </c>
      <c r="C3" s="7" t="s">
        <v>50</v>
      </c>
      <c r="D3" s="7" t="s">
        <v>51</v>
      </c>
      <c r="E3" s="7" t="s">
        <v>29</v>
      </c>
      <c r="F3" s="7" t="s">
        <v>28</v>
      </c>
      <c r="G3" s="7" t="s">
        <v>52</v>
      </c>
      <c r="H3" s="7" t="s">
        <v>27</v>
      </c>
      <c r="I3" s="7" t="s">
        <v>145</v>
      </c>
      <c r="J3" s="7" t="s">
        <v>60</v>
      </c>
      <c r="K3" s="7" t="s">
        <v>23</v>
      </c>
      <c r="L3" s="8" t="s">
        <v>24</v>
      </c>
      <c r="M3" s="9" t="s">
        <v>132</v>
      </c>
      <c r="N3" s="7" t="s">
        <v>61</v>
      </c>
      <c r="O3" s="10" t="s">
        <v>133</v>
      </c>
      <c r="P3" s="8" t="s">
        <v>186</v>
      </c>
      <c r="Q3" s="8" t="s">
        <v>54</v>
      </c>
      <c r="R3" s="8" t="s">
        <v>134</v>
      </c>
      <c r="S3" s="8" t="s">
        <v>135</v>
      </c>
      <c r="T3" s="7" t="s">
        <v>62</v>
      </c>
      <c r="U3" s="7" t="s">
        <v>63</v>
      </c>
      <c r="V3" s="7" t="s">
        <v>26</v>
      </c>
      <c r="W3" s="7" t="s">
        <v>25</v>
      </c>
      <c r="X3" s="45" t="s">
        <v>55</v>
      </c>
      <c r="Y3" s="46" t="s">
        <v>56</v>
      </c>
      <c r="Z3" s="47" t="s">
        <v>136</v>
      </c>
      <c r="AA3" s="47" t="s">
        <v>137</v>
      </c>
      <c r="AB3" s="45" t="s">
        <v>138</v>
      </c>
      <c r="AC3" s="47" t="s">
        <v>22</v>
      </c>
      <c r="AD3" s="47" t="s">
        <v>21</v>
      </c>
      <c r="AE3" s="48" t="s">
        <v>57</v>
      </c>
      <c r="AF3" s="46" t="s">
        <v>139</v>
      </c>
      <c r="AG3" s="46" t="s">
        <v>20</v>
      </c>
      <c r="AH3" s="45" t="s">
        <v>19</v>
      </c>
      <c r="AI3" s="49" t="s">
        <v>140</v>
      </c>
      <c r="AJ3" s="47" t="s">
        <v>141</v>
      </c>
      <c r="AK3" s="46" t="s">
        <v>65</v>
      </c>
      <c r="AL3" s="45" t="s">
        <v>66</v>
      </c>
      <c r="AM3" s="50" t="s">
        <v>69</v>
      </c>
      <c r="AN3" s="47" t="s">
        <v>148</v>
      </c>
      <c r="AO3" s="47" t="s">
        <v>70</v>
      </c>
      <c r="AP3" s="47" t="s">
        <v>142</v>
      </c>
      <c r="AQ3" s="47" t="s">
        <v>147</v>
      </c>
      <c r="AR3" s="47" t="s">
        <v>143</v>
      </c>
      <c r="AS3" s="47" t="s">
        <v>146</v>
      </c>
      <c r="AT3" s="47" t="s">
        <v>144</v>
      </c>
      <c r="AU3" s="47" t="s">
        <v>149</v>
      </c>
      <c r="AV3" s="47" t="s">
        <v>39</v>
      </c>
    </row>
    <row r="19" spans="1:48" s="2" customFormat="1">
      <c r="A19" s="1"/>
      <c r="K19" s="3"/>
      <c r="L19" s="3"/>
      <c r="M19" s="3"/>
      <c r="O19" s="1"/>
      <c r="P19"/>
      <c r="Q19" s="4"/>
      <c r="R19" s="4"/>
      <c r="S19" s="4"/>
      <c r="X19" s="4"/>
      <c r="AA19" s="4"/>
      <c r="AD19" s="4"/>
      <c r="AE19" s="3"/>
      <c r="AF19" s="5"/>
      <c r="AG19" s="1"/>
      <c r="AH19" s="4"/>
      <c r="AI19" s="3"/>
      <c r="AJ19" s="5"/>
      <c r="AK19" s="1"/>
      <c r="AL19" s="4"/>
      <c r="AM19" s="3"/>
      <c r="AN19" s="5"/>
      <c r="AQ19" s="5"/>
      <c r="AR19" s="5"/>
      <c r="AT19" s="1"/>
      <c r="AU19" s="1"/>
    </row>
    <row r="20" spans="1:48" ht="62.25" customHeight="1">
      <c r="E20" s="29" t="s">
        <v>188</v>
      </c>
      <c r="F20" s="29" t="s">
        <v>187</v>
      </c>
      <c r="G20" s="2"/>
      <c r="H20" s="6"/>
      <c r="L20" s="28" t="s">
        <v>161</v>
      </c>
      <c r="O20" s="27" t="s">
        <v>162</v>
      </c>
      <c r="P20" s="4">
        <v>44725</v>
      </c>
      <c r="R20" s="30"/>
    </row>
    <row r="21" spans="1:48" ht="15">
      <c r="E21" s="26"/>
      <c r="H21" s="6"/>
    </row>
    <row r="26" spans="1:48" s="12" customFormat="1" ht="84" customHeight="1">
      <c r="A26" s="13">
        <v>1</v>
      </c>
      <c r="B26" s="13" t="s">
        <v>18</v>
      </c>
      <c r="C26" s="13" t="s">
        <v>64</v>
      </c>
      <c r="D26" s="14" t="s">
        <v>160</v>
      </c>
      <c r="E26" s="15" t="s">
        <v>13</v>
      </c>
      <c r="F26" s="14" t="s">
        <v>32</v>
      </c>
      <c r="G26" s="16" t="s">
        <v>68</v>
      </c>
      <c r="H26" s="15" t="s">
        <v>17</v>
      </c>
      <c r="I26" s="15" t="s">
        <v>53</v>
      </c>
      <c r="J26" s="15" t="s">
        <v>44</v>
      </c>
      <c r="K26" s="17" t="s">
        <v>43</v>
      </c>
      <c r="L26" s="18">
        <v>78111800</v>
      </c>
      <c r="M26" s="19">
        <v>200000000</v>
      </c>
      <c r="N26" s="13">
        <v>9</v>
      </c>
      <c r="O26" s="19">
        <v>200000000</v>
      </c>
      <c r="P26" s="18"/>
      <c r="Q26" s="18"/>
      <c r="R26" s="18"/>
      <c r="S26" s="18"/>
      <c r="T26" s="20" t="s">
        <v>9</v>
      </c>
      <c r="U26" s="20" t="s">
        <v>10</v>
      </c>
      <c r="V26" s="15" t="s">
        <v>0</v>
      </c>
      <c r="W26" s="15" t="s">
        <v>11</v>
      </c>
      <c r="X26" s="21">
        <v>44658</v>
      </c>
      <c r="Y26" s="13" t="s">
        <v>45</v>
      </c>
      <c r="Z26" s="13" t="s">
        <v>38</v>
      </c>
      <c r="AA26" s="13" t="s">
        <v>37</v>
      </c>
      <c r="AB26" s="21">
        <v>44658</v>
      </c>
      <c r="AC26" s="13" t="s">
        <v>46</v>
      </c>
      <c r="AD26" s="22">
        <v>44658</v>
      </c>
      <c r="AE26" s="23">
        <v>200000000</v>
      </c>
      <c r="AF26" s="24">
        <f t="shared" ref="AF26" si="0">O26-AE26</f>
        <v>0</v>
      </c>
      <c r="AG26" s="13">
        <v>498</v>
      </c>
      <c r="AH26" s="22">
        <v>44659</v>
      </c>
      <c r="AI26" s="23">
        <v>200000000</v>
      </c>
      <c r="AJ26" s="24">
        <f t="shared" ref="AJ26" si="1">AE26-AI26</f>
        <v>0</v>
      </c>
      <c r="AK26" s="13">
        <v>1296</v>
      </c>
      <c r="AL26" s="22">
        <v>44687</v>
      </c>
      <c r="AM26" s="23">
        <v>200000000</v>
      </c>
      <c r="AN26" s="23">
        <f t="shared" ref="AN26" si="2">AI26-AM26</f>
        <v>0</v>
      </c>
      <c r="AO26" s="23">
        <v>0</v>
      </c>
      <c r="AP26" s="23"/>
      <c r="AQ26" s="23">
        <f t="shared" ref="AQ26" si="3">AM26-AO26</f>
        <v>200000000</v>
      </c>
      <c r="AR26" s="23">
        <f t="shared" ref="AR26" si="4">O26-AM26</f>
        <v>0</v>
      </c>
      <c r="AS26" s="20" t="s">
        <v>48</v>
      </c>
      <c r="AT26" s="13">
        <v>407</v>
      </c>
      <c r="AU26" s="20" t="s">
        <v>47</v>
      </c>
      <c r="AV26" s="25"/>
    </row>
  </sheetData>
  <mergeCells count="2">
    <mergeCell ref="A1:W1"/>
    <mergeCell ref="X1:AV1"/>
  </mergeCells>
  <conditionalFormatting sqref="A1">
    <cfRule type="duplicateValues" dxfId="0" priority="1"/>
  </conditionalFormatting>
  <dataValidations count="1">
    <dataValidation allowBlank="1" showErrorMessage="1" sqref="AF26 AJ26 AN26:AT26"/>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Listas!#REF!</xm:f>
          </x14:formula1>
          <xm:sqref>Z26:AA26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3:G48"/>
  <sheetViews>
    <sheetView topLeftCell="A11" zoomScale="85" zoomScaleNormal="85" workbookViewId="0">
      <selection activeCell="B19" sqref="B19"/>
    </sheetView>
  </sheetViews>
  <sheetFormatPr baseColWidth="10" defaultRowHeight="14.25"/>
  <cols>
    <col min="1" max="1" width="47.125" customWidth="1"/>
    <col min="2" max="7" width="18.375" style="72" customWidth="1"/>
  </cols>
  <sheetData>
    <row r="3" spans="1:7" s="59" customFormat="1" ht="28.5">
      <c r="A3" s="68" t="s">
        <v>345</v>
      </c>
      <c r="B3" s="59" t="s">
        <v>236</v>
      </c>
      <c r="C3" s="78" t="s">
        <v>371</v>
      </c>
      <c r="D3" s="78" t="s">
        <v>372</v>
      </c>
      <c r="E3" s="78" t="s">
        <v>373</v>
      </c>
      <c r="F3" s="78" t="s">
        <v>374</v>
      </c>
      <c r="G3"/>
    </row>
    <row r="4" spans="1:7" ht="57">
      <c r="A4" s="69" t="s">
        <v>112</v>
      </c>
      <c r="B4" s="70">
        <v>11391508000</v>
      </c>
      <c r="C4" s="70">
        <v>3734280102</v>
      </c>
      <c r="D4" s="70">
        <v>3734280102</v>
      </c>
      <c r="E4" s="70">
        <v>1443015169</v>
      </c>
      <c r="F4" s="70">
        <v>2291264933</v>
      </c>
      <c r="G4"/>
    </row>
    <row r="5" spans="1:7">
      <c r="A5" s="66" t="s">
        <v>115</v>
      </c>
      <c r="B5" s="70">
        <v>1358188600</v>
      </c>
      <c r="C5" s="70">
        <v>34844400</v>
      </c>
      <c r="D5" s="70">
        <v>34844400</v>
      </c>
      <c r="E5" s="70">
        <v>5517030</v>
      </c>
      <c r="F5" s="70">
        <v>29327370</v>
      </c>
      <c r="G5"/>
    </row>
    <row r="6" spans="1:7">
      <c r="A6" s="67" t="s">
        <v>120</v>
      </c>
      <c r="B6" s="70">
        <v>1358188600</v>
      </c>
      <c r="C6" s="70">
        <v>34844400</v>
      </c>
      <c r="D6" s="70">
        <v>34844400</v>
      </c>
      <c r="E6" s="70">
        <v>5517030</v>
      </c>
      <c r="F6" s="70">
        <v>29327370</v>
      </c>
      <c r="G6"/>
    </row>
    <row r="7" spans="1:7">
      <c r="A7" s="66" t="s">
        <v>116</v>
      </c>
      <c r="B7" s="70">
        <v>1380452200</v>
      </c>
      <c r="C7" s="70">
        <v>365107350</v>
      </c>
      <c r="D7" s="70">
        <v>365107350</v>
      </c>
      <c r="E7" s="70">
        <v>99602793</v>
      </c>
      <c r="F7" s="70">
        <v>265504557</v>
      </c>
      <c r="G7"/>
    </row>
    <row r="8" spans="1:7">
      <c r="A8" s="67" t="s">
        <v>121</v>
      </c>
      <c r="B8" s="70">
        <v>1380452200</v>
      </c>
      <c r="C8" s="70">
        <v>365107350</v>
      </c>
      <c r="D8" s="70">
        <v>365107350</v>
      </c>
      <c r="E8" s="70">
        <v>99602793</v>
      </c>
      <c r="F8" s="70">
        <v>265504557</v>
      </c>
      <c r="G8"/>
    </row>
    <row r="9" spans="1:7">
      <c r="A9" s="66" t="s">
        <v>117</v>
      </c>
      <c r="B9" s="70">
        <v>8652867200</v>
      </c>
      <c r="C9" s="70">
        <v>3334328352</v>
      </c>
      <c r="D9" s="70">
        <v>3334328352</v>
      </c>
      <c r="E9" s="70">
        <v>1337895346</v>
      </c>
      <c r="F9" s="70">
        <v>1996433006</v>
      </c>
      <c r="G9"/>
    </row>
    <row r="10" spans="1:7">
      <c r="A10" s="67" t="s">
        <v>122</v>
      </c>
      <c r="B10" s="70">
        <v>2716655540</v>
      </c>
      <c r="C10" s="70">
        <v>461646308</v>
      </c>
      <c r="D10" s="70">
        <v>461646308</v>
      </c>
      <c r="E10" s="70">
        <v>138408243</v>
      </c>
      <c r="F10" s="70">
        <v>323238065</v>
      </c>
      <c r="G10"/>
    </row>
    <row r="11" spans="1:7">
      <c r="A11" s="67" t="s">
        <v>123</v>
      </c>
      <c r="B11" s="70">
        <v>2768071460</v>
      </c>
      <c r="C11" s="70">
        <v>1390239547</v>
      </c>
      <c r="D11" s="70">
        <v>1390239547</v>
      </c>
      <c r="E11" s="70">
        <v>777601703</v>
      </c>
      <c r="F11" s="70">
        <v>612637844</v>
      </c>
      <c r="G11"/>
    </row>
    <row r="12" spans="1:7">
      <c r="A12" s="67" t="s">
        <v>213</v>
      </c>
      <c r="B12" s="70">
        <v>580000000</v>
      </c>
      <c r="C12" s="70">
        <v>184339310</v>
      </c>
      <c r="D12" s="70">
        <v>184339310</v>
      </c>
      <c r="E12" s="70">
        <v>63274334</v>
      </c>
      <c r="F12" s="70">
        <v>121064976</v>
      </c>
      <c r="G12"/>
    </row>
    <row r="13" spans="1:7">
      <c r="A13" s="67" t="s">
        <v>214</v>
      </c>
      <c r="B13" s="70">
        <v>2588140200</v>
      </c>
      <c r="C13" s="70">
        <v>1298103187</v>
      </c>
      <c r="D13" s="70">
        <v>1298103187</v>
      </c>
      <c r="E13" s="70">
        <v>358611066</v>
      </c>
      <c r="F13" s="70">
        <v>939492121</v>
      </c>
      <c r="G13"/>
    </row>
    <row r="14" spans="1:7" ht="42.75">
      <c r="A14" s="69" t="s">
        <v>184</v>
      </c>
      <c r="B14" s="70">
        <v>3990600000</v>
      </c>
      <c r="C14" s="70">
        <v>1455982335</v>
      </c>
      <c r="D14" s="70">
        <v>1455982335</v>
      </c>
      <c r="E14" s="70">
        <v>616104728</v>
      </c>
      <c r="F14" s="70">
        <v>839877607</v>
      </c>
      <c r="G14"/>
    </row>
    <row r="15" spans="1:7" ht="28.5">
      <c r="A15" s="69" t="s">
        <v>206</v>
      </c>
      <c r="B15" s="70">
        <v>3990600000</v>
      </c>
      <c r="C15" s="70">
        <v>1455982335</v>
      </c>
      <c r="D15" s="70">
        <v>1455982335</v>
      </c>
      <c r="E15" s="70">
        <v>616104728</v>
      </c>
      <c r="F15" s="70">
        <v>839877607</v>
      </c>
      <c r="G15"/>
    </row>
    <row r="16" spans="1:7">
      <c r="A16" s="69" t="s">
        <v>185</v>
      </c>
      <c r="B16" s="70">
        <v>1427510705</v>
      </c>
      <c r="C16" s="70">
        <v>776579267</v>
      </c>
      <c r="D16" s="70">
        <v>776579267</v>
      </c>
      <c r="E16" s="70">
        <v>323299834</v>
      </c>
      <c r="F16" s="70">
        <v>453279433</v>
      </c>
      <c r="G16"/>
    </row>
    <row r="17" spans="1:7" ht="28.5">
      <c r="A17" s="69" t="s">
        <v>124</v>
      </c>
      <c r="B17" s="70">
        <v>888200000</v>
      </c>
      <c r="C17" s="70">
        <v>385537190</v>
      </c>
      <c r="D17" s="70">
        <v>385537190</v>
      </c>
      <c r="E17" s="70">
        <v>149264188</v>
      </c>
      <c r="F17" s="70">
        <v>236273002</v>
      </c>
      <c r="G17"/>
    </row>
    <row r="18" spans="1:7">
      <c r="A18" s="96" t="s">
        <v>125</v>
      </c>
      <c r="B18" s="70">
        <v>108009295</v>
      </c>
      <c r="C18" s="70">
        <v>47466506</v>
      </c>
      <c r="D18" s="70">
        <v>47466506</v>
      </c>
      <c r="E18" s="70">
        <v>0</v>
      </c>
      <c r="F18" s="70">
        <v>47466506</v>
      </c>
      <c r="G18"/>
    </row>
    <row r="19" spans="1:7" ht="42.75">
      <c r="A19" s="69" t="s">
        <v>194</v>
      </c>
      <c r="B19" s="70">
        <v>1566880000</v>
      </c>
      <c r="C19" s="70">
        <v>246399372</v>
      </c>
      <c r="D19" s="70">
        <v>246399372</v>
      </c>
      <c r="E19" s="70">
        <v>143540706</v>
      </c>
      <c r="F19" s="70">
        <v>102858666</v>
      </c>
      <c r="G19"/>
    </row>
    <row r="20" spans="1:7" ht="42.75">
      <c r="A20" s="69" t="s">
        <v>113</v>
      </c>
      <c r="B20" s="70">
        <v>14625549000</v>
      </c>
      <c r="C20" s="70">
        <v>7830441005</v>
      </c>
      <c r="D20" s="70">
        <v>7830441005</v>
      </c>
      <c r="E20" s="70">
        <v>2056110492</v>
      </c>
      <c r="F20" s="70">
        <v>5774330513</v>
      </c>
      <c r="G20"/>
    </row>
    <row r="21" spans="1:7">
      <c r="A21" s="66" t="s">
        <v>118</v>
      </c>
      <c r="B21" s="70">
        <v>14625549000</v>
      </c>
      <c r="C21" s="70">
        <v>7830441005</v>
      </c>
      <c r="D21" s="70">
        <v>7830441005</v>
      </c>
      <c r="E21" s="70">
        <v>2056110492</v>
      </c>
      <c r="F21" s="70">
        <v>5774330513</v>
      </c>
      <c r="G21"/>
    </row>
    <row r="22" spans="1:7">
      <c r="A22" s="67" t="s">
        <v>126</v>
      </c>
      <c r="B22" s="70">
        <v>4302370108</v>
      </c>
      <c r="C22" s="70">
        <v>2241822559</v>
      </c>
      <c r="D22" s="70">
        <v>2241822559</v>
      </c>
      <c r="E22" s="70">
        <v>858826135</v>
      </c>
      <c r="F22" s="70">
        <v>1382996424</v>
      </c>
      <c r="G22"/>
    </row>
    <row r="23" spans="1:7">
      <c r="A23" s="67" t="s">
        <v>127</v>
      </c>
      <c r="B23" s="70">
        <v>3103440000</v>
      </c>
      <c r="C23" s="70">
        <v>2423935158</v>
      </c>
      <c r="D23" s="70">
        <v>2423935158</v>
      </c>
      <c r="E23" s="70">
        <v>689003668</v>
      </c>
      <c r="F23" s="70">
        <v>1734931490</v>
      </c>
      <c r="G23"/>
    </row>
    <row r="24" spans="1:7">
      <c r="A24" s="67" t="s">
        <v>128</v>
      </c>
      <c r="B24" s="70">
        <v>261190892</v>
      </c>
      <c r="C24" s="70">
        <v>106673141</v>
      </c>
      <c r="D24" s="70">
        <v>106673141</v>
      </c>
      <c r="E24" s="70">
        <v>36639808</v>
      </c>
      <c r="F24" s="70">
        <v>70033333</v>
      </c>
      <c r="G24"/>
    </row>
    <row r="25" spans="1:7">
      <c r="A25" s="67" t="s">
        <v>129</v>
      </c>
      <c r="B25" s="70">
        <v>758521000</v>
      </c>
      <c r="C25" s="70">
        <v>379981903</v>
      </c>
      <c r="D25" s="70">
        <v>379981903</v>
      </c>
      <c r="E25" s="70">
        <v>111428674</v>
      </c>
      <c r="F25" s="70">
        <v>268553229</v>
      </c>
      <c r="G25"/>
    </row>
    <row r="26" spans="1:7">
      <c r="A26" s="67" t="s">
        <v>130</v>
      </c>
      <c r="B26" s="70">
        <v>6200027000</v>
      </c>
      <c r="C26" s="70">
        <v>2678028244</v>
      </c>
      <c r="D26" s="70">
        <v>2678028244</v>
      </c>
      <c r="E26" s="70">
        <v>360212207</v>
      </c>
      <c r="F26" s="70">
        <v>2317816037</v>
      </c>
      <c r="G26"/>
    </row>
    <row r="27" spans="1:7" ht="42.75">
      <c r="A27" s="69" t="s">
        <v>31</v>
      </c>
      <c r="B27" s="70">
        <v>17375168000</v>
      </c>
      <c r="C27" s="70">
        <v>7016234090</v>
      </c>
      <c r="D27" s="70">
        <v>7016234090</v>
      </c>
      <c r="E27" s="70">
        <v>2951982073</v>
      </c>
      <c r="F27" s="70">
        <v>4064252017</v>
      </c>
      <c r="G27"/>
    </row>
    <row r="28" spans="1:7">
      <c r="A28" s="66" t="s">
        <v>13</v>
      </c>
      <c r="B28" s="70">
        <v>17375168000</v>
      </c>
      <c r="C28" s="70">
        <v>7016234090</v>
      </c>
      <c r="D28" s="70">
        <v>7016234090</v>
      </c>
      <c r="E28" s="70">
        <v>2951982073</v>
      </c>
      <c r="F28" s="70">
        <v>4064252017</v>
      </c>
      <c r="G28"/>
    </row>
    <row r="29" spans="1:7">
      <c r="A29" s="67" t="s">
        <v>32</v>
      </c>
      <c r="B29" s="70">
        <v>2200000000</v>
      </c>
      <c r="C29" s="70">
        <v>1861508927</v>
      </c>
      <c r="D29" s="70">
        <v>1861508927</v>
      </c>
      <c r="E29" s="70">
        <v>379367750</v>
      </c>
      <c r="F29" s="70">
        <v>1482141177</v>
      </c>
      <c r="G29"/>
    </row>
    <row r="30" spans="1:7">
      <c r="A30" s="67" t="s">
        <v>33</v>
      </c>
      <c r="B30" s="70">
        <v>394746000</v>
      </c>
      <c r="C30" s="70">
        <v>189569450</v>
      </c>
      <c r="D30" s="70">
        <v>189569450</v>
      </c>
      <c r="E30" s="70">
        <v>0</v>
      </c>
      <c r="F30" s="70">
        <v>189569450</v>
      </c>
      <c r="G30"/>
    </row>
    <row r="31" spans="1:7">
      <c r="A31" s="67" t="s">
        <v>35</v>
      </c>
      <c r="B31" s="70">
        <v>261485292</v>
      </c>
      <c r="C31" s="70">
        <v>110712141</v>
      </c>
      <c r="D31" s="70">
        <v>110712141</v>
      </c>
      <c r="E31" s="70">
        <v>25475026</v>
      </c>
      <c r="F31" s="70">
        <v>85237115</v>
      </c>
      <c r="G31"/>
    </row>
    <row r="32" spans="1:7">
      <c r="A32" s="67" t="s">
        <v>36</v>
      </c>
      <c r="B32" s="70">
        <v>5037246292</v>
      </c>
      <c r="C32" s="70">
        <v>2463085661</v>
      </c>
      <c r="D32" s="70">
        <v>2463085661</v>
      </c>
      <c r="E32" s="70">
        <v>614816125</v>
      </c>
      <c r="F32" s="70">
        <v>1848269536</v>
      </c>
      <c r="G32" s="71"/>
    </row>
    <row r="33" spans="1:7">
      <c r="A33" s="67" t="s">
        <v>1408</v>
      </c>
      <c r="B33" s="70">
        <v>376245000</v>
      </c>
      <c r="C33" s="70">
        <v>179627620</v>
      </c>
      <c r="D33" s="70">
        <v>179627620</v>
      </c>
      <c r="E33" s="70">
        <v>147687617</v>
      </c>
      <c r="F33" s="70">
        <v>31940003</v>
      </c>
      <c r="G33" s="71"/>
    </row>
    <row r="34" spans="1:7">
      <c r="A34" s="67" t="s">
        <v>204</v>
      </c>
      <c r="B34" s="70">
        <v>8295771000</v>
      </c>
      <c r="C34" s="70">
        <v>2211730291</v>
      </c>
      <c r="D34" s="70">
        <v>2211730291</v>
      </c>
      <c r="E34" s="70">
        <v>1784635555</v>
      </c>
      <c r="F34" s="70">
        <v>427094736</v>
      </c>
      <c r="G34" s="71"/>
    </row>
    <row r="35" spans="1:7">
      <c r="A35" s="67" t="s">
        <v>205</v>
      </c>
      <c r="B35" s="70">
        <v>809674416</v>
      </c>
      <c r="C35" s="70"/>
      <c r="D35" s="70"/>
      <c r="E35" s="70"/>
      <c r="F35" s="70">
        <v>0</v>
      </c>
      <c r="G35" s="71"/>
    </row>
    <row r="36" spans="1:7" ht="28.5">
      <c r="A36" s="69" t="s">
        <v>114</v>
      </c>
      <c r="B36" s="70">
        <v>16660557000</v>
      </c>
      <c r="C36" s="70">
        <v>4463442989</v>
      </c>
      <c r="D36" s="70">
        <v>4463442989</v>
      </c>
      <c r="E36" s="70">
        <v>3160471317</v>
      </c>
      <c r="F36" s="70">
        <v>1302971672</v>
      </c>
      <c r="G36" s="71"/>
    </row>
    <row r="37" spans="1:7">
      <c r="A37" s="66" t="s">
        <v>119</v>
      </c>
      <c r="B37" s="70">
        <v>16660557000</v>
      </c>
      <c r="C37" s="70">
        <v>4463442989</v>
      </c>
      <c r="D37" s="70">
        <v>4463442989</v>
      </c>
      <c r="E37" s="70">
        <v>3160471317</v>
      </c>
      <c r="F37" s="70">
        <v>1302971672</v>
      </c>
      <c r="G37" s="71"/>
    </row>
    <row r="38" spans="1:7">
      <c r="A38" s="67" t="s">
        <v>207</v>
      </c>
      <c r="B38" s="70">
        <v>4100000000</v>
      </c>
      <c r="C38" s="70">
        <v>373582317</v>
      </c>
      <c r="D38" s="70">
        <v>373582317</v>
      </c>
      <c r="E38" s="70">
        <v>168420103</v>
      </c>
      <c r="F38" s="70">
        <v>205162214</v>
      </c>
      <c r="G38" s="71"/>
    </row>
    <row r="39" spans="1:7">
      <c r="A39" s="67" t="s">
        <v>2249</v>
      </c>
      <c r="B39" s="70">
        <v>12560557000</v>
      </c>
      <c r="C39" s="70">
        <v>4089860672</v>
      </c>
      <c r="D39" s="70">
        <v>4089860672</v>
      </c>
      <c r="E39" s="70">
        <v>2992051214</v>
      </c>
      <c r="F39" s="70">
        <v>1097809458</v>
      </c>
      <c r="G39" s="71"/>
    </row>
    <row r="40" spans="1:7">
      <c r="A40" s="69" t="s">
        <v>235</v>
      </c>
      <c r="B40" s="70">
        <v>64043382000</v>
      </c>
      <c r="C40" s="70">
        <v>24500380521</v>
      </c>
      <c r="D40" s="70">
        <v>24500380521</v>
      </c>
      <c r="E40" s="70">
        <v>10227683779</v>
      </c>
      <c r="F40" s="70">
        <v>14272696742</v>
      </c>
      <c r="G40" s="71"/>
    </row>
    <row r="41" spans="1:7">
      <c r="B41" s="71"/>
      <c r="C41" s="71"/>
      <c r="D41" s="71"/>
      <c r="E41" s="71"/>
      <c r="F41" s="71"/>
      <c r="G41" s="71"/>
    </row>
    <row r="42" spans="1:7">
      <c r="B42" s="71"/>
      <c r="C42" s="71"/>
      <c r="D42" s="71"/>
      <c r="E42" s="71"/>
      <c r="F42" s="71"/>
      <c r="G42" s="71"/>
    </row>
    <row r="43" spans="1:7" ht="15">
      <c r="B43" s="93">
        <v>64043382000</v>
      </c>
      <c r="C43" s="93">
        <v>24500380521</v>
      </c>
      <c r="D43" s="93">
        <v>24500380521</v>
      </c>
      <c r="E43" s="93">
        <v>10227683779</v>
      </c>
      <c r="F43" s="93">
        <v>14272696742</v>
      </c>
      <c r="G43" s="71"/>
    </row>
    <row r="44" spans="1:7">
      <c r="B44" s="71"/>
      <c r="C44" s="71"/>
      <c r="D44" s="71"/>
      <c r="E44" s="71"/>
      <c r="F44" s="71"/>
      <c r="G44" s="71"/>
    </row>
    <row r="45" spans="1:7">
      <c r="B45" s="70">
        <f>B40-B43</f>
        <v>0</v>
      </c>
      <c r="C45" s="70">
        <f t="shared" ref="C45:F45" si="0">C40-C43</f>
        <v>0</v>
      </c>
      <c r="D45" s="70">
        <f t="shared" si="0"/>
        <v>0</v>
      </c>
      <c r="E45" s="70">
        <f t="shared" si="0"/>
        <v>0</v>
      </c>
      <c r="F45" s="70">
        <f t="shared" si="0"/>
        <v>0</v>
      </c>
      <c r="G45" s="71"/>
    </row>
    <row r="46" spans="1:7">
      <c r="B46" s="71"/>
      <c r="C46" s="71"/>
      <c r="D46" s="71"/>
      <c r="E46" s="71"/>
      <c r="F46" s="71"/>
      <c r="G46" s="71"/>
    </row>
    <row r="47" spans="1:7">
      <c r="B47" s="71"/>
      <c r="C47" s="71"/>
      <c r="D47" s="71"/>
      <c r="E47" s="71"/>
      <c r="F47" s="71"/>
      <c r="G47" s="71"/>
    </row>
    <row r="48" spans="1:7">
      <c r="B48" s="71"/>
      <c r="C48" s="71"/>
      <c r="D48" s="71"/>
      <c r="E48" s="71"/>
      <c r="F48" s="71"/>
      <c r="G48" s="7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S229"/>
  <sheetViews>
    <sheetView zoomScale="85" zoomScaleNormal="85" workbookViewId="0">
      <selection activeCell="B19" sqref="B19"/>
    </sheetView>
  </sheetViews>
  <sheetFormatPr baseColWidth="10" defaultRowHeight="14.25"/>
  <cols>
    <col min="1" max="1" width="67.75" customWidth="1"/>
    <col min="2" max="6" width="19.25" style="57" customWidth="1"/>
    <col min="8" max="8" width="73.875" customWidth="1"/>
    <col min="9" max="9" width="18.125" style="57" bestFit="1" customWidth="1"/>
    <col min="10" max="13" width="18.125" style="57" customWidth="1"/>
    <col min="14" max="14" width="18.125" style="90" customWidth="1"/>
    <col min="15" max="15" width="15.375" bestFit="1" customWidth="1"/>
    <col min="16" max="16" width="17.125" style="84" bestFit="1" customWidth="1"/>
  </cols>
  <sheetData>
    <row r="2" spans="1:19" ht="15.75" thickBot="1">
      <c r="H2" s="115" t="s">
        <v>349</v>
      </c>
      <c r="I2" s="115"/>
      <c r="J2" s="85"/>
      <c r="K2" s="85"/>
      <c r="L2" s="85"/>
      <c r="M2" s="85"/>
      <c r="N2" s="85"/>
    </row>
    <row r="3" spans="1:19" s="59" customFormat="1" ht="30">
      <c r="A3" s="65" t="s">
        <v>345</v>
      </c>
      <c r="B3" s="59" t="s">
        <v>236</v>
      </c>
      <c r="C3" s="59" t="s">
        <v>525</v>
      </c>
      <c r="D3" s="59" t="s">
        <v>526</v>
      </c>
      <c r="E3" s="59" t="s">
        <v>527</v>
      </c>
      <c r="F3" s="59" t="s">
        <v>528</v>
      </c>
      <c r="H3" s="79" t="s">
        <v>346</v>
      </c>
      <c r="I3" s="79" t="s">
        <v>348</v>
      </c>
      <c r="J3" s="86"/>
      <c r="K3" s="86"/>
      <c r="L3" s="86"/>
      <c r="M3" s="86"/>
      <c r="N3" s="87"/>
      <c r="O3" s="116" t="s">
        <v>350</v>
      </c>
      <c r="P3" s="116"/>
      <c r="Q3" s="116"/>
      <c r="R3" s="116"/>
      <c r="S3" s="116"/>
    </row>
    <row r="4" spans="1:19" ht="15">
      <c r="A4" s="60" t="s">
        <v>112</v>
      </c>
      <c r="B4" s="91">
        <v>11391508000</v>
      </c>
      <c r="C4" s="91">
        <v>3734280102</v>
      </c>
      <c r="D4" s="91">
        <v>3734280102</v>
      </c>
      <c r="E4" s="91">
        <v>1443015169</v>
      </c>
      <c r="F4" s="91">
        <v>2291264933</v>
      </c>
      <c r="H4" s="80" t="s">
        <v>3962</v>
      </c>
      <c r="I4" s="81">
        <v>11391508000</v>
      </c>
      <c r="J4" s="81">
        <v>3734280102</v>
      </c>
      <c r="K4" s="81">
        <v>3734280102</v>
      </c>
      <c r="L4" s="81">
        <v>1443015169</v>
      </c>
      <c r="M4" s="81">
        <v>2291264933</v>
      </c>
      <c r="N4" s="88"/>
      <c r="O4" s="61">
        <f>+B4-I4</f>
        <v>0</v>
      </c>
      <c r="P4" s="61">
        <f t="shared" ref="P4:S4" si="0">+C4-J4</f>
        <v>0</v>
      </c>
      <c r="Q4" s="61">
        <f t="shared" si="0"/>
        <v>0</v>
      </c>
      <c r="R4" s="61">
        <f t="shared" si="0"/>
        <v>0</v>
      </c>
      <c r="S4" s="61">
        <f t="shared" si="0"/>
        <v>0</v>
      </c>
    </row>
    <row r="5" spans="1:19">
      <c r="A5" s="66" t="s">
        <v>71</v>
      </c>
      <c r="B5" s="91">
        <v>212368000</v>
      </c>
      <c r="C5" s="91">
        <v>28845000</v>
      </c>
      <c r="D5" s="91">
        <v>28845000</v>
      </c>
      <c r="E5" s="91">
        <v>20853300</v>
      </c>
      <c r="F5" s="91">
        <v>7991700</v>
      </c>
      <c r="H5" t="s">
        <v>3963</v>
      </c>
      <c r="I5" s="82">
        <v>212368000</v>
      </c>
      <c r="J5" s="82">
        <v>28845000</v>
      </c>
      <c r="K5" s="82">
        <v>28845000</v>
      </c>
      <c r="L5" s="82">
        <v>20853300</v>
      </c>
      <c r="M5" s="82">
        <v>7991700</v>
      </c>
      <c r="N5" s="89"/>
      <c r="O5" s="61">
        <f t="shared" ref="O5:O68" si="1">+B5-I5</f>
        <v>0</v>
      </c>
      <c r="P5" s="61">
        <f t="shared" ref="P5:P68" si="2">+C5-J5</f>
        <v>0</v>
      </c>
      <c r="Q5" s="61">
        <f t="shared" ref="Q5:Q68" si="3">+D5-K5</f>
        <v>0</v>
      </c>
      <c r="R5" s="61">
        <f t="shared" ref="R5:R68" si="4">+E5-L5</f>
        <v>0</v>
      </c>
      <c r="S5" s="61">
        <f t="shared" ref="S5:S68" si="5">+F5-M5</f>
        <v>0</v>
      </c>
    </row>
    <row r="6" spans="1:19">
      <c r="A6" s="67" t="s">
        <v>40</v>
      </c>
      <c r="B6" s="91">
        <v>212368000</v>
      </c>
      <c r="C6" s="91">
        <v>28845000</v>
      </c>
      <c r="D6" s="91">
        <v>28845000</v>
      </c>
      <c r="E6" s="91">
        <v>20853300</v>
      </c>
      <c r="F6" s="91">
        <v>7991700</v>
      </c>
      <c r="H6" t="s">
        <v>40</v>
      </c>
      <c r="I6" s="82">
        <v>212368000</v>
      </c>
      <c r="J6" s="82">
        <v>28845000</v>
      </c>
      <c r="K6" s="82">
        <v>28845000</v>
      </c>
      <c r="L6" s="82">
        <v>20853300</v>
      </c>
      <c r="M6" s="82">
        <v>7991700</v>
      </c>
      <c r="N6" s="89"/>
      <c r="O6" s="61">
        <f t="shared" si="1"/>
        <v>0</v>
      </c>
      <c r="P6" s="61">
        <f t="shared" si="2"/>
        <v>0</v>
      </c>
      <c r="Q6" s="61">
        <f t="shared" si="3"/>
        <v>0</v>
      </c>
      <c r="R6" s="61">
        <f t="shared" si="4"/>
        <v>0</v>
      </c>
      <c r="S6" s="61">
        <f t="shared" si="5"/>
        <v>0</v>
      </c>
    </row>
    <row r="7" spans="1:19">
      <c r="A7" s="66" t="s">
        <v>73</v>
      </c>
      <c r="B7" s="91">
        <v>1062000000</v>
      </c>
      <c r="C7" s="91"/>
      <c r="D7" s="91"/>
      <c r="E7" s="91"/>
      <c r="F7" s="91">
        <v>0</v>
      </c>
      <c r="H7" t="s">
        <v>3964</v>
      </c>
      <c r="I7" s="57">
        <v>1062000000</v>
      </c>
      <c r="J7" s="57">
        <v>0</v>
      </c>
      <c r="K7" s="57">
        <v>0</v>
      </c>
      <c r="L7" s="57">
        <v>0</v>
      </c>
      <c r="M7" s="57">
        <v>0</v>
      </c>
      <c r="N7" s="89"/>
      <c r="O7" s="61">
        <f t="shared" si="1"/>
        <v>0</v>
      </c>
      <c r="P7" s="61">
        <f t="shared" si="2"/>
        <v>0</v>
      </c>
      <c r="Q7" s="61">
        <f t="shared" si="3"/>
        <v>0</v>
      </c>
      <c r="R7" s="61">
        <f t="shared" si="4"/>
        <v>0</v>
      </c>
      <c r="S7" s="61">
        <f t="shared" si="5"/>
        <v>0</v>
      </c>
    </row>
    <row r="8" spans="1:19">
      <c r="A8" s="67" t="s">
        <v>41</v>
      </c>
      <c r="B8" s="91">
        <v>1062000000</v>
      </c>
      <c r="C8" s="91"/>
      <c r="D8" s="91"/>
      <c r="E8" s="91"/>
      <c r="F8" s="91">
        <v>0</v>
      </c>
      <c r="H8" t="s">
        <v>41</v>
      </c>
      <c r="I8" s="82">
        <v>1062000000</v>
      </c>
      <c r="J8" s="82">
        <v>0</v>
      </c>
      <c r="K8" s="82">
        <v>0</v>
      </c>
      <c r="L8" s="82">
        <v>0</v>
      </c>
      <c r="M8" s="82">
        <v>0</v>
      </c>
      <c r="N8" s="89"/>
      <c r="O8" s="61">
        <f t="shared" si="1"/>
        <v>0</v>
      </c>
      <c r="P8" s="61">
        <f t="shared" si="2"/>
        <v>0</v>
      </c>
      <c r="Q8" s="61">
        <f t="shared" si="3"/>
        <v>0</v>
      </c>
      <c r="R8" s="61">
        <f t="shared" si="4"/>
        <v>0</v>
      </c>
      <c r="S8" s="61">
        <f t="shared" si="5"/>
        <v>0</v>
      </c>
    </row>
    <row r="9" spans="1:19">
      <c r="A9" s="66" t="s">
        <v>75</v>
      </c>
      <c r="B9" s="91">
        <v>484373457</v>
      </c>
      <c r="C9" s="91"/>
      <c r="D9" s="91"/>
      <c r="E9" s="91"/>
      <c r="F9" s="91">
        <v>0</v>
      </c>
      <c r="H9" t="s">
        <v>378</v>
      </c>
      <c r="I9" s="57">
        <v>484373457</v>
      </c>
      <c r="J9" s="57">
        <v>0</v>
      </c>
      <c r="K9" s="57">
        <v>0</v>
      </c>
      <c r="L9" s="57">
        <v>0</v>
      </c>
      <c r="M9" s="57">
        <v>0</v>
      </c>
      <c r="N9" s="89"/>
      <c r="O9" s="61">
        <f t="shared" si="1"/>
        <v>0</v>
      </c>
      <c r="P9" s="61">
        <f t="shared" si="2"/>
        <v>0</v>
      </c>
      <c r="Q9" s="61">
        <f t="shared" si="3"/>
        <v>0</v>
      </c>
      <c r="R9" s="61">
        <f t="shared" si="4"/>
        <v>0</v>
      </c>
      <c r="S9" s="61">
        <f t="shared" si="5"/>
        <v>0</v>
      </c>
    </row>
    <row r="10" spans="1:19">
      <c r="A10" s="67" t="s">
        <v>40</v>
      </c>
      <c r="B10" s="91">
        <v>484373457</v>
      </c>
      <c r="C10" s="91"/>
      <c r="D10" s="91"/>
      <c r="E10" s="91"/>
      <c r="F10" s="91">
        <v>0</v>
      </c>
      <c r="H10" t="s">
        <v>40</v>
      </c>
      <c r="I10" s="82">
        <v>484373457</v>
      </c>
      <c r="J10" s="82">
        <v>0</v>
      </c>
      <c r="K10" s="82">
        <v>0</v>
      </c>
      <c r="L10" s="82">
        <v>0</v>
      </c>
      <c r="M10" s="82">
        <v>0</v>
      </c>
      <c r="N10" s="89"/>
      <c r="O10" s="61">
        <f t="shared" si="1"/>
        <v>0</v>
      </c>
      <c r="P10" s="61">
        <f t="shared" si="2"/>
        <v>0</v>
      </c>
      <c r="Q10" s="61">
        <f t="shared" si="3"/>
        <v>0</v>
      </c>
      <c r="R10" s="61">
        <f t="shared" si="4"/>
        <v>0</v>
      </c>
      <c r="S10" s="61">
        <f t="shared" si="5"/>
        <v>0</v>
      </c>
    </row>
    <row r="11" spans="1:19">
      <c r="A11" s="66" t="s">
        <v>558</v>
      </c>
      <c r="B11" s="91">
        <v>15626543</v>
      </c>
      <c r="C11" s="91">
        <v>15626543</v>
      </c>
      <c r="D11" s="91">
        <v>15626543</v>
      </c>
      <c r="E11" s="91">
        <v>15626543</v>
      </c>
      <c r="F11" s="91">
        <v>0</v>
      </c>
      <c r="H11" t="s">
        <v>600</v>
      </c>
      <c r="I11" s="82">
        <v>15626543</v>
      </c>
      <c r="J11" s="82">
        <v>15626543</v>
      </c>
      <c r="K11" s="82">
        <v>15626543</v>
      </c>
      <c r="L11" s="82">
        <v>15626543</v>
      </c>
      <c r="M11" s="82">
        <v>0</v>
      </c>
      <c r="N11" s="89"/>
      <c r="O11" s="61">
        <f t="shared" si="1"/>
        <v>0</v>
      </c>
      <c r="P11" s="61">
        <f t="shared" si="2"/>
        <v>0</v>
      </c>
      <c r="Q11" s="61">
        <f t="shared" si="3"/>
        <v>0</v>
      </c>
      <c r="R11" s="61">
        <f t="shared" si="4"/>
        <v>0</v>
      </c>
      <c r="S11" s="61">
        <f t="shared" si="5"/>
        <v>0</v>
      </c>
    </row>
    <row r="12" spans="1:19">
      <c r="A12" s="67" t="s">
        <v>40</v>
      </c>
      <c r="B12" s="91">
        <v>15626543</v>
      </c>
      <c r="C12" s="91">
        <v>15626543</v>
      </c>
      <c r="D12" s="91">
        <v>15626543</v>
      </c>
      <c r="E12" s="91">
        <v>15626543</v>
      </c>
      <c r="F12" s="91">
        <v>0</v>
      </c>
      <c r="H12" t="s">
        <v>40</v>
      </c>
      <c r="I12" s="82">
        <v>15626543</v>
      </c>
      <c r="J12" s="82">
        <v>15626543</v>
      </c>
      <c r="K12" s="82">
        <v>15626543</v>
      </c>
      <c r="L12" s="82">
        <v>15626543</v>
      </c>
      <c r="M12" s="82">
        <v>0</v>
      </c>
      <c r="N12" s="89"/>
      <c r="O12" s="61">
        <f t="shared" si="1"/>
        <v>0</v>
      </c>
      <c r="P12" s="61">
        <f t="shared" si="2"/>
        <v>0</v>
      </c>
      <c r="Q12" s="61">
        <f t="shared" si="3"/>
        <v>0</v>
      </c>
      <c r="R12" s="61">
        <f t="shared" si="4"/>
        <v>0</v>
      </c>
      <c r="S12" s="61">
        <f t="shared" si="5"/>
        <v>0</v>
      </c>
    </row>
    <row r="13" spans="1:19">
      <c r="A13" s="66" t="s">
        <v>79</v>
      </c>
      <c r="B13" s="91">
        <v>195000000</v>
      </c>
      <c r="C13" s="91"/>
      <c r="D13" s="91"/>
      <c r="E13" s="91"/>
      <c r="F13" s="91">
        <v>0</v>
      </c>
      <c r="H13" t="s">
        <v>3965</v>
      </c>
      <c r="I13" s="82">
        <v>195000000</v>
      </c>
      <c r="J13" s="82">
        <v>0</v>
      </c>
      <c r="K13" s="82">
        <v>0</v>
      </c>
      <c r="L13" s="82">
        <v>0</v>
      </c>
      <c r="M13" s="82">
        <v>0</v>
      </c>
      <c r="N13" s="89"/>
      <c r="O13" s="61">
        <f t="shared" si="1"/>
        <v>0</v>
      </c>
      <c r="P13" s="61">
        <f t="shared" si="2"/>
        <v>0</v>
      </c>
      <c r="Q13" s="61">
        <f t="shared" si="3"/>
        <v>0</v>
      </c>
      <c r="R13" s="61">
        <f t="shared" si="4"/>
        <v>0</v>
      </c>
      <c r="S13" s="61">
        <f t="shared" si="5"/>
        <v>0</v>
      </c>
    </row>
    <row r="14" spans="1:19">
      <c r="A14" s="67" t="s">
        <v>40</v>
      </c>
      <c r="B14" s="91">
        <v>195000000</v>
      </c>
      <c r="C14" s="91"/>
      <c r="D14" s="91"/>
      <c r="E14" s="91"/>
      <c r="F14" s="91">
        <v>0</v>
      </c>
      <c r="H14" t="s">
        <v>40</v>
      </c>
      <c r="I14" s="82">
        <v>195000000</v>
      </c>
      <c r="J14" s="82">
        <v>0</v>
      </c>
      <c r="K14" s="82">
        <v>0</v>
      </c>
      <c r="L14" s="82">
        <v>0</v>
      </c>
      <c r="M14" s="82">
        <v>0</v>
      </c>
      <c r="N14" s="89"/>
      <c r="O14" s="61">
        <f t="shared" si="1"/>
        <v>0</v>
      </c>
      <c r="P14" s="61">
        <f t="shared" si="2"/>
        <v>0</v>
      </c>
      <c r="Q14" s="61">
        <f t="shared" si="3"/>
        <v>0</v>
      </c>
      <c r="R14" s="61">
        <f t="shared" si="4"/>
        <v>0</v>
      </c>
      <c r="S14" s="61">
        <f t="shared" si="5"/>
        <v>0</v>
      </c>
    </row>
    <row r="15" spans="1:19">
      <c r="A15" s="66" t="s">
        <v>6</v>
      </c>
      <c r="B15" s="91">
        <v>714480000</v>
      </c>
      <c r="C15" s="91">
        <v>302735510</v>
      </c>
      <c r="D15" s="91">
        <v>302735510</v>
      </c>
      <c r="E15" s="91">
        <v>89523414</v>
      </c>
      <c r="F15" s="91">
        <v>213212096</v>
      </c>
      <c r="H15" t="s">
        <v>380</v>
      </c>
      <c r="I15" s="82">
        <v>714480000</v>
      </c>
      <c r="J15" s="82">
        <v>302735510</v>
      </c>
      <c r="K15" s="82">
        <v>302735510</v>
      </c>
      <c r="L15" s="82">
        <v>89523414</v>
      </c>
      <c r="M15" s="82">
        <v>213212096</v>
      </c>
      <c r="N15" s="89"/>
      <c r="O15" s="61">
        <f t="shared" si="1"/>
        <v>0</v>
      </c>
      <c r="P15" s="61">
        <f t="shared" si="2"/>
        <v>0</v>
      </c>
      <c r="Q15" s="61">
        <f t="shared" si="3"/>
        <v>0</v>
      </c>
      <c r="R15" s="61">
        <f t="shared" si="4"/>
        <v>0</v>
      </c>
      <c r="S15" s="61">
        <f t="shared" si="5"/>
        <v>0</v>
      </c>
    </row>
    <row r="16" spans="1:19">
      <c r="A16" s="67" t="s">
        <v>40</v>
      </c>
      <c r="B16" s="91">
        <v>714480000</v>
      </c>
      <c r="C16" s="91">
        <v>302735510</v>
      </c>
      <c r="D16" s="91">
        <v>302735510</v>
      </c>
      <c r="E16" s="91">
        <v>89523414</v>
      </c>
      <c r="F16" s="91">
        <v>213212096</v>
      </c>
      <c r="H16" t="s">
        <v>40</v>
      </c>
      <c r="I16" s="57">
        <v>714480000</v>
      </c>
      <c r="J16" s="57">
        <v>302735510</v>
      </c>
      <c r="K16" s="57">
        <v>302735510</v>
      </c>
      <c r="L16" s="57">
        <v>89523414</v>
      </c>
      <c r="M16" s="57">
        <v>213212096</v>
      </c>
      <c r="N16" s="89"/>
      <c r="O16" s="61">
        <f t="shared" si="1"/>
        <v>0</v>
      </c>
      <c r="P16" s="61">
        <f t="shared" si="2"/>
        <v>0</v>
      </c>
      <c r="Q16" s="61">
        <f t="shared" si="3"/>
        <v>0</v>
      </c>
      <c r="R16" s="61">
        <f t="shared" si="4"/>
        <v>0</v>
      </c>
      <c r="S16" s="61">
        <f t="shared" si="5"/>
        <v>0</v>
      </c>
    </row>
    <row r="17" spans="1:19">
      <c r="A17" s="66" t="s">
        <v>2</v>
      </c>
      <c r="B17" s="91">
        <v>1036733600</v>
      </c>
      <c r="C17" s="91">
        <v>610717883</v>
      </c>
      <c r="D17" s="91">
        <v>610717883</v>
      </c>
      <c r="E17" s="91">
        <v>175926937</v>
      </c>
      <c r="F17" s="91">
        <v>434790946</v>
      </c>
      <c r="H17" t="s">
        <v>383</v>
      </c>
      <c r="I17" s="82">
        <v>1036733600</v>
      </c>
      <c r="J17" s="82">
        <v>610717883</v>
      </c>
      <c r="K17" s="82">
        <v>610717883</v>
      </c>
      <c r="L17" s="82">
        <v>175926937</v>
      </c>
      <c r="M17" s="82">
        <v>434790946</v>
      </c>
      <c r="N17" s="89"/>
      <c r="O17" s="61">
        <f t="shared" si="1"/>
        <v>0</v>
      </c>
      <c r="P17" s="61">
        <f t="shared" si="2"/>
        <v>0</v>
      </c>
      <c r="Q17" s="61">
        <f t="shared" si="3"/>
        <v>0</v>
      </c>
      <c r="R17" s="61">
        <f t="shared" si="4"/>
        <v>0</v>
      </c>
      <c r="S17" s="61">
        <f t="shared" si="5"/>
        <v>0</v>
      </c>
    </row>
    <row r="18" spans="1:19">
      <c r="A18" s="67" t="s">
        <v>40</v>
      </c>
      <c r="B18" s="91">
        <v>1036733600</v>
      </c>
      <c r="C18" s="91">
        <v>610717883</v>
      </c>
      <c r="D18" s="91">
        <v>610717883</v>
      </c>
      <c r="E18" s="91">
        <v>175926937</v>
      </c>
      <c r="F18" s="91">
        <v>434790946</v>
      </c>
      <c r="H18" t="s">
        <v>40</v>
      </c>
      <c r="I18" s="82">
        <v>1036733600</v>
      </c>
      <c r="J18" s="82">
        <v>610717883</v>
      </c>
      <c r="K18" s="82">
        <v>610717883</v>
      </c>
      <c r="L18" s="82">
        <v>175926937</v>
      </c>
      <c r="M18" s="82">
        <v>434790946</v>
      </c>
      <c r="N18" s="89"/>
      <c r="O18" s="61">
        <f t="shared" si="1"/>
        <v>0</v>
      </c>
      <c r="P18" s="61">
        <f t="shared" si="2"/>
        <v>0</v>
      </c>
      <c r="Q18" s="61">
        <f t="shared" si="3"/>
        <v>0</v>
      </c>
      <c r="R18" s="61">
        <f t="shared" si="4"/>
        <v>0</v>
      </c>
      <c r="S18" s="61">
        <f t="shared" si="5"/>
        <v>0</v>
      </c>
    </row>
    <row r="19" spans="1:19">
      <c r="A19" s="66" t="s">
        <v>209</v>
      </c>
      <c r="B19" s="91">
        <v>120000000</v>
      </c>
      <c r="C19" s="91">
        <v>0</v>
      </c>
      <c r="D19" s="91"/>
      <c r="E19" s="91"/>
      <c r="F19" s="91">
        <v>0</v>
      </c>
      <c r="H19" t="s">
        <v>682</v>
      </c>
      <c r="I19" s="82">
        <v>120000000</v>
      </c>
      <c r="J19" s="82">
        <v>0</v>
      </c>
      <c r="K19" s="82">
        <v>0</v>
      </c>
      <c r="L19" s="82">
        <v>0</v>
      </c>
      <c r="M19" s="82">
        <v>0</v>
      </c>
      <c r="N19" s="89"/>
      <c r="O19" s="61">
        <f t="shared" si="1"/>
        <v>0</v>
      </c>
      <c r="P19" s="61">
        <f t="shared" si="2"/>
        <v>0</v>
      </c>
      <c r="Q19" s="61">
        <f t="shared" si="3"/>
        <v>0</v>
      </c>
      <c r="R19" s="61">
        <f t="shared" si="4"/>
        <v>0</v>
      </c>
      <c r="S19" s="61">
        <f t="shared" si="5"/>
        <v>0</v>
      </c>
    </row>
    <row r="20" spans="1:19">
      <c r="A20" s="67" t="s">
        <v>40</v>
      </c>
      <c r="B20" s="91">
        <v>120000000</v>
      </c>
      <c r="C20" s="91">
        <v>0</v>
      </c>
      <c r="D20" s="91"/>
      <c r="E20" s="91"/>
      <c r="F20" s="91">
        <v>0</v>
      </c>
      <c r="H20" t="s">
        <v>40</v>
      </c>
      <c r="I20" s="82">
        <v>120000000</v>
      </c>
      <c r="J20" s="82">
        <v>0</v>
      </c>
      <c r="K20" s="82">
        <v>0</v>
      </c>
      <c r="L20" s="82">
        <v>0</v>
      </c>
      <c r="M20" s="82">
        <v>0</v>
      </c>
      <c r="N20" s="89"/>
      <c r="O20" s="61">
        <f t="shared" si="1"/>
        <v>0</v>
      </c>
      <c r="P20" s="61">
        <f t="shared" si="2"/>
        <v>0</v>
      </c>
      <c r="Q20" s="61">
        <f t="shared" si="3"/>
        <v>0</v>
      </c>
      <c r="R20" s="61">
        <f t="shared" si="4"/>
        <v>0</v>
      </c>
      <c r="S20" s="61">
        <f t="shared" si="5"/>
        <v>0</v>
      </c>
    </row>
    <row r="21" spans="1:19">
      <c r="A21" s="66" t="s">
        <v>16</v>
      </c>
      <c r="B21" s="91">
        <v>720000000</v>
      </c>
      <c r="C21" s="91"/>
      <c r="D21" s="91"/>
      <c r="E21" s="91"/>
      <c r="F21" s="91">
        <v>0</v>
      </c>
      <c r="H21" t="s">
        <v>3966</v>
      </c>
      <c r="I21" s="82">
        <v>720000000</v>
      </c>
      <c r="J21" s="82">
        <v>0</v>
      </c>
      <c r="K21" s="82">
        <v>0</v>
      </c>
      <c r="L21" s="82">
        <v>0</v>
      </c>
      <c r="M21" s="82">
        <v>0</v>
      </c>
      <c r="N21" s="89"/>
      <c r="O21" s="61">
        <f t="shared" si="1"/>
        <v>0</v>
      </c>
      <c r="P21" s="61">
        <f t="shared" si="2"/>
        <v>0</v>
      </c>
      <c r="Q21" s="61">
        <f t="shared" si="3"/>
        <v>0</v>
      </c>
      <c r="R21" s="61">
        <f t="shared" si="4"/>
        <v>0</v>
      </c>
      <c r="S21" s="61">
        <f t="shared" si="5"/>
        <v>0</v>
      </c>
    </row>
    <row r="22" spans="1:19">
      <c r="A22" s="67" t="s">
        <v>40</v>
      </c>
      <c r="B22" s="91">
        <v>720000000</v>
      </c>
      <c r="C22" s="91"/>
      <c r="D22" s="91"/>
      <c r="E22" s="91"/>
      <c r="F22" s="91">
        <v>0</v>
      </c>
      <c r="H22" t="s">
        <v>40</v>
      </c>
      <c r="I22" s="82">
        <v>720000000</v>
      </c>
      <c r="J22" s="82">
        <v>0</v>
      </c>
      <c r="K22" s="82">
        <v>0</v>
      </c>
      <c r="L22" s="82">
        <v>0</v>
      </c>
      <c r="M22" s="82">
        <v>0</v>
      </c>
      <c r="N22" s="89"/>
      <c r="O22" s="61">
        <f t="shared" si="1"/>
        <v>0</v>
      </c>
      <c r="P22" s="61">
        <f t="shared" si="2"/>
        <v>0</v>
      </c>
      <c r="Q22" s="61">
        <f t="shared" si="3"/>
        <v>0</v>
      </c>
      <c r="R22" s="61">
        <f t="shared" si="4"/>
        <v>0</v>
      </c>
      <c r="S22" s="61">
        <f t="shared" si="5"/>
        <v>0</v>
      </c>
    </row>
    <row r="23" spans="1:19">
      <c r="A23" s="66" t="s">
        <v>84</v>
      </c>
      <c r="B23" s="91">
        <v>2087759600</v>
      </c>
      <c r="C23" s="91">
        <v>820968679</v>
      </c>
      <c r="D23" s="91">
        <v>820968679</v>
      </c>
      <c r="E23" s="91">
        <v>227424089</v>
      </c>
      <c r="F23" s="91">
        <v>593544590</v>
      </c>
      <c r="H23" t="s">
        <v>385</v>
      </c>
      <c r="I23" s="82">
        <v>2087759600</v>
      </c>
      <c r="J23" s="82">
        <v>820968679</v>
      </c>
      <c r="K23" s="82">
        <v>820968679</v>
      </c>
      <c r="L23" s="82">
        <v>227424089</v>
      </c>
      <c r="M23" s="82">
        <v>593544590</v>
      </c>
      <c r="N23" s="89"/>
      <c r="O23" s="61">
        <f t="shared" si="1"/>
        <v>0</v>
      </c>
      <c r="P23" s="61">
        <f t="shared" si="2"/>
        <v>0</v>
      </c>
      <c r="Q23" s="61">
        <f t="shared" si="3"/>
        <v>0</v>
      </c>
      <c r="R23" s="61">
        <f t="shared" si="4"/>
        <v>0</v>
      </c>
      <c r="S23" s="61">
        <f t="shared" si="5"/>
        <v>0</v>
      </c>
    </row>
    <row r="24" spans="1:19">
      <c r="A24" s="67" t="s">
        <v>40</v>
      </c>
      <c r="B24" s="91">
        <v>531188600</v>
      </c>
      <c r="C24" s="91">
        <v>188582300</v>
      </c>
      <c r="D24" s="91">
        <v>188582300</v>
      </c>
      <c r="E24" s="91">
        <v>60234233</v>
      </c>
      <c r="F24" s="91">
        <v>128348067</v>
      </c>
      <c r="H24" t="s">
        <v>40</v>
      </c>
      <c r="I24" s="82">
        <v>531188600</v>
      </c>
      <c r="J24" s="82">
        <v>188582300</v>
      </c>
      <c r="K24" s="82">
        <v>188582300</v>
      </c>
      <c r="L24" s="82">
        <v>60234233</v>
      </c>
      <c r="M24" s="82">
        <v>128348067</v>
      </c>
      <c r="N24" s="89"/>
      <c r="O24" s="61">
        <f t="shared" si="1"/>
        <v>0</v>
      </c>
      <c r="P24" s="61">
        <f t="shared" si="2"/>
        <v>0</v>
      </c>
      <c r="Q24" s="61">
        <f t="shared" si="3"/>
        <v>0</v>
      </c>
      <c r="R24" s="61">
        <f t="shared" si="4"/>
        <v>0</v>
      </c>
      <c r="S24" s="61">
        <f t="shared" si="5"/>
        <v>0</v>
      </c>
    </row>
    <row r="25" spans="1:19">
      <c r="A25" s="67" t="s">
        <v>41</v>
      </c>
      <c r="B25" s="91">
        <v>1556571000</v>
      </c>
      <c r="C25" s="91">
        <v>632386379</v>
      </c>
      <c r="D25" s="91">
        <v>632386379</v>
      </c>
      <c r="E25" s="91">
        <v>167189856</v>
      </c>
      <c r="F25" s="91">
        <v>465196523</v>
      </c>
      <c r="H25" t="s">
        <v>41</v>
      </c>
      <c r="I25" s="82">
        <v>1556571000</v>
      </c>
      <c r="J25" s="82">
        <v>632386379</v>
      </c>
      <c r="K25" s="82">
        <v>632386379</v>
      </c>
      <c r="L25" s="82">
        <v>167189856</v>
      </c>
      <c r="M25" s="82">
        <v>465196523</v>
      </c>
      <c r="N25" s="89"/>
      <c r="O25" s="61">
        <f t="shared" si="1"/>
        <v>0</v>
      </c>
      <c r="P25" s="61">
        <f t="shared" si="2"/>
        <v>0</v>
      </c>
      <c r="Q25" s="61">
        <f t="shared" si="3"/>
        <v>0</v>
      </c>
      <c r="R25" s="61">
        <f t="shared" si="4"/>
        <v>0</v>
      </c>
      <c r="S25" s="61">
        <f t="shared" si="5"/>
        <v>0</v>
      </c>
    </row>
    <row r="26" spans="1:19">
      <c r="A26" s="66" t="s">
        <v>85</v>
      </c>
      <c r="B26" s="91">
        <v>1785000000</v>
      </c>
      <c r="C26" s="91">
        <v>614407420</v>
      </c>
      <c r="D26" s="91">
        <v>614407420</v>
      </c>
      <c r="E26" s="91">
        <v>155071863</v>
      </c>
      <c r="F26" s="91">
        <v>459335557</v>
      </c>
      <c r="H26" t="s">
        <v>3967</v>
      </c>
      <c r="I26" s="82">
        <v>1785000000</v>
      </c>
      <c r="J26" s="82">
        <v>614407420</v>
      </c>
      <c r="K26" s="82">
        <v>614407420</v>
      </c>
      <c r="L26" s="82">
        <v>155071863</v>
      </c>
      <c r="M26" s="82">
        <v>459335557</v>
      </c>
      <c r="O26" s="61">
        <f t="shared" si="1"/>
        <v>0</v>
      </c>
      <c r="P26" s="61">
        <f t="shared" si="2"/>
        <v>0</v>
      </c>
      <c r="Q26" s="61">
        <f t="shared" si="3"/>
        <v>0</v>
      </c>
      <c r="R26" s="61">
        <f t="shared" si="4"/>
        <v>0</v>
      </c>
      <c r="S26" s="61">
        <f t="shared" si="5"/>
        <v>0</v>
      </c>
    </row>
    <row r="27" spans="1:19" ht="15">
      <c r="A27" s="67" t="s">
        <v>40</v>
      </c>
      <c r="B27" s="91">
        <v>1785000000</v>
      </c>
      <c r="C27" s="91">
        <v>614407420</v>
      </c>
      <c r="D27" s="91">
        <v>614407420</v>
      </c>
      <c r="E27" s="91">
        <v>155071863</v>
      </c>
      <c r="F27" s="91">
        <v>459335557</v>
      </c>
      <c r="H27" t="s">
        <v>40</v>
      </c>
      <c r="I27" s="82">
        <v>1785000000</v>
      </c>
      <c r="J27" s="82">
        <v>614407420</v>
      </c>
      <c r="K27" s="82">
        <v>614407420</v>
      </c>
      <c r="L27" s="82">
        <v>155071863</v>
      </c>
      <c r="M27" s="82">
        <v>459335557</v>
      </c>
      <c r="N27" s="88"/>
      <c r="O27" s="61">
        <f t="shared" si="1"/>
        <v>0</v>
      </c>
      <c r="P27" s="61">
        <f t="shared" si="2"/>
        <v>0</v>
      </c>
      <c r="Q27" s="61">
        <f t="shared" si="3"/>
        <v>0</v>
      </c>
      <c r="R27" s="61">
        <f t="shared" si="4"/>
        <v>0</v>
      </c>
      <c r="S27" s="61">
        <f t="shared" si="5"/>
        <v>0</v>
      </c>
    </row>
    <row r="28" spans="1:19">
      <c r="A28" s="66" t="s">
        <v>91</v>
      </c>
      <c r="B28" s="91">
        <v>88143850</v>
      </c>
      <c r="C28" s="91">
        <v>18834400</v>
      </c>
      <c r="D28" s="91">
        <v>18834400</v>
      </c>
      <c r="E28" s="91">
        <v>2908600</v>
      </c>
      <c r="F28" s="91">
        <v>15925800</v>
      </c>
      <c r="H28" t="s">
        <v>391</v>
      </c>
      <c r="I28" s="82">
        <v>88143850</v>
      </c>
      <c r="J28" s="82">
        <v>18834400</v>
      </c>
      <c r="K28" s="82">
        <v>18834400</v>
      </c>
      <c r="L28" s="82">
        <v>2908600</v>
      </c>
      <c r="M28" s="82">
        <v>15925800</v>
      </c>
      <c r="O28" s="61">
        <f t="shared" si="1"/>
        <v>0</v>
      </c>
      <c r="P28" s="61">
        <f t="shared" si="2"/>
        <v>0</v>
      </c>
      <c r="Q28" s="61">
        <f t="shared" si="3"/>
        <v>0</v>
      </c>
      <c r="R28" s="61">
        <f t="shared" si="4"/>
        <v>0</v>
      </c>
      <c r="S28" s="61">
        <f t="shared" si="5"/>
        <v>0</v>
      </c>
    </row>
    <row r="29" spans="1:19">
      <c r="A29" s="67" t="s">
        <v>40</v>
      </c>
      <c r="B29" s="91">
        <v>88143850</v>
      </c>
      <c r="C29" s="91">
        <v>18834400</v>
      </c>
      <c r="D29" s="91">
        <v>18834400</v>
      </c>
      <c r="E29" s="91">
        <v>2908600</v>
      </c>
      <c r="F29" s="91">
        <v>15925800</v>
      </c>
      <c r="H29" t="s">
        <v>40</v>
      </c>
      <c r="I29" s="82">
        <v>88143850</v>
      </c>
      <c r="J29" s="82">
        <v>18834400</v>
      </c>
      <c r="K29" s="82">
        <v>18834400</v>
      </c>
      <c r="L29" s="82">
        <v>2908600</v>
      </c>
      <c r="M29" s="82">
        <v>15925800</v>
      </c>
      <c r="O29" s="61">
        <f t="shared" si="1"/>
        <v>0</v>
      </c>
      <c r="P29" s="61">
        <f t="shared" si="2"/>
        <v>0</v>
      </c>
      <c r="Q29" s="61">
        <f t="shared" si="3"/>
        <v>0</v>
      </c>
      <c r="R29" s="61">
        <f t="shared" si="4"/>
        <v>0</v>
      </c>
      <c r="S29" s="61">
        <f t="shared" si="5"/>
        <v>0</v>
      </c>
    </row>
    <row r="30" spans="1:19" ht="15">
      <c r="A30" s="66" t="s">
        <v>5</v>
      </c>
      <c r="B30" s="91">
        <v>1148885150</v>
      </c>
      <c r="C30" s="91">
        <v>454729773</v>
      </c>
      <c r="D30" s="91">
        <v>454729773</v>
      </c>
      <c r="E30" s="91">
        <v>119653586</v>
      </c>
      <c r="F30" s="91">
        <v>335076187</v>
      </c>
      <c r="H30" s="80" t="s">
        <v>392</v>
      </c>
      <c r="I30" s="81">
        <v>1148885150</v>
      </c>
      <c r="J30" s="81">
        <v>454729773</v>
      </c>
      <c r="K30" s="81">
        <v>454729773</v>
      </c>
      <c r="L30" s="81">
        <v>119653586</v>
      </c>
      <c r="M30" s="81">
        <v>335076187</v>
      </c>
      <c r="N30" s="88"/>
      <c r="O30" s="61">
        <f t="shared" si="1"/>
        <v>0</v>
      </c>
      <c r="P30" s="61">
        <f t="shared" si="2"/>
        <v>0</v>
      </c>
      <c r="Q30" s="61">
        <f t="shared" si="3"/>
        <v>0</v>
      </c>
      <c r="R30" s="61">
        <f t="shared" si="4"/>
        <v>0</v>
      </c>
      <c r="S30" s="61">
        <f t="shared" si="5"/>
        <v>0</v>
      </c>
    </row>
    <row r="31" spans="1:19">
      <c r="A31" s="67" t="s">
        <v>40</v>
      </c>
      <c r="B31" s="91">
        <v>1148885150</v>
      </c>
      <c r="C31" s="91">
        <v>454729773</v>
      </c>
      <c r="D31" s="91">
        <v>454729773</v>
      </c>
      <c r="E31" s="91">
        <v>119653586</v>
      </c>
      <c r="F31" s="91">
        <v>335076187</v>
      </c>
      <c r="H31" t="s">
        <v>40</v>
      </c>
      <c r="I31" s="57">
        <v>1148885150</v>
      </c>
      <c r="J31" s="57">
        <v>454729773</v>
      </c>
      <c r="K31" s="57">
        <v>454729773</v>
      </c>
      <c r="L31" s="57">
        <v>119653586</v>
      </c>
      <c r="M31" s="57">
        <v>335076187</v>
      </c>
      <c r="O31" s="61">
        <f t="shared" si="1"/>
        <v>0</v>
      </c>
      <c r="P31" s="61">
        <f t="shared" si="2"/>
        <v>0</v>
      </c>
      <c r="Q31" s="61">
        <f t="shared" si="3"/>
        <v>0</v>
      </c>
      <c r="R31" s="61">
        <f t="shared" si="4"/>
        <v>0</v>
      </c>
      <c r="S31" s="61">
        <f t="shared" si="5"/>
        <v>0</v>
      </c>
    </row>
    <row r="32" spans="1:19" ht="15">
      <c r="A32" s="66" t="s">
        <v>12</v>
      </c>
      <c r="B32" s="91">
        <v>271287800</v>
      </c>
      <c r="C32" s="91">
        <v>87460380</v>
      </c>
      <c r="D32" s="91">
        <v>87460380</v>
      </c>
      <c r="E32" s="91">
        <v>36626837</v>
      </c>
      <c r="F32" s="91">
        <v>50833543</v>
      </c>
      <c r="H32" s="80" t="s">
        <v>3968</v>
      </c>
      <c r="I32" s="81">
        <v>271287800</v>
      </c>
      <c r="J32" s="81">
        <v>87460380</v>
      </c>
      <c r="K32" s="81">
        <v>87460380</v>
      </c>
      <c r="L32" s="81">
        <v>36626837</v>
      </c>
      <c r="M32" s="81">
        <v>50833543</v>
      </c>
      <c r="N32" s="88"/>
      <c r="O32" s="61">
        <f t="shared" si="1"/>
        <v>0</v>
      </c>
      <c r="P32" s="61">
        <f t="shared" si="2"/>
        <v>0</v>
      </c>
      <c r="Q32" s="61">
        <f t="shared" si="3"/>
        <v>0</v>
      </c>
      <c r="R32" s="61">
        <f t="shared" si="4"/>
        <v>0</v>
      </c>
      <c r="S32" s="61">
        <f t="shared" si="5"/>
        <v>0</v>
      </c>
    </row>
    <row r="33" spans="1:19">
      <c r="A33" s="67" t="s">
        <v>40</v>
      </c>
      <c r="B33" s="91">
        <v>271287800</v>
      </c>
      <c r="C33" s="91">
        <v>87460380</v>
      </c>
      <c r="D33" s="91">
        <v>87460380</v>
      </c>
      <c r="E33" s="91">
        <v>36626837</v>
      </c>
      <c r="F33" s="91">
        <v>50833543</v>
      </c>
      <c r="H33" t="s">
        <v>40</v>
      </c>
      <c r="I33" s="57">
        <v>271287800</v>
      </c>
      <c r="J33" s="57">
        <v>87460380</v>
      </c>
      <c r="K33" s="57">
        <v>87460380</v>
      </c>
      <c r="L33" s="57">
        <v>36626837</v>
      </c>
      <c r="M33" s="57">
        <v>50833543</v>
      </c>
      <c r="O33" s="61">
        <f t="shared" si="1"/>
        <v>0</v>
      </c>
      <c r="P33" s="61">
        <f t="shared" si="2"/>
        <v>0</v>
      </c>
      <c r="Q33" s="61">
        <f t="shared" si="3"/>
        <v>0</v>
      </c>
      <c r="R33" s="61">
        <f t="shared" si="4"/>
        <v>0</v>
      </c>
      <c r="S33" s="61">
        <f t="shared" si="5"/>
        <v>0</v>
      </c>
    </row>
    <row r="34" spans="1:19" ht="15">
      <c r="A34" s="66" t="s">
        <v>15</v>
      </c>
      <c r="B34" s="91">
        <v>1449850000</v>
      </c>
      <c r="C34" s="91">
        <v>779954514</v>
      </c>
      <c r="D34" s="91">
        <v>779954514</v>
      </c>
      <c r="E34" s="91">
        <v>599400000</v>
      </c>
      <c r="F34" s="91">
        <v>180554514</v>
      </c>
      <c r="H34" s="80" t="s">
        <v>3969</v>
      </c>
      <c r="I34" s="81">
        <v>1449850000</v>
      </c>
      <c r="J34" s="81">
        <v>779954514</v>
      </c>
      <c r="K34" s="81">
        <v>779954514</v>
      </c>
      <c r="L34" s="81">
        <v>599400000</v>
      </c>
      <c r="M34" s="81">
        <v>180554514</v>
      </c>
      <c r="N34" s="88"/>
      <c r="O34" s="61">
        <f t="shared" si="1"/>
        <v>0</v>
      </c>
      <c r="P34" s="61">
        <f t="shared" si="2"/>
        <v>0</v>
      </c>
      <c r="Q34" s="61">
        <f t="shared" si="3"/>
        <v>0</v>
      </c>
      <c r="R34" s="61">
        <f t="shared" si="4"/>
        <v>0</v>
      </c>
      <c r="S34" s="61">
        <f t="shared" si="5"/>
        <v>0</v>
      </c>
    </row>
    <row r="35" spans="1:19">
      <c r="A35" s="67" t="s">
        <v>40</v>
      </c>
      <c r="B35" s="91">
        <v>1449850000</v>
      </c>
      <c r="C35" s="91">
        <v>779954514</v>
      </c>
      <c r="D35" s="91">
        <v>779954514</v>
      </c>
      <c r="E35" s="91">
        <v>599400000</v>
      </c>
      <c r="F35" s="91">
        <v>180554514</v>
      </c>
      <c r="H35" t="s">
        <v>40</v>
      </c>
      <c r="I35" s="57">
        <v>1449850000</v>
      </c>
      <c r="J35" s="57">
        <v>779954514</v>
      </c>
      <c r="K35" s="57">
        <v>779954514</v>
      </c>
      <c r="L35" s="57">
        <v>599400000</v>
      </c>
      <c r="M35" s="57">
        <v>180554514</v>
      </c>
      <c r="O35" s="61">
        <f t="shared" si="1"/>
        <v>0</v>
      </c>
      <c r="P35" s="61">
        <f t="shared" si="2"/>
        <v>0</v>
      </c>
      <c r="Q35" s="61">
        <f t="shared" si="3"/>
        <v>0</v>
      </c>
      <c r="R35" s="61">
        <f t="shared" si="4"/>
        <v>0</v>
      </c>
      <c r="S35" s="61">
        <f t="shared" si="5"/>
        <v>0</v>
      </c>
    </row>
    <row r="36" spans="1:19" ht="15">
      <c r="A36" s="60" t="s">
        <v>184</v>
      </c>
      <c r="B36" s="91">
        <v>3990600000</v>
      </c>
      <c r="C36" s="91">
        <v>1455982335</v>
      </c>
      <c r="D36" s="91">
        <v>1455982335</v>
      </c>
      <c r="E36" s="91">
        <v>616104728</v>
      </c>
      <c r="F36" s="91">
        <v>839877607</v>
      </c>
      <c r="H36" s="80" t="s">
        <v>375</v>
      </c>
      <c r="I36" s="81">
        <v>3990600000</v>
      </c>
      <c r="J36" s="81">
        <v>1455982335</v>
      </c>
      <c r="K36" s="81">
        <v>1455982335</v>
      </c>
      <c r="L36" s="81">
        <v>616104728</v>
      </c>
      <c r="M36" s="81">
        <v>839877607</v>
      </c>
      <c r="N36" s="88"/>
      <c r="O36" s="61">
        <f t="shared" si="1"/>
        <v>0</v>
      </c>
      <c r="P36" s="61">
        <f t="shared" si="2"/>
        <v>0</v>
      </c>
      <c r="Q36" s="61">
        <f t="shared" si="3"/>
        <v>0</v>
      </c>
      <c r="R36" s="61">
        <f t="shared" si="4"/>
        <v>0</v>
      </c>
      <c r="S36" s="61">
        <f t="shared" si="5"/>
        <v>0</v>
      </c>
    </row>
    <row r="37" spans="1:19">
      <c r="A37" s="66" t="s">
        <v>3</v>
      </c>
      <c r="B37" s="91">
        <v>7800000</v>
      </c>
      <c r="C37" s="91">
        <v>3772200</v>
      </c>
      <c r="D37" s="91">
        <v>3772200</v>
      </c>
      <c r="E37" s="91">
        <v>2151600</v>
      </c>
      <c r="F37" s="91">
        <v>1620600</v>
      </c>
      <c r="H37" t="s">
        <v>376</v>
      </c>
      <c r="I37" s="57">
        <v>7800000</v>
      </c>
      <c r="J37" s="57">
        <v>3772200</v>
      </c>
      <c r="K37" s="57">
        <v>3772200</v>
      </c>
      <c r="L37" s="57">
        <v>2151600</v>
      </c>
      <c r="M37" s="57">
        <v>1620600</v>
      </c>
      <c r="O37" s="61">
        <f t="shared" si="1"/>
        <v>0</v>
      </c>
      <c r="P37" s="61">
        <f t="shared" si="2"/>
        <v>0</v>
      </c>
      <c r="Q37" s="61">
        <f t="shared" si="3"/>
        <v>0</v>
      </c>
      <c r="R37" s="61">
        <f t="shared" si="4"/>
        <v>0</v>
      </c>
      <c r="S37" s="61">
        <f t="shared" si="5"/>
        <v>0</v>
      </c>
    </row>
    <row r="38" spans="1:19" ht="15">
      <c r="A38" s="67" t="s">
        <v>40</v>
      </c>
      <c r="B38" s="91">
        <v>7800000</v>
      </c>
      <c r="C38" s="91">
        <v>3772200</v>
      </c>
      <c r="D38" s="91">
        <v>3772200</v>
      </c>
      <c r="E38" s="91">
        <v>2151600</v>
      </c>
      <c r="F38" s="91">
        <v>1620600</v>
      </c>
      <c r="H38" s="80" t="s">
        <v>40</v>
      </c>
      <c r="I38" s="81">
        <v>7800000</v>
      </c>
      <c r="J38" s="81">
        <v>3772200</v>
      </c>
      <c r="K38" s="81">
        <v>3772200</v>
      </c>
      <c r="L38" s="81">
        <v>2151600</v>
      </c>
      <c r="M38" s="81">
        <v>1620600</v>
      </c>
      <c r="N38" s="88"/>
      <c r="O38" s="61">
        <f t="shared" si="1"/>
        <v>0</v>
      </c>
      <c r="P38" s="61">
        <f t="shared" si="2"/>
        <v>0</v>
      </c>
      <c r="Q38" s="61">
        <f t="shared" si="3"/>
        <v>0</v>
      </c>
      <c r="R38" s="61">
        <f t="shared" si="4"/>
        <v>0</v>
      </c>
      <c r="S38" s="61">
        <f t="shared" si="5"/>
        <v>0</v>
      </c>
    </row>
    <row r="39" spans="1:19">
      <c r="A39" s="66" t="s">
        <v>199</v>
      </c>
      <c r="B39" s="91">
        <v>730000000</v>
      </c>
      <c r="C39" s="91"/>
      <c r="D39" s="91"/>
      <c r="E39" s="91"/>
      <c r="F39" s="91">
        <v>0</v>
      </c>
      <c r="H39" t="s">
        <v>377</v>
      </c>
      <c r="I39" s="57">
        <v>730000000</v>
      </c>
      <c r="J39" s="57">
        <v>0</v>
      </c>
      <c r="K39" s="57">
        <v>0</v>
      </c>
      <c r="L39" s="57">
        <v>0</v>
      </c>
      <c r="M39" s="57">
        <v>0</v>
      </c>
      <c r="O39" s="61">
        <f t="shared" si="1"/>
        <v>0</v>
      </c>
      <c r="P39" s="61">
        <f t="shared" si="2"/>
        <v>0</v>
      </c>
      <c r="Q39" s="61">
        <f t="shared" si="3"/>
        <v>0</v>
      </c>
      <c r="R39" s="61">
        <f t="shared" si="4"/>
        <v>0</v>
      </c>
      <c r="S39" s="61">
        <f t="shared" si="5"/>
        <v>0</v>
      </c>
    </row>
    <row r="40" spans="1:19" ht="15">
      <c r="A40" s="67" t="s">
        <v>40</v>
      </c>
      <c r="B40" s="91">
        <v>730000000</v>
      </c>
      <c r="C40" s="91"/>
      <c r="D40" s="91"/>
      <c r="E40" s="91"/>
      <c r="F40" s="91">
        <v>0</v>
      </c>
      <c r="H40" s="80" t="s">
        <v>40</v>
      </c>
      <c r="I40" s="81">
        <v>730000000</v>
      </c>
      <c r="J40" s="81">
        <v>0</v>
      </c>
      <c r="K40" s="81">
        <v>0</v>
      </c>
      <c r="L40" s="81">
        <v>0</v>
      </c>
      <c r="M40" s="81">
        <v>0</v>
      </c>
      <c r="N40" s="88"/>
      <c r="O40" s="61">
        <f t="shared" si="1"/>
        <v>0</v>
      </c>
      <c r="P40" s="61">
        <f t="shared" si="2"/>
        <v>0</v>
      </c>
      <c r="Q40" s="61">
        <f t="shared" si="3"/>
        <v>0</v>
      </c>
      <c r="R40" s="61">
        <f t="shared" si="4"/>
        <v>0</v>
      </c>
      <c r="S40" s="61">
        <f t="shared" si="5"/>
        <v>0</v>
      </c>
    </row>
    <row r="41" spans="1:19" ht="15">
      <c r="A41" s="66" t="s">
        <v>677</v>
      </c>
      <c r="B41" s="91">
        <v>48009295</v>
      </c>
      <c r="C41" s="91">
        <v>47466506</v>
      </c>
      <c r="D41" s="91">
        <v>47466506</v>
      </c>
      <c r="E41" s="91">
        <v>0</v>
      </c>
      <c r="F41" s="91">
        <v>47466506</v>
      </c>
      <c r="H41" s="80" t="s">
        <v>681</v>
      </c>
      <c r="I41" s="81">
        <v>48009295</v>
      </c>
      <c r="J41" s="81">
        <v>47466506</v>
      </c>
      <c r="K41" s="81">
        <v>47466506</v>
      </c>
      <c r="L41" s="81">
        <v>0</v>
      </c>
      <c r="M41" s="81">
        <v>47466506</v>
      </c>
      <c r="N41" s="88"/>
      <c r="O41" s="61">
        <f t="shared" si="1"/>
        <v>0</v>
      </c>
      <c r="P41" s="61">
        <f t="shared" si="2"/>
        <v>0</v>
      </c>
      <c r="Q41" s="61">
        <f t="shared" si="3"/>
        <v>0</v>
      </c>
      <c r="R41" s="61">
        <f t="shared" si="4"/>
        <v>0</v>
      </c>
      <c r="S41" s="61">
        <f t="shared" si="5"/>
        <v>0</v>
      </c>
    </row>
    <row r="42" spans="1:19">
      <c r="A42" s="67" t="s">
        <v>40</v>
      </c>
      <c r="B42" s="91">
        <v>48009295</v>
      </c>
      <c r="C42" s="91">
        <v>47466506</v>
      </c>
      <c r="D42" s="91">
        <v>47466506</v>
      </c>
      <c r="E42" s="91">
        <v>0</v>
      </c>
      <c r="F42" s="91">
        <v>47466506</v>
      </c>
      <c r="H42" t="s">
        <v>40</v>
      </c>
      <c r="I42" s="57">
        <v>48009295</v>
      </c>
      <c r="J42" s="57">
        <v>47466506</v>
      </c>
      <c r="K42" s="57">
        <v>47466506</v>
      </c>
      <c r="L42" s="57">
        <v>0</v>
      </c>
      <c r="M42" s="57">
        <v>47466506</v>
      </c>
      <c r="O42" s="61">
        <f t="shared" si="1"/>
        <v>0</v>
      </c>
      <c r="P42" s="61">
        <f t="shared" si="2"/>
        <v>0</v>
      </c>
      <c r="Q42" s="61">
        <f t="shared" si="3"/>
        <v>0</v>
      </c>
      <c r="R42" s="61">
        <f t="shared" si="4"/>
        <v>0</v>
      </c>
      <c r="S42" s="61">
        <f t="shared" si="5"/>
        <v>0</v>
      </c>
    </row>
    <row r="43" spans="1:19" ht="15">
      <c r="A43" s="66" t="s">
        <v>75</v>
      </c>
      <c r="B43" s="91">
        <v>271990705</v>
      </c>
      <c r="C43" s="91"/>
      <c r="D43" s="91"/>
      <c r="E43" s="91"/>
      <c r="F43" s="91">
        <v>0</v>
      </c>
      <c r="H43" s="80" t="s">
        <v>378</v>
      </c>
      <c r="I43" s="81">
        <v>271990705</v>
      </c>
      <c r="J43" s="81">
        <v>0</v>
      </c>
      <c r="K43" s="81">
        <v>0</v>
      </c>
      <c r="L43" s="81">
        <v>0</v>
      </c>
      <c r="M43" s="81">
        <v>0</v>
      </c>
      <c r="N43" s="88"/>
      <c r="O43" s="61">
        <f t="shared" si="1"/>
        <v>0</v>
      </c>
      <c r="P43" s="61">
        <f t="shared" si="2"/>
        <v>0</v>
      </c>
      <c r="Q43" s="61">
        <f t="shared" si="3"/>
        <v>0</v>
      </c>
      <c r="R43" s="61">
        <f t="shared" si="4"/>
        <v>0</v>
      </c>
      <c r="S43" s="61">
        <f t="shared" si="5"/>
        <v>0</v>
      </c>
    </row>
    <row r="44" spans="1:19">
      <c r="A44" s="67" t="s">
        <v>40</v>
      </c>
      <c r="B44" s="91">
        <v>271990705</v>
      </c>
      <c r="C44" s="91"/>
      <c r="D44" s="91"/>
      <c r="E44" s="91"/>
      <c r="F44" s="91">
        <v>0</v>
      </c>
      <c r="H44" t="s">
        <v>40</v>
      </c>
      <c r="I44" s="57">
        <v>271990705</v>
      </c>
      <c r="J44" s="57">
        <v>0</v>
      </c>
      <c r="K44" s="57">
        <v>0</v>
      </c>
      <c r="L44" s="57">
        <v>0</v>
      </c>
      <c r="M44" s="57">
        <v>0</v>
      </c>
      <c r="O44" s="61">
        <f t="shared" si="1"/>
        <v>0</v>
      </c>
      <c r="P44" s="61">
        <f t="shared" si="2"/>
        <v>0</v>
      </c>
      <c r="Q44" s="61">
        <f t="shared" si="3"/>
        <v>0</v>
      </c>
      <c r="R44" s="61">
        <f t="shared" si="4"/>
        <v>0</v>
      </c>
      <c r="S44" s="61">
        <f t="shared" si="5"/>
        <v>0</v>
      </c>
    </row>
    <row r="45" spans="1:19">
      <c r="A45" s="66" t="s">
        <v>558</v>
      </c>
      <c r="B45" s="91">
        <v>90000000</v>
      </c>
      <c r="C45" s="91">
        <v>90000000</v>
      </c>
      <c r="D45" s="91">
        <v>90000000</v>
      </c>
      <c r="E45" s="91">
        <v>90000000</v>
      </c>
      <c r="F45" s="91">
        <v>0</v>
      </c>
      <c r="H45" t="s">
        <v>600</v>
      </c>
      <c r="I45" s="57">
        <v>90000000</v>
      </c>
      <c r="J45" s="57">
        <v>90000000</v>
      </c>
      <c r="K45" s="57">
        <v>90000000</v>
      </c>
      <c r="L45" s="57">
        <v>90000000</v>
      </c>
      <c r="M45" s="57">
        <v>0</v>
      </c>
      <c r="O45" s="61">
        <f t="shared" si="1"/>
        <v>0</v>
      </c>
      <c r="P45" s="61">
        <f t="shared" si="2"/>
        <v>0</v>
      </c>
      <c r="Q45" s="61">
        <f t="shared" si="3"/>
        <v>0</v>
      </c>
      <c r="R45" s="61">
        <f t="shared" si="4"/>
        <v>0</v>
      </c>
      <c r="S45" s="61">
        <f t="shared" si="5"/>
        <v>0</v>
      </c>
    </row>
    <row r="46" spans="1:19" ht="15">
      <c r="A46" s="67" t="s">
        <v>40</v>
      </c>
      <c r="B46" s="91">
        <v>90000000</v>
      </c>
      <c r="C46" s="91">
        <v>90000000</v>
      </c>
      <c r="D46" s="91">
        <v>90000000</v>
      </c>
      <c r="E46" s="91">
        <v>90000000</v>
      </c>
      <c r="F46" s="91">
        <v>0</v>
      </c>
      <c r="H46" s="80" t="s">
        <v>40</v>
      </c>
      <c r="I46" s="81">
        <v>90000000</v>
      </c>
      <c r="J46" s="81">
        <v>90000000</v>
      </c>
      <c r="K46" s="81">
        <v>90000000</v>
      </c>
      <c r="L46" s="81">
        <v>90000000</v>
      </c>
      <c r="M46" s="81">
        <v>0</v>
      </c>
      <c r="N46" s="88"/>
      <c r="O46" s="61">
        <f t="shared" si="1"/>
        <v>0</v>
      </c>
      <c r="P46" s="61">
        <f t="shared" si="2"/>
        <v>0</v>
      </c>
      <c r="Q46" s="61">
        <f t="shared" si="3"/>
        <v>0</v>
      </c>
      <c r="R46" s="61">
        <f t="shared" si="4"/>
        <v>0</v>
      </c>
      <c r="S46" s="61">
        <f t="shared" si="5"/>
        <v>0</v>
      </c>
    </row>
    <row r="47" spans="1:19">
      <c r="A47" s="66" t="s">
        <v>196</v>
      </c>
      <c r="B47" s="91">
        <v>101200000</v>
      </c>
      <c r="C47" s="91">
        <v>66100000</v>
      </c>
      <c r="D47" s="91">
        <v>66100000</v>
      </c>
      <c r="E47" s="91">
        <v>25562500</v>
      </c>
      <c r="F47" s="91">
        <v>40537500</v>
      </c>
      <c r="H47" t="s">
        <v>379</v>
      </c>
      <c r="I47" s="57">
        <v>101200000</v>
      </c>
      <c r="J47" s="57">
        <v>66100000</v>
      </c>
      <c r="K47" s="57">
        <v>66100000</v>
      </c>
      <c r="L47" s="57">
        <v>25562500</v>
      </c>
      <c r="M47" s="57">
        <v>40537500</v>
      </c>
      <c r="O47" s="61">
        <f t="shared" si="1"/>
        <v>0</v>
      </c>
      <c r="P47" s="61">
        <f t="shared" si="2"/>
        <v>0</v>
      </c>
      <c r="Q47" s="61">
        <f t="shared" si="3"/>
        <v>0</v>
      </c>
      <c r="R47" s="61">
        <f t="shared" si="4"/>
        <v>0</v>
      </c>
      <c r="S47" s="61">
        <f t="shared" si="5"/>
        <v>0</v>
      </c>
    </row>
    <row r="48" spans="1:19" ht="15">
      <c r="A48" s="67" t="s">
        <v>40</v>
      </c>
      <c r="B48" s="91">
        <v>101200000</v>
      </c>
      <c r="C48" s="91">
        <v>66100000</v>
      </c>
      <c r="D48" s="91">
        <v>66100000</v>
      </c>
      <c r="E48" s="91">
        <v>25562500</v>
      </c>
      <c r="F48" s="91">
        <v>40537500</v>
      </c>
      <c r="H48" s="80" t="s">
        <v>40</v>
      </c>
      <c r="I48" s="81">
        <v>101200000</v>
      </c>
      <c r="J48" s="81">
        <v>66100000</v>
      </c>
      <c r="K48" s="81">
        <v>66100000</v>
      </c>
      <c r="L48" s="81">
        <v>25562500</v>
      </c>
      <c r="M48" s="81">
        <v>40537500</v>
      </c>
      <c r="N48" s="88"/>
      <c r="O48" s="61">
        <f t="shared" si="1"/>
        <v>0</v>
      </c>
      <c r="P48" s="61">
        <f t="shared" si="2"/>
        <v>0</v>
      </c>
      <c r="Q48" s="61">
        <f t="shared" si="3"/>
        <v>0</v>
      </c>
      <c r="R48" s="61">
        <f t="shared" si="4"/>
        <v>0</v>
      </c>
      <c r="S48" s="61">
        <f t="shared" si="5"/>
        <v>0</v>
      </c>
    </row>
    <row r="49" spans="1:19">
      <c r="A49" s="66" t="s">
        <v>6</v>
      </c>
      <c r="B49" s="91">
        <v>280964738</v>
      </c>
      <c r="C49" s="91">
        <v>136080000</v>
      </c>
      <c r="D49" s="91">
        <v>136080000</v>
      </c>
      <c r="E49" s="91">
        <v>61354667</v>
      </c>
      <c r="F49" s="91">
        <v>74725333</v>
      </c>
      <c r="H49" t="s">
        <v>380</v>
      </c>
      <c r="I49" s="57">
        <v>280964738</v>
      </c>
      <c r="J49" s="57">
        <v>136080000</v>
      </c>
      <c r="K49" s="57">
        <v>136080000</v>
      </c>
      <c r="L49" s="57">
        <v>61354667</v>
      </c>
      <c r="M49" s="57">
        <v>74725333</v>
      </c>
      <c r="O49" s="61">
        <f t="shared" si="1"/>
        <v>0</v>
      </c>
      <c r="P49" s="61">
        <f t="shared" si="2"/>
        <v>0</v>
      </c>
      <c r="Q49" s="61">
        <f t="shared" si="3"/>
        <v>0</v>
      </c>
      <c r="R49" s="61">
        <f t="shared" si="4"/>
        <v>0</v>
      </c>
      <c r="S49" s="61">
        <f t="shared" si="5"/>
        <v>0</v>
      </c>
    </row>
    <row r="50" spans="1:19" ht="15">
      <c r="A50" s="67" t="s">
        <v>40</v>
      </c>
      <c r="B50" s="91">
        <v>280964738</v>
      </c>
      <c r="C50" s="91">
        <v>136080000</v>
      </c>
      <c r="D50" s="91">
        <v>136080000</v>
      </c>
      <c r="E50" s="91">
        <v>61354667</v>
      </c>
      <c r="F50" s="91">
        <v>74725333</v>
      </c>
      <c r="H50" s="80" t="s">
        <v>40</v>
      </c>
      <c r="I50" s="81">
        <v>280964738</v>
      </c>
      <c r="J50" s="81">
        <v>136080000</v>
      </c>
      <c r="K50" s="81">
        <v>136080000</v>
      </c>
      <c r="L50" s="81">
        <v>61354667</v>
      </c>
      <c r="M50" s="81">
        <v>74725333</v>
      </c>
      <c r="N50" s="88"/>
      <c r="O50" s="61">
        <f t="shared" si="1"/>
        <v>0</v>
      </c>
      <c r="P50" s="61">
        <f t="shared" si="2"/>
        <v>0</v>
      </c>
      <c r="Q50" s="61">
        <f t="shared" si="3"/>
        <v>0</v>
      </c>
      <c r="R50" s="61">
        <f t="shared" si="4"/>
        <v>0</v>
      </c>
      <c r="S50" s="61">
        <f t="shared" si="5"/>
        <v>0</v>
      </c>
    </row>
    <row r="51" spans="1:19">
      <c r="A51" s="66" t="s">
        <v>198</v>
      </c>
      <c r="B51" s="91">
        <v>25400000</v>
      </c>
      <c r="C51" s="91">
        <v>22800000</v>
      </c>
      <c r="D51" s="91">
        <v>22800000</v>
      </c>
      <c r="E51" s="91">
        <v>4600000</v>
      </c>
      <c r="F51" s="91">
        <v>18200000</v>
      </c>
      <c r="H51" t="s">
        <v>381</v>
      </c>
      <c r="I51" s="57">
        <v>25400000</v>
      </c>
      <c r="J51" s="57">
        <v>22800000</v>
      </c>
      <c r="K51" s="57">
        <v>22800000</v>
      </c>
      <c r="L51" s="57">
        <v>4600000</v>
      </c>
      <c r="M51" s="57">
        <v>18200000</v>
      </c>
      <c r="O51" s="61">
        <f t="shared" si="1"/>
        <v>0</v>
      </c>
      <c r="P51" s="61">
        <f t="shared" si="2"/>
        <v>0</v>
      </c>
      <c r="Q51" s="61">
        <f t="shared" si="3"/>
        <v>0</v>
      </c>
      <c r="R51" s="61">
        <f t="shared" si="4"/>
        <v>0</v>
      </c>
      <c r="S51" s="61">
        <f t="shared" si="5"/>
        <v>0</v>
      </c>
    </row>
    <row r="52" spans="1:19" ht="15">
      <c r="A52" s="67" t="s">
        <v>40</v>
      </c>
      <c r="B52" s="91">
        <v>25400000</v>
      </c>
      <c r="C52" s="91">
        <v>22800000</v>
      </c>
      <c r="D52" s="91">
        <v>22800000</v>
      </c>
      <c r="E52" s="91">
        <v>4600000</v>
      </c>
      <c r="F52" s="91">
        <v>18200000</v>
      </c>
      <c r="H52" s="80" t="s">
        <v>40</v>
      </c>
      <c r="I52" s="81">
        <v>25400000</v>
      </c>
      <c r="J52" s="81">
        <v>22800000</v>
      </c>
      <c r="K52" s="81">
        <v>22800000</v>
      </c>
      <c r="L52" s="81">
        <v>4600000</v>
      </c>
      <c r="M52" s="81">
        <v>18200000</v>
      </c>
      <c r="N52" s="88"/>
      <c r="O52" s="61">
        <f t="shared" si="1"/>
        <v>0</v>
      </c>
      <c r="P52" s="61">
        <f t="shared" si="2"/>
        <v>0</v>
      </c>
      <c r="Q52" s="61">
        <f t="shared" si="3"/>
        <v>0</v>
      </c>
      <c r="R52" s="61">
        <f t="shared" si="4"/>
        <v>0</v>
      </c>
      <c r="S52" s="61">
        <f t="shared" si="5"/>
        <v>0</v>
      </c>
    </row>
    <row r="53" spans="1:19">
      <c r="A53" s="66" t="s">
        <v>80</v>
      </c>
      <c r="B53" s="91">
        <v>86000000</v>
      </c>
      <c r="C53" s="91">
        <v>51105202</v>
      </c>
      <c r="D53" s="91">
        <v>51105202</v>
      </c>
      <c r="E53" s="91">
        <v>51105202</v>
      </c>
      <c r="F53" s="91">
        <v>0</v>
      </c>
      <c r="H53" t="s">
        <v>382</v>
      </c>
      <c r="I53" s="57">
        <v>86000000</v>
      </c>
      <c r="J53" s="57">
        <v>51105202</v>
      </c>
      <c r="K53" s="57">
        <v>51105202</v>
      </c>
      <c r="L53" s="57">
        <v>51105202</v>
      </c>
      <c r="M53" s="57">
        <v>0</v>
      </c>
      <c r="O53" s="61">
        <f t="shared" si="1"/>
        <v>0</v>
      </c>
      <c r="P53" s="61">
        <f t="shared" si="2"/>
        <v>0</v>
      </c>
      <c r="Q53" s="61">
        <f t="shared" si="3"/>
        <v>0</v>
      </c>
      <c r="R53" s="61">
        <f t="shared" si="4"/>
        <v>0</v>
      </c>
      <c r="S53" s="61">
        <f t="shared" si="5"/>
        <v>0</v>
      </c>
    </row>
    <row r="54" spans="1:19">
      <c r="A54" s="67" t="s">
        <v>40</v>
      </c>
      <c r="B54" s="91">
        <v>86000000</v>
      </c>
      <c r="C54" s="91">
        <v>51105202</v>
      </c>
      <c r="D54" s="91">
        <v>51105202</v>
      </c>
      <c r="E54" s="91">
        <v>51105202</v>
      </c>
      <c r="F54" s="91">
        <v>0</v>
      </c>
      <c r="H54" t="s">
        <v>40</v>
      </c>
      <c r="I54" s="57">
        <v>86000000</v>
      </c>
      <c r="J54" s="57">
        <v>51105202</v>
      </c>
      <c r="K54" s="57">
        <v>51105202</v>
      </c>
      <c r="L54" s="57">
        <v>51105202</v>
      </c>
      <c r="M54" s="57">
        <v>0</v>
      </c>
      <c r="O54" s="61">
        <f t="shared" si="1"/>
        <v>0</v>
      </c>
      <c r="P54" s="61">
        <f t="shared" si="2"/>
        <v>0</v>
      </c>
      <c r="Q54" s="61">
        <f t="shared" si="3"/>
        <v>0</v>
      </c>
      <c r="R54" s="61">
        <f t="shared" si="4"/>
        <v>0</v>
      </c>
      <c r="S54" s="61">
        <f t="shared" si="5"/>
        <v>0</v>
      </c>
    </row>
    <row r="55" spans="1:19" ht="15">
      <c r="A55" s="66" t="s">
        <v>2</v>
      </c>
      <c r="B55" s="91">
        <v>766000000</v>
      </c>
      <c r="C55" s="91">
        <v>343446667</v>
      </c>
      <c r="D55" s="91">
        <v>343446667</v>
      </c>
      <c r="E55" s="91">
        <v>115855332</v>
      </c>
      <c r="F55" s="91">
        <v>227591335</v>
      </c>
      <c r="H55" s="80" t="s">
        <v>383</v>
      </c>
      <c r="I55" s="81">
        <v>766000000</v>
      </c>
      <c r="J55" s="81">
        <v>343446667</v>
      </c>
      <c r="K55" s="81">
        <v>343446667</v>
      </c>
      <c r="L55" s="81">
        <v>115855332</v>
      </c>
      <c r="M55" s="81">
        <v>227591335</v>
      </c>
      <c r="N55" s="88"/>
      <c r="O55" s="61">
        <f t="shared" si="1"/>
        <v>0</v>
      </c>
      <c r="P55" s="61">
        <f t="shared" si="2"/>
        <v>0</v>
      </c>
      <c r="Q55" s="61">
        <f t="shared" si="3"/>
        <v>0</v>
      </c>
      <c r="R55" s="61">
        <f t="shared" si="4"/>
        <v>0</v>
      </c>
      <c r="S55" s="61">
        <f t="shared" si="5"/>
        <v>0</v>
      </c>
    </row>
    <row r="56" spans="1:19">
      <c r="A56" s="67" t="s">
        <v>40</v>
      </c>
      <c r="B56" s="91">
        <v>766000000</v>
      </c>
      <c r="C56" s="91">
        <v>343446667</v>
      </c>
      <c r="D56" s="91">
        <v>343446667</v>
      </c>
      <c r="E56" s="91">
        <v>115855332</v>
      </c>
      <c r="F56" s="91">
        <v>227591335</v>
      </c>
      <c r="H56" t="s">
        <v>40</v>
      </c>
      <c r="I56" s="57">
        <v>766000000</v>
      </c>
      <c r="J56" s="57">
        <v>343446667</v>
      </c>
      <c r="K56" s="57">
        <v>343446667</v>
      </c>
      <c r="L56" s="57">
        <v>115855332</v>
      </c>
      <c r="M56" s="57">
        <v>227591335</v>
      </c>
      <c r="O56" s="61">
        <f t="shared" si="1"/>
        <v>0</v>
      </c>
      <c r="P56" s="61">
        <f t="shared" si="2"/>
        <v>0</v>
      </c>
      <c r="Q56" s="61">
        <f t="shared" si="3"/>
        <v>0</v>
      </c>
      <c r="R56" s="61">
        <f t="shared" si="4"/>
        <v>0</v>
      </c>
      <c r="S56" s="61">
        <f t="shared" si="5"/>
        <v>0</v>
      </c>
    </row>
    <row r="57" spans="1:19" ht="15">
      <c r="A57" s="66" t="s">
        <v>4</v>
      </c>
      <c r="B57" s="91">
        <v>186000000</v>
      </c>
      <c r="C57" s="91">
        <v>105840000</v>
      </c>
      <c r="D57" s="91">
        <v>105840000</v>
      </c>
      <c r="E57" s="91">
        <v>34640000</v>
      </c>
      <c r="F57" s="91">
        <v>71200000</v>
      </c>
      <c r="H57" s="80" t="s">
        <v>384</v>
      </c>
      <c r="I57" s="81">
        <v>186000000</v>
      </c>
      <c r="J57" s="81">
        <v>105840000</v>
      </c>
      <c r="K57" s="81">
        <v>105840000</v>
      </c>
      <c r="L57" s="81">
        <v>34640000</v>
      </c>
      <c r="M57" s="81">
        <v>71200000</v>
      </c>
      <c r="N57" s="88"/>
      <c r="O57" s="61">
        <f t="shared" si="1"/>
        <v>0</v>
      </c>
      <c r="P57" s="61">
        <f t="shared" si="2"/>
        <v>0</v>
      </c>
      <c r="Q57" s="61">
        <f t="shared" si="3"/>
        <v>0</v>
      </c>
      <c r="R57" s="61">
        <f t="shared" si="4"/>
        <v>0</v>
      </c>
      <c r="S57" s="61">
        <f t="shared" si="5"/>
        <v>0</v>
      </c>
    </row>
    <row r="58" spans="1:19">
      <c r="A58" s="67" t="s">
        <v>40</v>
      </c>
      <c r="B58" s="91">
        <v>186000000</v>
      </c>
      <c r="C58" s="91">
        <v>105840000</v>
      </c>
      <c r="D58" s="91">
        <v>105840000</v>
      </c>
      <c r="E58" s="91">
        <v>34640000</v>
      </c>
      <c r="F58" s="91">
        <v>71200000</v>
      </c>
      <c r="H58" t="s">
        <v>40</v>
      </c>
      <c r="I58" s="57">
        <v>186000000</v>
      </c>
      <c r="J58" s="57">
        <v>105840000</v>
      </c>
      <c r="K58" s="57">
        <v>105840000</v>
      </c>
      <c r="L58" s="57">
        <v>34640000</v>
      </c>
      <c r="M58" s="57">
        <v>71200000</v>
      </c>
      <c r="O58" s="61">
        <f t="shared" si="1"/>
        <v>0</v>
      </c>
      <c r="P58" s="61">
        <f t="shared" si="2"/>
        <v>0</v>
      </c>
      <c r="Q58" s="61">
        <f t="shared" si="3"/>
        <v>0</v>
      </c>
      <c r="R58" s="61">
        <f t="shared" si="4"/>
        <v>0</v>
      </c>
      <c r="S58" s="61">
        <f t="shared" si="5"/>
        <v>0</v>
      </c>
    </row>
    <row r="59" spans="1:19" ht="15">
      <c r="A59" s="66" t="s">
        <v>209</v>
      </c>
      <c r="B59" s="91">
        <v>20000000</v>
      </c>
      <c r="C59" s="91">
        <v>0</v>
      </c>
      <c r="D59" s="91"/>
      <c r="E59" s="91"/>
      <c r="F59" s="91">
        <v>0</v>
      </c>
      <c r="H59" s="80" t="s">
        <v>682</v>
      </c>
      <c r="I59" s="81">
        <v>20000000</v>
      </c>
      <c r="J59" s="81">
        <v>0</v>
      </c>
      <c r="K59" s="81">
        <v>0</v>
      </c>
      <c r="L59" s="81">
        <v>0</v>
      </c>
      <c r="M59" s="81">
        <v>0</v>
      </c>
      <c r="N59" s="88"/>
      <c r="O59" s="61">
        <f t="shared" si="1"/>
        <v>0</v>
      </c>
      <c r="P59" s="61">
        <f t="shared" si="2"/>
        <v>0</v>
      </c>
      <c r="Q59" s="61">
        <f t="shared" si="3"/>
        <v>0</v>
      </c>
      <c r="R59" s="61">
        <f t="shared" si="4"/>
        <v>0</v>
      </c>
      <c r="S59" s="61">
        <f t="shared" si="5"/>
        <v>0</v>
      </c>
    </row>
    <row r="60" spans="1:19">
      <c r="A60" s="67" t="s">
        <v>40</v>
      </c>
      <c r="B60" s="91">
        <v>20000000</v>
      </c>
      <c r="C60" s="91">
        <v>0</v>
      </c>
      <c r="D60" s="91"/>
      <c r="E60" s="91"/>
      <c r="F60" s="91">
        <v>0</v>
      </c>
      <c r="H60" t="s">
        <v>40</v>
      </c>
      <c r="I60" s="57">
        <v>20000000</v>
      </c>
      <c r="J60" s="57">
        <v>0</v>
      </c>
      <c r="K60" s="57">
        <v>0</v>
      </c>
      <c r="L60" s="57">
        <v>0</v>
      </c>
      <c r="M60" s="57">
        <v>0</v>
      </c>
      <c r="O60" s="61">
        <f t="shared" si="1"/>
        <v>0</v>
      </c>
      <c r="P60" s="61">
        <f t="shared" si="2"/>
        <v>0</v>
      </c>
      <c r="Q60" s="61">
        <f t="shared" si="3"/>
        <v>0</v>
      </c>
      <c r="R60" s="61">
        <f t="shared" si="4"/>
        <v>0</v>
      </c>
      <c r="S60" s="61">
        <f t="shared" si="5"/>
        <v>0</v>
      </c>
    </row>
    <row r="61" spans="1:19" ht="15">
      <c r="A61" s="66" t="s">
        <v>84</v>
      </c>
      <c r="B61" s="91">
        <v>171000000</v>
      </c>
      <c r="C61" s="91">
        <v>31600000</v>
      </c>
      <c r="D61" s="91">
        <v>31600000</v>
      </c>
      <c r="E61" s="91">
        <v>13956667</v>
      </c>
      <c r="F61" s="91">
        <v>17643333</v>
      </c>
      <c r="H61" s="80" t="s">
        <v>385</v>
      </c>
      <c r="I61" s="81">
        <v>171000000</v>
      </c>
      <c r="J61" s="81">
        <v>31600000</v>
      </c>
      <c r="K61" s="81">
        <v>31600000</v>
      </c>
      <c r="L61" s="81">
        <v>13956667</v>
      </c>
      <c r="M61" s="81">
        <v>17643333</v>
      </c>
      <c r="N61" s="88"/>
      <c r="O61" s="61">
        <f t="shared" si="1"/>
        <v>0</v>
      </c>
      <c r="P61" s="61">
        <f t="shared" si="2"/>
        <v>0</v>
      </c>
      <c r="Q61" s="61">
        <f t="shared" si="3"/>
        <v>0</v>
      </c>
      <c r="R61" s="61">
        <f t="shared" si="4"/>
        <v>0</v>
      </c>
      <c r="S61" s="61">
        <f t="shared" si="5"/>
        <v>0</v>
      </c>
    </row>
    <row r="62" spans="1:19">
      <c r="A62" s="67" t="s">
        <v>40</v>
      </c>
      <c r="B62" s="91">
        <v>171000000</v>
      </c>
      <c r="C62" s="91">
        <v>31600000</v>
      </c>
      <c r="D62" s="91">
        <v>31600000</v>
      </c>
      <c r="E62" s="91">
        <v>13956667</v>
      </c>
      <c r="F62" s="91">
        <v>17643333</v>
      </c>
      <c r="H62" t="s">
        <v>40</v>
      </c>
      <c r="I62" s="57">
        <v>171000000</v>
      </c>
      <c r="J62" s="57">
        <v>31600000</v>
      </c>
      <c r="K62" s="57">
        <v>31600000</v>
      </c>
      <c r="L62" s="57">
        <v>13956667</v>
      </c>
      <c r="M62" s="57">
        <v>17643333</v>
      </c>
      <c r="O62" s="61">
        <f t="shared" si="1"/>
        <v>0</v>
      </c>
      <c r="P62" s="61">
        <f t="shared" si="2"/>
        <v>0</v>
      </c>
      <c r="Q62" s="61">
        <f t="shared" si="3"/>
        <v>0</v>
      </c>
      <c r="R62" s="61">
        <f t="shared" si="4"/>
        <v>0</v>
      </c>
      <c r="S62" s="61">
        <f t="shared" si="5"/>
        <v>0</v>
      </c>
    </row>
    <row r="63" spans="1:19" ht="15">
      <c r="A63" s="66" t="s">
        <v>14</v>
      </c>
      <c r="B63" s="91">
        <v>307600000</v>
      </c>
      <c r="C63" s="91">
        <v>196066667</v>
      </c>
      <c r="D63" s="91">
        <v>196066667</v>
      </c>
      <c r="E63" s="91">
        <v>74700000</v>
      </c>
      <c r="F63" s="91">
        <v>121366667</v>
      </c>
      <c r="H63" s="80" t="s">
        <v>386</v>
      </c>
      <c r="I63" s="81">
        <v>307600000</v>
      </c>
      <c r="J63" s="81">
        <v>196066667</v>
      </c>
      <c r="K63" s="81">
        <v>196066667</v>
      </c>
      <c r="L63" s="81">
        <v>74700000</v>
      </c>
      <c r="M63" s="81">
        <v>121366667</v>
      </c>
      <c r="N63" s="88"/>
      <c r="O63" s="61">
        <f t="shared" si="1"/>
        <v>0</v>
      </c>
      <c r="P63" s="61">
        <f t="shared" si="2"/>
        <v>0</v>
      </c>
      <c r="Q63" s="61">
        <f t="shared" si="3"/>
        <v>0</v>
      </c>
      <c r="R63" s="61">
        <f t="shared" si="4"/>
        <v>0</v>
      </c>
      <c r="S63" s="61">
        <f t="shared" si="5"/>
        <v>0</v>
      </c>
    </row>
    <row r="64" spans="1:19">
      <c r="A64" s="67" t="s">
        <v>40</v>
      </c>
      <c r="B64" s="91">
        <v>307600000</v>
      </c>
      <c r="C64" s="91">
        <v>196066667</v>
      </c>
      <c r="D64" s="91">
        <v>196066667</v>
      </c>
      <c r="E64" s="91">
        <v>74700000</v>
      </c>
      <c r="F64" s="91">
        <v>121366667</v>
      </c>
      <c r="H64" t="s">
        <v>40</v>
      </c>
      <c r="I64" s="57">
        <v>307600000</v>
      </c>
      <c r="J64" s="57">
        <v>196066667</v>
      </c>
      <c r="K64" s="57">
        <v>196066667</v>
      </c>
      <c r="L64" s="57">
        <v>74700000</v>
      </c>
      <c r="M64" s="57">
        <v>121366667</v>
      </c>
      <c r="O64" s="61">
        <f t="shared" si="1"/>
        <v>0</v>
      </c>
      <c r="P64" s="61">
        <f t="shared" si="2"/>
        <v>0</v>
      </c>
      <c r="Q64" s="61">
        <f t="shared" si="3"/>
        <v>0</v>
      </c>
      <c r="R64" s="61">
        <f t="shared" si="4"/>
        <v>0</v>
      </c>
      <c r="S64" s="61">
        <f t="shared" si="5"/>
        <v>0</v>
      </c>
    </row>
    <row r="65" spans="1:19" ht="15">
      <c r="A65" s="66" t="s">
        <v>86</v>
      </c>
      <c r="B65" s="91">
        <v>77000000</v>
      </c>
      <c r="C65" s="91">
        <v>38000000</v>
      </c>
      <c r="D65" s="91">
        <v>38000000</v>
      </c>
      <c r="E65" s="91">
        <v>15016667</v>
      </c>
      <c r="F65" s="91">
        <v>22983333</v>
      </c>
      <c r="H65" s="80" t="s">
        <v>387</v>
      </c>
      <c r="I65" s="81">
        <v>77000000</v>
      </c>
      <c r="J65" s="81">
        <v>38000000</v>
      </c>
      <c r="K65" s="81">
        <v>38000000</v>
      </c>
      <c r="L65" s="81">
        <v>15016667</v>
      </c>
      <c r="M65" s="81">
        <v>22983333</v>
      </c>
      <c r="N65" s="88"/>
      <c r="O65" s="61">
        <f t="shared" si="1"/>
        <v>0</v>
      </c>
      <c r="P65" s="61">
        <f t="shared" si="2"/>
        <v>0</v>
      </c>
      <c r="Q65" s="61">
        <f t="shared" si="3"/>
        <v>0</v>
      </c>
      <c r="R65" s="61">
        <f t="shared" si="4"/>
        <v>0</v>
      </c>
      <c r="S65" s="61">
        <f t="shared" si="5"/>
        <v>0</v>
      </c>
    </row>
    <row r="66" spans="1:19">
      <c r="A66" s="67" t="s">
        <v>40</v>
      </c>
      <c r="B66" s="91">
        <v>77000000</v>
      </c>
      <c r="C66" s="91">
        <v>38000000</v>
      </c>
      <c r="D66" s="91">
        <v>38000000</v>
      </c>
      <c r="E66" s="91">
        <v>15016667</v>
      </c>
      <c r="F66" s="91">
        <v>22983333</v>
      </c>
      <c r="H66" t="s">
        <v>40</v>
      </c>
      <c r="I66" s="57">
        <v>77000000</v>
      </c>
      <c r="J66" s="57">
        <v>38000000</v>
      </c>
      <c r="K66" s="57">
        <v>38000000</v>
      </c>
      <c r="L66" s="57">
        <v>15016667</v>
      </c>
      <c r="M66" s="57">
        <v>22983333</v>
      </c>
      <c r="O66" s="61">
        <f t="shared" si="1"/>
        <v>0</v>
      </c>
      <c r="P66" s="61">
        <f t="shared" si="2"/>
        <v>0</v>
      </c>
      <c r="Q66" s="61">
        <f t="shared" si="3"/>
        <v>0</v>
      </c>
      <c r="R66" s="61">
        <f t="shared" si="4"/>
        <v>0</v>
      </c>
      <c r="S66" s="61">
        <f t="shared" si="5"/>
        <v>0</v>
      </c>
    </row>
    <row r="67" spans="1:19" ht="15">
      <c r="A67" s="66" t="s">
        <v>87</v>
      </c>
      <c r="B67" s="91">
        <v>120000000</v>
      </c>
      <c r="C67" s="91">
        <v>0</v>
      </c>
      <c r="D67" s="91"/>
      <c r="E67" s="91"/>
      <c r="F67" s="91">
        <v>0</v>
      </c>
      <c r="H67" s="80" t="s">
        <v>388</v>
      </c>
      <c r="I67" s="81">
        <v>120000000</v>
      </c>
      <c r="J67" s="81">
        <v>0</v>
      </c>
      <c r="K67" s="81">
        <v>0</v>
      </c>
      <c r="L67" s="81">
        <v>0</v>
      </c>
      <c r="M67" s="81">
        <v>0</v>
      </c>
      <c r="N67" s="88"/>
      <c r="O67" s="61">
        <f t="shared" si="1"/>
        <v>0</v>
      </c>
      <c r="P67" s="61">
        <f t="shared" si="2"/>
        <v>0</v>
      </c>
      <c r="Q67" s="61">
        <f t="shared" si="3"/>
        <v>0</v>
      </c>
      <c r="R67" s="61">
        <f t="shared" si="4"/>
        <v>0</v>
      </c>
      <c r="S67" s="61">
        <f t="shared" si="5"/>
        <v>0</v>
      </c>
    </row>
    <row r="68" spans="1:19">
      <c r="A68" s="67" t="s">
        <v>40</v>
      </c>
      <c r="B68" s="91">
        <v>120000000</v>
      </c>
      <c r="C68" s="91">
        <v>0</v>
      </c>
      <c r="D68" s="91"/>
      <c r="E68" s="91"/>
      <c r="F68" s="91">
        <v>0</v>
      </c>
      <c r="H68" t="s">
        <v>40</v>
      </c>
      <c r="I68" s="57">
        <v>120000000</v>
      </c>
      <c r="J68" s="57">
        <v>0</v>
      </c>
      <c r="K68" s="57">
        <v>0</v>
      </c>
      <c r="L68" s="57">
        <v>0</v>
      </c>
      <c r="M68" s="57">
        <v>0</v>
      </c>
      <c r="O68" s="61">
        <f t="shared" si="1"/>
        <v>0</v>
      </c>
      <c r="P68" s="61">
        <f t="shared" si="2"/>
        <v>0</v>
      </c>
      <c r="Q68" s="61">
        <f t="shared" si="3"/>
        <v>0</v>
      </c>
      <c r="R68" s="61">
        <f t="shared" si="4"/>
        <v>0</v>
      </c>
      <c r="S68" s="61">
        <f t="shared" si="5"/>
        <v>0</v>
      </c>
    </row>
    <row r="69" spans="1:19" ht="15">
      <c r="A69" s="66" t="s">
        <v>197</v>
      </c>
      <c r="B69" s="91">
        <v>83000000</v>
      </c>
      <c r="C69" s="91">
        <v>45200000</v>
      </c>
      <c r="D69" s="91">
        <v>45200000</v>
      </c>
      <c r="E69" s="91">
        <v>15770000</v>
      </c>
      <c r="F69" s="91">
        <v>29430000</v>
      </c>
      <c r="H69" s="80" t="s">
        <v>389</v>
      </c>
      <c r="I69" s="81">
        <v>83000000</v>
      </c>
      <c r="J69" s="81">
        <v>45200000</v>
      </c>
      <c r="K69" s="81">
        <v>45200000</v>
      </c>
      <c r="L69" s="81">
        <v>15770000</v>
      </c>
      <c r="M69" s="81">
        <v>29430000</v>
      </c>
      <c r="N69" s="88"/>
      <c r="O69" s="61">
        <f t="shared" ref="O69:O132" si="6">+B69-I69</f>
        <v>0</v>
      </c>
      <c r="P69" s="61">
        <f t="shared" ref="P69:P132" si="7">+C69-J69</f>
        <v>0</v>
      </c>
      <c r="Q69" s="61">
        <f t="shared" ref="Q69:Q132" si="8">+D69-K69</f>
        <v>0</v>
      </c>
      <c r="R69" s="61">
        <f t="shared" ref="R69:R132" si="9">+E69-L69</f>
        <v>0</v>
      </c>
      <c r="S69" s="61">
        <f t="shared" ref="S69:S132" si="10">+F69-M69</f>
        <v>0</v>
      </c>
    </row>
    <row r="70" spans="1:19">
      <c r="A70" s="67" t="s">
        <v>40</v>
      </c>
      <c r="B70" s="91">
        <v>83000000</v>
      </c>
      <c r="C70" s="91">
        <v>45200000</v>
      </c>
      <c r="D70" s="91">
        <v>45200000</v>
      </c>
      <c r="E70" s="91">
        <v>15770000</v>
      </c>
      <c r="F70" s="91">
        <v>29430000</v>
      </c>
      <c r="H70" t="s">
        <v>40</v>
      </c>
      <c r="I70" s="57">
        <v>83000000</v>
      </c>
      <c r="J70" s="57">
        <v>45200000</v>
      </c>
      <c r="K70" s="57">
        <v>45200000</v>
      </c>
      <c r="L70" s="57">
        <v>15770000</v>
      </c>
      <c r="M70" s="57">
        <v>29430000</v>
      </c>
      <c r="O70" s="61">
        <f t="shared" si="6"/>
        <v>0</v>
      </c>
      <c r="P70" s="61">
        <f t="shared" si="7"/>
        <v>0</v>
      </c>
      <c r="Q70" s="61">
        <f t="shared" si="8"/>
        <v>0</v>
      </c>
      <c r="R70" s="61">
        <f t="shared" si="9"/>
        <v>0</v>
      </c>
      <c r="S70" s="61">
        <f t="shared" si="10"/>
        <v>0</v>
      </c>
    </row>
    <row r="71" spans="1:19" ht="15">
      <c r="A71" s="66" t="s">
        <v>535</v>
      </c>
      <c r="B71" s="91">
        <v>14235262</v>
      </c>
      <c r="C71" s="91">
        <v>0</v>
      </c>
      <c r="D71" s="91"/>
      <c r="E71" s="91"/>
      <c r="F71" s="91">
        <v>0</v>
      </c>
      <c r="H71" s="80" t="s">
        <v>552</v>
      </c>
      <c r="I71" s="81">
        <v>14235262</v>
      </c>
      <c r="J71" s="81">
        <v>0</v>
      </c>
      <c r="K71" s="81">
        <v>0</v>
      </c>
      <c r="L71" s="81">
        <v>0</v>
      </c>
      <c r="M71" s="81">
        <v>0</v>
      </c>
      <c r="N71" s="88"/>
      <c r="O71" s="61">
        <f t="shared" si="6"/>
        <v>0</v>
      </c>
      <c r="P71" s="61">
        <f t="shared" si="7"/>
        <v>0</v>
      </c>
      <c r="Q71" s="61">
        <f t="shared" si="8"/>
        <v>0</v>
      </c>
      <c r="R71" s="61">
        <f t="shared" si="9"/>
        <v>0</v>
      </c>
      <c r="S71" s="61">
        <f t="shared" si="10"/>
        <v>0</v>
      </c>
    </row>
    <row r="72" spans="1:19">
      <c r="A72" s="67" t="s">
        <v>40</v>
      </c>
      <c r="B72" s="91">
        <v>14235262</v>
      </c>
      <c r="C72" s="91">
        <v>0</v>
      </c>
      <c r="D72" s="91"/>
      <c r="E72" s="91"/>
      <c r="F72" s="91">
        <v>0</v>
      </c>
      <c r="H72" t="s">
        <v>40</v>
      </c>
      <c r="I72" s="57">
        <v>14235262</v>
      </c>
      <c r="J72" s="57">
        <v>0</v>
      </c>
      <c r="K72" s="57">
        <v>0</v>
      </c>
      <c r="L72" s="57">
        <v>0</v>
      </c>
      <c r="M72" s="57">
        <v>0</v>
      </c>
      <c r="O72" s="61">
        <f t="shared" si="6"/>
        <v>0</v>
      </c>
      <c r="P72" s="61">
        <f t="shared" si="7"/>
        <v>0</v>
      </c>
      <c r="Q72" s="61">
        <f t="shared" si="8"/>
        <v>0</v>
      </c>
      <c r="R72" s="61">
        <f t="shared" si="9"/>
        <v>0</v>
      </c>
      <c r="S72" s="61">
        <f t="shared" si="10"/>
        <v>0</v>
      </c>
    </row>
    <row r="73" spans="1:19" ht="15">
      <c r="A73" s="66" t="s">
        <v>88</v>
      </c>
      <c r="B73" s="91">
        <v>80000000</v>
      </c>
      <c r="C73" s="91"/>
      <c r="D73" s="91"/>
      <c r="E73" s="91"/>
      <c r="F73" s="91">
        <v>0</v>
      </c>
      <c r="H73" s="80" t="s">
        <v>390</v>
      </c>
      <c r="I73" s="81">
        <v>80000000</v>
      </c>
      <c r="J73" s="81">
        <v>0</v>
      </c>
      <c r="K73" s="81">
        <v>0</v>
      </c>
      <c r="L73" s="81">
        <v>0</v>
      </c>
      <c r="M73" s="81">
        <v>0</v>
      </c>
      <c r="N73" s="88"/>
      <c r="O73" s="61">
        <f t="shared" si="6"/>
        <v>0</v>
      </c>
      <c r="P73" s="61">
        <f t="shared" si="7"/>
        <v>0</v>
      </c>
      <c r="Q73" s="61">
        <f t="shared" si="8"/>
        <v>0</v>
      </c>
      <c r="R73" s="61">
        <f t="shared" si="9"/>
        <v>0</v>
      </c>
      <c r="S73" s="61">
        <f t="shared" si="10"/>
        <v>0</v>
      </c>
    </row>
    <row r="74" spans="1:19">
      <c r="A74" s="67" t="s">
        <v>40</v>
      </c>
      <c r="B74" s="91">
        <v>80000000</v>
      </c>
      <c r="C74" s="91"/>
      <c r="D74" s="91"/>
      <c r="E74" s="91"/>
      <c r="F74" s="91">
        <v>0</v>
      </c>
      <c r="H74" t="s">
        <v>40</v>
      </c>
      <c r="I74" s="57">
        <v>80000000</v>
      </c>
      <c r="J74" s="57">
        <v>0</v>
      </c>
      <c r="K74" s="57">
        <v>0</v>
      </c>
      <c r="L74" s="57">
        <v>0</v>
      </c>
      <c r="M74" s="57">
        <v>0</v>
      </c>
      <c r="O74" s="61">
        <f t="shared" si="6"/>
        <v>0</v>
      </c>
      <c r="P74" s="61">
        <f t="shared" si="7"/>
        <v>0</v>
      </c>
      <c r="Q74" s="61">
        <f t="shared" si="8"/>
        <v>0</v>
      </c>
      <c r="R74" s="61">
        <f t="shared" si="9"/>
        <v>0</v>
      </c>
      <c r="S74" s="61">
        <f t="shared" si="10"/>
        <v>0</v>
      </c>
    </row>
    <row r="75" spans="1:19" ht="15">
      <c r="A75" s="66" t="s">
        <v>91</v>
      </c>
      <c r="B75" s="91">
        <v>70000000</v>
      </c>
      <c r="C75" s="91">
        <v>59065000</v>
      </c>
      <c r="D75" s="91">
        <v>59065000</v>
      </c>
      <c r="E75" s="91">
        <v>22828333</v>
      </c>
      <c r="F75" s="91">
        <v>36236667</v>
      </c>
      <c r="H75" s="80" t="s">
        <v>391</v>
      </c>
      <c r="I75" s="81">
        <v>70000000</v>
      </c>
      <c r="J75" s="81">
        <v>59065000</v>
      </c>
      <c r="K75" s="81">
        <v>59065000</v>
      </c>
      <c r="L75" s="81">
        <v>22828333</v>
      </c>
      <c r="M75" s="81">
        <v>36236667</v>
      </c>
      <c r="N75" s="88"/>
      <c r="O75" s="61">
        <f t="shared" si="6"/>
        <v>0</v>
      </c>
      <c r="P75" s="61">
        <f t="shared" si="7"/>
        <v>0</v>
      </c>
      <c r="Q75" s="61">
        <f t="shared" si="8"/>
        <v>0</v>
      </c>
      <c r="R75" s="61">
        <f t="shared" si="9"/>
        <v>0</v>
      </c>
      <c r="S75" s="61">
        <f t="shared" si="10"/>
        <v>0</v>
      </c>
    </row>
    <row r="76" spans="1:19" ht="15">
      <c r="A76" s="67" t="s">
        <v>40</v>
      </c>
      <c r="B76" s="91">
        <v>70000000</v>
      </c>
      <c r="C76" s="91">
        <v>59065000</v>
      </c>
      <c r="D76" s="91">
        <v>59065000</v>
      </c>
      <c r="E76" s="91">
        <v>22828333</v>
      </c>
      <c r="F76" s="91">
        <v>36236667</v>
      </c>
      <c r="H76" s="80" t="s">
        <v>40</v>
      </c>
      <c r="I76" s="81">
        <v>70000000</v>
      </c>
      <c r="J76" s="81">
        <v>59065000</v>
      </c>
      <c r="K76" s="81">
        <v>59065000</v>
      </c>
      <c r="L76" s="81">
        <v>22828333</v>
      </c>
      <c r="M76" s="81">
        <v>36236667</v>
      </c>
      <c r="N76" s="88"/>
      <c r="O76" s="61">
        <f t="shared" si="6"/>
        <v>0</v>
      </c>
      <c r="P76" s="61">
        <f t="shared" si="7"/>
        <v>0</v>
      </c>
      <c r="Q76" s="61">
        <f t="shared" si="8"/>
        <v>0</v>
      </c>
      <c r="R76" s="61">
        <f t="shared" si="9"/>
        <v>0</v>
      </c>
      <c r="S76" s="61">
        <f t="shared" si="10"/>
        <v>0</v>
      </c>
    </row>
    <row r="77" spans="1:19">
      <c r="A77" s="66" t="s">
        <v>5</v>
      </c>
      <c r="B77" s="91">
        <v>312800000</v>
      </c>
      <c r="C77" s="91">
        <v>208933334</v>
      </c>
      <c r="D77" s="91">
        <v>208933334</v>
      </c>
      <c r="E77" s="91">
        <v>81767001</v>
      </c>
      <c r="F77" s="91">
        <v>127166333</v>
      </c>
      <c r="H77" t="s">
        <v>392</v>
      </c>
      <c r="I77" s="57">
        <v>312800000</v>
      </c>
      <c r="J77" s="57">
        <v>208933334</v>
      </c>
      <c r="K77" s="57">
        <v>208933334</v>
      </c>
      <c r="L77" s="57">
        <v>81767001</v>
      </c>
      <c r="M77" s="57">
        <v>127166333</v>
      </c>
      <c r="O77" s="61">
        <f t="shared" si="6"/>
        <v>0</v>
      </c>
      <c r="P77" s="61">
        <f t="shared" si="7"/>
        <v>0</v>
      </c>
      <c r="Q77" s="61">
        <f t="shared" si="8"/>
        <v>0</v>
      </c>
      <c r="R77" s="61">
        <f t="shared" si="9"/>
        <v>0</v>
      </c>
      <c r="S77" s="61">
        <f t="shared" si="10"/>
        <v>0</v>
      </c>
    </row>
    <row r="78" spans="1:19" ht="15">
      <c r="A78" s="67" t="s">
        <v>40</v>
      </c>
      <c r="B78" s="91">
        <v>312800000</v>
      </c>
      <c r="C78" s="91">
        <v>208933334</v>
      </c>
      <c r="D78" s="91">
        <v>208933334</v>
      </c>
      <c r="E78" s="91">
        <v>81767001</v>
      </c>
      <c r="F78" s="91">
        <v>127166333</v>
      </c>
      <c r="H78" s="80" t="s">
        <v>40</v>
      </c>
      <c r="I78" s="81">
        <v>312800000</v>
      </c>
      <c r="J78" s="81">
        <v>208933334</v>
      </c>
      <c r="K78" s="81">
        <v>208933334</v>
      </c>
      <c r="L78" s="81">
        <v>81767001</v>
      </c>
      <c r="M78" s="81">
        <v>127166333</v>
      </c>
      <c r="N78" s="88"/>
      <c r="O78" s="61">
        <f t="shared" si="6"/>
        <v>0</v>
      </c>
      <c r="P78" s="61">
        <f t="shared" si="7"/>
        <v>0</v>
      </c>
      <c r="Q78" s="61">
        <f t="shared" si="8"/>
        <v>0</v>
      </c>
      <c r="R78" s="61">
        <f t="shared" si="9"/>
        <v>0</v>
      </c>
      <c r="S78" s="61">
        <f t="shared" si="10"/>
        <v>0</v>
      </c>
    </row>
    <row r="79" spans="1:19">
      <c r="A79" s="66" t="s">
        <v>96</v>
      </c>
      <c r="B79" s="91">
        <v>13200000</v>
      </c>
      <c r="C79" s="91">
        <v>3490910</v>
      </c>
      <c r="D79" s="91">
        <v>3490910</v>
      </c>
      <c r="E79" s="91">
        <v>1890910</v>
      </c>
      <c r="F79" s="91">
        <v>1600000</v>
      </c>
      <c r="H79" t="s">
        <v>393</v>
      </c>
      <c r="I79" s="57">
        <v>13200000</v>
      </c>
      <c r="J79" s="57">
        <v>3490910</v>
      </c>
      <c r="K79" s="57">
        <v>3490910</v>
      </c>
      <c r="L79" s="57">
        <v>1890910</v>
      </c>
      <c r="M79" s="57">
        <v>1600000</v>
      </c>
      <c r="O79" s="61">
        <f t="shared" si="6"/>
        <v>0</v>
      </c>
      <c r="P79" s="61">
        <f t="shared" si="7"/>
        <v>0</v>
      </c>
      <c r="Q79" s="61">
        <f t="shared" si="8"/>
        <v>0</v>
      </c>
      <c r="R79" s="61">
        <f t="shared" si="9"/>
        <v>0</v>
      </c>
      <c r="S79" s="61">
        <f t="shared" si="10"/>
        <v>0</v>
      </c>
    </row>
    <row r="80" spans="1:19" ht="15">
      <c r="A80" s="67" t="s">
        <v>40</v>
      </c>
      <c r="B80" s="91">
        <v>13200000</v>
      </c>
      <c r="C80" s="91">
        <v>3490910</v>
      </c>
      <c r="D80" s="91">
        <v>3490910</v>
      </c>
      <c r="E80" s="91">
        <v>1890910</v>
      </c>
      <c r="F80" s="91">
        <v>1600000</v>
      </c>
      <c r="H80" s="80" t="s">
        <v>40</v>
      </c>
      <c r="I80" s="81">
        <v>13200000</v>
      </c>
      <c r="J80" s="81">
        <v>3490910</v>
      </c>
      <c r="K80" s="81">
        <v>3490910</v>
      </c>
      <c r="L80" s="81">
        <v>1890910</v>
      </c>
      <c r="M80" s="81">
        <v>1600000</v>
      </c>
      <c r="N80" s="88"/>
      <c r="O80" s="61">
        <f t="shared" si="6"/>
        <v>0</v>
      </c>
      <c r="P80" s="61">
        <f t="shared" si="7"/>
        <v>0</v>
      </c>
      <c r="Q80" s="61">
        <f t="shared" si="8"/>
        <v>0</v>
      </c>
      <c r="R80" s="61">
        <f t="shared" si="9"/>
        <v>0</v>
      </c>
      <c r="S80" s="61">
        <f t="shared" si="10"/>
        <v>0</v>
      </c>
    </row>
    <row r="81" spans="1:19">
      <c r="A81" s="66" t="s">
        <v>97</v>
      </c>
      <c r="B81" s="91">
        <v>10800000</v>
      </c>
      <c r="C81" s="91">
        <v>390470</v>
      </c>
      <c r="D81" s="91">
        <v>390470</v>
      </c>
      <c r="E81" s="91">
        <v>290470</v>
      </c>
      <c r="F81" s="91">
        <v>100000</v>
      </c>
      <c r="H81" t="s">
        <v>394</v>
      </c>
      <c r="I81" s="57">
        <v>10800000</v>
      </c>
      <c r="J81" s="57">
        <v>390470</v>
      </c>
      <c r="K81" s="57">
        <v>390470</v>
      </c>
      <c r="L81" s="57">
        <v>290470</v>
      </c>
      <c r="M81" s="57">
        <v>100000</v>
      </c>
      <c r="O81" s="61">
        <f t="shared" si="6"/>
        <v>0</v>
      </c>
      <c r="P81" s="61">
        <f t="shared" si="7"/>
        <v>0</v>
      </c>
      <c r="Q81" s="61">
        <f t="shared" si="8"/>
        <v>0</v>
      </c>
      <c r="R81" s="61">
        <f t="shared" si="9"/>
        <v>0</v>
      </c>
      <c r="S81" s="61">
        <f t="shared" si="10"/>
        <v>0</v>
      </c>
    </row>
    <row r="82" spans="1:19" ht="15">
      <c r="A82" s="67" t="s">
        <v>40</v>
      </c>
      <c r="B82" s="91">
        <v>10800000</v>
      </c>
      <c r="C82" s="91">
        <v>390470</v>
      </c>
      <c r="D82" s="91">
        <v>390470</v>
      </c>
      <c r="E82" s="91">
        <v>290470</v>
      </c>
      <c r="F82" s="91">
        <v>100000</v>
      </c>
      <c r="H82" s="80" t="s">
        <v>40</v>
      </c>
      <c r="I82" s="81">
        <v>10800000</v>
      </c>
      <c r="J82" s="81">
        <v>390470</v>
      </c>
      <c r="K82" s="81">
        <v>390470</v>
      </c>
      <c r="L82" s="81">
        <v>290470</v>
      </c>
      <c r="M82" s="81">
        <v>100000</v>
      </c>
      <c r="N82" s="88"/>
      <c r="O82" s="61">
        <f t="shared" si="6"/>
        <v>0</v>
      </c>
      <c r="P82" s="61">
        <f t="shared" si="7"/>
        <v>0</v>
      </c>
      <c r="Q82" s="61">
        <f t="shared" si="8"/>
        <v>0</v>
      </c>
      <c r="R82" s="61">
        <f t="shared" si="9"/>
        <v>0</v>
      </c>
      <c r="S82" s="61">
        <f t="shared" si="10"/>
        <v>0</v>
      </c>
    </row>
    <row r="83" spans="1:19">
      <c r="A83" s="66" t="s">
        <v>98</v>
      </c>
      <c r="B83" s="91">
        <v>67200000</v>
      </c>
      <c r="C83" s="91">
        <v>4721389</v>
      </c>
      <c r="D83" s="91">
        <v>4721389</v>
      </c>
      <c r="E83" s="91">
        <v>3321389</v>
      </c>
      <c r="F83" s="91">
        <v>1400000</v>
      </c>
      <c r="H83" t="s">
        <v>395</v>
      </c>
      <c r="I83" s="57">
        <v>67200000</v>
      </c>
      <c r="J83" s="57">
        <v>4721389</v>
      </c>
      <c r="K83" s="57">
        <v>4721389</v>
      </c>
      <c r="L83" s="57">
        <v>3321389</v>
      </c>
      <c r="M83" s="57">
        <v>1400000</v>
      </c>
      <c r="O83" s="61">
        <f t="shared" si="6"/>
        <v>0</v>
      </c>
      <c r="P83" s="61">
        <f t="shared" si="7"/>
        <v>0</v>
      </c>
      <c r="Q83" s="61">
        <f t="shared" si="8"/>
        <v>0</v>
      </c>
      <c r="R83" s="61">
        <f t="shared" si="9"/>
        <v>0</v>
      </c>
      <c r="S83" s="61">
        <f t="shared" si="10"/>
        <v>0</v>
      </c>
    </row>
    <row r="84" spans="1:19" ht="15">
      <c r="A84" s="67" t="s">
        <v>40</v>
      </c>
      <c r="B84" s="91">
        <v>67200000</v>
      </c>
      <c r="C84" s="91">
        <v>4721389</v>
      </c>
      <c r="D84" s="91">
        <v>4721389</v>
      </c>
      <c r="E84" s="91">
        <v>3321389</v>
      </c>
      <c r="F84" s="91">
        <v>1400000</v>
      </c>
      <c r="H84" s="80" t="s">
        <v>40</v>
      </c>
      <c r="I84" s="81">
        <v>67200000</v>
      </c>
      <c r="J84" s="81">
        <v>4721389</v>
      </c>
      <c r="K84" s="81">
        <v>4721389</v>
      </c>
      <c r="L84" s="81">
        <v>3321389</v>
      </c>
      <c r="M84" s="81">
        <v>1400000</v>
      </c>
      <c r="N84" s="88"/>
      <c r="O84" s="61">
        <f t="shared" si="6"/>
        <v>0</v>
      </c>
      <c r="P84" s="61">
        <f t="shared" si="7"/>
        <v>0</v>
      </c>
      <c r="Q84" s="61">
        <f t="shared" si="8"/>
        <v>0</v>
      </c>
      <c r="R84" s="61">
        <f t="shared" si="9"/>
        <v>0</v>
      </c>
      <c r="S84" s="61">
        <f t="shared" si="10"/>
        <v>0</v>
      </c>
    </row>
    <row r="85" spans="1:19">
      <c r="A85" s="66" t="s">
        <v>105</v>
      </c>
      <c r="B85" s="91">
        <v>50400000</v>
      </c>
      <c r="C85" s="91">
        <v>1903990</v>
      </c>
      <c r="D85" s="91">
        <v>1903990</v>
      </c>
      <c r="E85" s="91">
        <v>1293990</v>
      </c>
      <c r="F85" s="91">
        <v>610000</v>
      </c>
      <c r="H85" t="s">
        <v>396</v>
      </c>
      <c r="I85" s="57">
        <v>50400000</v>
      </c>
      <c r="J85" s="57">
        <v>1903990</v>
      </c>
      <c r="K85" s="57">
        <v>1903990</v>
      </c>
      <c r="L85" s="57">
        <v>1293990</v>
      </c>
      <c r="M85" s="57">
        <v>610000</v>
      </c>
      <c r="O85" s="61">
        <f t="shared" si="6"/>
        <v>0</v>
      </c>
      <c r="P85" s="61">
        <f t="shared" si="7"/>
        <v>0</v>
      </c>
      <c r="Q85" s="61">
        <f t="shared" si="8"/>
        <v>0</v>
      </c>
      <c r="R85" s="61">
        <f t="shared" si="9"/>
        <v>0</v>
      </c>
      <c r="S85" s="61">
        <f t="shared" si="10"/>
        <v>0</v>
      </c>
    </row>
    <row r="86" spans="1:19" ht="15">
      <c r="A86" s="67" t="s">
        <v>40</v>
      </c>
      <c r="B86" s="91">
        <v>50400000</v>
      </c>
      <c r="C86" s="91">
        <v>1903990</v>
      </c>
      <c r="D86" s="91">
        <v>1903990</v>
      </c>
      <c r="E86" s="91">
        <v>1293990</v>
      </c>
      <c r="F86" s="91">
        <v>610000</v>
      </c>
      <c r="H86" s="80" t="s">
        <v>40</v>
      </c>
      <c r="I86" s="81">
        <v>50400000</v>
      </c>
      <c r="J86" s="81">
        <v>1903990</v>
      </c>
      <c r="K86" s="81">
        <v>1903990</v>
      </c>
      <c r="L86" s="81">
        <v>1293990</v>
      </c>
      <c r="M86" s="81">
        <v>610000</v>
      </c>
      <c r="N86" s="88"/>
      <c r="O86" s="61">
        <f t="shared" si="6"/>
        <v>0</v>
      </c>
      <c r="P86" s="61">
        <f t="shared" si="7"/>
        <v>0</v>
      </c>
      <c r="Q86" s="61">
        <f t="shared" si="8"/>
        <v>0</v>
      </c>
      <c r="R86" s="61">
        <f t="shared" si="9"/>
        <v>0</v>
      </c>
      <c r="S86" s="61">
        <f t="shared" si="10"/>
        <v>0</v>
      </c>
    </row>
    <row r="87" spans="1:19">
      <c r="A87" s="60" t="s">
        <v>114</v>
      </c>
      <c r="B87" s="91">
        <v>16660557000</v>
      </c>
      <c r="C87" s="91">
        <v>4463442989</v>
      </c>
      <c r="D87" s="91">
        <v>4463442989</v>
      </c>
      <c r="E87" s="91">
        <v>3160471317</v>
      </c>
      <c r="F87" s="91">
        <v>1302971672</v>
      </c>
      <c r="H87" t="s">
        <v>3970</v>
      </c>
      <c r="I87" s="57">
        <v>16660557000</v>
      </c>
      <c r="J87" s="57">
        <v>4463442989</v>
      </c>
      <c r="K87" s="57">
        <v>4463442989</v>
      </c>
      <c r="L87" s="57">
        <v>3160471317</v>
      </c>
      <c r="M87" s="57">
        <v>1302971672</v>
      </c>
      <c r="O87" s="61">
        <f t="shared" si="6"/>
        <v>0</v>
      </c>
      <c r="P87" s="61">
        <f t="shared" si="7"/>
        <v>0</v>
      </c>
      <c r="Q87" s="61">
        <f t="shared" si="8"/>
        <v>0</v>
      </c>
      <c r="R87" s="61">
        <f t="shared" si="9"/>
        <v>0</v>
      </c>
      <c r="S87" s="61">
        <f t="shared" si="10"/>
        <v>0</v>
      </c>
    </row>
    <row r="88" spans="1:19" ht="15">
      <c r="A88" s="66" t="s">
        <v>3</v>
      </c>
      <c r="B88" s="91">
        <v>80366000</v>
      </c>
      <c r="C88" s="91">
        <v>40364200</v>
      </c>
      <c r="D88" s="91">
        <v>40364200</v>
      </c>
      <c r="E88" s="91">
        <v>32649900</v>
      </c>
      <c r="F88" s="91">
        <v>7714300</v>
      </c>
      <c r="H88" s="80" t="s">
        <v>376</v>
      </c>
      <c r="I88" s="81">
        <v>80366000</v>
      </c>
      <c r="J88" s="81">
        <v>40364200</v>
      </c>
      <c r="K88" s="81">
        <v>40364200</v>
      </c>
      <c r="L88" s="81">
        <v>32649900</v>
      </c>
      <c r="M88" s="81">
        <v>7714300</v>
      </c>
      <c r="N88" s="88"/>
      <c r="O88" s="61">
        <f t="shared" si="6"/>
        <v>0</v>
      </c>
      <c r="P88" s="61">
        <f t="shared" si="7"/>
        <v>0</v>
      </c>
      <c r="Q88" s="61">
        <f t="shared" si="8"/>
        <v>0</v>
      </c>
      <c r="R88" s="61">
        <f t="shared" si="9"/>
        <v>0</v>
      </c>
      <c r="S88" s="61">
        <f t="shared" si="10"/>
        <v>0</v>
      </c>
    </row>
    <row r="89" spans="1:19">
      <c r="A89" s="67" t="s">
        <v>40</v>
      </c>
      <c r="B89" s="91">
        <v>80366000</v>
      </c>
      <c r="C89" s="91">
        <v>40364200</v>
      </c>
      <c r="D89" s="91">
        <v>40364200</v>
      </c>
      <c r="E89" s="91">
        <v>32649900</v>
      </c>
      <c r="F89" s="91">
        <v>7714300</v>
      </c>
      <c r="H89" t="s">
        <v>40</v>
      </c>
      <c r="I89" s="57">
        <v>80366000</v>
      </c>
      <c r="J89" s="57">
        <v>40364200</v>
      </c>
      <c r="K89" s="57">
        <v>40364200</v>
      </c>
      <c r="L89" s="57">
        <v>32649900</v>
      </c>
      <c r="M89" s="57">
        <v>7714300</v>
      </c>
      <c r="O89" s="61">
        <f t="shared" si="6"/>
        <v>0</v>
      </c>
      <c r="P89" s="61">
        <f t="shared" si="7"/>
        <v>0</v>
      </c>
      <c r="Q89" s="61">
        <f t="shared" si="8"/>
        <v>0</v>
      </c>
      <c r="R89" s="61">
        <f t="shared" si="9"/>
        <v>0</v>
      </c>
      <c r="S89" s="61">
        <f t="shared" si="10"/>
        <v>0</v>
      </c>
    </row>
    <row r="90" spans="1:19" ht="15">
      <c r="A90" s="66" t="s">
        <v>73</v>
      </c>
      <c r="B90" s="91">
        <v>13815706000</v>
      </c>
      <c r="C90" s="91">
        <v>2696570393</v>
      </c>
      <c r="D90" s="91">
        <v>2696570393</v>
      </c>
      <c r="E90" s="91">
        <v>2491408179</v>
      </c>
      <c r="F90" s="91">
        <v>205162214</v>
      </c>
      <c r="H90" s="80" t="s">
        <v>3964</v>
      </c>
      <c r="I90" s="81">
        <v>13815706000</v>
      </c>
      <c r="J90" s="81">
        <v>2696570393</v>
      </c>
      <c r="K90" s="81">
        <v>2696570393</v>
      </c>
      <c r="L90" s="81">
        <v>2491408179</v>
      </c>
      <c r="M90" s="81">
        <v>205162214</v>
      </c>
      <c r="N90" s="88"/>
      <c r="O90" s="61">
        <f t="shared" si="6"/>
        <v>0</v>
      </c>
      <c r="P90" s="61">
        <f t="shared" si="7"/>
        <v>0</v>
      </c>
      <c r="Q90" s="61">
        <f t="shared" si="8"/>
        <v>0</v>
      </c>
      <c r="R90" s="61">
        <f t="shared" si="9"/>
        <v>0</v>
      </c>
      <c r="S90" s="61">
        <f t="shared" si="10"/>
        <v>0</v>
      </c>
    </row>
    <row r="91" spans="1:19">
      <c r="A91" s="67" t="s">
        <v>40</v>
      </c>
      <c r="B91" s="91">
        <v>4100000000</v>
      </c>
      <c r="C91" s="91">
        <v>373582317</v>
      </c>
      <c r="D91" s="91">
        <v>373582317</v>
      </c>
      <c r="E91" s="91">
        <v>168420103</v>
      </c>
      <c r="F91" s="91">
        <v>205162214</v>
      </c>
      <c r="H91" t="s">
        <v>40</v>
      </c>
      <c r="I91" s="57">
        <v>4100000000</v>
      </c>
      <c r="J91" s="57">
        <v>373582317</v>
      </c>
      <c r="K91" s="57">
        <v>373582317</v>
      </c>
      <c r="L91" s="57">
        <v>168420103</v>
      </c>
      <c r="M91" s="57">
        <v>205162214</v>
      </c>
      <c r="O91" s="61">
        <f t="shared" si="6"/>
        <v>0</v>
      </c>
      <c r="P91" s="61">
        <f t="shared" si="7"/>
        <v>0</v>
      </c>
      <c r="Q91" s="61">
        <f t="shared" si="8"/>
        <v>0</v>
      </c>
      <c r="R91" s="61">
        <f t="shared" si="9"/>
        <v>0</v>
      </c>
      <c r="S91" s="61">
        <f t="shared" si="10"/>
        <v>0</v>
      </c>
    </row>
    <row r="92" spans="1:19" ht="15">
      <c r="A92" s="67" t="s">
        <v>228</v>
      </c>
      <c r="B92" s="91">
        <v>9715706000</v>
      </c>
      <c r="C92" s="91">
        <v>2322988076</v>
      </c>
      <c r="D92" s="91">
        <v>2322988076</v>
      </c>
      <c r="E92" s="91">
        <v>2322988076</v>
      </c>
      <c r="F92" s="91">
        <v>0</v>
      </c>
      <c r="H92" s="80" t="s">
        <v>3971</v>
      </c>
      <c r="I92" s="81">
        <v>9715706000</v>
      </c>
      <c r="J92" s="81">
        <v>2322988076</v>
      </c>
      <c r="K92" s="81">
        <v>2322988076</v>
      </c>
      <c r="L92" s="81">
        <v>2322988076</v>
      </c>
      <c r="M92" s="81">
        <v>0</v>
      </c>
      <c r="N92" s="88"/>
      <c r="O92" s="61">
        <f t="shared" si="6"/>
        <v>0</v>
      </c>
      <c r="P92" s="61">
        <f t="shared" si="7"/>
        <v>0</v>
      </c>
      <c r="Q92" s="61">
        <f t="shared" si="8"/>
        <v>0</v>
      </c>
      <c r="R92" s="61">
        <f t="shared" si="9"/>
        <v>0</v>
      </c>
      <c r="S92" s="61">
        <f t="shared" si="10"/>
        <v>0</v>
      </c>
    </row>
    <row r="93" spans="1:19">
      <c r="A93" s="66" t="s">
        <v>75</v>
      </c>
      <c r="B93" s="91">
        <v>100000000</v>
      </c>
      <c r="C93" s="91"/>
      <c r="D93" s="91"/>
      <c r="E93" s="91"/>
      <c r="F93" s="91">
        <v>0</v>
      </c>
      <c r="H93" t="s">
        <v>378</v>
      </c>
      <c r="I93" s="57">
        <v>100000000</v>
      </c>
      <c r="J93" s="57">
        <v>0</v>
      </c>
      <c r="K93" s="57">
        <v>0</v>
      </c>
      <c r="L93" s="57">
        <v>0</v>
      </c>
      <c r="M93" s="57">
        <v>0</v>
      </c>
      <c r="O93" s="61">
        <f t="shared" si="6"/>
        <v>0</v>
      </c>
      <c r="P93" s="61">
        <f t="shared" si="7"/>
        <v>0</v>
      </c>
      <c r="Q93" s="61">
        <f t="shared" si="8"/>
        <v>0</v>
      </c>
      <c r="R93" s="61">
        <f t="shared" si="9"/>
        <v>0</v>
      </c>
      <c r="S93" s="61">
        <f t="shared" si="10"/>
        <v>0</v>
      </c>
    </row>
    <row r="94" spans="1:19" ht="15">
      <c r="A94" s="67" t="s">
        <v>40</v>
      </c>
      <c r="B94" s="91">
        <v>100000000</v>
      </c>
      <c r="C94" s="91"/>
      <c r="D94" s="91"/>
      <c r="E94" s="91"/>
      <c r="F94" s="91">
        <v>0</v>
      </c>
      <c r="H94" s="80" t="s">
        <v>40</v>
      </c>
      <c r="I94" s="81">
        <v>100000000</v>
      </c>
      <c r="J94" s="81">
        <v>0</v>
      </c>
      <c r="K94" s="81">
        <v>0</v>
      </c>
      <c r="L94" s="81">
        <v>0</v>
      </c>
      <c r="M94" s="81">
        <v>0</v>
      </c>
      <c r="N94" s="88"/>
      <c r="O94" s="61">
        <f t="shared" si="6"/>
        <v>0</v>
      </c>
      <c r="P94" s="61">
        <f t="shared" si="7"/>
        <v>0</v>
      </c>
      <c r="Q94" s="61">
        <f t="shared" si="8"/>
        <v>0</v>
      </c>
      <c r="R94" s="61">
        <f t="shared" si="9"/>
        <v>0</v>
      </c>
      <c r="S94" s="61">
        <f t="shared" si="10"/>
        <v>0</v>
      </c>
    </row>
    <row r="95" spans="1:19">
      <c r="A95" s="66" t="s">
        <v>210</v>
      </c>
      <c r="B95" s="91">
        <v>81908000</v>
      </c>
      <c r="C95" s="91">
        <v>19720365</v>
      </c>
      <c r="D95" s="91">
        <v>19720365</v>
      </c>
      <c r="E95" s="91">
        <v>9220365</v>
      </c>
      <c r="F95" s="91">
        <v>10500000</v>
      </c>
      <c r="H95" t="s">
        <v>3972</v>
      </c>
      <c r="I95" s="57">
        <v>81908000</v>
      </c>
      <c r="J95" s="57">
        <v>19720365</v>
      </c>
      <c r="K95" s="57">
        <v>19720365</v>
      </c>
      <c r="L95" s="57">
        <v>9220365</v>
      </c>
      <c r="M95" s="57">
        <v>10500000</v>
      </c>
      <c r="O95" s="61">
        <f t="shared" si="6"/>
        <v>0</v>
      </c>
      <c r="P95" s="61">
        <f t="shared" si="7"/>
        <v>0</v>
      </c>
      <c r="Q95" s="61">
        <f t="shared" si="8"/>
        <v>0</v>
      </c>
      <c r="R95" s="61">
        <f t="shared" si="9"/>
        <v>0</v>
      </c>
      <c r="S95" s="61">
        <f t="shared" si="10"/>
        <v>0</v>
      </c>
    </row>
    <row r="96" spans="1:19">
      <c r="A96" s="67" t="s">
        <v>40</v>
      </c>
      <c r="B96" s="91">
        <v>81908000</v>
      </c>
      <c r="C96" s="91">
        <v>19720365</v>
      </c>
      <c r="D96" s="91">
        <v>19720365</v>
      </c>
      <c r="E96" s="91">
        <v>9220365</v>
      </c>
      <c r="F96" s="91">
        <v>10500000</v>
      </c>
      <c r="H96" t="s">
        <v>40</v>
      </c>
      <c r="I96" s="57">
        <v>81908000</v>
      </c>
      <c r="J96" s="57">
        <v>19720365</v>
      </c>
      <c r="K96" s="57">
        <v>19720365</v>
      </c>
      <c r="L96" s="57">
        <v>9220365</v>
      </c>
      <c r="M96" s="57">
        <v>10500000</v>
      </c>
      <c r="O96" s="61">
        <f t="shared" si="6"/>
        <v>0</v>
      </c>
      <c r="P96" s="61">
        <f t="shared" si="7"/>
        <v>0</v>
      </c>
      <c r="Q96" s="61">
        <f t="shared" si="8"/>
        <v>0</v>
      </c>
      <c r="R96" s="61">
        <f t="shared" si="9"/>
        <v>0</v>
      </c>
      <c r="S96" s="61">
        <f t="shared" si="10"/>
        <v>0</v>
      </c>
    </row>
    <row r="97" spans="1:19" ht="15">
      <c r="A97" s="66" t="s">
        <v>6</v>
      </c>
      <c r="B97" s="91">
        <v>196333533</v>
      </c>
      <c r="C97" s="91">
        <v>172454006</v>
      </c>
      <c r="D97" s="91">
        <v>172454006</v>
      </c>
      <c r="E97" s="91">
        <v>56232750</v>
      </c>
      <c r="F97" s="91">
        <v>116221256</v>
      </c>
      <c r="H97" s="80" t="s">
        <v>380</v>
      </c>
      <c r="I97" s="81">
        <v>196333533</v>
      </c>
      <c r="J97" s="81">
        <v>172454006</v>
      </c>
      <c r="K97" s="81">
        <v>172454006</v>
      </c>
      <c r="L97" s="81">
        <v>56232750</v>
      </c>
      <c r="M97" s="81">
        <v>116221256</v>
      </c>
      <c r="N97" s="88"/>
      <c r="O97" s="61">
        <f t="shared" si="6"/>
        <v>0</v>
      </c>
      <c r="P97" s="61">
        <f t="shared" si="7"/>
        <v>0</v>
      </c>
      <c r="Q97" s="61">
        <f t="shared" si="8"/>
        <v>0</v>
      </c>
      <c r="R97" s="61">
        <f t="shared" si="9"/>
        <v>0</v>
      </c>
      <c r="S97" s="61">
        <f t="shared" si="10"/>
        <v>0</v>
      </c>
    </row>
    <row r="98" spans="1:19">
      <c r="A98" s="67" t="s">
        <v>40</v>
      </c>
      <c r="B98" s="91">
        <v>196333533</v>
      </c>
      <c r="C98" s="91">
        <v>172454006</v>
      </c>
      <c r="D98" s="91">
        <v>172454006</v>
      </c>
      <c r="E98" s="91">
        <v>56232750</v>
      </c>
      <c r="F98" s="91">
        <v>116221256</v>
      </c>
      <c r="H98" t="s">
        <v>40</v>
      </c>
      <c r="I98" s="57">
        <v>196333533</v>
      </c>
      <c r="J98" s="57">
        <v>172454006</v>
      </c>
      <c r="K98" s="57">
        <v>172454006</v>
      </c>
      <c r="L98" s="57">
        <v>56232750</v>
      </c>
      <c r="M98" s="57">
        <v>116221256</v>
      </c>
      <c r="O98" s="61">
        <f t="shared" si="6"/>
        <v>0</v>
      </c>
      <c r="P98" s="61">
        <f t="shared" si="7"/>
        <v>0</v>
      </c>
      <c r="Q98" s="61">
        <f t="shared" si="8"/>
        <v>0</v>
      </c>
      <c r="R98" s="61">
        <f t="shared" si="9"/>
        <v>0</v>
      </c>
      <c r="S98" s="61">
        <f t="shared" si="10"/>
        <v>0</v>
      </c>
    </row>
    <row r="99" spans="1:19" ht="15">
      <c r="A99" s="66" t="s">
        <v>2</v>
      </c>
      <c r="B99" s="91">
        <v>255340517</v>
      </c>
      <c r="C99" s="91">
        <v>229871840</v>
      </c>
      <c r="D99" s="91">
        <v>229871840</v>
      </c>
      <c r="E99" s="91">
        <v>88127451</v>
      </c>
      <c r="F99" s="91">
        <v>141744389</v>
      </c>
      <c r="H99" s="80" t="s">
        <v>383</v>
      </c>
      <c r="I99" s="81">
        <v>255340517</v>
      </c>
      <c r="J99" s="81">
        <v>229871840</v>
      </c>
      <c r="K99" s="81">
        <v>229871840</v>
      </c>
      <c r="L99" s="81">
        <v>88127451</v>
      </c>
      <c r="M99" s="81">
        <v>141744389</v>
      </c>
      <c r="N99" s="88"/>
      <c r="O99" s="61">
        <f t="shared" si="6"/>
        <v>0</v>
      </c>
      <c r="P99" s="61">
        <f t="shared" si="7"/>
        <v>0</v>
      </c>
      <c r="Q99" s="61">
        <f t="shared" si="8"/>
        <v>0</v>
      </c>
      <c r="R99" s="61">
        <f t="shared" si="9"/>
        <v>0</v>
      </c>
      <c r="S99" s="61">
        <f t="shared" si="10"/>
        <v>0</v>
      </c>
    </row>
    <row r="100" spans="1:19">
      <c r="A100" s="67" t="s">
        <v>40</v>
      </c>
      <c r="B100" s="91">
        <v>254304517</v>
      </c>
      <c r="C100" s="91">
        <v>229871840</v>
      </c>
      <c r="D100" s="91">
        <v>229871840</v>
      </c>
      <c r="E100" s="91">
        <v>88127451</v>
      </c>
      <c r="F100" s="91">
        <v>141744389</v>
      </c>
      <c r="H100" t="s">
        <v>40</v>
      </c>
      <c r="I100" s="57">
        <v>254304517</v>
      </c>
      <c r="J100" s="57">
        <v>229871840</v>
      </c>
      <c r="K100" s="57">
        <v>229871840</v>
      </c>
      <c r="L100" s="57">
        <v>88127451</v>
      </c>
      <c r="M100" s="57">
        <v>141744389</v>
      </c>
      <c r="O100" s="61">
        <f t="shared" si="6"/>
        <v>0</v>
      </c>
      <c r="P100" s="61">
        <f t="shared" si="7"/>
        <v>0</v>
      </c>
      <c r="Q100" s="61">
        <f t="shared" si="8"/>
        <v>0</v>
      </c>
      <c r="R100" s="61">
        <f t="shared" si="9"/>
        <v>0</v>
      </c>
      <c r="S100" s="61">
        <f t="shared" si="10"/>
        <v>0</v>
      </c>
    </row>
    <row r="101" spans="1:19">
      <c r="A101" s="67" t="s">
        <v>228</v>
      </c>
      <c r="B101" s="91">
        <v>1036000</v>
      </c>
      <c r="C101" s="91"/>
      <c r="D101" s="91"/>
      <c r="E101" s="91"/>
      <c r="F101" s="91">
        <v>0</v>
      </c>
      <c r="H101" t="s">
        <v>3971</v>
      </c>
      <c r="I101" s="57">
        <v>1036000</v>
      </c>
      <c r="J101" s="57">
        <v>0</v>
      </c>
      <c r="K101" s="57">
        <v>0</v>
      </c>
      <c r="L101" s="57">
        <v>0</v>
      </c>
      <c r="M101" s="57">
        <v>0</v>
      </c>
      <c r="O101" s="61">
        <f t="shared" si="6"/>
        <v>0</v>
      </c>
      <c r="P101" s="61">
        <f t="shared" si="7"/>
        <v>0</v>
      </c>
      <c r="Q101" s="61">
        <f t="shared" si="8"/>
        <v>0</v>
      </c>
      <c r="R101" s="61">
        <f t="shared" si="9"/>
        <v>0</v>
      </c>
      <c r="S101" s="61">
        <f t="shared" si="10"/>
        <v>0</v>
      </c>
    </row>
    <row r="102" spans="1:19">
      <c r="A102" s="66" t="s">
        <v>211</v>
      </c>
      <c r="B102" s="91">
        <v>98473100</v>
      </c>
      <c r="C102" s="91">
        <v>95473100</v>
      </c>
      <c r="D102" s="91">
        <v>95473100</v>
      </c>
      <c r="E102" s="91">
        <v>37219299</v>
      </c>
      <c r="F102" s="91">
        <v>58253801</v>
      </c>
      <c r="H102" t="s">
        <v>3973</v>
      </c>
      <c r="I102" s="57">
        <v>98473100</v>
      </c>
      <c r="J102" s="57">
        <v>95473100</v>
      </c>
      <c r="K102" s="57">
        <v>95473100</v>
      </c>
      <c r="L102" s="57">
        <v>37219299</v>
      </c>
      <c r="M102" s="57">
        <v>58253801</v>
      </c>
      <c r="O102" s="61">
        <f t="shared" si="6"/>
        <v>0</v>
      </c>
      <c r="P102" s="61">
        <f t="shared" si="7"/>
        <v>0</v>
      </c>
      <c r="Q102" s="61">
        <f t="shared" si="8"/>
        <v>0</v>
      </c>
      <c r="R102" s="61">
        <f t="shared" si="9"/>
        <v>0</v>
      </c>
      <c r="S102" s="61">
        <f t="shared" si="10"/>
        <v>0</v>
      </c>
    </row>
    <row r="103" spans="1:19" ht="15">
      <c r="A103" s="67" t="s">
        <v>40</v>
      </c>
      <c r="B103" s="91">
        <v>98473100</v>
      </c>
      <c r="C103" s="91">
        <v>95473100</v>
      </c>
      <c r="D103" s="91">
        <v>95473100</v>
      </c>
      <c r="E103" s="91">
        <v>37219299</v>
      </c>
      <c r="F103" s="91">
        <v>58253801</v>
      </c>
      <c r="H103" s="80" t="s">
        <v>40</v>
      </c>
      <c r="I103" s="81">
        <v>98473100</v>
      </c>
      <c r="J103" s="81">
        <v>95473100</v>
      </c>
      <c r="K103" s="81">
        <v>95473100</v>
      </c>
      <c r="L103" s="81">
        <v>37219299</v>
      </c>
      <c r="M103" s="81">
        <v>58253801</v>
      </c>
      <c r="N103" s="88"/>
      <c r="O103" s="61">
        <f t="shared" si="6"/>
        <v>0</v>
      </c>
      <c r="P103" s="61">
        <f t="shared" si="7"/>
        <v>0</v>
      </c>
      <c r="Q103" s="61">
        <f t="shared" si="8"/>
        <v>0</v>
      </c>
      <c r="R103" s="61">
        <f t="shared" si="9"/>
        <v>0</v>
      </c>
      <c r="S103" s="61">
        <f t="shared" si="10"/>
        <v>0</v>
      </c>
    </row>
    <row r="104" spans="1:19" ht="15">
      <c r="A104" s="66" t="s">
        <v>8</v>
      </c>
      <c r="B104" s="91">
        <v>51319000</v>
      </c>
      <c r="C104" s="91">
        <v>38133333</v>
      </c>
      <c r="D104" s="91">
        <v>38133333</v>
      </c>
      <c r="E104" s="91">
        <v>14133333</v>
      </c>
      <c r="F104" s="91">
        <v>24000000</v>
      </c>
      <c r="H104" s="80" t="s">
        <v>3974</v>
      </c>
      <c r="I104" s="81">
        <v>51319000</v>
      </c>
      <c r="J104" s="81">
        <v>38133333</v>
      </c>
      <c r="K104" s="81">
        <v>38133333</v>
      </c>
      <c r="L104" s="81">
        <v>14133333</v>
      </c>
      <c r="M104" s="81">
        <v>24000000</v>
      </c>
      <c r="N104" s="88"/>
      <c r="O104" s="61">
        <f t="shared" si="6"/>
        <v>0</v>
      </c>
      <c r="P104" s="61">
        <f t="shared" si="7"/>
        <v>0</v>
      </c>
      <c r="Q104" s="61">
        <f t="shared" si="8"/>
        <v>0</v>
      </c>
      <c r="R104" s="61">
        <f t="shared" si="9"/>
        <v>0</v>
      </c>
      <c r="S104" s="61">
        <f t="shared" si="10"/>
        <v>0</v>
      </c>
    </row>
    <row r="105" spans="1:19">
      <c r="A105" s="67" t="s">
        <v>40</v>
      </c>
      <c r="B105" s="91">
        <v>51319000</v>
      </c>
      <c r="C105" s="91">
        <v>38133333</v>
      </c>
      <c r="D105" s="91">
        <v>38133333</v>
      </c>
      <c r="E105" s="91">
        <v>14133333</v>
      </c>
      <c r="F105" s="91">
        <v>24000000</v>
      </c>
      <c r="H105" t="s">
        <v>40</v>
      </c>
      <c r="I105" s="57">
        <v>51319000</v>
      </c>
      <c r="J105" s="57">
        <v>38133333</v>
      </c>
      <c r="K105" s="57">
        <v>38133333</v>
      </c>
      <c r="L105" s="57">
        <v>14133333</v>
      </c>
      <c r="M105" s="57">
        <v>24000000</v>
      </c>
      <c r="O105" s="61">
        <f t="shared" si="6"/>
        <v>0</v>
      </c>
      <c r="P105" s="61">
        <f t="shared" si="7"/>
        <v>0</v>
      </c>
      <c r="Q105" s="61">
        <f t="shared" si="8"/>
        <v>0</v>
      </c>
      <c r="R105" s="61">
        <f t="shared" si="9"/>
        <v>0</v>
      </c>
      <c r="S105" s="61">
        <f t="shared" si="10"/>
        <v>0</v>
      </c>
    </row>
    <row r="106" spans="1:19" ht="15">
      <c r="A106" s="66" t="s">
        <v>7</v>
      </c>
      <c r="B106" s="91">
        <v>145761000</v>
      </c>
      <c r="C106" s="91">
        <v>121055206</v>
      </c>
      <c r="D106" s="91">
        <v>121055206</v>
      </c>
      <c r="E106" s="91">
        <v>45452629</v>
      </c>
      <c r="F106" s="91">
        <v>75602577</v>
      </c>
      <c r="H106" s="80" t="s">
        <v>3975</v>
      </c>
      <c r="I106" s="81">
        <v>145761000</v>
      </c>
      <c r="J106" s="81">
        <v>121055206</v>
      </c>
      <c r="K106" s="81">
        <v>121055206</v>
      </c>
      <c r="L106" s="81">
        <v>45452629</v>
      </c>
      <c r="M106" s="81">
        <v>75602577</v>
      </c>
      <c r="N106" s="88"/>
      <c r="O106" s="61">
        <f t="shared" si="6"/>
        <v>0</v>
      </c>
      <c r="P106" s="61">
        <f t="shared" si="7"/>
        <v>0</v>
      </c>
      <c r="Q106" s="61">
        <f t="shared" si="8"/>
        <v>0</v>
      </c>
      <c r="R106" s="61">
        <f t="shared" si="9"/>
        <v>0</v>
      </c>
      <c r="S106" s="61">
        <f t="shared" si="10"/>
        <v>0</v>
      </c>
    </row>
    <row r="107" spans="1:19">
      <c r="A107" s="67" t="s">
        <v>40</v>
      </c>
      <c r="B107" s="91">
        <v>145761000</v>
      </c>
      <c r="C107" s="91">
        <v>121055206</v>
      </c>
      <c r="D107" s="91">
        <v>121055206</v>
      </c>
      <c r="E107" s="91">
        <v>45452629</v>
      </c>
      <c r="F107" s="91">
        <v>75602577</v>
      </c>
      <c r="H107" t="s">
        <v>40</v>
      </c>
      <c r="I107" s="57">
        <v>145761000</v>
      </c>
      <c r="J107" s="57">
        <v>121055206</v>
      </c>
      <c r="K107" s="57">
        <v>121055206</v>
      </c>
      <c r="L107" s="57">
        <v>45452629</v>
      </c>
      <c r="M107" s="57">
        <v>75602577</v>
      </c>
      <c r="O107" s="61">
        <f t="shared" si="6"/>
        <v>0</v>
      </c>
      <c r="P107" s="61">
        <f t="shared" si="7"/>
        <v>0</v>
      </c>
      <c r="Q107" s="61">
        <f t="shared" si="8"/>
        <v>0</v>
      </c>
      <c r="R107" s="61">
        <f t="shared" si="9"/>
        <v>0</v>
      </c>
      <c r="S107" s="61">
        <f t="shared" si="10"/>
        <v>0</v>
      </c>
    </row>
    <row r="108" spans="1:19" ht="15">
      <c r="A108" s="66" t="s">
        <v>209</v>
      </c>
      <c r="B108" s="91">
        <v>131255000</v>
      </c>
      <c r="C108" s="91">
        <v>57500000</v>
      </c>
      <c r="D108" s="91">
        <v>57500000</v>
      </c>
      <c r="E108" s="91">
        <v>23333333</v>
      </c>
      <c r="F108" s="91">
        <v>34166667</v>
      </c>
      <c r="H108" s="80" t="s">
        <v>682</v>
      </c>
      <c r="I108" s="81">
        <v>131255000</v>
      </c>
      <c r="J108" s="81">
        <v>57500000</v>
      </c>
      <c r="K108" s="81">
        <v>57500000</v>
      </c>
      <c r="L108" s="81">
        <v>23333333</v>
      </c>
      <c r="M108" s="81">
        <v>34166667</v>
      </c>
      <c r="N108" s="88"/>
      <c r="O108" s="61">
        <f t="shared" si="6"/>
        <v>0</v>
      </c>
      <c r="P108" s="61">
        <f t="shared" si="7"/>
        <v>0</v>
      </c>
      <c r="Q108" s="61">
        <f t="shared" si="8"/>
        <v>0</v>
      </c>
      <c r="R108" s="61">
        <f t="shared" si="9"/>
        <v>0</v>
      </c>
      <c r="S108" s="61">
        <f t="shared" si="10"/>
        <v>0</v>
      </c>
    </row>
    <row r="109" spans="1:19">
      <c r="A109" s="67" t="s">
        <v>40</v>
      </c>
      <c r="B109" s="91">
        <v>131255000</v>
      </c>
      <c r="C109" s="91">
        <v>57500000</v>
      </c>
      <c r="D109" s="91">
        <v>57500000</v>
      </c>
      <c r="E109" s="91">
        <v>23333333</v>
      </c>
      <c r="F109" s="91">
        <v>34166667</v>
      </c>
      <c r="H109" t="s">
        <v>40</v>
      </c>
      <c r="I109" s="57">
        <v>131255000</v>
      </c>
      <c r="J109" s="57">
        <v>57500000</v>
      </c>
      <c r="K109" s="57">
        <v>57500000</v>
      </c>
      <c r="L109" s="57">
        <v>23333333</v>
      </c>
      <c r="M109" s="57">
        <v>34166667</v>
      </c>
      <c r="O109" s="61">
        <f t="shared" si="6"/>
        <v>0</v>
      </c>
      <c r="P109" s="61">
        <f t="shared" si="7"/>
        <v>0</v>
      </c>
      <c r="Q109" s="61">
        <f t="shared" si="8"/>
        <v>0</v>
      </c>
      <c r="R109" s="61">
        <f t="shared" si="9"/>
        <v>0</v>
      </c>
      <c r="S109" s="61">
        <f t="shared" si="10"/>
        <v>0</v>
      </c>
    </row>
    <row r="110" spans="1:19" ht="15">
      <c r="A110" s="66" t="s">
        <v>212</v>
      </c>
      <c r="B110" s="91">
        <v>389188450</v>
      </c>
      <c r="C110" s="91">
        <v>359252530</v>
      </c>
      <c r="D110" s="91">
        <v>359252530</v>
      </c>
      <c r="E110" s="91">
        <v>120415857</v>
      </c>
      <c r="F110" s="91">
        <v>238836673</v>
      </c>
      <c r="H110" s="80" t="s">
        <v>3976</v>
      </c>
      <c r="I110" s="81">
        <v>389188450</v>
      </c>
      <c r="J110" s="81">
        <v>359252530</v>
      </c>
      <c r="K110" s="81">
        <v>359252530</v>
      </c>
      <c r="L110" s="81">
        <v>120415857</v>
      </c>
      <c r="M110" s="81">
        <v>238836673</v>
      </c>
      <c r="N110" s="88"/>
      <c r="O110" s="61">
        <f t="shared" si="6"/>
        <v>0</v>
      </c>
      <c r="P110" s="61">
        <f t="shared" si="7"/>
        <v>0</v>
      </c>
      <c r="Q110" s="61">
        <f t="shared" si="8"/>
        <v>0</v>
      </c>
      <c r="R110" s="61">
        <f t="shared" si="9"/>
        <v>0</v>
      </c>
      <c r="S110" s="61">
        <f t="shared" si="10"/>
        <v>0</v>
      </c>
    </row>
    <row r="111" spans="1:19">
      <c r="A111" s="67" t="s">
        <v>40</v>
      </c>
      <c r="B111" s="91">
        <v>389188450</v>
      </c>
      <c r="C111" s="91">
        <v>359252530</v>
      </c>
      <c r="D111" s="91">
        <v>359252530</v>
      </c>
      <c r="E111" s="91">
        <v>120415857</v>
      </c>
      <c r="F111" s="91">
        <v>238836673</v>
      </c>
      <c r="H111" t="s">
        <v>40</v>
      </c>
      <c r="I111" s="57">
        <v>389188450</v>
      </c>
      <c r="J111" s="57">
        <v>359252530</v>
      </c>
      <c r="K111" s="57">
        <v>359252530</v>
      </c>
      <c r="L111" s="57">
        <v>120415857</v>
      </c>
      <c r="M111" s="57">
        <v>238836673</v>
      </c>
      <c r="O111" s="61">
        <f t="shared" si="6"/>
        <v>0</v>
      </c>
      <c r="P111" s="61">
        <f t="shared" si="7"/>
        <v>0</v>
      </c>
      <c r="Q111" s="61">
        <f t="shared" si="8"/>
        <v>0</v>
      </c>
      <c r="R111" s="61">
        <f t="shared" si="9"/>
        <v>0</v>
      </c>
      <c r="S111" s="61">
        <f t="shared" si="10"/>
        <v>0</v>
      </c>
    </row>
    <row r="112" spans="1:19" ht="15">
      <c r="A112" s="66" t="s">
        <v>85</v>
      </c>
      <c r="B112" s="91">
        <v>1561000</v>
      </c>
      <c r="C112" s="91">
        <v>0</v>
      </c>
      <c r="D112" s="91"/>
      <c r="E112" s="91"/>
      <c r="F112" s="91">
        <v>0</v>
      </c>
      <c r="H112" s="80" t="s">
        <v>3967</v>
      </c>
      <c r="I112" s="81">
        <v>1561000</v>
      </c>
      <c r="J112" s="81">
        <v>0</v>
      </c>
      <c r="K112" s="81">
        <v>0</v>
      </c>
      <c r="L112" s="81">
        <v>0</v>
      </c>
      <c r="M112" s="81">
        <v>0</v>
      </c>
      <c r="N112" s="88"/>
      <c r="O112" s="61">
        <f t="shared" si="6"/>
        <v>0</v>
      </c>
      <c r="P112" s="61">
        <f t="shared" si="7"/>
        <v>0</v>
      </c>
      <c r="Q112" s="61">
        <f t="shared" si="8"/>
        <v>0</v>
      </c>
      <c r="R112" s="61">
        <f t="shared" si="9"/>
        <v>0</v>
      </c>
      <c r="S112" s="61">
        <f t="shared" si="10"/>
        <v>0</v>
      </c>
    </row>
    <row r="113" spans="1:19">
      <c r="A113" s="67" t="s">
        <v>228</v>
      </c>
      <c r="B113" s="91">
        <v>1561000</v>
      </c>
      <c r="C113" s="91">
        <v>0</v>
      </c>
      <c r="D113" s="91"/>
      <c r="E113" s="91"/>
      <c r="F113" s="91">
        <v>0</v>
      </c>
      <c r="H113" t="s">
        <v>3971</v>
      </c>
      <c r="I113" s="57">
        <v>1561000</v>
      </c>
      <c r="J113" s="57">
        <v>0</v>
      </c>
      <c r="K113" s="57">
        <v>0</v>
      </c>
      <c r="L113" s="57">
        <v>0</v>
      </c>
      <c r="M113" s="57">
        <v>0</v>
      </c>
      <c r="O113" s="61">
        <f t="shared" si="6"/>
        <v>0</v>
      </c>
      <c r="P113" s="61">
        <f t="shared" si="7"/>
        <v>0</v>
      </c>
      <c r="Q113" s="61">
        <f t="shared" si="8"/>
        <v>0</v>
      </c>
      <c r="R113" s="61">
        <f t="shared" si="9"/>
        <v>0</v>
      </c>
      <c r="S113" s="61">
        <f t="shared" si="10"/>
        <v>0</v>
      </c>
    </row>
    <row r="114" spans="1:19" ht="15">
      <c r="A114" s="66" t="s">
        <v>86</v>
      </c>
      <c r="B114" s="91">
        <v>1086851400</v>
      </c>
      <c r="C114" s="91">
        <v>536497592</v>
      </c>
      <c r="D114" s="91">
        <v>536497592</v>
      </c>
      <c r="E114" s="91">
        <v>208405033</v>
      </c>
      <c r="F114" s="91">
        <v>328092559</v>
      </c>
      <c r="H114" s="80" t="s">
        <v>387</v>
      </c>
      <c r="I114" s="81">
        <v>1086851400</v>
      </c>
      <c r="J114" s="81">
        <v>536497592</v>
      </c>
      <c r="K114" s="81">
        <v>536497592</v>
      </c>
      <c r="L114" s="81">
        <v>208405033</v>
      </c>
      <c r="M114" s="81">
        <v>328092559</v>
      </c>
      <c r="N114" s="88"/>
      <c r="O114" s="61">
        <f t="shared" si="6"/>
        <v>0</v>
      </c>
      <c r="P114" s="61">
        <f t="shared" si="7"/>
        <v>0</v>
      </c>
      <c r="Q114" s="61">
        <f t="shared" si="8"/>
        <v>0</v>
      </c>
      <c r="R114" s="61">
        <f t="shared" si="9"/>
        <v>0</v>
      </c>
      <c r="S114" s="61">
        <f t="shared" si="10"/>
        <v>0</v>
      </c>
    </row>
    <row r="115" spans="1:19">
      <c r="A115" s="67" t="s">
        <v>40</v>
      </c>
      <c r="B115" s="91">
        <v>1086851400</v>
      </c>
      <c r="C115" s="91">
        <v>536497592</v>
      </c>
      <c r="D115" s="91">
        <v>536497592</v>
      </c>
      <c r="E115" s="91">
        <v>208405033</v>
      </c>
      <c r="F115" s="91">
        <v>328092559</v>
      </c>
      <c r="H115" t="s">
        <v>40</v>
      </c>
      <c r="I115" s="57">
        <v>1086851400</v>
      </c>
      <c r="J115" s="57">
        <v>536497592</v>
      </c>
      <c r="K115" s="57">
        <v>536497592</v>
      </c>
      <c r="L115" s="57">
        <v>208405033</v>
      </c>
      <c r="M115" s="57">
        <v>328092559</v>
      </c>
      <c r="O115" s="61">
        <f t="shared" si="6"/>
        <v>0</v>
      </c>
      <c r="P115" s="61">
        <f t="shared" si="7"/>
        <v>0</v>
      </c>
      <c r="Q115" s="61">
        <f t="shared" si="8"/>
        <v>0</v>
      </c>
      <c r="R115" s="61">
        <f t="shared" si="9"/>
        <v>0</v>
      </c>
      <c r="S115" s="61">
        <f t="shared" si="10"/>
        <v>0</v>
      </c>
    </row>
    <row r="116" spans="1:19" ht="15">
      <c r="A116" s="66" t="s">
        <v>87</v>
      </c>
      <c r="B116" s="91">
        <v>65000000</v>
      </c>
      <c r="C116" s="91"/>
      <c r="D116" s="91"/>
      <c r="E116" s="91"/>
      <c r="F116" s="91">
        <v>0</v>
      </c>
      <c r="H116" s="80" t="s">
        <v>388</v>
      </c>
      <c r="I116" s="81">
        <v>65000000</v>
      </c>
      <c r="J116" s="81">
        <v>0</v>
      </c>
      <c r="K116" s="81">
        <v>0</v>
      </c>
      <c r="L116" s="81">
        <v>0</v>
      </c>
      <c r="M116" s="81">
        <v>0</v>
      </c>
      <c r="N116" s="88"/>
      <c r="O116" s="61">
        <f t="shared" si="6"/>
        <v>0</v>
      </c>
      <c r="P116" s="61">
        <f t="shared" si="7"/>
        <v>0</v>
      </c>
      <c r="Q116" s="61">
        <f t="shared" si="8"/>
        <v>0</v>
      </c>
      <c r="R116" s="61">
        <f t="shared" si="9"/>
        <v>0</v>
      </c>
      <c r="S116" s="61">
        <f t="shared" si="10"/>
        <v>0</v>
      </c>
    </row>
    <row r="117" spans="1:19">
      <c r="A117" s="67" t="s">
        <v>40</v>
      </c>
      <c r="B117" s="91">
        <v>65000000</v>
      </c>
      <c r="C117" s="91"/>
      <c r="D117" s="91"/>
      <c r="E117" s="91"/>
      <c r="F117" s="91">
        <v>0</v>
      </c>
      <c r="H117" t="s">
        <v>40</v>
      </c>
      <c r="I117" s="57">
        <v>65000000</v>
      </c>
      <c r="J117" s="57">
        <v>0</v>
      </c>
      <c r="K117" s="57">
        <v>0</v>
      </c>
      <c r="L117" s="57">
        <v>0</v>
      </c>
      <c r="M117" s="57">
        <v>0</v>
      </c>
      <c r="O117" s="61">
        <f t="shared" si="6"/>
        <v>0</v>
      </c>
      <c r="P117" s="61">
        <f t="shared" si="7"/>
        <v>0</v>
      </c>
      <c r="Q117" s="61">
        <f t="shared" si="8"/>
        <v>0</v>
      </c>
      <c r="R117" s="61">
        <f t="shared" si="9"/>
        <v>0</v>
      </c>
      <c r="S117" s="61">
        <f t="shared" si="10"/>
        <v>0</v>
      </c>
    </row>
    <row r="118" spans="1:19" ht="15">
      <c r="A118" s="66" t="s">
        <v>88</v>
      </c>
      <c r="B118" s="91">
        <v>128297000</v>
      </c>
      <c r="C118" s="91">
        <v>76550424</v>
      </c>
      <c r="D118" s="91">
        <v>76550424</v>
      </c>
      <c r="E118" s="91">
        <v>25873188</v>
      </c>
      <c r="F118" s="91">
        <v>50677236</v>
      </c>
      <c r="H118" s="80" t="s">
        <v>390</v>
      </c>
      <c r="I118" s="81">
        <v>128297000</v>
      </c>
      <c r="J118" s="81">
        <v>76550424</v>
      </c>
      <c r="K118" s="81">
        <v>76550424</v>
      </c>
      <c r="L118" s="81">
        <v>25873188</v>
      </c>
      <c r="M118" s="81">
        <v>50677236</v>
      </c>
      <c r="N118" s="88"/>
      <c r="O118" s="61">
        <f t="shared" si="6"/>
        <v>0</v>
      </c>
      <c r="P118" s="61">
        <f t="shared" si="7"/>
        <v>0</v>
      </c>
      <c r="Q118" s="61">
        <f t="shared" si="8"/>
        <v>0</v>
      </c>
      <c r="R118" s="61">
        <f t="shared" si="9"/>
        <v>0</v>
      </c>
      <c r="S118" s="61">
        <f t="shared" si="10"/>
        <v>0</v>
      </c>
    </row>
    <row r="119" spans="1:19">
      <c r="A119" s="67" t="s">
        <v>40</v>
      </c>
      <c r="B119" s="91">
        <v>128297000</v>
      </c>
      <c r="C119" s="91">
        <v>76550424</v>
      </c>
      <c r="D119" s="91">
        <v>76550424</v>
      </c>
      <c r="E119" s="91">
        <v>25873188</v>
      </c>
      <c r="F119" s="91">
        <v>50677236</v>
      </c>
      <c r="H119" t="s">
        <v>40</v>
      </c>
      <c r="I119" s="57">
        <v>128297000</v>
      </c>
      <c r="J119" s="57">
        <v>76550424</v>
      </c>
      <c r="K119" s="57">
        <v>76550424</v>
      </c>
      <c r="L119" s="57">
        <v>25873188</v>
      </c>
      <c r="M119" s="57">
        <v>50677236</v>
      </c>
      <c r="O119" s="61">
        <f t="shared" si="6"/>
        <v>0</v>
      </c>
      <c r="P119" s="61">
        <f t="shared" si="7"/>
        <v>0</v>
      </c>
      <c r="Q119" s="61">
        <f t="shared" si="8"/>
        <v>0</v>
      </c>
      <c r="R119" s="61">
        <f t="shared" si="9"/>
        <v>0</v>
      </c>
      <c r="S119" s="61">
        <f t="shared" si="10"/>
        <v>0</v>
      </c>
    </row>
    <row r="120" spans="1:19" ht="15">
      <c r="A120" s="66" t="s">
        <v>5</v>
      </c>
      <c r="B120" s="91">
        <v>33197000</v>
      </c>
      <c r="C120" s="91">
        <v>20000000</v>
      </c>
      <c r="D120" s="91">
        <v>20000000</v>
      </c>
      <c r="E120" s="91">
        <v>8000000</v>
      </c>
      <c r="F120" s="91">
        <v>12000000</v>
      </c>
      <c r="H120" s="80" t="s">
        <v>392</v>
      </c>
      <c r="I120" s="81">
        <v>33197000</v>
      </c>
      <c r="J120" s="81">
        <v>20000000</v>
      </c>
      <c r="K120" s="81">
        <v>20000000</v>
      </c>
      <c r="L120" s="81">
        <v>8000000</v>
      </c>
      <c r="M120" s="81">
        <v>12000000</v>
      </c>
      <c r="N120" s="88"/>
      <c r="O120" s="61">
        <f t="shared" si="6"/>
        <v>0</v>
      </c>
      <c r="P120" s="61">
        <f t="shared" si="7"/>
        <v>0</v>
      </c>
      <c r="Q120" s="61">
        <f t="shared" si="8"/>
        <v>0</v>
      </c>
      <c r="R120" s="61">
        <f t="shared" si="9"/>
        <v>0</v>
      </c>
      <c r="S120" s="61">
        <f t="shared" si="10"/>
        <v>0</v>
      </c>
    </row>
    <row r="121" spans="1:19">
      <c r="A121" s="67" t="s">
        <v>40</v>
      </c>
      <c r="B121" s="91">
        <v>33197000</v>
      </c>
      <c r="C121" s="91">
        <v>20000000</v>
      </c>
      <c r="D121" s="91">
        <v>20000000</v>
      </c>
      <c r="E121" s="91">
        <v>8000000</v>
      </c>
      <c r="F121" s="91">
        <v>12000000</v>
      </c>
      <c r="H121" t="s">
        <v>40</v>
      </c>
      <c r="I121" s="57">
        <v>33197000</v>
      </c>
      <c r="J121" s="57">
        <v>20000000</v>
      </c>
      <c r="K121" s="57">
        <v>20000000</v>
      </c>
      <c r="L121" s="57">
        <v>8000000</v>
      </c>
      <c r="M121" s="57">
        <v>12000000</v>
      </c>
      <c r="O121" s="61">
        <f t="shared" si="6"/>
        <v>0</v>
      </c>
      <c r="P121" s="61">
        <f t="shared" si="7"/>
        <v>0</v>
      </c>
      <c r="Q121" s="61">
        <f t="shared" si="8"/>
        <v>0</v>
      </c>
      <c r="R121" s="61">
        <f t="shared" si="9"/>
        <v>0</v>
      </c>
      <c r="S121" s="61">
        <f t="shared" si="10"/>
        <v>0</v>
      </c>
    </row>
    <row r="122" spans="1:19" ht="15">
      <c r="A122" s="60" t="s">
        <v>31</v>
      </c>
      <c r="B122" s="91">
        <v>17375168000</v>
      </c>
      <c r="C122" s="91">
        <v>7016234090</v>
      </c>
      <c r="D122" s="91">
        <v>7016234090</v>
      </c>
      <c r="E122" s="91">
        <v>2951982073</v>
      </c>
      <c r="F122" s="91">
        <v>4064252017</v>
      </c>
      <c r="H122" s="80" t="s">
        <v>3977</v>
      </c>
      <c r="I122" s="81">
        <v>17375168000</v>
      </c>
      <c r="J122" s="81">
        <v>7016234090</v>
      </c>
      <c r="K122" s="81">
        <v>7016234090</v>
      </c>
      <c r="L122" s="81">
        <v>2951982073</v>
      </c>
      <c r="M122" s="81">
        <v>4064252017</v>
      </c>
      <c r="N122" s="88"/>
      <c r="O122" s="61">
        <f t="shared" si="6"/>
        <v>0</v>
      </c>
      <c r="P122" s="61">
        <f t="shared" si="7"/>
        <v>0</v>
      </c>
      <c r="Q122" s="61">
        <f t="shared" si="8"/>
        <v>0</v>
      </c>
      <c r="R122" s="61">
        <f t="shared" si="9"/>
        <v>0</v>
      </c>
      <c r="S122" s="61">
        <f t="shared" si="10"/>
        <v>0</v>
      </c>
    </row>
    <row r="123" spans="1:19">
      <c r="A123" s="66" t="s">
        <v>17</v>
      </c>
      <c r="B123" s="91">
        <v>105120000</v>
      </c>
      <c r="C123" s="91"/>
      <c r="D123" s="91"/>
      <c r="E123" s="91"/>
      <c r="F123" s="91">
        <v>0</v>
      </c>
      <c r="H123" t="s">
        <v>3978</v>
      </c>
      <c r="I123" s="57">
        <v>105120000</v>
      </c>
      <c r="J123" s="57">
        <v>0</v>
      </c>
      <c r="K123" s="57">
        <v>0</v>
      </c>
      <c r="L123" s="57">
        <v>0</v>
      </c>
      <c r="M123" s="57">
        <v>0</v>
      </c>
      <c r="O123" s="61">
        <f t="shared" si="6"/>
        <v>0</v>
      </c>
      <c r="P123" s="61">
        <f t="shared" si="7"/>
        <v>0</v>
      </c>
      <c r="Q123" s="61">
        <f t="shared" si="8"/>
        <v>0</v>
      </c>
      <c r="R123" s="61">
        <f t="shared" si="9"/>
        <v>0</v>
      </c>
      <c r="S123" s="61">
        <f t="shared" si="10"/>
        <v>0</v>
      </c>
    </row>
    <row r="124" spans="1:19" ht="15">
      <c r="A124" s="67" t="s">
        <v>40</v>
      </c>
      <c r="B124" s="91">
        <v>105120000</v>
      </c>
      <c r="C124" s="91"/>
      <c r="D124" s="91"/>
      <c r="E124" s="91"/>
      <c r="F124" s="91">
        <v>0</v>
      </c>
      <c r="H124" s="80" t="s">
        <v>40</v>
      </c>
      <c r="I124" s="81">
        <v>105120000</v>
      </c>
      <c r="J124" s="81">
        <v>0</v>
      </c>
      <c r="K124" s="81">
        <v>0</v>
      </c>
      <c r="L124" s="81">
        <v>0</v>
      </c>
      <c r="M124" s="81">
        <v>0</v>
      </c>
      <c r="N124" s="88"/>
      <c r="O124" s="61">
        <f t="shared" si="6"/>
        <v>0</v>
      </c>
      <c r="P124" s="61">
        <f t="shared" si="7"/>
        <v>0</v>
      </c>
      <c r="Q124" s="61">
        <f t="shared" si="8"/>
        <v>0</v>
      </c>
      <c r="R124" s="61">
        <f t="shared" si="9"/>
        <v>0</v>
      </c>
      <c r="S124" s="61">
        <f t="shared" si="10"/>
        <v>0</v>
      </c>
    </row>
    <row r="125" spans="1:19">
      <c r="A125" s="66" t="s">
        <v>6</v>
      </c>
      <c r="B125" s="91">
        <v>930730000</v>
      </c>
      <c r="C125" s="91">
        <v>548924555</v>
      </c>
      <c r="D125" s="91">
        <v>548924555</v>
      </c>
      <c r="E125" s="91">
        <v>135205254</v>
      </c>
      <c r="F125" s="91">
        <v>413719301</v>
      </c>
      <c r="H125" t="s">
        <v>380</v>
      </c>
      <c r="I125" s="57">
        <v>930730000</v>
      </c>
      <c r="J125" s="57">
        <v>548924555</v>
      </c>
      <c r="K125" s="57">
        <v>548924555</v>
      </c>
      <c r="L125" s="57">
        <v>135205254</v>
      </c>
      <c r="M125" s="57">
        <v>413719301</v>
      </c>
      <c r="O125" s="61">
        <f t="shared" si="6"/>
        <v>0</v>
      </c>
      <c r="P125" s="61">
        <f t="shared" si="7"/>
        <v>0</v>
      </c>
      <c r="Q125" s="61">
        <f t="shared" si="8"/>
        <v>0</v>
      </c>
      <c r="R125" s="61">
        <f t="shared" si="9"/>
        <v>0</v>
      </c>
      <c r="S125" s="61">
        <f t="shared" si="10"/>
        <v>0</v>
      </c>
    </row>
    <row r="126" spans="1:19" ht="15">
      <c r="A126" s="67" t="s">
        <v>40</v>
      </c>
      <c r="B126" s="91">
        <v>930730000</v>
      </c>
      <c r="C126" s="91">
        <v>548924555</v>
      </c>
      <c r="D126" s="91">
        <v>548924555</v>
      </c>
      <c r="E126" s="91">
        <v>135205254</v>
      </c>
      <c r="F126" s="91">
        <v>413719301</v>
      </c>
      <c r="H126" s="80" t="s">
        <v>40</v>
      </c>
      <c r="I126" s="81">
        <v>930730000</v>
      </c>
      <c r="J126" s="81">
        <v>548924555</v>
      </c>
      <c r="K126" s="81">
        <v>548924555</v>
      </c>
      <c r="L126" s="81">
        <v>135205254</v>
      </c>
      <c r="M126" s="81">
        <v>413719301</v>
      </c>
      <c r="N126" s="88"/>
      <c r="O126" s="61">
        <f t="shared" si="6"/>
        <v>0</v>
      </c>
      <c r="P126" s="61">
        <f t="shared" si="7"/>
        <v>0</v>
      </c>
      <c r="Q126" s="61">
        <f t="shared" si="8"/>
        <v>0</v>
      </c>
      <c r="R126" s="61">
        <f t="shared" si="9"/>
        <v>0</v>
      </c>
      <c r="S126" s="61">
        <f t="shared" si="10"/>
        <v>0</v>
      </c>
    </row>
    <row r="127" spans="1:19">
      <c r="A127" s="66" t="s">
        <v>80</v>
      </c>
      <c r="B127" s="91">
        <v>136400000</v>
      </c>
      <c r="C127" s="91">
        <v>62166900</v>
      </c>
      <c r="D127" s="91">
        <v>62166900</v>
      </c>
      <c r="E127" s="91">
        <v>25102645</v>
      </c>
      <c r="F127" s="91">
        <v>37064255</v>
      </c>
      <c r="H127" t="s">
        <v>382</v>
      </c>
      <c r="I127" s="57">
        <v>136400000</v>
      </c>
      <c r="J127" s="57">
        <v>62166900</v>
      </c>
      <c r="K127" s="57">
        <v>62166900</v>
      </c>
      <c r="L127" s="57">
        <v>25102645</v>
      </c>
      <c r="M127" s="57">
        <v>37064255</v>
      </c>
      <c r="O127" s="61">
        <f t="shared" si="6"/>
        <v>0</v>
      </c>
      <c r="P127" s="61">
        <f t="shared" si="7"/>
        <v>0</v>
      </c>
      <c r="Q127" s="61">
        <f t="shared" si="8"/>
        <v>0</v>
      </c>
      <c r="R127" s="61">
        <f t="shared" si="9"/>
        <v>0</v>
      </c>
      <c r="S127" s="61">
        <f t="shared" si="10"/>
        <v>0</v>
      </c>
    </row>
    <row r="128" spans="1:19" ht="15">
      <c r="A128" s="67" t="s">
        <v>40</v>
      </c>
      <c r="B128" s="91">
        <v>136400000</v>
      </c>
      <c r="C128" s="91">
        <v>62166900</v>
      </c>
      <c r="D128" s="91">
        <v>62166900</v>
      </c>
      <c r="E128" s="91">
        <v>25102645</v>
      </c>
      <c r="F128" s="91">
        <v>37064255</v>
      </c>
      <c r="H128" s="80" t="s">
        <v>40</v>
      </c>
      <c r="I128" s="81">
        <v>136400000</v>
      </c>
      <c r="J128" s="81">
        <v>62166900</v>
      </c>
      <c r="K128" s="81">
        <v>62166900</v>
      </c>
      <c r="L128" s="81">
        <v>25102645</v>
      </c>
      <c r="M128" s="81">
        <v>37064255</v>
      </c>
      <c r="N128" s="88"/>
      <c r="O128" s="61">
        <f t="shared" si="6"/>
        <v>0</v>
      </c>
      <c r="P128" s="61">
        <f t="shared" si="7"/>
        <v>0</v>
      </c>
      <c r="Q128" s="61">
        <f t="shared" si="8"/>
        <v>0</v>
      </c>
      <c r="R128" s="61">
        <f t="shared" si="9"/>
        <v>0</v>
      </c>
      <c r="S128" s="61">
        <f t="shared" si="10"/>
        <v>0</v>
      </c>
    </row>
    <row r="129" spans="1:19">
      <c r="A129" s="66" t="s">
        <v>2</v>
      </c>
      <c r="B129" s="91">
        <v>1092400000</v>
      </c>
      <c r="C129" s="91">
        <v>691915440</v>
      </c>
      <c r="D129" s="91">
        <v>691915440</v>
      </c>
      <c r="E129" s="91">
        <v>194975371</v>
      </c>
      <c r="F129" s="91">
        <v>496940069</v>
      </c>
      <c r="H129" t="s">
        <v>383</v>
      </c>
      <c r="I129" s="57">
        <v>1092400000</v>
      </c>
      <c r="J129" s="57">
        <v>691915440</v>
      </c>
      <c r="K129" s="57">
        <v>691915440</v>
      </c>
      <c r="L129" s="57">
        <v>194975371</v>
      </c>
      <c r="M129" s="57">
        <v>496940069</v>
      </c>
      <c r="O129" s="61">
        <f t="shared" si="6"/>
        <v>0</v>
      </c>
      <c r="P129" s="61">
        <f t="shared" si="7"/>
        <v>0</v>
      </c>
      <c r="Q129" s="61">
        <f t="shared" si="8"/>
        <v>0</v>
      </c>
      <c r="R129" s="61">
        <f t="shared" si="9"/>
        <v>0</v>
      </c>
      <c r="S129" s="61">
        <f t="shared" si="10"/>
        <v>0</v>
      </c>
    </row>
    <row r="130" spans="1:19" ht="15">
      <c r="A130" s="67" t="s">
        <v>40</v>
      </c>
      <c r="B130" s="91">
        <v>1092400000</v>
      </c>
      <c r="C130" s="91">
        <v>691915440</v>
      </c>
      <c r="D130" s="91">
        <v>691915440</v>
      </c>
      <c r="E130" s="91">
        <v>194975371</v>
      </c>
      <c r="F130" s="91">
        <v>496940069</v>
      </c>
      <c r="H130" s="80" t="s">
        <v>40</v>
      </c>
      <c r="I130" s="81">
        <v>1092400000</v>
      </c>
      <c r="J130" s="81">
        <v>691915440</v>
      </c>
      <c r="K130" s="81">
        <v>691915440</v>
      </c>
      <c r="L130" s="81">
        <v>194975371</v>
      </c>
      <c r="M130" s="81">
        <v>496940069</v>
      </c>
      <c r="N130" s="88"/>
      <c r="O130" s="61">
        <f t="shared" si="6"/>
        <v>0</v>
      </c>
      <c r="P130" s="61">
        <f t="shared" si="7"/>
        <v>0</v>
      </c>
      <c r="Q130" s="61">
        <f t="shared" si="8"/>
        <v>0</v>
      </c>
      <c r="R130" s="61">
        <f t="shared" si="9"/>
        <v>0</v>
      </c>
      <c r="S130" s="61">
        <f t="shared" si="10"/>
        <v>0</v>
      </c>
    </row>
    <row r="131" spans="1:19">
      <c r="A131" s="66" t="s">
        <v>4</v>
      </c>
      <c r="B131" s="91">
        <v>149680000</v>
      </c>
      <c r="C131" s="91">
        <v>0</v>
      </c>
      <c r="D131" s="91"/>
      <c r="E131" s="91"/>
      <c r="F131" s="91">
        <v>0</v>
      </c>
      <c r="H131" t="s">
        <v>384</v>
      </c>
      <c r="I131" s="57">
        <v>149680000</v>
      </c>
      <c r="J131" s="57">
        <v>0</v>
      </c>
      <c r="K131" s="57">
        <v>0</v>
      </c>
      <c r="L131" s="57">
        <v>0</v>
      </c>
      <c r="M131" s="57">
        <v>0</v>
      </c>
      <c r="O131" s="61">
        <f t="shared" si="6"/>
        <v>0</v>
      </c>
      <c r="P131" s="61">
        <f t="shared" si="7"/>
        <v>0</v>
      </c>
      <c r="Q131" s="61">
        <f t="shared" si="8"/>
        <v>0</v>
      </c>
      <c r="R131" s="61">
        <f t="shared" si="9"/>
        <v>0</v>
      </c>
      <c r="S131" s="61">
        <f t="shared" si="10"/>
        <v>0</v>
      </c>
    </row>
    <row r="132" spans="1:19" ht="15">
      <c r="A132" s="67" t="s">
        <v>40</v>
      </c>
      <c r="B132" s="91">
        <v>149680000</v>
      </c>
      <c r="C132" s="91">
        <v>0</v>
      </c>
      <c r="D132" s="91"/>
      <c r="E132" s="91"/>
      <c r="F132" s="91">
        <v>0</v>
      </c>
      <c r="H132" s="80" t="s">
        <v>40</v>
      </c>
      <c r="I132" s="81">
        <v>149680000</v>
      </c>
      <c r="J132" s="81">
        <v>0</v>
      </c>
      <c r="K132" s="81">
        <v>0</v>
      </c>
      <c r="L132" s="81">
        <v>0</v>
      </c>
      <c r="M132" s="81">
        <v>0</v>
      </c>
      <c r="N132" s="88"/>
      <c r="O132" s="61">
        <f t="shared" si="6"/>
        <v>0</v>
      </c>
      <c r="P132" s="61">
        <f t="shared" si="7"/>
        <v>0</v>
      </c>
      <c r="Q132" s="61">
        <f t="shared" si="8"/>
        <v>0</v>
      </c>
      <c r="R132" s="61">
        <f t="shared" si="9"/>
        <v>0</v>
      </c>
      <c r="S132" s="61">
        <f t="shared" si="10"/>
        <v>0</v>
      </c>
    </row>
    <row r="133" spans="1:19">
      <c r="A133" s="66" t="s">
        <v>8</v>
      </c>
      <c r="B133" s="91">
        <v>596950000</v>
      </c>
      <c r="C133" s="91">
        <v>344337754</v>
      </c>
      <c r="D133" s="91">
        <v>344337754</v>
      </c>
      <c r="E133" s="91">
        <v>85589344</v>
      </c>
      <c r="F133" s="91">
        <v>258748410</v>
      </c>
      <c r="H133" t="s">
        <v>3974</v>
      </c>
      <c r="I133" s="57">
        <v>596950000</v>
      </c>
      <c r="J133" s="57">
        <v>344337754</v>
      </c>
      <c r="K133" s="57">
        <v>344337754</v>
      </c>
      <c r="L133" s="57">
        <v>85589344</v>
      </c>
      <c r="M133" s="57">
        <v>258748410</v>
      </c>
      <c r="O133" s="61">
        <f t="shared" ref="O133:O174" si="11">+B133-I133</f>
        <v>0</v>
      </c>
      <c r="P133" s="61">
        <f t="shared" ref="P133:P174" si="12">+C133-J133</f>
        <v>0</v>
      </c>
      <c r="Q133" s="61">
        <f t="shared" ref="Q133:Q174" si="13">+D133-K133</f>
        <v>0</v>
      </c>
      <c r="R133" s="61">
        <f t="shared" ref="R133:R174" si="14">+E133-L133</f>
        <v>0</v>
      </c>
      <c r="S133" s="61">
        <f t="shared" ref="S133:S174" si="15">+F133-M133</f>
        <v>0</v>
      </c>
    </row>
    <row r="134" spans="1:19" ht="15">
      <c r="A134" s="67" t="s">
        <v>40</v>
      </c>
      <c r="B134" s="91">
        <v>596950000</v>
      </c>
      <c r="C134" s="91">
        <v>344337754</v>
      </c>
      <c r="D134" s="91">
        <v>344337754</v>
      </c>
      <c r="E134" s="91">
        <v>85589344</v>
      </c>
      <c r="F134" s="91">
        <v>258748410</v>
      </c>
      <c r="H134" s="80" t="s">
        <v>40</v>
      </c>
      <c r="I134" s="81">
        <v>596950000</v>
      </c>
      <c r="J134" s="81">
        <v>344337754</v>
      </c>
      <c r="K134" s="81">
        <v>344337754</v>
      </c>
      <c r="L134" s="81">
        <v>85589344</v>
      </c>
      <c r="M134" s="81">
        <v>258748410</v>
      </c>
      <c r="N134" s="88"/>
      <c r="O134" s="61">
        <f t="shared" si="11"/>
        <v>0</v>
      </c>
      <c r="P134" s="61">
        <f t="shared" si="12"/>
        <v>0</v>
      </c>
      <c r="Q134" s="61">
        <f t="shared" si="13"/>
        <v>0</v>
      </c>
      <c r="R134" s="61">
        <f t="shared" si="14"/>
        <v>0</v>
      </c>
      <c r="S134" s="61">
        <f t="shared" si="15"/>
        <v>0</v>
      </c>
    </row>
    <row r="135" spans="1:19">
      <c r="A135" s="66" t="s">
        <v>7</v>
      </c>
      <c r="B135" s="91">
        <v>329392052</v>
      </c>
      <c r="C135" s="91">
        <v>275571552</v>
      </c>
      <c r="D135" s="91">
        <v>275571552</v>
      </c>
      <c r="E135" s="91">
        <v>61257499</v>
      </c>
      <c r="F135" s="91">
        <v>214314053</v>
      </c>
      <c r="H135" t="s">
        <v>3975</v>
      </c>
      <c r="I135" s="57">
        <v>329392052</v>
      </c>
      <c r="J135" s="57">
        <v>275571552</v>
      </c>
      <c r="K135" s="57">
        <v>275571552</v>
      </c>
      <c r="L135" s="57">
        <v>61257499</v>
      </c>
      <c r="M135" s="57">
        <v>214314053</v>
      </c>
      <c r="O135" s="61">
        <f t="shared" si="11"/>
        <v>0</v>
      </c>
      <c r="P135" s="61">
        <f t="shared" si="12"/>
        <v>0</v>
      </c>
      <c r="Q135" s="61">
        <f t="shared" si="13"/>
        <v>0</v>
      </c>
      <c r="R135" s="61">
        <f t="shared" si="14"/>
        <v>0</v>
      </c>
      <c r="S135" s="61">
        <f t="shared" si="15"/>
        <v>0</v>
      </c>
    </row>
    <row r="136" spans="1:19" ht="15">
      <c r="A136" s="67" t="s">
        <v>40</v>
      </c>
      <c r="B136" s="91">
        <v>329392052</v>
      </c>
      <c r="C136" s="91">
        <v>275571552</v>
      </c>
      <c r="D136" s="91">
        <v>275571552</v>
      </c>
      <c r="E136" s="91">
        <v>61257499</v>
      </c>
      <c r="F136" s="91">
        <v>214314053</v>
      </c>
      <c r="H136" s="80" t="s">
        <v>40</v>
      </c>
      <c r="I136" s="81">
        <v>329392052</v>
      </c>
      <c r="J136" s="81">
        <v>275571552</v>
      </c>
      <c r="K136" s="81">
        <v>275571552</v>
      </c>
      <c r="L136" s="81">
        <v>61257499</v>
      </c>
      <c r="M136" s="81">
        <v>214314053</v>
      </c>
      <c r="N136" s="88"/>
      <c r="O136" s="61">
        <f t="shared" si="11"/>
        <v>0</v>
      </c>
      <c r="P136" s="61">
        <f t="shared" si="12"/>
        <v>0</v>
      </c>
      <c r="Q136" s="61">
        <f t="shared" si="13"/>
        <v>0</v>
      </c>
      <c r="R136" s="61">
        <f t="shared" si="14"/>
        <v>0</v>
      </c>
      <c r="S136" s="61">
        <f t="shared" si="15"/>
        <v>0</v>
      </c>
    </row>
    <row r="137" spans="1:19">
      <c r="A137" s="66" t="s">
        <v>209</v>
      </c>
      <c r="B137" s="91">
        <v>100000000</v>
      </c>
      <c r="C137" s="91">
        <v>0</v>
      </c>
      <c r="D137" s="91"/>
      <c r="E137" s="91"/>
      <c r="F137" s="91">
        <v>0</v>
      </c>
      <c r="H137" t="s">
        <v>682</v>
      </c>
      <c r="I137" s="57">
        <v>100000000</v>
      </c>
      <c r="J137" s="57">
        <v>0</v>
      </c>
      <c r="K137" s="57">
        <v>0</v>
      </c>
      <c r="L137" s="57">
        <v>0</v>
      </c>
      <c r="M137" s="57">
        <v>0</v>
      </c>
      <c r="O137" s="61">
        <f t="shared" si="11"/>
        <v>0</v>
      </c>
      <c r="P137" s="61">
        <f t="shared" si="12"/>
        <v>0</v>
      </c>
      <c r="Q137" s="61">
        <f t="shared" si="13"/>
        <v>0</v>
      </c>
      <c r="R137" s="61">
        <f t="shared" si="14"/>
        <v>0</v>
      </c>
      <c r="S137" s="61">
        <f t="shared" si="15"/>
        <v>0</v>
      </c>
    </row>
    <row r="138" spans="1:19" ht="15">
      <c r="A138" s="67" t="s">
        <v>40</v>
      </c>
      <c r="B138" s="91">
        <v>100000000</v>
      </c>
      <c r="C138" s="91">
        <v>0</v>
      </c>
      <c r="D138" s="91"/>
      <c r="E138" s="91"/>
      <c r="F138" s="91">
        <v>0</v>
      </c>
      <c r="H138" s="80" t="s">
        <v>40</v>
      </c>
      <c r="I138" s="81">
        <v>100000000</v>
      </c>
      <c r="J138" s="81">
        <v>0</v>
      </c>
      <c r="K138" s="81">
        <v>0</v>
      </c>
      <c r="L138" s="81">
        <v>0</v>
      </c>
      <c r="M138" s="81">
        <v>0</v>
      </c>
      <c r="N138" s="88"/>
      <c r="O138" s="61">
        <f t="shared" si="11"/>
        <v>0</v>
      </c>
      <c r="P138" s="61">
        <f t="shared" si="12"/>
        <v>0</v>
      </c>
      <c r="Q138" s="61">
        <f t="shared" si="13"/>
        <v>0</v>
      </c>
      <c r="R138" s="61">
        <f t="shared" si="14"/>
        <v>0</v>
      </c>
      <c r="S138" s="61">
        <f t="shared" si="15"/>
        <v>0</v>
      </c>
    </row>
    <row r="139" spans="1:19">
      <c r="A139" s="66" t="s">
        <v>14</v>
      </c>
      <c r="B139" s="91">
        <v>256080000</v>
      </c>
      <c r="C139" s="91">
        <v>136241508</v>
      </c>
      <c r="D139" s="91">
        <v>136241508</v>
      </c>
      <c r="E139" s="91">
        <v>33020810</v>
      </c>
      <c r="F139" s="91">
        <v>103220698</v>
      </c>
      <c r="H139" t="s">
        <v>386</v>
      </c>
      <c r="I139" s="57">
        <v>256080000</v>
      </c>
      <c r="J139" s="57">
        <v>136241508</v>
      </c>
      <c r="K139" s="57">
        <v>136241508</v>
      </c>
      <c r="L139" s="57">
        <v>33020810</v>
      </c>
      <c r="M139" s="57">
        <v>103220698</v>
      </c>
      <c r="O139" s="61">
        <f t="shared" si="11"/>
        <v>0</v>
      </c>
      <c r="P139" s="61">
        <f t="shared" si="12"/>
        <v>0</v>
      </c>
      <c r="Q139" s="61">
        <f t="shared" si="13"/>
        <v>0</v>
      </c>
      <c r="R139" s="61">
        <f t="shared" si="14"/>
        <v>0</v>
      </c>
      <c r="S139" s="61">
        <f t="shared" si="15"/>
        <v>0</v>
      </c>
    </row>
    <row r="140" spans="1:19" ht="15">
      <c r="A140" s="67" t="s">
        <v>40</v>
      </c>
      <c r="B140" s="91">
        <v>256080000</v>
      </c>
      <c r="C140" s="91">
        <v>136241508</v>
      </c>
      <c r="D140" s="91">
        <v>136241508</v>
      </c>
      <c r="E140" s="91">
        <v>33020810</v>
      </c>
      <c r="F140" s="91">
        <v>103220698</v>
      </c>
      <c r="H140" s="80" t="s">
        <v>40</v>
      </c>
      <c r="I140" s="81">
        <v>256080000</v>
      </c>
      <c r="J140" s="81">
        <v>136241508</v>
      </c>
      <c r="K140" s="81">
        <v>136241508</v>
      </c>
      <c r="L140" s="81">
        <v>33020810</v>
      </c>
      <c r="M140" s="81">
        <v>103220698</v>
      </c>
      <c r="N140" s="88"/>
      <c r="O140" s="61">
        <f t="shared" si="11"/>
        <v>0</v>
      </c>
      <c r="P140" s="61">
        <f t="shared" si="12"/>
        <v>0</v>
      </c>
      <c r="Q140" s="61">
        <f t="shared" si="13"/>
        <v>0</v>
      </c>
      <c r="R140" s="61">
        <f t="shared" si="14"/>
        <v>0</v>
      </c>
      <c r="S140" s="61">
        <f t="shared" si="15"/>
        <v>0</v>
      </c>
    </row>
    <row r="141" spans="1:19">
      <c r="A141" s="66" t="s">
        <v>86</v>
      </c>
      <c r="B141" s="91">
        <v>752054000</v>
      </c>
      <c r="C141" s="91"/>
      <c r="D141" s="91"/>
      <c r="E141" s="91"/>
      <c r="F141" s="91">
        <v>0</v>
      </c>
      <c r="H141" t="s">
        <v>387</v>
      </c>
      <c r="I141" s="57">
        <v>752054000</v>
      </c>
      <c r="J141" s="57">
        <v>0</v>
      </c>
      <c r="K141" s="57">
        <v>0</v>
      </c>
      <c r="L141" s="57">
        <v>0</v>
      </c>
      <c r="M141" s="57">
        <v>0</v>
      </c>
      <c r="O141" s="61">
        <f t="shared" si="11"/>
        <v>0</v>
      </c>
      <c r="P141" s="61">
        <f t="shared" si="12"/>
        <v>0</v>
      </c>
      <c r="Q141" s="61">
        <f t="shared" si="13"/>
        <v>0</v>
      </c>
      <c r="R141" s="61">
        <f t="shared" si="14"/>
        <v>0</v>
      </c>
      <c r="S141" s="61">
        <f t="shared" si="15"/>
        <v>0</v>
      </c>
    </row>
    <row r="142" spans="1:19" ht="15">
      <c r="A142" s="67" t="s">
        <v>40</v>
      </c>
      <c r="B142" s="91">
        <v>752054000</v>
      </c>
      <c r="C142" s="91"/>
      <c r="D142" s="91"/>
      <c r="E142" s="91"/>
      <c r="F142" s="91">
        <v>0</v>
      </c>
      <c r="H142" s="80" t="s">
        <v>40</v>
      </c>
      <c r="I142" s="81">
        <v>752054000</v>
      </c>
      <c r="J142" s="81">
        <v>0</v>
      </c>
      <c r="K142" s="81">
        <v>0</v>
      </c>
      <c r="L142" s="81">
        <v>0</v>
      </c>
      <c r="M142" s="81">
        <v>0</v>
      </c>
      <c r="N142" s="88"/>
      <c r="O142" s="61">
        <f t="shared" si="11"/>
        <v>0</v>
      </c>
      <c r="P142" s="61">
        <f t="shared" si="12"/>
        <v>0</v>
      </c>
      <c r="Q142" s="61">
        <f t="shared" si="13"/>
        <v>0</v>
      </c>
      <c r="R142" s="61">
        <f t="shared" si="14"/>
        <v>0</v>
      </c>
      <c r="S142" s="61">
        <f t="shared" si="15"/>
        <v>0</v>
      </c>
    </row>
    <row r="143" spans="1:19">
      <c r="A143" s="66" t="s">
        <v>1</v>
      </c>
      <c r="B143" s="91">
        <v>1390726948</v>
      </c>
      <c r="C143" s="91">
        <v>433948219</v>
      </c>
      <c r="D143" s="91">
        <v>433948219</v>
      </c>
      <c r="E143" s="91">
        <v>88190677</v>
      </c>
      <c r="F143" s="91">
        <v>345757542</v>
      </c>
      <c r="H143" t="s">
        <v>3979</v>
      </c>
      <c r="I143" s="57">
        <v>1390726948</v>
      </c>
      <c r="J143" s="57">
        <v>433948219</v>
      </c>
      <c r="K143" s="57">
        <v>433948219</v>
      </c>
      <c r="L143" s="57">
        <v>88190677</v>
      </c>
      <c r="M143" s="57">
        <v>345757542</v>
      </c>
      <c r="O143" s="61">
        <f t="shared" si="11"/>
        <v>0</v>
      </c>
      <c r="P143" s="61">
        <f t="shared" si="12"/>
        <v>0</v>
      </c>
      <c r="Q143" s="61">
        <f t="shared" si="13"/>
        <v>0</v>
      </c>
      <c r="R143" s="61">
        <f t="shared" si="14"/>
        <v>0</v>
      </c>
      <c r="S143" s="61">
        <f t="shared" si="15"/>
        <v>0</v>
      </c>
    </row>
    <row r="144" spans="1:19" ht="15">
      <c r="A144" s="67" t="s">
        <v>40</v>
      </c>
      <c r="B144" s="91">
        <v>1230722948</v>
      </c>
      <c r="C144" s="91">
        <v>433948219</v>
      </c>
      <c r="D144" s="91">
        <v>433948219</v>
      </c>
      <c r="E144" s="91">
        <v>88190677</v>
      </c>
      <c r="F144" s="91">
        <v>345757542</v>
      </c>
      <c r="H144" s="80" t="s">
        <v>40</v>
      </c>
      <c r="I144" s="81">
        <v>1230722948</v>
      </c>
      <c r="J144" s="81">
        <v>433948219</v>
      </c>
      <c r="K144" s="81">
        <v>433948219</v>
      </c>
      <c r="L144" s="81">
        <v>88190677</v>
      </c>
      <c r="M144" s="81">
        <v>345757542</v>
      </c>
      <c r="N144" s="88"/>
      <c r="O144" s="61">
        <f t="shared" si="11"/>
        <v>0</v>
      </c>
      <c r="P144" s="61">
        <f t="shared" si="12"/>
        <v>0</v>
      </c>
      <c r="Q144" s="61">
        <f t="shared" si="13"/>
        <v>0</v>
      </c>
      <c r="R144" s="61">
        <f t="shared" si="14"/>
        <v>0</v>
      </c>
      <c r="S144" s="61">
        <f t="shared" si="15"/>
        <v>0</v>
      </c>
    </row>
    <row r="145" spans="1:19">
      <c r="A145" s="67" t="s">
        <v>109</v>
      </c>
      <c r="B145" s="91">
        <v>160004000</v>
      </c>
      <c r="C145" s="91"/>
      <c r="D145" s="91"/>
      <c r="E145" s="91"/>
      <c r="F145" s="91">
        <v>0</v>
      </c>
      <c r="H145" t="s">
        <v>109</v>
      </c>
      <c r="I145" s="57">
        <v>160004000</v>
      </c>
      <c r="J145" s="57">
        <v>0</v>
      </c>
      <c r="K145" s="57">
        <v>0</v>
      </c>
      <c r="L145" s="57">
        <v>0</v>
      </c>
      <c r="M145" s="57">
        <v>0</v>
      </c>
      <c r="O145" s="61">
        <f t="shared" si="11"/>
        <v>0</v>
      </c>
      <c r="P145" s="61">
        <f t="shared" si="12"/>
        <v>0</v>
      </c>
      <c r="Q145" s="61">
        <f t="shared" si="13"/>
        <v>0</v>
      </c>
      <c r="R145" s="61">
        <f t="shared" si="14"/>
        <v>0</v>
      </c>
      <c r="S145" s="61">
        <f t="shared" si="15"/>
        <v>0</v>
      </c>
    </row>
    <row r="146" spans="1:19" ht="15">
      <c r="A146" s="66" t="s">
        <v>42</v>
      </c>
      <c r="B146" s="91">
        <v>16000000</v>
      </c>
      <c r="C146" s="91">
        <v>16000000</v>
      </c>
      <c r="D146" s="91">
        <v>16000000</v>
      </c>
      <c r="E146" s="91">
        <v>0</v>
      </c>
      <c r="F146" s="91">
        <v>16000000</v>
      </c>
      <c r="H146" s="80" t="s">
        <v>3980</v>
      </c>
      <c r="I146" s="81">
        <v>16000000</v>
      </c>
      <c r="J146" s="81">
        <v>16000000</v>
      </c>
      <c r="K146" s="81">
        <v>16000000</v>
      </c>
      <c r="L146" s="81">
        <v>0</v>
      </c>
      <c r="M146" s="81">
        <v>16000000</v>
      </c>
      <c r="N146" s="88"/>
      <c r="O146" s="61">
        <f t="shared" si="11"/>
        <v>0</v>
      </c>
      <c r="P146" s="61">
        <f t="shared" si="12"/>
        <v>0</v>
      </c>
      <c r="Q146" s="61">
        <f t="shared" si="13"/>
        <v>0</v>
      </c>
      <c r="R146" s="61">
        <f t="shared" si="14"/>
        <v>0</v>
      </c>
      <c r="S146" s="61">
        <f t="shared" si="15"/>
        <v>0</v>
      </c>
    </row>
    <row r="147" spans="1:19">
      <c r="A147" s="67" t="s">
        <v>40</v>
      </c>
      <c r="B147" s="91">
        <v>16000000</v>
      </c>
      <c r="C147" s="91">
        <v>16000000</v>
      </c>
      <c r="D147" s="91">
        <v>16000000</v>
      </c>
      <c r="E147" s="91">
        <v>0</v>
      </c>
      <c r="F147" s="91">
        <v>16000000</v>
      </c>
      <c r="H147" t="s">
        <v>40</v>
      </c>
      <c r="I147" s="57">
        <v>16000000</v>
      </c>
      <c r="J147" s="57">
        <v>16000000</v>
      </c>
      <c r="K147" s="57">
        <v>16000000</v>
      </c>
      <c r="L147" s="57">
        <v>0</v>
      </c>
      <c r="M147" s="57">
        <v>16000000</v>
      </c>
      <c r="O147" s="61">
        <f t="shared" si="11"/>
        <v>0</v>
      </c>
      <c r="P147" s="61">
        <f t="shared" si="12"/>
        <v>0</v>
      </c>
      <c r="Q147" s="61">
        <f t="shared" si="13"/>
        <v>0</v>
      </c>
      <c r="R147" s="61">
        <f t="shared" si="14"/>
        <v>0</v>
      </c>
      <c r="S147" s="61">
        <f t="shared" si="15"/>
        <v>0</v>
      </c>
    </row>
    <row r="148" spans="1:19" ht="15">
      <c r="A148" s="66" t="s">
        <v>5</v>
      </c>
      <c r="B148" s="91">
        <v>157066000</v>
      </c>
      <c r="C148" s="91">
        <v>64691874</v>
      </c>
      <c r="D148" s="91">
        <v>64691874</v>
      </c>
      <c r="E148" s="91">
        <v>16949551</v>
      </c>
      <c r="F148" s="91">
        <v>47742323</v>
      </c>
      <c r="H148" s="80" t="s">
        <v>392</v>
      </c>
      <c r="I148" s="81">
        <v>157066000</v>
      </c>
      <c r="J148" s="81">
        <v>64691874</v>
      </c>
      <c r="K148" s="81">
        <v>64691874</v>
      </c>
      <c r="L148" s="81">
        <v>16949551</v>
      </c>
      <c r="M148" s="81">
        <v>47742323</v>
      </c>
      <c r="N148" s="88"/>
      <c r="O148" s="61">
        <f t="shared" si="11"/>
        <v>0</v>
      </c>
      <c r="P148" s="61">
        <f t="shared" si="12"/>
        <v>0</v>
      </c>
      <c r="Q148" s="61">
        <f t="shared" si="13"/>
        <v>0</v>
      </c>
      <c r="R148" s="61">
        <f t="shared" si="14"/>
        <v>0</v>
      </c>
      <c r="S148" s="61">
        <f t="shared" si="15"/>
        <v>0</v>
      </c>
    </row>
    <row r="149" spans="1:19">
      <c r="A149" s="67" t="s">
        <v>40</v>
      </c>
      <c r="B149" s="91">
        <v>157066000</v>
      </c>
      <c r="C149" s="91">
        <v>64691874</v>
      </c>
      <c r="D149" s="91">
        <v>64691874</v>
      </c>
      <c r="E149" s="91">
        <v>16949551</v>
      </c>
      <c r="F149" s="91">
        <v>47742323</v>
      </c>
      <c r="H149" t="s">
        <v>40</v>
      </c>
      <c r="I149" s="57">
        <v>157066000</v>
      </c>
      <c r="J149" s="57">
        <v>64691874</v>
      </c>
      <c r="K149" s="57">
        <v>64691874</v>
      </c>
      <c r="L149" s="57">
        <v>16949551</v>
      </c>
      <c r="M149" s="57">
        <v>47742323</v>
      </c>
      <c r="O149" s="61">
        <f t="shared" si="11"/>
        <v>0</v>
      </c>
      <c r="P149" s="61">
        <f t="shared" si="12"/>
        <v>0</v>
      </c>
      <c r="Q149" s="61">
        <f t="shared" si="13"/>
        <v>0</v>
      </c>
      <c r="R149" s="61">
        <f t="shared" si="14"/>
        <v>0</v>
      </c>
      <c r="S149" s="61">
        <f t="shared" si="15"/>
        <v>0</v>
      </c>
    </row>
    <row r="150" spans="1:19" ht="15">
      <c r="A150" s="66" t="s">
        <v>15</v>
      </c>
      <c r="B150" s="91">
        <v>11362569000</v>
      </c>
      <c r="C150" s="91">
        <v>4442436288</v>
      </c>
      <c r="D150" s="91">
        <v>4442436288</v>
      </c>
      <c r="E150" s="91">
        <v>2311690922</v>
      </c>
      <c r="F150" s="91">
        <v>2130745366</v>
      </c>
      <c r="H150" s="80" t="s">
        <v>3969</v>
      </c>
      <c r="I150" s="81">
        <v>11362569000</v>
      </c>
      <c r="J150" s="81">
        <v>4442436288</v>
      </c>
      <c r="K150" s="81">
        <v>4442436288</v>
      </c>
      <c r="L150" s="81">
        <v>2311690922</v>
      </c>
      <c r="M150" s="81">
        <v>2130745366</v>
      </c>
      <c r="N150" s="88"/>
      <c r="O150" s="61">
        <f t="shared" si="11"/>
        <v>0</v>
      </c>
      <c r="P150" s="61">
        <f t="shared" si="12"/>
        <v>0</v>
      </c>
      <c r="Q150" s="61">
        <f t="shared" si="13"/>
        <v>0</v>
      </c>
      <c r="R150" s="61">
        <f t="shared" si="14"/>
        <v>0</v>
      </c>
      <c r="S150" s="61">
        <f t="shared" si="15"/>
        <v>0</v>
      </c>
    </row>
    <row r="151" spans="1:19">
      <c r="A151" s="67" t="s">
        <v>40</v>
      </c>
      <c r="B151" s="91">
        <v>2573420000</v>
      </c>
      <c r="C151" s="91">
        <v>1982347453</v>
      </c>
      <c r="D151" s="91">
        <v>1982347453</v>
      </c>
      <c r="E151" s="91">
        <v>1343003265</v>
      </c>
      <c r="F151" s="91">
        <v>639344188</v>
      </c>
      <c r="H151" t="s">
        <v>40</v>
      </c>
      <c r="I151" s="57">
        <v>2573420000</v>
      </c>
      <c r="J151" s="57">
        <v>1982347453</v>
      </c>
      <c r="K151" s="57">
        <v>1982347453</v>
      </c>
      <c r="L151" s="57">
        <v>1343003265</v>
      </c>
      <c r="M151" s="57">
        <v>639344188</v>
      </c>
      <c r="O151" s="61">
        <f t="shared" si="11"/>
        <v>0</v>
      </c>
      <c r="P151" s="61">
        <f t="shared" si="12"/>
        <v>0</v>
      </c>
      <c r="Q151" s="61">
        <f t="shared" si="13"/>
        <v>0</v>
      </c>
      <c r="R151" s="61">
        <f t="shared" si="14"/>
        <v>0</v>
      </c>
      <c r="S151" s="61">
        <f t="shared" si="15"/>
        <v>0</v>
      </c>
    </row>
    <row r="152" spans="1:19" ht="15">
      <c r="A152" s="67" t="s">
        <v>41</v>
      </c>
      <c r="B152" s="91">
        <v>2618571000</v>
      </c>
      <c r="C152" s="91">
        <v>2460088835</v>
      </c>
      <c r="D152" s="91">
        <v>2460088835</v>
      </c>
      <c r="E152" s="91">
        <v>968687657</v>
      </c>
      <c r="F152" s="91">
        <v>1491401178</v>
      </c>
      <c r="H152" s="80" t="s">
        <v>41</v>
      </c>
      <c r="I152" s="81">
        <v>2618571000</v>
      </c>
      <c r="J152" s="81">
        <v>2460088835</v>
      </c>
      <c r="K152" s="81">
        <v>2460088835</v>
      </c>
      <c r="L152" s="81">
        <v>968687657</v>
      </c>
      <c r="M152" s="81">
        <v>1491401178</v>
      </c>
      <c r="N152" s="88"/>
      <c r="O152" s="61">
        <f t="shared" si="11"/>
        <v>0</v>
      </c>
      <c r="P152" s="61">
        <f t="shared" si="12"/>
        <v>0</v>
      </c>
      <c r="Q152" s="61">
        <f t="shared" si="13"/>
        <v>0</v>
      </c>
      <c r="R152" s="61">
        <f t="shared" si="14"/>
        <v>0</v>
      </c>
      <c r="S152" s="61">
        <f t="shared" si="15"/>
        <v>0</v>
      </c>
    </row>
    <row r="153" spans="1:19">
      <c r="A153" s="67" t="s">
        <v>2245</v>
      </c>
      <c r="B153" s="91">
        <v>95807000</v>
      </c>
      <c r="C153" s="91"/>
      <c r="D153" s="91"/>
      <c r="E153" s="91"/>
      <c r="F153" s="91">
        <v>0</v>
      </c>
      <c r="H153" t="s">
        <v>2245</v>
      </c>
      <c r="I153" s="57">
        <v>95807000</v>
      </c>
      <c r="J153" s="57">
        <v>0</v>
      </c>
      <c r="K153" s="57">
        <v>0</v>
      </c>
      <c r="L153" s="57">
        <v>0</v>
      </c>
      <c r="M153" s="57">
        <v>0</v>
      </c>
      <c r="O153" s="61">
        <f t="shared" si="11"/>
        <v>0</v>
      </c>
      <c r="P153" s="61">
        <f t="shared" si="12"/>
        <v>0</v>
      </c>
      <c r="Q153" s="61">
        <f t="shared" si="13"/>
        <v>0</v>
      </c>
      <c r="R153" s="61">
        <f t="shared" si="14"/>
        <v>0</v>
      </c>
      <c r="S153" s="61">
        <f t="shared" si="15"/>
        <v>0</v>
      </c>
    </row>
    <row r="154" spans="1:19" ht="15">
      <c r="A154" s="67" t="s">
        <v>110</v>
      </c>
      <c r="B154" s="91">
        <v>6074771000</v>
      </c>
      <c r="C154" s="91"/>
      <c r="D154" s="91"/>
      <c r="E154" s="91"/>
      <c r="F154" s="91">
        <v>0</v>
      </c>
      <c r="H154" s="80" t="s">
        <v>110</v>
      </c>
      <c r="I154" s="81">
        <v>6074771000</v>
      </c>
      <c r="J154" s="81">
        <v>0</v>
      </c>
      <c r="K154" s="81">
        <v>0</v>
      </c>
      <c r="L154" s="81">
        <v>0</v>
      </c>
      <c r="M154" s="81">
        <v>0</v>
      </c>
      <c r="N154" s="88"/>
      <c r="O154" s="61">
        <f t="shared" si="11"/>
        <v>0</v>
      </c>
      <c r="P154" s="61">
        <f t="shared" si="12"/>
        <v>0</v>
      </c>
      <c r="Q154" s="61">
        <f t="shared" si="13"/>
        <v>0</v>
      </c>
      <c r="R154" s="61">
        <f t="shared" si="14"/>
        <v>0</v>
      </c>
      <c r="S154" s="61">
        <f t="shared" si="15"/>
        <v>0</v>
      </c>
    </row>
    <row r="155" spans="1:19">
      <c r="A155" s="60" t="s">
        <v>113</v>
      </c>
      <c r="B155" s="91">
        <v>14625549000</v>
      </c>
      <c r="C155" s="91">
        <v>7830441005</v>
      </c>
      <c r="D155" s="91">
        <v>7830441005</v>
      </c>
      <c r="E155" s="91">
        <v>2056110492</v>
      </c>
      <c r="F155" s="91">
        <v>5774330513</v>
      </c>
      <c r="H155" t="s">
        <v>3981</v>
      </c>
      <c r="I155" s="57">
        <v>14625549000</v>
      </c>
      <c r="J155" s="57">
        <v>7830441005</v>
      </c>
      <c r="K155" s="57">
        <v>7830441005</v>
      </c>
      <c r="L155" s="57">
        <v>2056110492</v>
      </c>
      <c r="M155" s="57">
        <v>5774330513</v>
      </c>
      <c r="O155" s="61">
        <f t="shared" si="11"/>
        <v>0</v>
      </c>
      <c r="P155" s="61">
        <f t="shared" si="12"/>
        <v>0</v>
      </c>
      <c r="Q155" s="61">
        <f t="shared" si="13"/>
        <v>0</v>
      </c>
      <c r="R155" s="61">
        <f t="shared" si="14"/>
        <v>0</v>
      </c>
      <c r="S155" s="61">
        <f t="shared" si="15"/>
        <v>0</v>
      </c>
    </row>
    <row r="156" spans="1:19" ht="15">
      <c r="A156" s="66" t="s">
        <v>3780</v>
      </c>
      <c r="B156" s="91">
        <v>30000000</v>
      </c>
      <c r="C156" s="91">
        <v>27986339</v>
      </c>
      <c r="D156" s="91">
        <v>27986339</v>
      </c>
      <c r="E156" s="91">
        <v>0</v>
      </c>
      <c r="F156" s="91">
        <v>27986339</v>
      </c>
      <c r="H156" s="80" t="s">
        <v>3982</v>
      </c>
      <c r="I156" s="81">
        <v>30000000</v>
      </c>
      <c r="J156" s="81">
        <v>27986339</v>
      </c>
      <c r="K156" s="81">
        <v>27986339</v>
      </c>
      <c r="L156" s="81">
        <v>0</v>
      </c>
      <c r="M156" s="81">
        <v>27986339</v>
      </c>
      <c r="N156" s="88"/>
      <c r="O156" s="61">
        <f t="shared" si="11"/>
        <v>0</v>
      </c>
      <c r="P156" s="61">
        <f t="shared" si="12"/>
        <v>0</v>
      </c>
      <c r="Q156" s="61">
        <f t="shared" si="13"/>
        <v>0</v>
      </c>
      <c r="R156" s="61">
        <f t="shared" si="14"/>
        <v>0</v>
      </c>
      <c r="S156" s="61">
        <f t="shared" si="15"/>
        <v>0</v>
      </c>
    </row>
    <row r="157" spans="1:19">
      <c r="A157" s="67" t="s">
        <v>40</v>
      </c>
      <c r="B157" s="91">
        <v>30000000</v>
      </c>
      <c r="C157" s="91">
        <v>27986339</v>
      </c>
      <c r="D157" s="91">
        <v>27986339</v>
      </c>
      <c r="E157" s="91">
        <v>0</v>
      </c>
      <c r="F157" s="91">
        <v>27986339</v>
      </c>
      <c r="H157" t="s">
        <v>40</v>
      </c>
      <c r="I157" s="57">
        <v>30000000</v>
      </c>
      <c r="J157" s="57">
        <v>27986339</v>
      </c>
      <c r="K157" s="57">
        <v>27986339</v>
      </c>
      <c r="L157" s="57">
        <v>0</v>
      </c>
      <c r="M157" s="57">
        <v>27986339</v>
      </c>
      <c r="O157" s="61">
        <f t="shared" si="11"/>
        <v>0</v>
      </c>
      <c r="P157" s="61">
        <f t="shared" si="12"/>
        <v>0</v>
      </c>
      <c r="Q157" s="61">
        <f t="shared" si="13"/>
        <v>0</v>
      </c>
      <c r="R157" s="61">
        <f t="shared" si="14"/>
        <v>0</v>
      </c>
      <c r="S157" s="61">
        <f t="shared" si="15"/>
        <v>0</v>
      </c>
    </row>
    <row r="158" spans="1:19">
      <c r="A158" s="66" t="s">
        <v>72</v>
      </c>
      <c r="B158" s="91">
        <v>45556000</v>
      </c>
      <c r="C158" s="91"/>
      <c r="D158" s="91"/>
      <c r="E158" s="91"/>
      <c r="F158" s="91">
        <v>0</v>
      </c>
      <c r="H158" t="s">
        <v>3983</v>
      </c>
      <c r="I158" s="57">
        <v>45556000</v>
      </c>
      <c r="J158" s="57">
        <v>0</v>
      </c>
      <c r="K158" s="57">
        <v>0</v>
      </c>
      <c r="L158" s="57">
        <v>0</v>
      </c>
      <c r="M158" s="57">
        <v>0</v>
      </c>
      <c r="O158" s="61">
        <f t="shared" si="11"/>
        <v>0</v>
      </c>
      <c r="P158" s="61">
        <f t="shared" si="12"/>
        <v>0</v>
      </c>
      <c r="Q158" s="61">
        <f t="shared" si="13"/>
        <v>0</v>
      </c>
      <c r="R158" s="61">
        <f t="shared" si="14"/>
        <v>0</v>
      </c>
      <c r="S158" s="61">
        <f t="shared" si="15"/>
        <v>0</v>
      </c>
    </row>
    <row r="159" spans="1:19">
      <c r="A159" s="67" t="s">
        <v>40</v>
      </c>
      <c r="B159" s="91">
        <v>45556000</v>
      </c>
      <c r="C159" s="91"/>
      <c r="D159" s="91"/>
      <c r="E159" s="91"/>
      <c r="F159" s="91">
        <v>0</v>
      </c>
      <c r="H159" t="s">
        <v>40</v>
      </c>
      <c r="I159" s="57">
        <v>45556000</v>
      </c>
      <c r="J159" s="57">
        <v>0</v>
      </c>
      <c r="K159" s="57">
        <v>0</v>
      </c>
      <c r="L159" s="57">
        <v>0</v>
      </c>
      <c r="M159" s="57">
        <v>0</v>
      </c>
      <c r="O159" s="61">
        <f t="shared" si="11"/>
        <v>0</v>
      </c>
      <c r="P159" s="61">
        <f t="shared" si="12"/>
        <v>0</v>
      </c>
      <c r="Q159" s="61">
        <f t="shared" si="13"/>
        <v>0</v>
      </c>
      <c r="R159" s="61">
        <f t="shared" si="14"/>
        <v>0</v>
      </c>
      <c r="S159" s="61">
        <f t="shared" si="15"/>
        <v>0</v>
      </c>
    </row>
    <row r="160" spans="1:19">
      <c r="A160" s="66" t="s">
        <v>3768</v>
      </c>
      <c r="B160" s="91">
        <v>131541000</v>
      </c>
      <c r="C160" s="91">
        <v>131541000</v>
      </c>
      <c r="D160" s="91">
        <v>131541000</v>
      </c>
      <c r="E160" s="91">
        <v>0</v>
      </c>
      <c r="F160" s="91">
        <v>131541000</v>
      </c>
      <c r="H160" t="s">
        <v>3984</v>
      </c>
      <c r="I160" s="57">
        <v>131541000</v>
      </c>
      <c r="J160" s="57">
        <v>131541000</v>
      </c>
      <c r="K160" s="57">
        <v>131541000</v>
      </c>
      <c r="L160" s="57">
        <v>0</v>
      </c>
      <c r="M160" s="57">
        <v>131541000</v>
      </c>
      <c r="O160" s="61">
        <f t="shared" si="11"/>
        <v>0</v>
      </c>
      <c r="P160" s="61">
        <f t="shared" si="12"/>
        <v>0</v>
      </c>
      <c r="Q160" s="61">
        <f t="shared" si="13"/>
        <v>0</v>
      </c>
      <c r="R160" s="61">
        <f t="shared" si="14"/>
        <v>0</v>
      </c>
      <c r="S160" s="61">
        <f t="shared" si="15"/>
        <v>0</v>
      </c>
    </row>
    <row r="161" spans="1:19">
      <c r="A161" s="67" t="s">
        <v>40</v>
      </c>
      <c r="B161" s="91">
        <v>131541000</v>
      </c>
      <c r="C161" s="91">
        <v>131541000</v>
      </c>
      <c r="D161" s="91">
        <v>131541000</v>
      </c>
      <c r="E161" s="91">
        <v>0</v>
      </c>
      <c r="F161" s="91">
        <v>131541000</v>
      </c>
      <c r="H161" t="s">
        <v>40</v>
      </c>
      <c r="I161" s="57">
        <v>131541000</v>
      </c>
      <c r="J161" s="57">
        <v>131541000</v>
      </c>
      <c r="K161" s="57">
        <v>131541000</v>
      </c>
      <c r="L161" s="57">
        <v>0</v>
      </c>
      <c r="M161" s="57">
        <v>131541000</v>
      </c>
      <c r="O161" s="61">
        <f t="shared" si="11"/>
        <v>0</v>
      </c>
      <c r="P161" s="61">
        <f t="shared" si="12"/>
        <v>0</v>
      </c>
      <c r="Q161" s="61">
        <f t="shared" si="13"/>
        <v>0</v>
      </c>
      <c r="R161" s="61">
        <f t="shared" si="14"/>
        <v>0</v>
      </c>
      <c r="S161" s="61">
        <f t="shared" si="15"/>
        <v>0</v>
      </c>
    </row>
    <row r="162" spans="1:19">
      <c r="A162" s="66" t="s">
        <v>74</v>
      </c>
      <c r="B162" s="91">
        <v>2357859371</v>
      </c>
      <c r="C162" s="91">
        <v>0</v>
      </c>
      <c r="D162" s="91"/>
      <c r="E162" s="91"/>
      <c r="F162" s="91">
        <v>0</v>
      </c>
      <c r="H162" t="s">
        <v>3985</v>
      </c>
      <c r="I162" s="57">
        <v>2357859371</v>
      </c>
      <c r="J162" s="57">
        <v>0</v>
      </c>
      <c r="K162" s="57">
        <v>0</v>
      </c>
      <c r="L162" s="57">
        <v>0</v>
      </c>
      <c r="M162" s="57">
        <v>0</v>
      </c>
      <c r="O162" s="61">
        <f t="shared" si="11"/>
        <v>0</v>
      </c>
      <c r="P162" s="61">
        <f t="shared" si="12"/>
        <v>0</v>
      </c>
      <c r="Q162" s="61">
        <f t="shared" si="13"/>
        <v>0</v>
      </c>
      <c r="R162" s="61">
        <f t="shared" si="14"/>
        <v>0</v>
      </c>
      <c r="S162" s="61">
        <f t="shared" si="15"/>
        <v>0</v>
      </c>
    </row>
    <row r="163" spans="1:19">
      <c r="A163" s="67" t="s">
        <v>40</v>
      </c>
      <c r="B163" s="91">
        <v>2357859371</v>
      </c>
      <c r="C163" s="91">
        <v>0</v>
      </c>
      <c r="D163" s="91"/>
      <c r="E163" s="91"/>
      <c r="F163" s="91">
        <v>0</v>
      </c>
      <c r="H163" t="s">
        <v>40</v>
      </c>
      <c r="I163" s="57">
        <v>2357859371</v>
      </c>
      <c r="J163" s="57">
        <v>0</v>
      </c>
      <c r="K163" s="57">
        <v>0</v>
      </c>
      <c r="L163" s="57">
        <v>0</v>
      </c>
      <c r="M163" s="57">
        <v>0</v>
      </c>
      <c r="O163" s="61">
        <f t="shared" si="11"/>
        <v>0</v>
      </c>
      <c r="P163" s="61">
        <f t="shared" si="12"/>
        <v>0</v>
      </c>
      <c r="Q163" s="61">
        <f t="shared" si="13"/>
        <v>0</v>
      </c>
      <c r="R163" s="61">
        <f t="shared" si="14"/>
        <v>0</v>
      </c>
      <c r="S163" s="61">
        <f t="shared" si="15"/>
        <v>0</v>
      </c>
    </row>
    <row r="164" spans="1:19">
      <c r="A164" s="66" t="s">
        <v>75</v>
      </c>
      <c r="B164" s="91">
        <v>394428000</v>
      </c>
      <c r="C164" s="91"/>
      <c r="D164" s="91"/>
      <c r="E164" s="91"/>
      <c r="F164" s="91">
        <v>0</v>
      </c>
      <c r="H164" t="s">
        <v>378</v>
      </c>
      <c r="I164" s="57">
        <v>394428000</v>
      </c>
      <c r="J164" s="57">
        <v>0</v>
      </c>
      <c r="K164" s="57">
        <v>0</v>
      </c>
      <c r="L164" s="57">
        <v>0</v>
      </c>
      <c r="M164" s="57">
        <v>0</v>
      </c>
      <c r="O164" s="61">
        <f t="shared" si="11"/>
        <v>0</v>
      </c>
      <c r="P164" s="61">
        <f t="shared" si="12"/>
        <v>0</v>
      </c>
      <c r="Q164" s="61">
        <f t="shared" si="13"/>
        <v>0</v>
      </c>
      <c r="R164" s="61">
        <f t="shared" si="14"/>
        <v>0</v>
      </c>
      <c r="S164" s="61">
        <f t="shared" si="15"/>
        <v>0</v>
      </c>
    </row>
    <row r="165" spans="1:19">
      <c r="A165" s="67" t="s">
        <v>40</v>
      </c>
      <c r="B165" s="91">
        <v>394428000</v>
      </c>
      <c r="C165" s="91"/>
      <c r="D165" s="91"/>
      <c r="E165" s="91"/>
      <c r="F165" s="91">
        <v>0</v>
      </c>
      <c r="H165" t="s">
        <v>40</v>
      </c>
      <c r="I165" s="57">
        <v>394428000</v>
      </c>
      <c r="J165" s="57">
        <v>0</v>
      </c>
      <c r="K165" s="57">
        <v>0</v>
      </c>
      <c r="L165" s="57">
        <v>0</v>
      </c>
      <c r="M165" s="57">
        <v>0</v>
      </c>
      <c r="O165" s="61">
        <f t="shared" si="11"/>
        <v>0</v>
      </c>
      <c r="P165" s="61">
        <f t="shared" si="12"/>
        <v>0</v>
      </c>
      <c r="Q165" s="61">
        <f t="shared" si="13"/>
        <v>0</v>
      </c>
      <c r="R165" s="61">
        <f t="shared" si="14"/>
        <v>0</v>
      </c>
      <c r="S165" s="61">
        <f t="shared" si="15"/>
        <v>0</v>
      </c>
    </row>
    <row r="166" spans="1:19">
      <c r="A166" s="66" t="s">
        <v>3652</v>
      </c>
      <c r="B166" s="91">
        <v>55000000</v>
      </c>
      <c r="C166" s="91">
        <v>55000000</v>
      </c>
      <c r="D166" s="91">
        <v>55000000</v>
      </c>
      <c r="E166" s="91">
        <v>0</v>
      </c>
      <c r="F166" s="91">
        <v>55000000</v>
      </c>
      <c r="H166" t="s">
        <v>3986</v>
      </c>
      <c r="I166" s="57">
        <v>55000000</v>
      </c>
      <c r="J166" s="57">
        <v>55000000</v>
      </c>
      <c r="K166" s="57">
        <v>55000000</v>
      </c>
      <c r="L166" s="57">
        <v>0</v>
      </c>
      <c r="M166" s="57">
        <v>55000000</v>
      </c>
      <c r="O166" s="61">
        <f t="shared" si="11"/>
        <v>0</v>
      </c>
      <c r="P166" s="61">
        <f t="shared" si="12"/>
        <v>0</v>
      </c>
      <c r="Q166" s="61">
        <f t="shared" si="13"/>
        <v>0</v>
      </c>
      <c r="R166" s="61">
        <f t="shared" si="14"/>
        <v>0</v>
      </c>
      <c r="S166" s="61">
        <f t="shared" si="15"/>
        <v>0</v>
      </c>
    </row>
    <row r="167" spans="1:19">
      <c r="A167" s="67" t="s">
        <v>40</v>
      </c>
      <c r="B167" s="91">
        <v>55000000</v>
      </c>
      <c r="C167" s="91">
        <v>55000000</v>
      </c>
      <c r="D167" s="91">
        <v>55000000</v>
      </c>
      <c r="E167" s="91">
        <v>0</v>
      </c>
      <c r="F167" s="91">
        <v>55000000</v>
      </c>
      <c r="H167" t="s">
        <v>40</v>
      </c>
      <c r="I167" s="57">
        <v>55000000</v>
      </c>
      <c r="J167" s="57">
        <v>55000000</v>
      </c>
      <c r="K167" s="57">
        <v>55000000</v>
      </c>
      <c r="L167" s="57">
        <v>0</v>
      </c>
      <c r="M167" s="57">
        <v>55000000</v>
      </c>
      <c r="O167" s="61">
        <f t="shared" si="11"/>
        <v>0</v>
      </c>
      <c r="P167" s="61">
        <f t="shared" si="12"/>
        <v>0</v>
      </c>
      <c r="Q167" s="61">
        <f t="shared" si="13"/>
        <v>0</v>
      </c>
      <c r="R167" s="61">
        <f t="shared" si="14"/>
        <v>0</v>
      </c>
      <c r="S167" s="61">
        <f t="shared" si="15"/>
        <v>0</v>
      </c>
    </row>
    <row r="168" spans="1:19">
      <c r="A168" s="66" t="s">
        <v>76</v>
      </c>
      <c r="B168" s="91">
        <v>188856000</v>
      </c>
      <c r="C168" s="91">
        <v>96379310</v>
      </c>
      <c r="D168" s="91">
        <v>96379310</v>
      </c>
      <c r="E168" s="91">
        <v>0</v>
      </c>
      <c r="F168" s="91">
        <v>96379310</v>
      </c>
      <c r="H168" t="s">
        <v>3987</v>
      </c>
      <c r="I168" s="57">
        <v>188856000</v>
      </c>
      <c r="J168" s="57">
        <v>96379310</v>
      </c>
      <c r="K168" s="57">
        <v>96379310</v>
      </c>
      <c r="L168" s="57">
        <v>0</v>
      </c>
      <c r="M168" s="57">
        <v>96379310</v>
      </c>
      <c r="O168" s="61">
        <f t="shared" si="11"/>
        <v>0</v>
      </c>
      <c r="P168" s="61">
        <f t="shared" si="12"/>
        <v>0</v>
      </c>
      <c r="Q168" s="61">
        <f t="shared" si="13"/>
        <v>0</v>
      </c>
      <c r="R168" s="61">
        <f t="shared" si="14"/>
        <v>0</v>
      </c>
      <c r="S168" s="61">
        <f t="shared" si="15"/>
        <v>0</v>
      </c>
    </row>
    <row r="169" spans="1:19">
      <c r="A169" s="67" t="s">
        <v>40</v>
      </c>
      <c r="B169" s="91">
        <v>188856000</v>
      </c>
      <c r="C169" s="91">
        <v>96379310</v>
      </c>
      <c r="D169" s="91">
        <v>96379310</v>
      </c>
      <c r="E169" s="91">
        <v>0</v>
      </c>
      <c r="F169" s="91">
        <v>96379310</v>
      </c>
      <c r="H169" t="s">
        <v>40</v>
      </c>
      <c r="I169" s="57">
        <v>188856000</v>
      </c>
      <c r="J169" s="57">
        <v>96379310</v>
      </c>
      <c r="K169" s="57">
        <v>96379310</v>
      </c>
      <c r="L169" s="57">
        <v>0</v>
      </c>
      <c r="M169" s="57">
        <v>96379310</v>
      </c>
      <c r="O169" s="61">
        <f t="shared" si="11"/>
        <v>0</v>
      </c>
      <c r="P169" s="61">
        <f t="shared" si="12"/>
        <v>0</v>
      </c>
      <c r="Q169" s="61">
        <f t="shared" si="13"/>
        <v>0</v>
      </c>
      <c r="R169" s="61">
        <f t="shared" si="14"/>
        <v>0</v>
      </c>
      <c r="S169" s="61">
        <f t="shared" si="15"/>
        <v>0</v>
      </c>
    </row>
    <row r="170" spans="1:19">
      <c r="A170" s="66" t="s">
        <v>77</v>
      </c>
      <c r="B170" s="91">
        <v>142938000</v>
      </c>
      <c r="C170" s="91">
        <v>133268935</v>
      </c>
      <c r="D170" s="91">
        <v>133268935</v>
      </c>
      <c r="E170" s="91">
        <v>62640670</v>
      </c>
      <c r="F170" s="91">
        <v>70628265</v>
      </c>
      <c r="H170" t="s">
        <v>3988</v>
      </c>
      <c r="I170" s="57">
        <v>142938000</v>
      </c>
      <c r="J170" s="57">
        <v>133268935</v>
      </c>
      <c r="K170" s="57">
        <v>133268935</v>
      </c>
      <c r="L170" s="57">
        <v>62640670</v>
      </c>
      <c r="M170" s="57">
        <v>70628265</v>
      </c>
      <c r="O170" s="61">
        <f t="shared" si="11"/>
        <v>0</v>
      </c>
      <c r="P170" s="61">
        <f t="shared" si="12"/>
        <v>0</v>
      </c>
      <c r="Q170" s="61">
        <f t="shared" si="13"/>
        <v>0</v>
      </c>
      <c r="R170" s="61">
        <f t="shared" si="14"/>
        <v>0</v>
      </c>
      <c r="S170" s="61">
        <f t="shared" si="15"/>
        <v>0</v>
      </c>
    </row>
    <row r="171" spans="1:19">
      <c r="A171" s="67" t="s">
        <v>40</v>
      </c>
      <c r="B171" s="91">
        <v>142938000</v>
      </c>
      <c r="C171" s="91">
        <v>133268935</v>
      </c>
      <c r="D171" s="91">
        <v>133268935</v>
      </c>
      <c r="E171" s="91">
        <v>62640670</v>
      </c>
      <c r="F171" s="91">
        <v>70628265</v>
      </c>
      <c r="H171" t="s">
        <v>40</v>
      </c>
      <c r="I171" s="57">
        <v>142938000</v>
      </c>
      <c r="J171" s="57">
        <v>133268935</v>
      </c>
      <c r="K171" s="57">
        <v>133268935</v>
      </c>
      <c r="L171" s="57">
        <v>62640670</v>
      </c>
      <c r="M171" s="57">
        <v>70628265</v>
      </c>
      <c r="O171" s="61">
        <f t="shared" si="11"/>
        <v>0</v>
      </c>
      <c r="P171" s="61">
        <f t="shared" si="12"/>
        <v>0</v>
      </c>
      <c r="Q171" s="61">
        <f t="shared" si="13"/>
        <v>0</v>
      </c>
      <c r="R171" s="61">
        <f t="shared" si="14"/>
        <v>0</v>
      </c>
      <c r="S171" s="61">
        <f t="shared" si="15"/>
        <v>0</v>
      </c>
    </row>
    <row r="172" spans="1:19">
      <c r="A172" s="66" t="s">
        <v>78</v>
      </c>
      <c r="B172" s="91">
        <v>1498895909</v>
      </c>
      <c r="C172" s="91">
        <v>741376211</v>
      </c>
      <c r="D172" s="91">
        <v>741376211</v>
      </c>
      <c r="E172" s="91">
        <v>17755552</v>
      </c>
      <c r="F172" s="91">
        <v>723620659</v>
      </c>
      <c r="H172" t="s">
        <v>3989</v>
      </c>
      <c r="I172" s="57">
        <v>1498895909</v>
      </c>
      <c r="J172" s="57">
        <v>741376211</v>
      </c>
      <c r="K172" s="57">
        <v>741376211</v>
      </c>
      <c r="L172" s="57">
        <v>17755552</v>
      </c>
      <c r="M172" s="57">
        <v>723620659</v>
      </c>
      <c r="O172" s="61">
        <f t="shared" si="11"/>
        <v>0</v>
      </c>
      <c r="P172" s="61">
        <f t="shared" si="12"/>
        <v>0</v>
      </c>
      <c r="Q172" s="61">
        <f t="shared" si="13"/>
        <v>0</v>
      </c>
      <c r="R172" s="61">
        <f t="shared" si="14"/>
        <v>0</v>
      </c>
      <c r="S172" s="61">
        <f t="shared" si="15"/>
        <v>0</v>
      </c>
    </row>
    <row r="173" spans="1:19">
      <c r="A173" s="67" t="s">
        <v>40</v>
      </c>
      <c r="B173" s="91">
        <v>1498895909</v>
      </c>
      <c r="C173" s="91">
        <v>741376211</v>
      </c>
      <c r="D173" s="91">
        <v>741376211</v>
      </c>
      <c r="E173" s="91">
        <v>17755552</v>
      </c>
      <c r="F173" s="91">
        <v>723620659</v>
      </c>
      <c r="H173" t="s">
        <v>40</v>
      </c>
      <c r="I173" s="57">
        <v>1498895909</v>
      </c>
      <c r="J173" s="57">
        <v>741376211</v>
      </c>
      <c r="K173" s="57">
        <v>741376211</v>
      </c>
      <c r="L173" s="57">
        <v>17755552</v>
      </c>
      <c r="M173" s="57">
        <v>723620659</v>
      </c>
      <c r="O173" s="61">
        <f t="shared" si="11"/>
        <v>0</v>
      </c>
      <c r="P173" s="61">
        <f t="shared" si="12"/>
        <v>0</v>
      </c>
      <c r="Q173" s="61">
        <f t="shared" si="13"/>
        <v>0</v>
      </c>
      <c r="R173" s="61">
        <f t="shared" si="14"/>
        <v>0</v>
      </c>
      <c r="S173" s="61">
        <f t="shared" si="15"/>
        <v>0</v>
      </c>
    </row>
    <row r="174" spans="1:19">
      <c r="A174" s="66" t="s">
        <v>198</v>
      </c>
      <c r="B174" s="91">
        <v>1237935216</v>
      </c>
      <c r="C174" s="91">
        <v>709885717</v>
      </c>
      <c r="D174" s="91">
        <v>709885717</v>
      </c>
      <c r="E174" s="91">
        <v>281143485</v>
      </c>
      <c r="F174" s="91">
        <v>428742232</v>
      </c>
      <c r="H174" t="s">
        <v>381</v>
      </c>
      <c r="I174" s="57">
        <v>1237935216</v>
      </c>
      <c r="J174" s="57">
        <v>709885717</v>
      </c>
      <c r="K174" s="57">
        <v>709885717</v>
      </c>
      <c r="L174" s="57">
        <v>281143485</v>
      </c>
      <c r="M174" s="57">
        <v>428742232</v>
      </c>
      <c r="O174" s="61">
        <f t="shared" si="11"/>
        <v>0</v>
      </c>
      <c r="P174" s="61">
        <f t="shared" si="12"/>
        <v>0</v>
      </c>
      <c r="Q174" s="61">
        <f t="shared" si="13"/>
        <v>0</v>
      </c>
      <c r="R174" s="61">
        <f t="shared" si="14"/>
        <v>0</v>
      </c>
      <c r="S174" s="61">
        <f t="shared" si="15"/>
        <v>0</v>
      </c>
    </row>
    <row r="175" spans="1:19">
      <c r="A175" s="67" t="s">
        <v>40</v>
      </c>
      <c r="B175" s="91">
        <v>1237935216</v>
      </c>
      <c r="C175" s="91">
        <v>709885717</v>
      </c>
      <c r="D175" s="91">
        <v>709885717</v>
      </c>
      <c r="E175" s="91">
        <v>281143485</v>
      </c>
      <c r="F175" s="91">
        <v>428742232</v>
      </c>
      <c r="H175" t="s">
        <v>40</v>
      </c>
      <c r="I175" s="57">
        <v>1237935216</v>
      </c>
      <c r="J175" s="57">
        <v>709885717</v>
      </c>
      <c r="K175" s="57">
        <v>709885717</v>
      </c>
      <c r="L175" s="57">
        <v>281143485</v>
      </c>
      <c r="M175" s="57">
        <v>428742232</v>
      </c>
      <c r="O175" s="61">
        <f t="shared" ref="O175:O228" si="16">+B175-I175</f>
        <v>0</v>
      </c>
      <c r="P175" s="61">
        <f t="shared" ref="P175:P228" si="17">+C175-J175</f>
        <v>0</v>
      </c>
      <c r="Q175" s="61">
        <f t="shared" ref="Q175:Q228" si="18">+D175-K175</f>
        <v>0</v>
      </c>
      <c r="R175" s="61">
        <f t="shared" ref="R175:R228" si="19">+E175-L175</f>
        <v>0</v>
      </c>
      <c r="S175" s="61">
        <f t="shared" ref="S175:S228" si="20">+F175-M175</f>
        <v>0</v>
      </c>
    </row>
    <row r="176" spans="1:19">
      <c r="A176" s="66" t="s">
        <v>2</v>
      </c>
      <c r="B176" s="91">
        <v>24135784</v>
      </c>
      <c r="C176" s="91">
        <v>24135784</v>
      </c>
      <c r="D176" s="91">
        <v>24135784</v>
      </c>
      <c r="E176" s="91">
        <v>24135784</v>
      </c>
      <c r="F176" s="91">
        <v>0</v>
      </c>
      <c r="H176" t="s">
        <v>383</v>
      </c>
      <c r="I176" s="57">
        <v>24135784</v>
      </c>
      <c r="J176" s="57">
        <v>24135784</v>
      </c>
      <c r="K176" s="57">
        <v>24135784</v>
      </c>
      <c r="L176" s="57">
        <v>24135784</v>
      </c>
      <c r="M176" s="57">
        <v>0</v>
      </c>
      <c r="O176" s="61">
        <f t="shared" si="16"/>
        <v>0</v>
      </c>
      <c r="P176" s="61">
        <f t="shared" si="17"/>
        <v>0</v>
      </c>
      <c r="Q176" s="61">
        <f t="shared" si="18"/>
        <v>0</v>
      </c>
      <c r="R176" s="61">
        <f t="shared" si="19"/>
        <v>0</v>
      </c>
      <c r="S176" s="61">
        <f t="shared" si="20"/>
        <v>0</v>
      </c>
    </row>
    <row r="177" spans="1:19">
      <c r="A177" s="67" t="s">
        <v>2245</v>
      </c>
      <c r="B177" s="91">
        <v>24135784</v>
      </c>
      <c r="C177" s="91">
        <v>24135784</v>
      </c>
      <c r="D177" s="91">
        <v>24135784</v>
      </c>
      <c r="E177" s="91">
        <v>24135784</v>
      </c>
      <c r="F177" s="91">
        <v>0</v>
      </c>
      <c r="H177" t="s">
        <v>2245</v>
      </c>
      <c r="I177" s="57">
        <v>24135784</v>
      </c>
      <c r="J177" s="57">
        <v>24135784</v>
      </c>
      <c r="K177" s="57">
        <v>24135784</v>
      </c>
      <c r="L177" s="57">
        <v>24135784</v>
      </c>
      <c r="M177" s="57">
        <v>0</v>
      </c>
      <c r="O177" s="61">
        <f t="shared" si="16"/>
        <v>0</v>
      </c>
      <c r="P177" s="61">
        <f t="shared" si="17"/>
        <v>0</v>
      </c>
      <c r="Q177" s="61">
        <f t="shared" si="18"/>
        <v>0</v>
      </c>
      <c r="R177" s="61">
        <f t="shared" si="19"/>
        <v>0</v>
      </c>
      <c r="S177" s="61">
        <f t="shared" si="20"/>
        <v>0</v>
      </c>
    </row>
    <row r="178" spans="1:19">
      <c r="A178" s="66" t="s">
        <v>4</v>
      </c>
      <c r="B178" s="91">
        <v>1560322000</v>
      </c>
      <c r="C178" s="91">
        <v>808608527</v>
      </c>
      <c r="D178" s="91">
        <v>808608527</v>
      </c>
      <c r="E178" s="91">
        <v>273703707</v>
      </c>
      <c r="F178" s="91">
        <v>534904820</v>
      </c>
      <c r="H178" t="s">
        <v>384</v>
      </c>
      <c r="I178" s="57">
        <v>1560322000</v>
      </c>
      <c r="J178" s="57">
        <v>808608527</v>
      </c>
      <c r="K178" s="57">
        <v>808608527</v>
      </c>
      <c r="L178" s="57">
        <v>273703707</v>
      </c>
      <c r="M178" s="57">
        <v>534904820</v>
      </c>
      <c r="O178" s="61">
        <f t="shared" si="16"/>
        <v>0</v>
      </c>
      <c r="P178" s="61">
        <f t="shared" si="17"/>
        <v>0</v>
      </c>
      <c r="Q178" s="61">
        <f t="shared" si="18"/>
        <v>0</v>
      </c>
      <c r="R178" s="61">
        <f t="shared" si="19"/>
        <v>0</v>
      </c>
      <c r="S178" s="61">
        <f t="shared" si="20"/>
        <v>0</v>
      </c>
    </row>
    <row r="179" spans="1:19">
      <c r="A179" s="67" t="s">
        <v>40</v>
      </c>
      <c r="B179" s="91">
        <v>1560322000</v>
      </c>
      <c r="C179" s="91">
        <v>808608527</v>
      </c>
      <c r="D179" s="91">
        <v>808608527</v>
      </c>
      <c r="E179" s="91">
        <v>273703707</v>
      </c>
      <c r="F179" s="91">
        <v>534904820</v>
      </c>
      <c r="H179" t="s">
        <v>40</v>
      </c>
      <c r="I179" s="57">
        <v>1560322000</v>
      </c>
      <c r="J179" s="57">
        <v>808608527</v>
      </c>
      <c r="K179" s="57">
        <v>808608527</v>
      </c>
      <c r="L179" s="57">
        <v>273703707</v>
      </c>
      <c r="M179" s="57">
        <v>534904820</v>
      </c>
      <c r="O179" s="61">
        <f t="shared" si="16"/>
        <v>0</v>
      </c>
      <c r="P179" s="61">
        <f t="shared" si="17"/>
        <v>0</v>
      </c>
      <c r="Q179" s="61">
        <f t="shared" si="18"/>
        <v>0</v>
      </c>
      <c r="R179" s="61">
        <f t="shared" si="19"/>
        <v>0</v>
      </c>
      <c r="S179" s="61">
        <f t="shared" si="20"/>
        <v>0</v>
      </c>
    </row>
    <row r="180" spans="1:19">
      <c r="A180" s="66" t="s">
        <v>8</v>
      </c>
      <c r="B180" s="91">
        <v>280000000</v>
      </c>
      <c r="C180" s="91">
        <v>119631000</v>
      </c>
      <c r="D180" s="91">
        <v>119631000</v>
      </c>
      <c r="E180" s="91">
        <v>54830999</v>
      </c>
      <c r="F180" s="91">
        <v>64800001</v>
      </c>
      <c r="H180" t="s">
        <v>3974</v>
      </c>
      <c r="I180" s="57">
        <v>280000000</v>
      </c>
      <c r="J180" s="57">
        <v>119631000</v>
      </c>
      <c r="K180" s="57">
        <v>119631000</v>
      </c>
      <c r="L180" s="57">
        <v>54830999</v>
      </c>
      <c r="M180" s="57">
        <v>64800001</v>
      </c>
      <c r="O180" s="61">
        <f t="shared" si="16"/>
        <v>0</v>
      </c>
      <c r="P180" s="61">
        <f t="shared" si="17"/>
        <v>0</v>
      </c>
      <c r="Q180" s="61">
        <f t="shared" si="18"/>
        <v>0</v>
      </c>
      <c r="R180" s="61">
        <f t="shared" si="19"/>
        <v>0</v>
      </c>
      <c r="S180" s="61">
        <f t="shared" si="20"/>
        <v>0</v>
      </c>
    </row>
    <row r="181" spans="1:19">
      <c r="A181" s="67" t="s">
        <v>40</v>
      </c>
      <c r="B181" s="91">
        <v>280000000</v>
      </c>
      <c r="C181" s="91">
        <v>119631000</v>
      </c>
      <c r="D181" s="91">
        <v>119631000</v>
      </c>
      <c r="E181" s="91">
        <v>54830999</v>
      </c>
      <c r="F181" s="91">
        <v>64800001</v>
      </c>
      <c r="H181" t="s">
        <v>40</v>
      </c>
      <c r="I181" s="57">
        <v>280000000</v>
      </c>
      <c r="J181" s="57">
        <v>119631000</v>
      </c>
      <c r="K181" s="57">
        <v>119631000</v>
      </c>
      <c r="L181" s="57">
        <v>54830999</v>
      </c>
      <c r="M181" s="57">
        <v>64800001</v>
      </c>
      <c r="O181" s="61">
        <f t="shared" si="16"/>
        <v>0</v>
      </c>
      <c r="P181" s="61">
        <f t="shared" si="17"/>
        <v>0</v>
      </c>
      <c r="Q181" s="61">
        <f t="shared" si="18"/>
        <v>0</v>
      </c>
      <c r="R181" s="61">
        <f t="shared" si="19"/>
        <v>0</v>
      </c>
      <c r="S181" s="61">
        <f t="shared" si="20"/>
        <v>0</v>
      </c>
    </row>
    <row r="182" spans="1:19">
      <c r="A182" s="66" t="s">
        <v>81</v>
      </c>
      <c r="B182" s="91">
        <v>74840000</v>
      </c>
      <c r="C182" s="91">
        <v>7483980</v>
      </c>
      <c r="D182" s="91">
        <v>7483980</v>
      </c>
      <c r="E182" s="91">
        <v>7483980</v>
      </c>
      <c r="F182" s="91">
        <v>0</v>
      </c>
      <c r="H182" t="s">
        <v>3990</v>
      </c>
      <c r="I182" s="57">
        <v>74840000</v>
      </c>
      <c r="J182" s="57">
        <v>7483980</v>
      </c>
      <c r="K182" s="57">
        <v>7483980</v>
      </c>
      <c r="L182" s="57">
        <v>7483980</v>
      </c>
      <c r="M182" s="57">
        <v>0</v>
      </c>
      <c r="O182" s="61">
        <f t="shared" si="16"/>
        <v>0</v>
      </c>
      <c r="P182" s="61">
        <f t="shared" si="17"/>
        <v>0</v>
      </c>
      <c r="Q182" s="61">
        <f t="shared" si="18"/>
        <v>0</v>
      </c>
      <c r="R182" s="61">
        <f t="shared" si="19"/>
        <v>0</v>
      </c>
      <c r="S182" s="61">
        <f t="shared" si="20"/>
        <v>0</v>
      </c>
    </row>
    <row r="183" spans="1:19">
      <c r="A183" s="67" t="s">
        <v>40</v>
      </c>
      <c r="B183" s="91">
        <v>74840000</v>
      </c>
      <c r="C183" s="91">
        <v>7483980</v>
      </c>
      <c r="D183" s="91">
        <v>7483980</v>
      </c>
      <c r="E183" s="91">
        <v>7483980</v>
      </c>
      <c r="F183" s="91">
        <v>0</v>
      </c>
      <c r="H183" t="s">
        <v>40</v>
      </c>
      <c r="I183" s="57">
        <v>74840000</v>
      </c>
      <c r="J183" s="57">
        <v>7483980</v>
      </c>
      <c r="K183" s="57">
        <v>7483980</v>
      </c>
      <c r="L183" s="57">
        <v>7483980</v>
      </c>
      <c r="M183" s="57">
        <v>0</v>
      </c>
      <c r="O183" s="61">
        <f t="shared" si="16"/>
        <v>0</v>
      </c>
      <c r="P183" s="61">
        <f t="shared" si="17"/>
        <v>0</v>
      </c>
      <c r="Q183" s="61">
        <f t="shared" si="18"/>
        <v>0</v>
      </c>
      <c r="R183" s="61">
        <f t="shared" si="19"/>
        <v>0</v>
      </c>
      <c r="S183" s="61">
        <f t="shared" si="20"/>
        <v>0</v>
      </c>
    </row>
    <row r="184" spans="1:19">
      <c r="A184" s="66" t="s">
        <v>209</v>
      </c>
      <c r="B184" s="91">
        <v>70000000</v>
      </c>
      <c r="C184" s="91"/>
      <c r="D184" s="91"/>
      <c r="E184" s="91"/>
      <c r="F184" s="91">
        <v>0</v>
      </c>
      <c r="H184" t="s">
        <v>682</v>
      </c>
      <c r="I184" s="57">
        <v>70000000</v>
      </c>
      <c r="J184" s="57">
        <v>0</v>
      </c>
      <c r="K184" s="57">
        <v>0</v>
      </c>
      <c r="L184" s="57">
        <v>0</v>
      </c>
      <c r="M184" s="57">
        <v>0</v>
      </c>
      <c r="O184" s="61">
        <f t="shared" si="16"/>
        <v>0</v>
      </c>
      <c r="P184" s="61">
        <f t="shared" si="17"/>
        <v>0</v>
      </c>
      <c r="Q184" s="61">
        <f t="shared" si="18"/>
        <v>0</v>
      </c>
      <c r="R184" s="61">
        <f t="shared" si="19"/>
        <v>0</v>
      </c>
      <c r="S184" s="61">
        <f t="shared" si="20"/>
        <v>0</v>
      </c>
    </row>
    <row r="185" spans="1:19">
      <c r="A185" s="67" t="s">
        <v>40</v>
      </c>
      <c r="B185" s="91">
        <v>70000000</v>
      </c>
      <c r="C185" s="91"/>
      <c r="D185" s="91"/>
      <c r="E185" s="91"/>
      <c r="F185" s="91">
        <v>0</v>
      </c>
      <c r="H185" t="s">
        <v>40</v>
      </c>
      <c r="I185" s="57">
        <v>70000000</v>
      </c>
      <c r="J185" s="57">
        <v>0</v>
      </c>
      <c r="K185" s="57">
        <v>0</v>
      </c>
      <c r="L185" s="57">
        <v>0</v>
      </c>
      <c r="M185" s="57">
        <v>0</v>
      </c>
      <c r="O185" s="61">
        <f t="shared" si="16"/>
        <v>0</v>
      </c>
      <c r="P185" s="61">
        <f t="shared" si="17"/>
        <v>0</v>
      </c>
      <c r="Q185" s="61">
        <f t="shared" si="18"/>
        <v>0</v>
      </c>
      <c r="R185" s="61">
        <f t="shared" si="19"/>
        <v>0</v>
      </c>
      <c r="S185" s="61">
        <f t="shared" si="20"/>
        <v>0</v>
      </c>
    </row>
    <row r="186" spans="1:19">
      <c r="A186" s="66" t="s">
        <v>82</v>
      </c>
      <c r="B186" s="91">
        <v>758521000</v>
      </c>
      <c r="C186" s="91">
        <v>379981903</v>
      </c>
      <c r="D186" s="91">
        <v>379981903</v>
      </c>
      <c r="E186" s="91">
        <v>111428674</v>
      </c>
      <c r="F186" s="91">
        <v>268553229</v>
      </c>
      <c r="H186" t="s">
        <v>3991</v>
      </c>
      <c r="I186" s="57">
        <v>758521000</v>
      </c>
      <c r="J186" s="57">
        <v>379981903</v>
      </c>
      <c r="K186" s="57">
        <v>379981903</v>
      </c>
      <c r="L186" s="57">
        <v>111428674</v>
      </c>
      <c r="M186" s="57">
        <v>268553229</v>
      </c>
      <c r="O186" s="61">
        <f t="shared" si="16"/>
        <v>0</v>
      </c>
      <c r="P186" s="61">
        <f t="shared" si="17"/>
        <v>0</v>
      </c>
      <c r="Q186" s="61">
        <f t="shared" si="18"/>
        <v>0</v>
      </c>
      <c r="R186" s="61">
        <f t="shared" si="19"/>
        <v>0</v>
      </c>
      <c r="S186" s="61">
        <f t="shared" si="20"/>
        <v>0</v>
      </c>
    </row>
    <row r="187" spans="1:19">
      <c r="A187" s="67" t="s">
        <v>40</v>
      </c>
      <c r="B187" s="91">
        <v>758521000</v>
      </c>
      <c r="C187" s="91">
        <v>379981903</v>
      </c>
      <c r="D187" s="91">
        <v>379981903</v>
      </c>
      <c r="E187" s="91">
        <v>111428674</v>
      </c>
      <c r="F187" s="91">
        <v>268553229</v>
      </c>
      <c r="H187" t="s">
        <v>40</v>
      </c>
      <c r="I187" s="57">
        <v>758521000</v>
      </c>
      <c r="J187" s="57">
        <v>379981903</v>
      </c>
      <c r="K187" s="57">
        <v>379981903</v>
      </c>
      <c r="L187" s="57">
        <v>111428674</v>
      </c>
      <c r="M187" s="57">
        <v>268553229</v>
      </c>
      <c r="O187" s="61">
        <f t="shared" si="16"/>
        <v>0</v>
      </c>
      <c r="P187" s="61">
        <f t="shared" si="17"/>
        <v>0</v>
      </c>
      <c r="Q187" s="61">
        <f t="shared" si="18"/>
        <v>0</v>
      </c>
      <c r="R187" s="61">
        <f t="shared" si="19"/>
        <v>0</v>
      </c>
      <c r="S187" s="61">
        <f t="shared" si="20"/>
        <v>0</v>
      </c>
    </row>
    <row r="188" spans="1:19">
      <c r="A188" s="66" t="s">
        <v>83</v>
      </c>
      <c r="B188" s="91">
        <v>247278000</v>
      </c>
      <c r="C188" s="91"/>
      <c r="D188" s="91"/>
      <c r="E188" s="91"/>
      <c r="F188" s="91">
        <v>0</v>
      </c>
      <c r="H188" t="s">
        <v>3992</v>
      </c>
      <c r="I188" s="57">
        <v>247278000</v>
      </c>
      <c r="J188" s="57">
        <v>0</v>
      </c>
      <c r="K188" s="57">
        <v>0</v>
      </c>
      <c r="L188" s="57">
        <v>0</v>
      </c>
      <c r="M188" s="57">
        <v>0</v>
      </c>
      <c r="O188" s="61">
        <f t="shared" si="16"/>
        <v>0</v>
      </c>
      <c r="P188" s="61">
        <f t="shared" si="17"/>
        <v>0</v>
      </c>
      <c r="Q188" s="61">
        <f t="shared" si="18"/>
        <v>0</v>
      </c>
      <c r="R188" s="61">
        <f t="shared" si="19"/>
        <v>0</v>
      </c>
      <c r="S188" s="61">
        <f t="shared" si="20"/>
        <v>0</v>
      </c>
    </row>
    <row r="189" spans="1:19">
      <c r="A189" s="67" t="s">
        <v>40</v>
      </c>
      <c r="B189" s="91">
        <v>247278000</v>
      </c>
      <c r="C189" s="91"/>
      <c r="D189" s="91"/>
      <c r="E189" s="91"/>
      <c r="F189" s="91">
        <v>0</v>
      </c>
      <c r="H189" t="s">
        <v>40</v>
      </c>
      <c r="I189" s="57">
        <v>247278000</v>
      </c>
      <c r="J189" s="57">
        <v>0</v>
      </c>
      <c r="K189" s="57">
        <v>0</v>
      </c>
      <c r="L189" s="57">
        <v>0</v>
      </c>
      <c r="M189" s="57">
        <v>0</v>
      </c>
      <c r="O189" s="61">
        <f t="shared" si="16"/>
        <v>0</v>
      </c>
      <c r="P189" s="61">
        <f t="shared" si="17"/>
        <v>0</v>
      </c>
      <c r="Q189" s="61">
        <f t="shared" si="18"/>
        <v>0</v>
      </c>
      <c r="R189" s="61">
        <f t="shared" si="19"/>
        <v>0</v>
      </c>
      <c r="S189" s="61">
        <f t="shared" si="20"/>
        <v>0</v>
      </c>
    </row>
    <row r="190" spans="1:19">
      <c r="A190" s="66" t="s">
        <v>217</v>
      </c>
      <c r="B190" s="91">
        <v>305685000</v>
      </c>
      <c r="C190" s="91">
        <v>144831507</v>
      </c>
      <c r="D190" s="91">
        <v>144831507</v>
      </c>
      <c r="E190" s="91">
        <v>53851507</v>
      </c>
      <c r="F190" s="91">
        <v>90980000</v>
      </c>
      <c r="H190" t="s">
        <v>3993</v>
      </c>
      <c r="I190" s="57">
        <v>305685000</v>
      </c>
      <c r="J190" s="57">
        <v>144831507</v>
      </c>
      <c r="K190" s="57">
        <v>144831507</v>
      </c>
      <c r="L190" s="57">
        <v>53851507</v>
      </c>
      <c r="M190" s="57">
        <v>90980000</v>
      </c>
      <c r="O190" s="61">
        <f t="shared" si="16"/>
        <v>0</v>
      </c>
      <c r="P190" s="61">
        <f t="shared" si="17"/>
        <v>0</v>
      </c>
      <c r="Q190" s="61">
        <f t="shared" si="18"/>
        <v>0</v>
      </c>
      <c r="R190" s="61">
        <f t="shared" si="19"/>
        <v>0</v>
      </c>
      <c r="S190" s="61">
        <f t="shared" si="20"/>
        <v>0</v>
      </c>
    </row>
    <row r="191" spans="1:19">
      <c r="A191" s="67" t="s">
        <v>40</v>
      </c>
      <c r="B191" s="91">
        <v>305685000</v>
      </c>
      <c r="C191" s="91">
        <v>144831507</v>
      </c>
      <c r="D191" s="91">
        <v>144831507</v>
      </c>
      <c r="E191" s="91">
        <v>53851507</v>
      </c>
      <c r="F191" s="91">
        <v>90980000</v>
      </c>
      <c r="H191" t="s">
        <v>40</v>
      </c>
      <c r="I191" s="57">
        <v>305685000</v>
      </c>
      <c r="J191" s="57">
        <v>144831507</v>
      </c>
      <c r="K191" s="57">
        <v>144831507</v>
      </c>
      <c r="L191" s="57">
        <v>53851507</v>
      </c>
      <c r="M191" s="57">
        <v>90980000</v>
      </c>
      <c r="O191" s="61">
        <f t="shared" si="16"/>
        <v>0</v>
      </c>
      <c r="P191" s="61">
        <f t="shared" si="17"/>
        <v>0</v>
      </c>
      <c r="Q191" s="61">
        <f t="shared" si="18"/>
        <v>0</v>
      </c>
      <c r="R191" s="61">
        <f t="shared" si="19"/>
        <v>0</v>
      </c>
      <c r="S191" s="61">
        <f t="shared" si="20"/>
        <v>0</v>
      </c>
    </row>
    <row r="192" spans="1:19">
      <c r="A192" s="66" t="s">
        <v>89</v>
      </c>
      <c r="B192" s="91">
        <v>27950000</v>
      </c>
      <c r="C192" s="91"/>
      <c r="D192" s="91"/>
      <c r="E192" s="91"/>
      <c r="F192" s="91">
        <v>0</v>
      </c>
      <c r="H192" t="s">
        <v>3994</v>
      </c>
      <c r="I192" s="57">
        <v>27950000</v>
      </c>
      <c r="J192" s="57">
        <v>0</v>
      </c>
      <c r="K192" s="57">
        <v>0</v>
      </c>
      <c r="L192" s="57">
        <v>0</v>
      </c>
      <c r="M192" s="57">
        <v>0</v>
      </c>
      <c r="O192" s="61">
        <f t="shared" si="16"/>
        <v>0</v>
      </c>
      <c r="P192" s="61">
        <f t="shared" si="17"/>
        <v>0</v>
      </c>
      <c r="Q192" s="61">
        <f t="shared" si="18"/>
        <v>0</v>
      </c>
      <c r="R192" s="61">
        <f t="shared" si="19"/>
        <v>0</v>
      </c>
      <c r="S192" s="61">
        <f t="shared" si="20"/>
        <v>0</v>
      </c>
    </row>
    <row r="193" spans="1:19">
      <c r="A193" s="67" t="s">
        <v>40</v>
      </c>
      <c r="B193" s="91">
        <v>27950000</v>
      </c>
      <c r="C193" s="91"/>
      <c r="D193" s="91"/>
      <c r="E193" s="91"/>
      <c r="F193" s="91">
        <v>0</v>
      </c>
      <c r="H193" t="s">
        <v>40</v>
      </c>
      <c r="I193" s="57">
        <v>27950000</v>
      </c>
      <c r="J193" s="57">
        <v>0</v>
      </c>
      <c r="K193" s="57">
        <v>0</v>
      </c>
      <c r="L193" s="57">
        <v>0</v>
      </c>
      <c r="M193" s="57">
        <v>0</v>
      </c>
      <c r="O193" s="61">
        <f t="shared" si="16"/>
        <v>0</v>
      </c>
      <c r="P193" s="61">
        <f t="shared" si="17"/>
        <v>0</v>
      </c>
      <c r="Q193" s="61">
        <f t="shared" si="18"/>
        <v>0</v>
      </c>
      <c r="R193" s="61">
        <f t="shared" si="19"/>
        <v>0</v>
      </c>
      <c r="S193" s="61">
        <f t="shared" si="20"/>
        <v>0</v>
      </c>
    </row>
    <row r="194" spans="1:19">
      <c r="A194" s="66" t="s">
        <v>42</v>
      </c>
      <c r="B194" s="91">
        <v>30000000</v>
      </c>
      <c r="C194" s="91">
        <v>12223141</v>
      </c>
      <c r="D194" s="91">
        <v>12223141</v>
      </c>
      <c r="E194" s="91">
        <v>12223141</v>
      </c>
      <c r="F194" s="91">
        <v>0</v>
      </c>
      <c r="H194" t="s">
        <v>3980</v>
      </c>
      <c r="I194" s="57">
        <v>30000000</v>
      </c>
      <c r="J194" s="57">
        <v>12223141</v>
      </c>
      <c r="K194" s="57">
        <v>12223141</v>
      </c>
      <c r="L194" s="57">
        <v>12223141</v>
      </c>
      <c r="M194" s="57">
        <v>0</v>
      </c>
      <c r="O194" s="61">
        <f t="shared" si="16"/>
        <v>0</v>
      </c>
      <c r="P194" s="61">
        <f t="shared" si="17"/>
        <v>0</v>
      </c>
      <c r="Q194" s="61">
        <f t="shared" si="18"/>
        <v>0</v>
      </c>
      <c r="R194" s="61">
        <f t="shared" si="19"/>
        <v>0</v>
      </c>
      <c r="S194" s="61">
        <f t="shared" si="20"/>
        <v>0</v>
      </c>
    </row>
    <row r="195" spans="1:19">
      <c r="A195" s="67" t="s">
        <v>40</v>
      </c>
      <c r="B195" s="91">
        <v>17776859</v>
      </c>
      <c r="C195" s="91"/>
      <c r="D195" s="91"/>
      <c r="E195" s="91"/>
      <c r="F195" s="91">
        <v>0</v>
      </c>
      <c r="H195" t="s">
        <v>40</v>
      </c>
      <c r="I195" s="57">
        <v>17776859</v>
      </c>
      <c r="J195" s="57">
        <v>0</v>
      </c>
      <c r="K195" s="57">
        <v>0</v>
      </c>
      <c r="L195" s="57">
        <v>0</v>
      </c>
      <c r="M195" s="57">
        <v>0</v>
      </c>
      <c r="O195" s="61">
        <f t="shared" si="16"/>
        <v>0</v>
      </c>
      <c r="P195" s="61">
        <f t="shared" si="17"/>
        <v>0</v>
      </c>
      <c r="Q195" s="61">
        <f t="shared" si="18"/>
        <v>0</v>
      </c>
      <c r="R195" s="61">
        <f t="shared" si="19"/>
        <v>0</v>
      </c>
      <c r="S195" s="61">
        <f t="shared" si="20"/>
        <v>0</v>
      </c>
    </row>
    <row r="196" spans="1:19">
      <c r="A196" s="67" t="s">
        <v>2245</v>
      </c>
      <c r="B196" s="91">
        <v>12223141</v>
      </c>
      <c r="C196" s="91">
        <v>12223141</v>
      </c>
      <c r="D196" s="91">
        <v>12223141</v>
      </c>
      <c r="E196" s="91">
        <v>12223141</v>
      </c>
      <c r="F196" s="91">
        <v>0</v>
      </c>
      <c r="H196" t="s">
        <v>2245</v>
      </c>
      <c r="I196" s="57">
        <v>12223141</v>
      </c>
      <c r="J196" s="57">
        <v>12223141</v>
      </c>
      <c r="K196" s="57">
        <v>12223141</v>
      </c>
      <c r="L196" s="57">
        <v>12223141</v>
      </c>
      <c r="M196" s="57">
        <v>0</v>
      </c>
      <c r="O196" s="61">
        <f t="shared" si="16"/>
        <v>0</v>
      </c>
      <c r="P196" s="61">
        <f t="shared" si="17"/>
        <v>0</v>
      </c>
      <c r="Q196" s="61">
        <f t="shared" si="18"/>
        <v>0</v>
      </c>
      <c r="R196" s="61">
        <f t="shared" si="19"/>
        <v>0</v>
      </c>
      <c r="S196" s="61">
        <f t="shared" si="20"/>
        <v>0</v>
      </c>
    </row>
    <row r="197" spans="1:19">
      <c r="A197" s="66" t="s">
        <v>90</v>
      </c>
      <c r="B197" s="91">
        <v>1900000000</v>
      </c>
      <c r="C197" s="91">
        <v>1892638392</v>
      </c>
      <c r="D197" s="91">
        <v>1892638392</v>
      </c>
      <c r="E197" s="91">
        <v>342456655</v>
      </c>
      <c r="F197" s="91">
        <v>1550181737</v>
      </c>
      <c r="H197" t="s">
        <v>3995</v>
      </c>
      <c r="I197" s="57">
        <v>1900000000</v>
      </c>
      <c r="J197" s="57">
        <v>1892638392</v>
      </c>
      <c r="K197" s="57">
        <v>1892638392</v>
      </c>
      <c r="L197" s="57">
        <v>342456655</v>
      </c>
      <c r="M197" s="57">
        <v>1550181737</v>
      </c>
      <c r="O197" s="61">
        <f t="shared" si="16"/>
        <v>0</v>
      </c>
      <c r="P197" s="61">
        <f t="shared" si="17"/>
        <v>0</v>
      </c>
      <c r="Q197" s="61">
        <f t="shared" si="18"/>
        <v>0</v>
      </c>
      <c r="R197" s="61">
        <f t="shared" si="19"/>
        <v>0</v>
      </c>
      <c r="S197" s="61">
        <f t="shared" si="20"/>
        <v>0</v>
      </c>
    </row>
    <row r="198" spans="1:19">
      <c r="A198" s="67" t="s">
        <v>40</v>
      </c>
      <c r="B198" s="91">
        <v>1900000000</v>
      </c>
      <c r="C198" s="91">
        <v>1892638392</v>
      </c>
      <c r="D198" s="91">
        <v>1892638392</v>
      </c>
      <c r="E198" s="91">
        <v>342456655</v>
      </c>
      <c r="F198" s="91">
        <v>1550181737</v>
      </c>
      <c r="H198" t="s">
        <v>40</v>
      </c>
      <c r="I198" s="57">
        <v>1900000000</v>
      </c>
      <c r="J198" s="57">
        <v>1892638392</v>
      </c>
      <c r="K198" s="57">
        <v>1892638392</v>
      </c>
      <c r="L198" s="57">
        <v>342456655</v>
      </c>
      <c r="M198" s="57">
        <v>1550181737</v>
      </c>
      <c r="O198" s="61">
        <f t="shared" si="16"/>
        <v>0</v>
      </c>
      <c r="P198" s="61">
        <f t="shared" si="17"/>
        <v>0</v>
      </c>
      <c r="Q198" s="61">
        <f t="shared" si="18"/>
        <v>0</v>
      </c>
      <c r="R198" s="61">
        <f t="shared" si="19"/>
        <v>0</v>
      </c>
      <c r="S198" s="61">
        <f t="shared" si="20"/>
        <v>0</v>
      </c>
    </row>
    <row r="199" spans="1:19">
      <c r="A199" s="66" t="s">
        <v>91</v>
      </c>
      <c r="B199" s="91">
        <v>36340000</v>
      </c>
      <c r="C199" s="91">
        <v>11200000</v>
      </c>
      <c r="D199" s="91">
        <v>11200000</v>
      </c>
      <c r="E199" s="91">
        <v>5600000</v>
      </c>
      <c r="F199" s="91">
        <v>5600000</v>
      </c>
      <c r="H199" t="s">
        <v>391</v>
      </c>
      <c r="I199" s="57">
        <v>36340000</v>
      </c>
      <c r="J199" s="57">
        <v>11200000</v>
      </c>
      <c r="K199" s="57">
        <v>11200000</v>
      </c>
      <c r="L199" s="57">
        <v>5600000</v>
      </c>
      <c r="M199" s="57">
        <v>5600000</v>
      </c>
      <c r="O199" s="61">
        <f t="shared" si="16"/>
        <v>0</v>
      </c>
      <c r="P199" s="61">
        <f t="shared" si="17"/>
        <v>0</v>
      </c>
      <c r="Q199" s="61">
        <f t="shared" si="18"/>
        <v>0</v>
      </c>
      <c r="R199" s="61">
        <f t="shared" si="19"/>
        <v>0</v>
      </c>
      <c r="S199" s="61">
        <f t="shared" si="20"/>
        <v>0</v>
      </c>
    </row>
    <row r="200" spans="1:19">
      <c r="A200" s="67" t="s">
        <v>40</v>
      </c>
      <c r="B200" s="91">
        <v>36340000</v>
      </c>
      <c r="C200" s="91">
        <v>11200000</v>
      </c>
      <c r="D200" s="91">
        <v>11200000</v>
      </c>
      <c r="E200" s="91">
        <v>5600000</v>
      </c>
      <c r="F200" s="91">
        <v>5600000</v>
      </c>
      <c r="H200" t="s">
        <v>40</v>
      </c>
      <c r="I200" s="57">
        <v>36340000</v>
      </c>
      <c r="J200" s="57">
        <v>11200000</v>
      </c>
      <c r="K200" s="57">
        <v>11200000</v>
      </c>
      <c r="L200" s="57">
        <v>5600000</v>
      </c>
      <c r="M200" s="57">
        <v>5600000</v>
      </c>
      <c r="O200" s="61">
        <f t="shared" si="16"/>
        <v>0</v>
      </c>
      <c r="P200" s="61">
        <f t="shared" si="17"/>
        <v>0</v>
      </c>
      <c r="Q200" s="61">
        <f t="shared" si="18"/>
        <v>0</v>
      </c>
      <c r="R200" s="61">
        <f t="shared" si="19"/>
        <v>0</v>
      </c>
      <c r="S200" s="61">
        <f t="shared" si="20"/>
        <v>0</v>
      </c>
    </row>
    <row r="201" spans="1:19">
      <c r="A201" s="66" t="s">
        <v>92</v>
      </c>
      <c r="B201" s="91">
        <v>31992720</v>
      </c>
      <c r="C201" s="91">
        <v>14013641</v>
      </c>
      <c r="D201" s="91">
        <v>14013641</v>
      </c>
      <c r="E201" s="91">
        <v>0</v>
      </c>
      <c r="F201" s="91">
        <v>14013641</v>
      </c>
      <c r="H201" t="s">
        <v>3996</v>
      </c>
      <c r="I201" s="57">
        <v>31992720</v>
      </c>
      <c r="J201" s="57">
        <v>14013641</v>
      </c>
      <c r="K201" s="57">
        <v>14013641</v>
      </c>
      <c r="L201" s="57">
        <v>0</v>
      </c>
      <c r="M201" s="57">
        <v>14013641</v>
      </c>
      <c r="O201" s="61">
        <f t="shared" si="16"/>
        <v>0</v>
      </c>
      <c r="P201" s="61">
        <f t="shared" si="17"/>
        <v>0</v>
      </c>
      <c r="Q201" s="61">
        <f t="shared" si="18"/>
        <v>0</v>
      </c>
      <c r="R201" s="61">
        <f t="shared" si="19"/>
        <v>0</v>
      </c>
      <c r="S201" s="61">
        <f t="shared" si="20"/>
        <v>0</v>
      </c>
    </row>
    <row r="202" spans="1:19">
      <c r="A202" s="67" t="s">
        <v>40</v>
      </c>
      <c r="B202" s="91">
        <v>31992720</v>
      </c>
      <c r="C202" s="91">
        <v>14013641</v>
      </c>
      <c r="D202" s="91">
        <v>14013641</v>
      </c>
      <c r="E202" s="91">
        <v>0</v>
      </c>
      <c r="F202" s="91">
        <v>14013641</v>
      </c>
      <c r="H202" t="s">
        <v>40</v>
      </c>
      <c r="I202" s="57">
        <v>31992720</v>
      </c>
      <c r="J202" s="57">
        <v>14013641</v>
      </c>
      <c r="K202" s="57">
        <v>14013641</v>
      </c>
      <c r="L202" s="57">
        <v>0</v>
      </c>
      <c r="M202" s="57">
        <v>14013641</v>
      </c>
      <c r="O202" s="61">
        <f t="shared" si="16"/>
        <v>0</v>
      </c>
      <c r="P202" s="61">
        <f t="shared" si="17"/>
        <v>0</v>
      </c>
      <c r="Q202" s="61">
        <f t="shared" si="18"/>
        <v>0</v>
      </c>
      <c r="R202" s="61">
        <f t="shared" si="19"/>
        <v>0</v>
      </c>
      <c r="S202" s="61">
        <f t="shared" si="20"/>
        <v>0</v>
      </c>
    </row>
    <row r="203" spans="1:19">
      <c r="A203" s="66" t="s">
        <v>93</v>
      </c>
      <c r="B203" s="91">
        <v>2094001000</v>
      </c>
      <c r="C203" s="91">
        <v>2067100354</v>
      </c>
      <c r="D203" s="91">
        <v>2067100354</v>
      </c>
      <c r="E203" s="91">
        <v>621413258</v>
      </c>
      <c r="F203" s="91">
        <v>1445687096</v>
      </c>
      <c r="H203" t="s">
        <v>3997</v>
      </c>
      <c r="I203" s="57">
        <v>2094001000</v>
      </c>
      <c r="J203" s="57">
        <v>2067100354</v>
      </c>
      <c r="K203" s="57">
        <v>2067100354</v>
      </c>
      <c r="L203" s="57">
        <v>621413258</v>
      </c>
      <c r="M203" s="57">
        <v>1445687096</v>
      </c>
      <c r="O203" s="61">
        <f t="shared" si="16"/>
        <v>0</v>
      </c>
      <c r="P203" s="61">
        <f t="shared" si="17"/>
        <v>0</v>
      </c>
      <c r="Q203" s="61">
        <f t="shared" si="18"/>
        <v>0</v>
      </c>
      <c r="R203" s="61">
        <f t="shared" si="19"/>
        <v>0</v>
      </c>
      <c r="S203" s="61">
        <f t="shared" si="20"/>
        <v>0</v>
      </c>
    </row>
    <row r="204" spans="1:19">
      <c r="A204" s="67" t="s">
        <v>40</v>
      </c>
      <c r="B204" s="91">
        <v>2094001000</v>
      </c>
      <c r="C204" s="91">
        <v>2067100354</v>
      </c>
      <c r="D204" s="91">
        <v>2067100354</v>
      </c>
      <c r="E204" s="91">
        <v>621413258</v>
      </c>
      <c r="F204" s="91">
        <v>1445687096</v>
      </c>
      <c r="H204" t="s">
        <v>40</v>
      </c>
      <c r="I204" s="57">
        <v>2094001000</v>
      </c>
      <c r="J204" s="57">
        <v>2067100354</v>
      </c>
      <c r="K204" s="57">
        <v>2067100354</v>
      </c>
      <c r="L204" s="57">
        <v>621413258</v>
      </c>
      <c r="M204" s="57">
        <v>1445687096</v>
      </c>
      <c r="O204" s="61">
        <f t="shared" si="16"/>
        <v>0</v>
      </c>
      <c r="P204" s="61">
        <f t="shared" si="17"/>
        <v>0</v>
      </c>
      <c r="Q204" s="61">
        <f t="shared" si="18"/>
        <v>0</v>
      </c>
      <c r="R204" s="61">
        <f t="shared" si="19"/>
        <v>0</v>
      </c>
      <c r="S204" s="61">
        <f t="shared" si="20"/>
        <v>0</v>
      </c>
    </row>
    <row r="205" spans="1:19">
      <c r="A205" s="66" t="s">
        <v>94</v>
      </c>
      <c r="B205" s="91">
        <v>52001000</v>
      </c>
      <c r="C205" s="91">
        <v>0</v>
      </c>
      <c r="D205" s="91"/>
      <c r="E205" s="91"/>
      <c r="F205" s="91">
        <v>0</v>
      </c>
      <c r="H205" t="s">
        <v>3998</v>
      </c>
      <c r="I205" s="57">
        <v>52001000</v>
      </c>
      <c r="J205" s="57">
        <v>0</v>
      </c>
      <c r="K205" s="57">
        <v>0</v>
      </c>
      <c r="L205" s="57">
        <v>0</v>
      </c>
      <c r="M205" s="57">
        <v>0</v>
      </c>
      <c r="O205" s="61">
        <f t="shared" si="16"/>
        <v>0</v>
      </c>
      <c r="P205" s="61">
        <f t="shared" si="17"/>
        <v>0</v>
      </c>
      <c r="Q205" s="61">
        <f t="shared" si="18"/>
        <v>0</v>
      </c>
      <c r="R205" s="61">
        <f t="shared" si="19"/>
        <v>0</v>
      </c>
      <c r="S205" s="61">
        <f t="shared" si="20"/>
        <v>0</v>
      </c>
    </row>
    <row r="206" spans="1:19">
      <c r="A206" s="67" t="s">
        <v>40</v>
      </c>
      <c r="B206" s="91">
        <v>52001000</v>
      </c>
      <c r="C206" s="91">
        <v>0</v>
      </c>
      <c r="D206" s="91"/>
      <c r="E206" s="91"/>
      <c r="F206" s="91">
        <v>0</v>
      </c>
      <c r="H206" t="s">
        <v>40</v>
      </c>
      <c r="I206" s="57">
        <v>52001000</v>
      </c>
      <c r="J206" s="57">
        <v>0</v>
      </c>
      <c r="K206" s="57">
        <v>0</v>
      </c>
      <c r="L206" s="57">
        <v>0</v>
      </c>
      <c r="M206" s="57">
        <v>0</v>
      </c>
      <c r="O206" s="61">
        <f t="shared" si="16"/>
        <v>0</v>
      </c>
      <c r="P206" s="61">
        <f t="shared" si="17"/>
        <v>0</v>
      </c>
      <c r="Q206" s="61">
        <f t="shared" si="18"/>
        <v>0</v>
      </c>
      <c r="R206" s="61">
        <f t="shared" si="19"/>
        <v>0</v>
      </c>
      <c r="S206" s="61">
        <f t="shared" si="20"/>
        <v>0</v>
      </c>
    </row>
    <row r="207" spans="1:19">
      <c r="A207" s="66" t="s">
        <v>95</v>
      </c>
      <c r="B207" s="91">
        <v>15000000</v>
      </c>
      <c r="C207" s="91"/>
      <c r="D207" s="91"/>
      <c r="E207" s="91"/>
      <c r="F207" s="91">
        <v>0</v>
      </c>
      <c r="H207" t="s">
        <v>3999</v>
      </c>
      <c r="I207" s="57">
        <v>15000000</v>
      </c>
      <c r="J207" s="57">
        <v>0</v>
      </c>
      <c r="K207" s="57">
        <v>0</v>
      </c>
      <c r="L207" s="57">
        <v>0</v>
      </c>
      <c r="M207" s="57">
        <v>0</v>
      </c>
      <c r="O207" s="61">
        <f t="shared" si="16"/>
        <v>0</v>
      </c>
      <c r="P207" s="61">
        <f t="shared" si="17"/>
        <v>0</v>
      </c>
      <c r="Q207" s="61">
        <f t="shared" si="18"/>
        <v>0</v>
      </c>
      <c r="R207" s="61">
        <f t="shared" si="19"/>
        <v>0</v>
      </c>
      <c r="S207" s="61">
        <f t="shared" si="20"/>
        <v>0</v>
      </c>
    </row>
    <row r="208" spans="1:19">
      <c r="A208" s="67" t="s">
        <v>40</v>
      </c>
      <c r="B208" s="91">
        <v>15000000</v>
      </c>
      <c r="C208" s="91"/>
      <c r="D208" s="91"/>
      <c r="E208" s="91"/>
      <c r="F208" s="91">
        <v>0</v>
      </c>
      <c r="H208" t="s">
        <v>40</v>
      </c>
      <c r="I208" s="57">
        <v>15000000</v>
      </c>
      <c r="J208" s="57">
        <v>0</v>
      </c>
      <c r="K208" s="57">
        <v>0</v>
      </c>
      <c r="L208" s="57">
        <v>0</v>
      </c>
      <c r="M208" s="57">
        <v>0</v>
      </c>
      <c r="O208" s="61">
        <f t="shared" si="16"/>
        <v>0</v>
      </c>
      <c r="P208" s="61">
        <f t="shared" si="17"/>
        <v>0</v>
      </c>
      <c r="Q208" s="61">
        <f t="shared" si="18"/>
        <v>0</v>
      </c>
      <c r="R208" s="61">
        <f t="shared" si="19"/>
        <v>0</v>
      </c>
      <c r="S208" s="61">
        <f t="shared" si="20"/>
        <v>0</v>
      </c>
    </row>
    <row r="209" spans="1:19">
      <c r="A209" s="66" t="s">
        <v>96</v>
      </c>
      <c r="B209" s="91">
        <v>18227000</v>
      </c>
      <c r="C209" s="91">
        <v>3995300</v>
      </c>
      <c r="D209" s="91">
        <v>3995300</v>
      </c>
      <c r="E209" s="91">
        <v>2398270</v>
      </c>
      <c r="F209" s="91">
        <v>1597030</v>
      </c>
      <c r="H209" t="s">
        <v>393</v>
      </c>
      <c r="I209" s="57">
        <v>18227000</v>
      </c>
      <c r="J209" s="57">
        <v>3995300</v>
      </c>
      <c r="K209" s="57">
        <v>3995300</v>
      </c>
      <c r="L209" s="57">
        <v>2398270</v>
      </c>
      <c r="M209" s="57">
        <v>1597030</v>
      </c>
      <c r="O209" s="61">
        <f t="shared" si="16"/>
        <v>0</v>
      </c>
      <c r="P209" s="61">
        <f t="shared" si="17"/>
        <v>0</v>
      </c>
      <c r="Q209" s="61">
        <f t="shared" si="18"/>
        <v>0</v>
      </c>
      <c r="R209" s="61">
        <f t="shared" si="19"/>
        <v>0</v>
      </c>
      <c r="S209" s="61">
        <f t="shared" si="20"/>
        <v>0</v>
      </c>
    </row>
    <row r="210" spans="1:19">
      <c r="A210" s="67" t="s">
        <v>40</v>
      </c>
      <c r="B210" s="91">
        <v>18227000</v>
      </c>
      <c r="C210" s="91">
        <v>3995300</v>
      </c>
      <c r="D210" s="91">
        <v>3995300</v>
      </c>
      <c r="E210" s="91">
        <v>2398270</v>
      </c>
      <c r="F210" s="91">
        <v>1597030</v>
      </c>
      <c r="H210" t="s">
        <v>40</v>
      </c>
      <c r="I210" s="57">
        <v>18227000</v>
      </c>
      <c r="J210" s="57">
        <v>3995300</v>
      </c>
      <c r="K210" s="57">
        <v>3995300</v>
      </c>
      <c r="L210" s="57">
        <v>2398270</v>
      </c>
      <c r="M210" s="57">
        <v>1597030</v>
      </c>
      <c r="O210" s="61">
        <f t="shared" si="16"/>
        <v>0</v>
      </c>
      <c r="P210" s="61">
        <f t="shared" si="17"/>
        <v>0</v>
      </c>
      <c r="Q210" s="61">
        <f t="shared" si="18"/>
        <v>0</v>
      </c>
      <c r="R210" s="61">
        <f t="shared" si="19"/>
        <v>0</v>
      </c>
      <c r="S210" s="61">
        <f t="shared" si="20"/>
        <v>0</v>
      </c>
    </row>
    <row r="211" spans="1:19">
      <c r="A211" s="66" t="s">
        <v>97</v>
      </c>
      <c r="B211" s="91">
        <v>4722000</v>
      </c>
      <c r="C211" s="91"/>
      <c r="D211" s="91"/>
      <c r="E211" s="91"/>
      <c r="F211" s="91">
        <v>0</v>
      </c>
      <c r="H211" t="s">
        <v>394</v>
      </c>
      <c r="I211" s="57">
        <v>4722000</v>
      </c>
      <c r="J211" s="57">
        <v>0</v>
      </c>
      <c r="K211" s="57">
        <v>0</v>
      </c>
      <c r="L211" s="57">
        <v>0</v>
      </c>
      <c r="M211" s="57">
        <v>0</v>
      </c>
      <c r="O211" s="61">
        <f t="shared" si="16"/>
        <v>0</v>
      </c>
      <c r="P211" s="61">
        <f t="shared" si="17"/>
        <v>0</v>
      </c>
      <c r="Q211" s="61">
        <f t="shared" si="18"/>
        <v>0</v>
      </c>
      <c r="R211" s="61">
        <f t="shared" si="19"/>
        <v>0</v>
      </c>
      <c r="S211" s="61">
        <f t="shared" si="20"/>
        <v>0</v>
      </c>
    </row>
    <row r="212" spans="1:19">
      <c r="A212" s="67" t="s">
        <v>40</v>
      </c>
      <c r="B212" s="91">
        <v>4722000</v>
      </c>
      <c r="C212" s="91"/>
      <c r="D212" s="91"/>
      <c r="E212" s="91"/>
      <c r="F212" s="91">
        <v>0</v>
      </c>
      <c r="H212" t="s">
        <v>40</v>
      </c>
      <c r="I212" s="57">
        <v>4722000</v>
      </c>
      <c r="J212" s="57">
        <v>0</v>
      </c>
      <c r="K212" s="57">
        <v>0</v>
      </c>
      <c r="L212" s="57">
        <v>0</v>
      </c>
      <c r="M212" s="57">
        <v>0</v>
      </c>
      <c r="O212" s="61">
        <f t="shared" si="16"/>
        <v>0</v>
      </c>
      <c r="P212" s="61">
        <f t="shared" si="17"/>
        <v>0</v>
      </c>
      <c r="Q212" s="61">
        <f t="shared" si="18"/>
        <v>0</v>
      </c>
      <c r="R212" s="61">
        <f t="shared" si="19"/>
        <v>0</v>
      </c>
      <c r="S212" s="61">
        <f t="shared" si="20"/>
        <v>0</v>
      </c>
    </row>
    <row r="213" spans="1:19">
      <c r="A213" s="66" t="s">
        <v>98</v>
      </c>
      <c r="B213" s="91">
        <v>9594000</v>
      </c>
      <c r="C213" s="91">
        <v>4002520</v>
      </c>
      <c r="D213" s="91">
        <v>4002520</v>
      </c>
      <c r="E213" s="91">
        <v>2002520</v>
      </c>
      <c r="F213" s="91">
        <v>2000000</v>
      </c>
      <c r="H213" t="s">
        <v>395</v>
      </c>
      <c r="I213" s="57">
        <v>9594000</v>
      </c>
      <c r="J213" s="57">
        <v>4002520</v>
      </c>
      <c r="K213" s="57">
        <v>4002520</v>
      </c>
      <c r="L213" s="57">
        <v>2002520</v>
      </c>
      <c r="M213" s="57">
        <v>2000000</v>
      </c>
      <c r="O213" s="61">
        <f t="shared" si="16"/>
        <v>0</v>
      </c>
      <c r="P213" s="61">
        <f t="shared" si="17"/>
        <v>0</v>
      </c>
      <c r="Q213" s="61">
        <f t="shared" si="18"/>
        <v>0</v>
      </c>
      <c r="R213" s="61">
        <f t="shared" si="19"/>
        <v>0</v>
      </c>
      <c r="S213" s="61">
        <f t="shared" si="20"/>
        <v>0</v>
      </c>
    </row>
    <row r="214" spans="1:19">
      <c r="A214" s="67" t="s">
        <v>40</v>
      </c>
      <c r="B214" s="91">
        <v>9594000</v>
      </c>
      <c r="C214" s="91">
        <v>4002520</v>
      </c>
      <c r="D214" s="91">
        <v>4002520</v>
      </c>
      <c r="E214" s="91">
        <v>2002520</v>
      </c>
      <c r="F214" s="91">
        <v>2000000</v>
      </c>
      <c r="H214" t="s">
        <v>40</v>
      </c>
      <c r="I214" s="57">
        <v>9594000</v>
      </c>
      <c r="J214" s="57">
        <v>4002520</v>
      </c>
      <c r="K214" s="57">
        <v>4002520</v>
      </c>
      <c r="L214" s="57">
        <v>2002520</v>
      </c>
      <c r="M214" s="57">
        <v>2000000</v>
      </c>
      <c r="O214" s="61">
        <f t="shared" si="16"/>
        <v>0</v>
      </c>
      <c r="P214" s="61">
        <f t="shared" si="17"/>
        <v>0</v>
      </c>
      <c r="Q214" s="61">
        <f t="shared" si="18"/>
        <v>0</v>
      </c>
      <c r="R214" s="61">
        <f t="shared" si="19"/>
        <v>0</v>
      </c>
      <c r="S214" s="61">
        <f t="shared" si="20"/>
        <v>0</v>
      </c>
    </row>
    <row r="215" spans="1:19">
      <c r="A215" s="66" t="s">
        <v>99</v>
      </c>
      <c r="B215" s="91">
        <v>15000000</v>
      </c>
      <c r="C215" s="91">
        <v>0</v>
      </c>
      <c r="D215" s="91"/>
      <c r="E215" s="91"/>
      <c r="F215" s="91">
        <v>0</v>
      </c>
      <c r="H215" t="s">
        <v>4000</v>
      </c>
      <c r="I215" s="57">
        <v>15000000</v>
      </c>
      <c r="J215" s="57">
        <v>0</v>
      </c>
      <c r="K215" s="57">
        <v>0</v>
      </c>
      <c r="L215" s="57">
        <v>0</v>
      </c>
      <c r="M215" s="57">
        <v>0</v>
      </c>
      <c r="O215" s="61">
        <f t="shared" si="16"/>
        <v>0</v>
      </c>
      <c r="P215" s="61">
        <f t="shared" si="17"/>
        <v>0</v>
      </c>
      <c r="Q215" s="61">
        <f t="shared" si="18"/>
        <v>0</v>
      </c>
      <c r="R215" s="61">
        <f t="shared" si="19"/>
        <v>0</v>
      </c>
      <c r="S215" s="61">
        <f t="shared" si="20"/>
        <v>0</v>
      </c>
    </row>
    <row r="216" spans="1:19">
      <c r="A216" s="67" t="s">
        <v>40</v>
      </c>
      <c r="B216" s="91">
        <v>15000000</v>
      </c>
      <c r="C216" s="91">
        <v>0</v>
      </c>
      <c r="D216" s="91"/>
      <c r="E216" s="91"/>
      <c r="F216" s="91">
        <v>0</v>
      </c>
      <c r="H216" t="s">
        <v>40</v>
      </c>
      <c r="I216" s="57">
        <v>15000000</v>
      </c>
      <c r="J216" s="57">
        <v>0</v>
      </c>
      <c r="K216" s="57">
        <v>0</v>
      </c>
      <c r="L216" s="57">
        <v>0</v>
      </c>
      <c r="M216" s="57">
        <v>0</v>
      </c>
      <c r="O216" s="61">
        <f t="shared" si="16"/>
        <v>0</v>
      </c>
      <c r="P216" s="61">
        <f t="shared" si="17"/>
        <v>0</v>
      </c>
      <c r="Q216" s="61">
        <f t="shared" si="18"/>
        <v>0</v>
      </c>
      <c r="R216" s="61">
        <f t="shared" si="19"/>
        <v>0</v>
      </c>
      <c r="S216" s="61">
        <f t="shared" si="20"/>
        <v>0</v>
      </c>
    </row>
    <row r="217" spans="1:19">
      <c r="A217" s="66" t="s">
        <v>100</v>
      </c>
      <c r="B217" s="91">
        <v>50000000</v>
      </c>
      <c r="C217" s="91"/>
      <c r="D217" s="91"/>
      <c r="E217" s="91"/>
      <c r="F217" s="91">
        <v>0</v>
      </c>
      <c r="H217" t="s">
        <v>4001</v>
      </c>
      <c r="I217" s="57">
        <v>50000000</v>
      </c>
      <c r="J217" s="57">
        <v>0</v>
      </c>
      <c r="K217" s="57">
        <v>0</v>
      </c>
      <c r="L217" s="57">
        <v>0</v>
      </c>
      <c r="M217" s="57">
        <v>0</v>
      </c>
      <c r="O217" s="61">
        <f t="shared" si="16"/>
        <v>0</v>
      </c>
      <c r="P217" s="61">
        <f t="shared" si="17"/>
        <v>0</v>
      </c>
      <c r="Q217" s="61">
        <f t="shared" si="18"/>
        <v>0</v>
      </c>
      <c r="R217" s="61">
        <f t="shared" si="19"/>
        <v>0</v>
      </c>
      <c r="S217" s="61">
        <f t="shared" si="20"/>
        <v>0</v>
      </c>
    </row>
    <row r="218" spans="1:19">
      <c r="A218" s="67" t="s">
        <v>40</v>
      </c>
      <c r="B218" s="91">
        <v>50000000</v>
      </c>
      <c r="C218" s="91"/>
      <c r="D218" s="91"/>
      <c r="E218" s="91"/>
      <c r="F218" s="91">
        <v>0</v>
      </c>
      <c r="H218" t="s">
        <v>40</v>
      </c>
      <c r="I218" s="57">
        <v>50000000</v>
      </c>
      <c r="J218" s="57">
        <v>0</v>
      </c>
      <c r="K218" s="57">
        <v>0</v>
      </c>
      <c r="L218" s="57">
        <v>0</v>
      </c>
      <c r="M218" s="57">
        <v>0</v>
      </c>
      <c r="O218" s="61">
        <f t="shared" si="16"/>
        <v>0</v>
      </c>
      <c r="P218" s="61">
        <f t="shared" si="17"/>
        <v>0</v>
      </c>
      <c r="Q218" s="61">
        <f t="shared" si="18"/>
        <v>0</v>
      </c>
      <c r="R218" s="61">
        <f t="shared" si="19"/>
        <v>0</v>
      </c>
      <c r="S218" s="61">
        <f t="shared" si="20"/>
        <v>0</v>
      </c>
    </row>
    <row r="219" spans="1:19">
      <c r="A219" s="66" t="s">
        <v>101</v>
      </c>
      <c r="B219" s="91">
        <v>30000000</v>
      </c>
      <c r="C219" s="91">
        <v>30000000</v>
      </c>
      <c r="D219" s="91">
        <v>30000000</v>
      </c>
      <c r="E219" s="91">
        <v>0</v>
      </c>
      <c r="F219" s="91">
        <v>30000000</v>
      </c>
      <c r="H219" t="s">
        <v>4002</v>
      </c>
      <c r="I219" s="57">
        <v>30000000</v>
      </c>
      <c r="J219" s="57">
        <v>30000000</v>
      </c>
      <c r="K219" s="57">
        <v>30000000</v>
      </c>
      <c r="L219" s="57">
        <v>0</v>
      </c>
      <c r="M219" s="57">
        <v>30000000</v>
      </c>
      <c r="O219" s="61">
        <f t="shared" si="16"/>
        <v>0</v>
      </c>
      <c r="P219" s="61">
        <f t="shared" si="17"/>
        <v>0</v>
      </c>
      <c r="Q219" s="61">
        <f t="shared" si="18"/>
        <v>0</v>
      </c>
      <c r="R219" s="61">
        <f t="shared" si="19"/>
        <v>0</v>
      </c>
      <c r="S219" s="61">
        <f t="shared" si="20"/>
        <v>0</v>
      </c>
    </row>
    <row r="220" spans="1:19">
      <c r="A220" s="67" t="s">
        <v>40</v>
      </c>
      <c r="B220" s="91">
        <v>30000000</v>
      </c>
      <c r="C220" s="91">
        <v>30000000</v>
      </c>
      <c r="D220" s="91">
        <v>30000000</v>
      </c>
      <c r="E220" s="91">
        <v>0</v>
      </c>
      <c r="F220" s="91">
        <v>30000000</v>
      </c>
      <c r="H220" t="s">
        <v>40</v>
      </c>
      <c r="I220" s="57">
        <v>30000000</v>
      </c>
      <c r="J220" s="57">
        <v>30000000</v>
      </c>
      <c r="K220" s="57">
        <v>30000000</v>
      </c>
      <c r="L220" s="57">
        <v>0</v>
      </c>
      <c r="M220" s="57">
        <v>30000000</v>
      </c>
      <c r="O220" s="61">
        <f t="shared" si="16"/>
        <v>0</v>
      </c>
      <c r="P220" s="61">
        <f t="shared" si="17"/>
        <v>0</v>
      </c>
      <c r="Q220" s="61">
        <f t="shared" si="18"/>
        <v>0</v>
      </c>
      <c r="R220" s="61">
        <f t="shared" si="19"/>
        <v>0</v>
      </c>
      <c r="S220" s="61">
        <f t="shared" si="20"/>
        <v>0</v>
      </c>
    </row>
    <row r="221" spans="1:19">
      <c r="A221" s="66" t="s">
        <v>102</v>
      </c>
      <c r="B221" s="91">
        <v>65001000</v>
      </c>
      <c r="C221" s="91">
        <v>0</v>
      </c>
      <c r="D221" s="91"/>
      <c r="E221" s="91"/>
      <c r="F221" s="91">
        <v>0</v>
      </c>
      <c r="H221" t="s">
        <v>4003</v>
      </c>
      <c r="I221" s="57">
        <v>65001000</v>
      </c>
      <c r="J221" s="57">
        <v>0</v>
      </c>
      <c r="K221" s="57">
        <v>0</v>
      </c>
      <c r="L221" s="57">
        <v>0</v>
      </c>
      <c r="M221" s="57">
        <v>0</v>
      </c>
      <c r="O221" s="61">
        <f t="shared" si="16"/>
        <v>0</v>
      </c>
      <c r="P221" s="61">
        <f t="shared" si="17"/>
        <v>0</v>
      </c>
      <c r="Q221" s="61">
        <f t="shared" si="18"/>
        <v>0</v>
      </c>
      <c r="R221" s="61">
        <f t="shared" si="19"/>
        <v>0</v>
      </c>
      <c r="S221" s="61">
        <f t="shared" si="20"/>
        <v>0</v>
      </c>
    </row>
    <row r="222" spans="1:19">
      <c r="A222" s="67" t="s">
        <v>40</v>
      </c>
      <c r="B222" s="91">
        <v>65001000</v>
      </c>
      <c r="C222" s="91">
        <v>0</v>
      </c>
      <c r="D222" s="91"/>
      <c r="E222" s="91"/>
      <c r="F222" s="91">
        <v>0</v>
      </c>
      <c r="H222" t="s">
        <v>40</v>
      </c>
      <c r="I222" s="57">
        <v>65001000</v>
      </c>
      <c r="J222" s="57">
        <v>0</v>
      </c>
      <c r="K222" s="57">
        <v>0</v>
      </c>
      <c r="L222" s="57">
        <v>0</v>
      </c>
      <c r="M222" s="57">
        <v>0</v>
      </c>
      <c r="O222" s="61">
        <f t="shared" si="16"/>
        <v>0</v>
      </c>
      <c r="P222" s="61">
        <f t="shared" si="17"/>
        <v>0</v>
      </c>
      <c r="Q222" s="61">
        <f t="shared" si="18"/>
        <v>0</v>
      </c>
      <c r="R222" s="61">
        <f t="shared" si="19"/>
        <v>0</v>
      </c>
      <c r="S222" s="61">
        <f t="shared" si="20"/>
        <v>0</v>
      </c>
    </row>
    <row r="223" spans="1:19">
      <c r="A223" s="66" t="s">
        <v>103</v>
      </c>
      <c r="B223" s="91">
        <v>25538000</v>
      </c>
      <c r="C223" s="91"/>
      <c r="D223" s="91"/>
      <c r="E223" s="91"/>
      <c r="F223" s="91">
        <v>0</v>
      </c>
      <c r="H223" t="s">
        <v>4004</v>
      </c>
      <c r="I223" s="57">
        <v>25538000</v>
      </c>
      <c r="J223" s="57">
        <v>0</v>
      </c>
      <c r="K223" s="57">
        <v>0</v>
      </c>
      <c r="L223" s="57">
        <v>0</v>
      </c>
      <c r="M223" s="57">
        <v>0</v>
      </c>
      <c r="O223" s="61">
        <f t="shared" si="16"/>
        <v>0</v>
      </c>
      <c r="P223" s="61">
        <f t="shared" si="17"/>
        <v>0</v>
      </c>
      <c r="Q223" s="61">
        <f t="shared" si="18"/>
        <v>0</v>
      </c>
      <c r="R223" s="61">
        <f t="shared" si="19"/>
        <v>0</v>
      </c>
      <c r="S223" s="61">
        <f t="shared" si="20"/>
        <v>0</v>
      </c>
    </row>
    <row r="224" spans="1:19">
      <c r="A224" s="67" t="s">
        <v>40</v>
      </c>
      <c r="B224" s="91">
        <v>25538000</v>
      </c>
      <c r="C224" s="91"/>
      <c r="D224" s="91"/>
      <c r="E224" s="91"/>
      <c r="F224" s="91">
        <v>0</v>
      </c>
      <c r="H224" t="s">
        <v>40</v>
      </c>
      <c r="I224" s="57">
        <v>25538000</v>
      </c>
      <c r="J224" s="57">
        <v>0</v>
      </c>
      <c r="K224" s="57">
        <v>0</v>
      </c>
      <c r="L224" s="57">
        <v>0</v>
      </c>
      <c r="M224" s="57">
        <v>0</v>
      </c>
      <c r="O224" s="61">
        <f t="shared" si="16"/>
        <v>0</v>
      </c>
      <c r="P224" s="61">
        <f t="shared" si="17"/>
        <v>0</v>
      </c>
      <c r="Q224" s="61">
        <f t="shared" si="18"/>
        <v>0</v>
      </c>
      <c r="R224" s="61">
        <f t="shared" si="19"/>
        <v>0</v>
      </c>
      <c r="S224" s="61">
        <f t="shared" si="20"/>
        <v>0</v>
      </c>
    </row>
    <row r="225" spans="1:19">
      <c r="A225" s="66" t="s">
        <v>104</v>
      </c>
      <c r="B225" s="91">
        <v>806307000</v>
      </c>
      <c r="C225" s="91">
        <v>414116734</v>
      </c>
      <c r="D225" s="91">
        <v>414116734</v>
      </c>
      <c r="E225" s="91">
        <v>182493340</v>
      </c>
      <c r="F225" s="91">
        <v>231623394</v>
      </c>
      <c r="H225" t="s">
        <v>4005</v>
      </c>
      <c r="I225" s="57">
        <v>806307000</v>
      </c>
      <c r="J225" s="57">
        <v>414116734</v>
      </c>
      <c r="K225" s="57">
        <v>414116734</v>
      </c>
      <c r="L225" s="57">
        <v>182493340</v>
      </c>
      <c r="M225" s="57">
        <v>231623394</v>
      </c>
      <c r="O225" s="61">
        <f t="shared" si="16"/>
        <v>0</v>
      </c>
      <c r="P225" s="61">
        <f t="shared" si="17"/>
        <v>0</v>
      </c>
      <c r="Q225" s="61">
        <f t="shared" si="18"/>
        <v>0</v>
      </c>
      <c r="R225" s="61">
        <f t="shared" si="19"/>
        <v>0</v>
      </c>
      <c r="S225" s="61">
        <f t="shared" si="20"/>
        <v>0</v>
      </c>
    </row>
    <row r="226" spans="1:19">
      <c r="A226" s="67" t="s">
        <v>40</v>
      </c>
      <c r="B226" s="91">
        <v>806307000</v>
      </c>
      <c r="C226" s="91">
        <v>414116734</v>
      </c>
      <c r="D226" s="91">
        <v>414116734</v>
      </c>
      <c r="E226" s="91">
        <v>182493340</v>
      </c>
      <c r="F226" s="91">
        <v>231623394</v>
      </c>
      <c r="H226" t="s">
        <v>40</v>
      </c>
      <c r="I226" s="57">
        <v>806307000</v>
      </c>
      <c r="J226" s="57">
        <v>414116734</v>
      </c>
      <c r="K226" s="57">
        <v>414116734</v>
      </c>
      <c r="L226" s="57">
        <v>182493340</v>
      </c>
      <c r="M226" s="57">
        <v>231623394</v>
      </c>
      <c r="O226" s="61">
        <f t="shared" si="16"/>
        <v>0</v>
      </c>
      <c r="P226" s="61">
        <f t="shared" si="17"/>
        <v>0</v>
      </c>
      <c r="Q226" s="61">
        <f t="shared" si="18"/>
        <v>0</v>
      </c>
      <c r="R226" s="61">
        <f t="shared" si="19"/>
        <v>0</v>
      </c>
      <c r="S226" s="61">
        <f t="shared" si="20"/>
        <v>0</v>
      </c>
    </row>
    <row r="227" spans="1:19">
      <c r="A227" s="66" t="s">
        <v>105</v>
      </c>
      <c r="B227" s="91">
        <v>10084000</v>
      </c>
      <c r="C227" s="91">
        <v>1040710</v>
      </c>
      <c r="D227" s="91">
        <v>1040710</v>
      </c>
      <c r="E227" s="91">
        <v>548950</v>
      </c>
      <c r="F227" s="91">
        <v>491760</v>
      </c>
      <c r="H227" t="s">
        <v>396</v>
      </c>
      <c r="I227" s="57">
        <v>10084000</v>
      </c>
      <c r="J227" s="57">
        <v>1040710</v>
      </c>
      <c r="K227" s="57">
        <v>1040710</v>
      </c>
      <c r="L227" s="57">
        <v>548950</v>
      </c>
      <c r="M227" s="57">
        <v>491760</v>
      </c>
      <c r="O227" s="61">
        <f t="shared" si="16"/>
        <v>0</v>
      </c>
      <c r="P227" s="61">
        <f t="shared" si="17"/>
        <v>0</v>
      </c>
      <c r="Q227" s="61">
        <f t="shared" si="18"/>
        <v>0</v>
      </c>
      <c r="R227" s="61">
        <f t="shared" si="19"/>
        <v>0</v>
      </c>
      <c r="S227" s="61">
        <f t="shared" si="20"/>
        <v>0</v>
      </c>
    </row>
    <row r="228" spans="1:19">
      <c r="A228" s="67" t="s">
        <v>40</v>
      </c>
      <c r="B228" s="91">
        <v>10084000</v>
      </c>
      <c r="C228" s="91">
        <v>1040710</v>
      </c>
      <c r="D228" s="91">
        <v>1040710</v>
      </c>
      <c r="E228" s="91">
        <v>548950</v>
      </c>
      <c r="F228" s="91">
        <v>491760</v>
      </c>
      <c r="H228" t="s">
        <v>40</v>
      </c>
      <c r="I228" s="57">
        <v>10084000</v>
      </c>
      <c r="J228" s="57">
        <v>1040710</v>
      </c>
      <c r="K228" s="57">
        <v>1040710</v>
      </c>
      <c r="L228" s="57">
        <v>548950</v>
      </c>
      <c r="M228" s="57">
        <v>491760</v>
      </c>
      <c r="O228" s="61">
        <f t="shared" si="16"/>
        <v>0</v>
      </c>
      <c r="P228" s="61">
        <f t="shared" si="17"/>
        <v>0</v>
      </c>
      <c r="Q228" s="61">
        <f t="shared" si="18"/>
        <v>0</v>
      </c>
      <c r="R228" s="61">
        <f t="shared" si="19"/>
        <v>0</v>
      </c>
      <c r="S228" s="61">
        <f t="shared" si="20"/>
        <v>0</v>
      </c>
    </row>
    <row r="229" spans="1:19">
      <c r="A229" s="60" t="s">
        <v>235</v>
      </c>
      <c r="B229" s="91">
        <v>64043382000</v>
      </c>
      <c r="C229" s="91">
        <v>24500380521</v>
      </c>
      <c r="D229" s="91">
        <v>24500380521</v>
      </c>
      <c r="E229" s="91">
        <v>10227683779</v>
      </c>
      <c r="F229" s="91">
        <v>14272696742</v>
      </c>
      <c r="O229" s="61"/>
      <c r="P229" s="61"/>
      <c r="Q229" s="61"/>
      <c r="R229" s="61"/>
      <c r="S229" s="61"/>
    </row>
  </sheetData>
  <autoFilter ref="H3:P25"/>
  <mergeCells count="2">
    <mergeCell ref="H2:I2"/>
    <mergeCell ref="O3:S3"/>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29"/>
  <sheetViews>
    <sheetView topLeftCell="A59" zoomScale="85" zoomScaleNormal="85" workbookViewId="0">
      <selection activeCell="B19" sqref="B19"/>
    </sheetView>
  </sheetViews>
  <sheetFormatPr baseColWidth="10" defaultRowHeight="14.25"/>
  <cols>
    <col min="1" max="1" width="139.375" style="94" customWidth="1"/>
    <col min="2" max="6" width="19.25" style="57" customWidth="1"/>
  </cols>
  <sheetData>
    <row r="3" spans="1:6" s="59" customFormat="1">
      <c r="A3" s="92" t="s">
        <v>345</v>
      </c>
      <c r="B3"/>
      <c r="C3"/>
      <c r="D3"/>
      <c r="E3"/>
      <c r="F3"/>
    </row>
    <row r="4" spans="1:6" ht="28.5">
      <c r="A4" s="69" t="s">
        <v>112</v>
      </c>
      <c r="B4"/>
      <c r="C4"/>
      <c r="D4"/>
      <c r="E4"/>
      <c r="F4"/>
    </row>
    <row r="5" spans="1:6">
      <c r="A5" s="69" t="s">
        <v>71</v>
      </c>
      <c r="B5"/>
      <c r="C5"/>
      <c r="D5"/>
      <c r="E5"/>
      <c r="F5"/>
    </row>
    <row r="6" spans="1:6">
      <c r="A6" s="69" t="s">
        <v>73</v>
      </c>
      <c r="B6"/>
      <c r="C6"/>
      <c r="D6"/>
      <c r="E6"/>
      <c r="F6"/>
    </row>
    <row r="7" spans="1:6">
      <c r="A7" s="69" t="s">
        <v>75</v>
      </c>
      <c r="B7"/>
      <c r="C7"/>
      <c r="D7"/>
      <c r="E7"/>
      <c r="F7"/>
    </row>
    <row r="8" spans="1:6">
      <c r="A8" s="69" t="s">
        <v>558</v>
      </c>
      <c r="B8"/>
      <c r="C8"/>
      <c r="D8"/>
      <c r="E8"/>
      <c r="F8"/>
    </row>
    <row r="9" spans="1:6">
      <c r="A9" s="69" t="s">
        <v>79</v>
      </c>
      <c r="B9"/>
      <c r="C9"/>
      <c r="D9"/>
      <c r="E9"/>
      <c r="F9"/>
    </row>
    <row r="10" spans="1:6">
      <c r="A10" s="69" t="s">
        <v>6</v>
      </c>
      <c r="B10"/>
      <c r="C10"/>
      <c r="D10"/>
      <c r="E10"/>
      <c r="F10"/>
    </row>
    <row r="11" spans="1:6">
      <c r="A11" s="69" t="s">
        <v>2</v>
      </c>
      <c r="B11"/>
      <c r="C11"/>
      <c r="D11"/>
      <c r="E11"/>
      <c r="F11"/>
    </row>
    <row r="12" spans="1:6">
      <c r="A12" s="69" t="s">
        <v>209</v>
      </c>
      <c r="B12"/>
      <c r="C12"/>
      <c r="D12"/>
      <c r="E12"/>
      <c r="F12"/>
    </row>
    <row r="13" spans="1:6">
      <c r="A13" s="69" t="s">
        <v>16</v>
      </c>
      <c r="B13"/>
      <c r="C13"/>
      <c r="D13"/>
      <c r="E13"/>
      <c r="F13"/>
    </row>
    <row r="14" spans="1:6">
      <c r="A14" s="69" t="s">
        <v>84</v>
      </c>
      <c r="B14"/>
      <c r="C14"/>
      <c r="D14"/>
      <c r="E14"/>
      <c r="F14"/>
    </row>
    <row r="15" spans="1:6">
      <c r="A15" s="69" t="s">
        <v>85</v>
      </c>
      <c r="B15"/>
      <c r="C15"/>
      <c r="D15"/>
      <c r="E15"/>
      <c r="F15"/>
    </row>
    <row r="16" spans="1:6">
      <c r="A16" s="69" t="s">
        <v>91</v>
      </c>
      <c r="B16"/>
      <c r="C16"/>
      <c r="D16"/>
      <c r="E16"/>
      <c r="F16"/>
    </row>
    <row r="17" spans="1:6">
      <c r="A17" s="69" t="s">
        <v>5</v>
      </c>
      <c r="B17"/>
      <c r="C17"/>
      <c r="D17"/>
      <c r="E17"/>
      <c r="F17"/>
    </row>
    <row r="18" spans="1:6">
      <c r="A18" s="69" t="s">
        <v>12</v>
      </c>
      <c r="B18"/>
      <c r="C18"/>
      <c r="D18"/>
      <c r="E18"/>
      <c r="F18"/>
    </row>
    <row r="19" spans="1:6">
      <c r="A19" s="69" t="s">
        <v>15</v>
      </c>
      <c r="B19"/>
      <c r="C19"/>
      <c r="D19"/>
      <c r="E19"/>
      <c r="F19"/>
    </row>
    <row r="20" spans="1:6">
      <c r="A20" s="69" t="s">
        <v>184</v>
      </c>
      <c r="B20"/>
      <c r="C20"/>
      <c r="D20"/>
      <c r="E20"/>
      <c r="F20"/>
    </row>
    <row r="21" spans="1:6">
      <c r="A21" s="69" t="s">
        <v>3</v>
      </c>
      <c r="B21"/>
      <c r="C21"/>
      <c r="D21"/>
      <c r="E21"/>
      <c r="F21"/>
    </row>
    <row r="22" spans="1:6">
      <c r="A22" s="69" t="s">
        <v>199</v>
      </c>
      <c r="B22"/>
      <c r="C22"/>
      <c r="D22"/>
      <c r="E22"/>
      <c r="F22"/>
    </row>
    <row r="23" spans="1:6">
      <c r="A23" s="69" t="s">
        <v>677</v>
      </c>
      <c r="B23"/>
      <c r="C23"/>
      <c r="D23"/>
      <c r="E23"/>
      <c r="F23"/>
    </row>
    <row r="24" spans="1:6">
      <c r="A24" s="69" t="s">
        <v>75</v>
      </c>
      <c r="B24"/>
      <c r="C24"/>
      <c r="D24"/>
      <c r="E24"/>
      <c r="F24"/>
    </row>
    <row r="25" spans="1:6">
      <c r="A25" s="69" t="s">
        <v>558</v>
      </c>
      <c r="B25"/>
      <c r="C25"/>
      <c r="D25"/>
      <c r="E25"/>
      <c r="F25"/>
    </row>
    <row r="26" spans="1:6">
      <c r="A26" s="69" t="s">
        <v>196</v>
      </c>
      <c r="B26"/>
      <c r="C26"/>
      <c r="D26"/>
      <c r="E26"/>
      <c r="F26"/>
    </row>
    <row r="27" spans="1:6">
      <c r="A27" s="69" t="s">
        <v>6</v>
      </c>
      <c r="B27"/>
      <c r="C27"/>
      <c r="D27"/>
      <c r="E27"/>
      <c r="F27"/>
    </row>
    <row r="28" spans="1:6">
      <c r="A28" s="69" t="s">
        <v>198</v>
      </c>
      <c r="B28"/>
      <c r="C28"/>
      <c r="D28"/>
      <c r="E28"/>
      <c r="F28"/>
    </row>
    <row r="29" spans="1:6">
      <c r="A29" s="69" t="s">
        <v>80</v>
      </c>
      <c r="B29"/>
      <c r="C29"/>
      <c r="D29"/>
      <c r="E29"/>
      <c r="F29"/>
    </row>
    <row r="30" spans="1:6">
      <c r="A30" s="69" t="s">
        <v>2</v>
      </c>
      <c r="B30"/>
      <c r="C30"/>
      <c r="D30"/>
      <c r="E30"/>
      <c r="F30"/>
    </row>
    <row r="31" spans="1:6">
      <c r="A31" s="69" t="s">
        <v>4</v>
      </c>
      <c r="B31"/>
      <c r="C31"/>
      <c r="D31"/>
      <c r="E31"/>
      <c r="F31"/>
    </row>
    <row r="32" spans="1:6">
      <c r="A32" s="69" t="s">
        <v>209</v>
      </c>
      <c r="B32"/>
      <c r="C32"/>
      <c r="D32"/>
      <c r="E32"/>
      <c r="F32"/>
    </row>
    <row r="33" spans="1:6">
      <c r="A33" s="69" t="s">
        <v>84</v>
      </c>
      <c r="B33"/>
      <c r="C33"/>
      <c r="D33"/>
      <c r="E33"/>
      <c r="F33"/>
    </row>
    <row r="34" spans="1:6">
      <c r="A34" s="69" t="s">
        <v>14</v>
      </c>
      <c r="B34"/>
      <c r="C34"/>
      <c r="D34"/>
      <c r="E34"/>
      <c r="F34"/>
    </row>
    <row r="35" spans="1:6">
      <c r="A35" s="69" t="s">
        <v>86</v>
      </c>
      <c r="B35"/>
      <c r="C35"/>
      <c r="D35"/>
      <c r="E35"/>
      <c r="F35"/>
    </row>
    <row r="36" spans="1:6">
      <c r="A36" s="69" t="s">
        <v>87</v>
      </c>
      <c r="B36"/>
      <c r="C36"/>
      <c r="D36"/>
      <c r="E36"/>
      <c r="F36"/>
    </row>
    <row r="37" spans="1:6">
      <c r="A37" s="69" t="s">
        <v>197</v>
      </c>
      <c r="B37"/>
      <c r="C37"/>
      <c r="D37"/>
      <c r="E37"/>
      <c r="F37"/>
    </row>
    <row r="38" spans="1:6">
      <c r="A38" s="69" t="s">
        <v>535</v>
      </c>
      <c r="B38"/>
      <c r="C38"/>
      <c r="D38"/>
      <c r="E38"/>
      <c r="F38"/>
    </row>
    <row r="39" spans="1:6">
      <c r="A39" s="69" t="s">
        <v>88</v>
      </c>
      <c r="B39"/>
      <c r="C39"/>
      <c r="D39"/>
      <c r="E39"/>
      <c r="F39"/>
    </row>
    <row r="40" spans="1:6">
      <c r="A40" s="69" t="s">
        <v>91</v>
      </c>
      <c r="B40"/>
      <c r="C40"/>
      <c r="D40"/>
      <c r="E40"/>
      <c r="F40"/>
    </row>
    <row r="41" spans="1:6">
      <c r="A41" s="69" t="s">
        <v>5</v>
      </c>
      <c r="B41"/>
      <c r="C41"/>
      <c r="D41"/>
      <c r="E41"/>
      <c r="F41"/>
    </row>
    <row r="42" spans="1:6">
      <c r="A42" s="69" t="s">
        <v>96</v>
      </c>
      <c r="B42"/>
      <c r="C42"/>
      <c r="D42"/>
      <c r="E42"/>
      <c r="F42"/>
    </row>
    <row r="43" spans="1:6">
      <c r="A43" s="69" t="s">
        <v>97</v>
      </c>
      <c r="B43"/>
      <c r="C43"/>
      <c r="D43"/>
      <c r="E43"/>
      <c r="F43"/>
    </row>
    <row r="44" spans="1:6">
      <c r="A44" s="69" t="s">
        <v>98</v>
      </c>
      <c r="B44"/>
      <c r="C44"/>
      <c r="D44"/>
      <c r="E44"/>
      <c r="F44"/>
    </row>
    <row r="45" spans="1:6">
      <c r="A45" s="69" t="s">
        <v>105</v>
      </c>
      <c r="B45"/>
      <c r="C45"/>
      <c r="D45"/>
      <c r="E45"/>
      <c r="F45"/>
    </row>
    <row r="46" spans="1:6">
      <c r="A46" s="69" t="s">
        <v>114</v>
      </c>
      <c r="B46"/>
      <c r="C46"/>
      <c r="D46"/>
      <c r="E46"/>
      <c r="F46"/>
    </row>
    <row r="47" spans="1:6">
      <c r="A47" s="69" t="s">
        <v>3</v>
      </c>
      <c r="B47"/>
      <c r="C47"/>
      <c r="D47"/>
      <c r="E47"/>
      <c r="F47"/>
    </row>
    <row r="48" spans="1:6">
      <c r="A48" s="69" t="s">
        <v>73</v>
      </c>
      <c r="B48"/>
      <c r="C48"/>
      <c r="D48"/>
      <c r="E48"/>
      <c r="F48"/>
    </row>
    <row r="49" spans="1:6">
      <c r="A49" s="69" t="s">
        <v>75</v>
      </c>
      <c r="B49"/>
      <c r="C49"/>
      <c r="D49"/>
      <c r="E49"/>
      <c r="F49"/>
    </row>
    <row r="50" spans="1:6">
      <c r="A50" s="69" t="s">
        <v>210</v>
      </c>
      <c r="B50"/>
      <c r="C50"/>
      <c r="D50"/>
      <c r="E50"/>
      <c r="F50"/>
    </row>
    <row r="51" spans="1:6">
      <c r="A51" s="69" t="s">
        <v>6</v>
      </c>
      <c r="B51"/>
      <c r="C51"/>
      <c r="D51"/>
      <c r="E51"/>
      <c r="F51"/>
    </row>
    <row r="52" spans="1:6">
      <c r="A52" s="69" t="s">
        <v>2</v>
      </c>
      <c r="B52"/>
      <c r="C52"/>
      <c r="D52"/>
      <c r="E52"/>
      <c r="F52"/>
    </row>
    <row r="53" spans="1:6">
      <c r="A53" s="69" t="s">
        <v>211</v>
      </c>
      <c r="B53"/>
      <c r="C53"/>
      <c r="D53"/>
      <c r="E53"/>
      <c r="F53"/>
    </row>
    <row r="54" spans="1:6">
      <c r="A54" s="69" t="s">
        <v>8</v>
      </c>
      <c r="B54"/>
      <c r="C54"/>
      <c r="D54"/>
      <c r="E54"/>
      <c r="F54"/>
    </row>
    <row r="55" spans="1:6">
      <c r="A55" s="69" t="s">
        <v>7</v>
      </c>
      <c r="B55"/>
      <c r="C55"/>
      <c r="D55"/>
      <c r="E55"/>
      <c r="F55"/>
    </row>
    <row r="56" spans="1:6">
      <c r="A56" s="69" t="s">
        <v>209</v>
      </c>
      <c r="B56"/>
      <c r="C56"/>
      <c r="D56"/>
      <c r="E56"/>
      <c r="F56"/>
    </row>
    <row r="57" spans="1:6">
      <c r="A57" s="69" t="s">
        <v>212</v>
      </c>
      <c r="B57"/>
      <c r="C57"/>
      <c r="D57"/>
      <c r="E57"/>
      <c r="F57"/>
    </row>
    <row r="58" spans="1:6">
      <c r="A58" s="69" t="s">
        <v>85</v>
      </c>
      <c r="B58"/>
      <c r="C58"/>
      <c r="D58"/>
      <c r="E58"/>
      <c r="F58"/>
    </row>
    <row r="59" spans="1:6">
      <c r="A59" s="69" t="s">
        <v>86</v>
      </c>
      <c r="B59"/>
      <c r="C59"/>
      <c r="D59"/>
      <c r="E59"/>
      <c r="F59"/>
    </row>
    <row r="60" spans="1:6">
      <c r="A60" s="69" t="s">
        <v>87</v>
      </c>
      <c r="B60"/>
      <c r="C60"/>
      <c r="D60"/>
      <c r="E60"/>
      <c r="F60"/>
    </row>
    <row r="61" spans="1:6">
      <c r="A61" s="69" t="s">
        <v>88</v>
      </c>
      <c r="B61"/>
      <c r="C61"/>
      <c r="D61"/>
      <c r="E61"/>
      <c r="F61"/>
    </row>
    <row r="62" spans="1:6">
      <c r="A62" s="69" t="s">
        <v>5</v>
      </c>
      <c r="B62"/>
      <c r="C62"/>
      <c r="D62"/>
      <c r="E62"/>
      <c r="F62"/>
    </row>
    <row r="63" spans="1:6" ht="28.5">
      <c r="A63" s="69" t="s">
        <v>31</v>
      </c>
      <c r="B63"/>
      <c r="C63"/>
      <c r="D63"/>
      <c r="E63"/>
      <c r="F63"/>
    </row>
    <row r="64" spans="1:6">
      <c r="A64" s="69" t="s">
        <v>17</v>
      </c>
      <c r="B64"/>
      <c r="C64"/>
      <c r="D64"/>
      <c r="E64"/>
      <c r="F64"/>
    </row>
    <row r="65" spans="1:6">
      <c r="A65" s="69" t="s">
        <v>6</v>
      </c>
      <c r="B65"/>
      <c r="C65"/>
      <c r="D65"/>
      <c r="E65"/>
      <c r="F65"/>
    </row>
    <row r="66" spans="1:6">
      <c r="A66" s="69" t="s">
        <v>80</v>
      </c>
      <c r="B66"/>
      <c r="C66"/>
      <c r="D66"/>
      <c r="E66"/>
      <c r="F66"/>
    </row>
    <row r="67" spans="1:6">
      <c r="A67" s="69" t="s">
        <v>2</v>
      </c>
      <c r="B67"/>
      <c r="C67"/>
      <c r="D67"/>
      <c r="E67"/>
      <c r="F67"/>
    </row>
    <row r="68" spans="1:6">
      <c r="A68" s="69" t="s">
        <v>4</v>
      </c>
      <c r="B68"/>
      <c r="C68"/>
      <c r="D68"/>
      <c r="E68"/>
      <c r="F68"/>
    </row>
    <row r="69" spans="1:6">
      <c r="A69" s="69" t="s">
        <v>8</v>
      </c>
      <c r="B69"/>
      <c r="C69"/>
      <c r="D69"/>
      <c r="E69"/>
      <c r="F69"/>
    </row>
    <row r="70" spans="1:6">
      <c r="A70" s="69" t="s">
        <v>7</v>
      </c>
      <c r="B70"/>
      <c r="C70"/>
      <c r="D70"/>
      <c r="E70"/>
      <c r="F70"/>
    </row>
    <row r="71" spans="1:6">
      <c r="A71" s="69" t="s">
        <v>209</v>
      </c>
      <c r="B71"/>
      <c r="C71"/>
      <c r="D71"/>
      <c r="E71"/>
      <c r="F71"/>
    </row>
    <row r="72" spans="1:6">
      <c r="A72" s="69" t="s">
        <v>14</v>
      </c>
      <c r="B72"/>
      <c r="C72"/>
      <c r="D72"/>
      <c r="E72"/>
      <c r="F72"/>
    </row>
    <row r="73" spans="1:6">
      <c r="A73" s="69" t="s">
        <v>86</v>
      </c>
      <c r="B73"/>
      <c r="C73"/>
      <c r="D73"/>
      <c r="E73"/>
      <c r="F73"/>
    </row>
    <row r="74" spans="1:6">
      <c r="A74" s="69" t="s">
        <v>1</v>
      </c>
      <c r="B74"/>
      <c r="C74"/>
      <c r="D74"/>
      <c r="E74"/>
      <c r="F74"/>
    </row>
    <row r="75" spans="1:6">
      <c r="A75" s="69" t="s">
        <v>42</v>
      </c>
      <c r="B75"/>
      <c r="C75"/>
      <c r="D75"/>
      <c r="E75"/>
      <c r="F75"/>
    </row>
    <row r="76" spans="1:6">
      <c r="A76" s="69" t="s">
        <v>5</v>
      </c>
      <c r="B76"/>
      <c r="C76"/>
      <c r="D76"/>
      <c r="E76"/>
      <c r="F76"/>
    </row>
    <row r="77" spans="1:6">
      <c r="A77" s="69" t="s">
        <v>15</v>
      </c>
      <c r="B77"/>
      <c r="C77"/>
      <c r="D77"/>
      <c r="E77"/>
      <c r="F77"/>
    </row>
    <row r="78" spans="1:6">
      <c r="A78" s="69" t="s">
        <v>113</v>
      </c>
      <c r="B78"/>
      <c r="C78"/>
      <c r="D78"/>
      <c r="E78"/>
      <c r="F78"/>
    </row>
    <row r="79" spans="1:6">
      <c r="A79" s="69" t="s">
        <v>3780</v>
      </c>
      <c r="B79"/>
      <c r="C79"/>
      <c r="D79"/>
      <c r="E79"/>
      <c r="F79"/>
    </row>
    <row r="80" spans="1:6">
      <c r="A80" s="69" t="s">
        <v>72</v>
      </c>
      <c r="B80"/>
      <c r="C80"/>
      <c r="D80"/>
      <c r="E80"/>
      <c r="F80"/>
    </row>
    <row r="81" spans="1:6">
      <c r="A81" s="69" t="s">
        <v>3768</v>
      </c>
      <c r="B81"/>
      <c r="C81"/>
      <c r="D81"/>
      <c r="E81"/>
      <c r="F81"/>
    </row>
    <row r="82" spans="1:6">
      <c r="A82" s="69" t="s">
        <v>74</v>
      </c>
      <c r="B82"/>
      <c r="C82"/>
      <c r="D82"/>
      <c r="E82"/>
      <c r="F82"/>
    </row>
    <row r="83" spans="1:6">
      <c r="A83" s="69" t="s">
        <v>75</v>
      </c>
      <c r="B83"/>
      <c r="C83"/>
      <c r="D83"/>
      <c r="E83"/>
      <c r="F83"/>
    </row>
    <row r="84" spans="1:6">
      <c r="A84" s="69" t="s">
        <v>3652</v>
      </c>
      <c r="B84"/>
      <c r="C84"/>
      <c r="D84"/>
      <c r="E84"/>
      <c r="F84"/>
    </row>
    <row r="85" spans="1:6">
      <c r="A85" s="69" t="s">
        <v>76</v>
      </c>
      <c r="B85"/>
      <c r="C85"/>
      <c r="D85"/>
      <c r="E85"/>
      <c r="F85"/>
    </row>
    <row r="86" spans="1:6">
      <c r="A86" s="69" t="s">
        <v>77</v>
      </c>
      <c r="B86"/>
      <c r="C86"/>
      <c r="D86"/>
      <c r="E86"/>
      <c r="F86"/>
    </row>
    <row r="87" spans="1:6">
      <c r="A87" s="69" t="s">
        <v>78</v>
      </c>
      <c r="B87"/>
      <c r="C87"/>
      <c r="D87"/>
      <c r="E87"/>
      <c r="F87"/>
    </row>
    <row r="88" spans="1:6">
      <c r="A88" s="69" t="s">
        <v>198</v>
      </c>
      <c r="B88"/>
      <c r="C88"/>
      <c r="D88"/>
      <c r="E88"/>
      <c r="F88"/>
    </row>
    <row r="89" spans="1:6">
      <c r="A89" s="69" t="s">
        <v>2</v>
      </c>
      <c r="B89"/>
      <c r="C89"/>
      <c r="D89"/>
      <c r="E89"/>
      <c r="F89"/>
    </row>
    <row r="90" spans="1:6">
      <c r="A90" s="69" t="s">
        <v>4</v>
      </c>
      <c r="B90"/>
      <c r="C90"/>
      <c r="D90"/>
      <c r="E90"/>
      <c r="F90"/>
    </row>
    <row r="91" spans="1:6">
      <c r="A91" s="69" t="s">
        <v>8</v>
      </c>
      <c r="B91"/>
      <c r="C91"/>
      <c r="D91"/>
      <c r="E91"/>
      <c r="F91"/>
    </row>
    <row r="92" spans="1:6">
      <c r="A92" s="69" t="s">
        <v>81</v>
      </c>
      <c r="B92"/>
      <c r="C92"/>
      <c r="D92"/>
      <c r="E92"/>
      <c r="F92"/>
    </row>
    <row r="93" spans="1:6">
      <c r="A93" s="69" t="s">
        <v>209</v>
      </c>
      <c r="B93"/>
      <c r="C93"/>
      <c r="D93"/>
      <c r="E93"/>
      <c r="F93"/>
    </row>
    <row r="94" spans="1:6">
      <c r="A94" s="69" t="s">
        <v>82</v>
      </c>
      <c r="B94"/>
      <c r="C94"/>
      <c r="D94"/>
      <c r="E94"/>
      <c r="F94"/>
    </row>
    <row r="95" spans="1:6">
      <c r="A95" s="69" t="s">
        <v>83</v>
      </c>
      <c r="B95"/>
      <c r="C95"/>
      <c r="D95"/>
      <c r="E95"/>
      <c r="F95"/>
    </row>
    <row r="96" spans="1:6">
      <c r="A96" s="69" t="s">
        <v>217</v>
      </c>
      <c r="B96"/>
      <c r="C96"/>
      <c r="D96"/>
      <c r="E96"/>
      <c r="F96"/>
    </row>
    <row r="97" spans="1:6">
      <c r="A97" s="69" t="s">
        <v>89</v>
      </c>
      <c r="B97"/>
      <c r="C97"/>
      <c r="D97"/>
      <c r="E97"/>
      <c r="F97"/>
    </row>
    <row r="98" spans="1:6">
      <c r="A98" s="69" t="s">
        <v>42</v>
      </c>
      <c r="B98"/>
      <c r="C98"/>
      <c r="D98"/>
      <c r="E98"/>
      <c r="F98"/>
    </row>
    <row r="99" spans="1:6">
      <c r="A99" s="69" t="s">
        <v>90</v>
      </c>
      <c r="B99"/>
      <c r="C99"/>
      <c r="D99"/>
      <c r="E99"/>
      <c r="F99"/>
    </row>
    <row r="100" spans="1:6">
      <c r="A100" s="69" t="s">
        <v>91</v>
      </c>
      <c r="B100"/>
      <c r="C100"/>
      <c r="D100"/>
      <c r="E100"/>
      <c r="F100"/>
    </row>
    <row r="101" spans="1:6">
      <c r="A101" s="69" t="s">
        <v>92</v>
      </c>
      <c r="B101"/>
      <c r="C101"/>
      <c r="D101"/>
      <c r="E101"/>
      <c r="F101"/>
    </row>
    <row r="102" spans="1:6">
      <c r="A102" s="69" t="s">
        <v>93</v>
      </c>
      <c r="B102"/>
      <c r="C102"/>
      <c r="D102"/>
      <c r="E102"/>
      <c r="F102"/>
    </row>
    <row r="103" spans="1:6">
      <c r="A103" s="69" t="s">
        <v>94</v>
      </c>
      <c r="B103"/>
      <c r="C103"/>
      <c r="D103"/>
      <c r="E103"/>
      <c r="F103"/>
    </row>
    <row r="104" spans="1:6">
      <c r="A104" s="69" t="s">
        <v>95</v>
      </c>
      <c r="B104"/>
      <c r="C104"/>
      <c r="D104"/>
      <c r="E104"/>
      <c r="F104"/>
    </row>
    <row r="105" spans="1:6">
      <c r="A105" s="69" t="s">
        <v>96</v>
      </c>
      <c r="B105"/>
      <c r="C105"/>
      <c r="D105"/>
      <c r="E105"/>
      <c r="F105"/>
    </row>
    <row r="106" spans="1:6">
      <c r="A106" s="69" t="s">
        <v>97</v>
      </c>
      <c r="B106"/>
      <c r="C106"/>
      <c r="D106"/>
      <c r="E106"/>
      <c r="F106"/>
    </row>
    <row r="107" spans="1:6">
      <c r="A107" s="69" t="s">
        <v>98</v>
      </c>
      <c r="B107"/>
      <c r="C107"/>
      <c r="D107"/>
      <c r="E107"/>
      <c r="F107"/>
    </row>
    <row r="108" spans="1:6">
      <c r="A108" s="69" t="s">
        <v>99</v>
      </c>
      <c r="B108"/>
      <c r="C108"/>
      <c r="D108"/>
      <c r="E108"/>
      <c r="F108"/>
    </row>
    <row r="109" spans="1:6">
      <c r="A109" s="69" t="s">
        <v>100</v>
      </c>
      <c r="B109"/>
      <c r="C109"/>
      <c r="D109"/>
      <c r="E109"/>
      <c r="F109"/>
    </row>
    <row r="110" spans="1:6">
      <c r="A110" s="69" t="s">
        <v>101</v>
      </c>
      <c r="B110"/>
      <c r="C110"/>
      <c r="D110"/>
      <c r="E110"/>
      <c r="F110"/>
    </row>
    <row r="111" spans="1:6">
      <c r="A111" s="69" t="s">
        <v>102</v>
      </c>
      <c r="B111"/>
      <c r="C111"/>
      <c r="D111"/>
      <c r="E111"/>
      <c r="F111"/>
    </row>
    <row r="112" spans="1:6">
      <c r="A112" s="69" t="s">
        <v>103</v>
      </c>
      <c r="B112"/>
      <c r="C112"/>
      <c r="D112"/>
      <c r="E112"/>
      <c r="F112"/>
    </row>
    <row r="113" spans="1:6">
      <c r="A113" s="69" t="s">
        <v>104</v>
      </c>
      <c r="B113"/>
      <c r="C113"/>
      <c r="D113"/>
      <c r="E113"/>
      <c r="F113"/>
    </row>
    <row r="114" spans="1:6">
      <c r="A114" s="69" t="s">
        <v>105</v>
      </c>
      <c r="B114"/>
      <c r="C114"/>
      <c r="D114"/>
      <c r="E114"/>
      <c r="F114"/>
    </row>
    <row r="115" spans="1:6" ht="15">
      <c r="A115" s="69" t="s">
        <v>235</v>
      </c>
      <c r="B115"/>
      <c r="C115"/>
      <c r="D115"/>
      <c r="E115"/>
      <c r="F115"/>
    </row>
    <row r="116" spans="1:6">
      <c r="B116"/>
      <c r="C116"/>
      <c r="D116"/>
      <c r="E116"/>
      <c r="F116"/>
    </row>
    <row r="117" spans="1:6">
      <c r="B117"/>
      <c r="C117"/>
      <c r="D117"/>
      <c r="E117"/>
      <c r="F117"/>
    </row>
    <row r="118" spans="1:6">
      <c r="B118"/>
      <c r="C118"/>
      <c r="D118"/>
      <c r="E118"/>
      <c r="F118"/>
    </row>
    <row r="119" spans="1:6">
      <c r="B119"/>
      <c r="C119"/>
      <c r="D119"/>
      <c r="E119"/>
      <c r="F119"/>
    </row>
    <row r="120" spans="1:6">
      <c r="B120"/>
      <c r="C120"/>
      <c r="D120"/>
      <c r="E120"/>
      <c r="F120"/>
    </row>
    <row r="121" spans="1:6">
      <c r="B121"/>
      <c r="C121"/>
      <c r="D121"/>
      <c r="E121"/>
      <c r="F121"/>
    </row>
    <row r="122" spans="1:6">
      <c r="B122"/>
      <c r="C122"/>
      <c r="D122"/>
      <c r="E122"/>
      <c r="F122"/>
    </row>
    <row r="123" spans="1:6">
      <c r="B123"/>
      <c r="C123"/>
      <c r="D123"/>
      <c r="E123"/>
      <c r="F123"/>
    </row>
    <row r="124" spans="1:6">
      <c r="B124"/>
      <c r="C124"/>
      <c r="D124"/>
      <c r="E124"/>
      <c r="F124"/>
    </row>
    <row r="125" spans="1:6">
      <c r="B125"/>
      <c r="C125"/>
      <c r="D125"/>
      <c r="E125"/>
      <c r="F125"/>
    </row>
    <row r="126" spans="1:6">
      <c r="B126"/>
      <c r="C126"/>
      <c r="D126"/>
      <c r="E126"/>
      <c r="F126"/>
    </row>
    <row r="127" spans="1:6">
      <c r="B127"/>
      <c r="C127"/>
      <c r="D127"/>
      <c r="E127"/>
      <c r="F127"/>
    </row>
    <row r="128" spans="1:6">
      <c r="B128"/>
      <c r="C128"/>
      <c r="D128"/>
      <c r="E128"/>
      <c r="F128"/>
    </row>
    <row r="129" spans="2:6">
      <c r="B129"/>
      <c r="C129"/>
      <c r="D129"/>
      <c r="E129"/>
      <c r="F129"/>
    </row>
    <row r="130" spans="2:6">
      <c r="B130"/>
      <c r="C130"/>
      <c r="D130"/>
      <c r="E130"/>
      <c r="F130"/>
    </row>
    <row r="131" spans="2:6">
      <c r="B131"/>
      <c r="C131"/>
      <c r="D131"/>
      <c r="E131"/>
      <c r="F131"/>
    </row>
    <row r="132" spans="2:6">
      <c r="B132"/>
      <c r="C132"/>
      <c r="D132"/>
      <c r="E132"/>
      <c r="F132"/>
    </row>
    <row r="133" spans="2:6">
      <c r="B133"/>
      <c r="C133"/>
      <c r="D133"/>
      <c r="E133"/>
      <c r="F133"/>
    </row>
    <row r="134" spans="2:6">
      <c r="B134"/>
      <c r="C134"/>
      <c r="D134"/>
      <c r="E134"/>
      <c r="F134"/>
    </row>
    <row r="135" spans="2:6">
      <c r="B135"/>
      <c r="C135"/>
      <c r="D135"/>
      <c r="E135"/>
      <c r="F135"/>
    </row>
    <row r="136" spans="2:6">
      <c r="B136"/>
      <c r="C136"/>
      <c r="D136"/>
      <c r="E136"/>
      <c r="F136"/>
    </row>
    <row r="137" spans="2:6">
      <c r="B137"/>
      <c r="C137"/>
      <c r="D137"/>
      <c r="E137"/>
      <c r="F137"/>
    </row>
    <row r="138" spans="2:6">
      <c r="B138"/>
      <c r="C138"/>
      <c r="D138"/>
      <c r="E138"/>
      <c r="F138"/>
    </row>
    <row r="139" spans="2:6">
      <c r="B139"/>
      <c r="C139"/>
      <c r="D139"/>
      <c r="E139"/>
      <c r="F139"/>
    </row>
    <row r="140" spans="2:6">
      <c r="B140"/>
      <c r="C140"/>
      <c r="D140"/>
      <c r="E140"/>
      <c r="F140"/>
    </row>
    <row r="141" spans="2:6">
      <c r="B141"/>
      <c r="C141"/>
      <c r="D141"/>
      <c r="E141"/>
      <c r="F141"/>
    </row>
    <row r="142" spans="2:6">
      <c r="B142"/>
      <c r="C142"/>
      <c r="D142"/>
      <c r="E142"/>
      <c r="F142"/>
    </row>
    <row r="143" spans="2:6">
      <c r="B143"/>
      <c r="C143"/>
      <c r="D143"/>
      <c r="E143"/>
      <c r="F143"/>
    </row>
    <row r="144" spans="2:6">
      <c r="B144"/>
      <c r="C144"/>
      <c r="D144"/>
      <c r="E144"/>
      <c r="F144"/>
    </row>
    <row r="145" spans="2:6">
      <c r="B145"/>
      <c r="C145"/>
      <c r="D145"/>
      <c r="E145"/>
      <c r="F145"/>
    </row>
    <row r="146" spans="2:6">
      <c r="B146"/>
      <c r="C146"/>
      <c r="D146"/>
      <c r="E146"/>
      <c r="F146"/>
    </row>
    <row r="147" spans="2:6">
      <c r="B147"/>
      <c r="C147"/>
      <c r="D147"/>
      <c r="E147"/>
      <c r="F147"/>
    </row>
    <row r="148" spans="2:6">
      <c r="B148"/>
      <c r="C148"/>
      <c r="D148"/>
      <c r="E148"/>
      <c r="F148"/>
    </row>
    <row r="149" spans="2:6">
      <c r="B149"/>
      <c r="C149"/>
      <c r="D149"/>
      <c r="E149"/>
      <c r="F149"/>
    </row>
    <row r="150" spans="2:6">
      <c r="B150"/>
      <c r="C150"/>
      <c r="D150"/>
      <c r="E150"/>
      <c r="F150"/>
    </row>
    <row r="151" spans="2:6">
      <c r="B151"/>
      <c r="C151"/>
      <c r="D151"/>
      <c r="E151"/>
      <c r="F151"/>
    </row>
    <row r="152" spans="2:6">
      <c r="B152"/>
      <c r="C152"/>
      <c r="D152"/>
      <c r="E152"/>
      <c r="F152"/>
    </row>
    <row r="153" spans="2:6">
      <c r="B153"/>
      <c r="C153"/>
      <c r="D153"/>
      <c r="E153"/>
      <c r="F153"/>
    </row>
    <row r="154" spans="2:6">
      <c r="B154"/>
      <c r="C154"/>
      <c r="D154"/>
      <c r="E154"/>
      <c r="F154"/>
    </row>
    <row r="155" spans="2:6">
      <c r="B155"/>
      <c r="C155"/>
      <c r="D155"/>
      <c r="E155"/>
      <c r="F155"/>
    </row>
    <row r="156" spans="2:6">
      <c r="B156"/>
      <c r="C156"/>
      <c r="D156"/>
      <c r="E156"/>
      <c r="F156"/>
    </row>
    <row r="157" spans="2:6">
      <c r="B157"/>
      <c r="C157"/>
      <c r="D157"/>
      <c r="E157"/>
      <c r="F157"/>
    </row>
    <row r="158" spans="2:6">
      <c r="B158"/>
      <c r="C158"/>
      <c r="D158"/>
      <c r="E158"/>
      <c r="F158"/>
    </row>
    <row r="159" spans="2:6">
      <c r="B159"/>
      <c r="C159"/>
      <c r="D159"/>
      <c r="E159"/>
      <c r="F159"/>
    </row>
    <row r="160" spans="2:6">
      <c r="B160"/>
      <c r="C160"/>
      <c r="D160"/>
      <c r="E160"/>
      <c r="F160"/>
    </row>
    <row r="161" spans="2:6">
      <c r="B161"/>
      <c r="C161"/>
      <c r="D161"/>
      <c r="E161"/>
      <c r="F161"/>
    </row>
    <row r="162" spans="2:6">
      <c r="B162"/>
      <c r="C162"/>
      <c r="D162"/>
      <c r="E162"/>
      <c r="F162"/>
    </row>
    <row r="163" spans="2:6">
      <c r="B163"/>
      <c r="C163"/>
      <c r="D163"/>
      <c r="E163"/>
      <c r="F163"/>
    </row>
    <row r="164" spans="2:6">
      <c r="B164"/>
      <c r="C164"/>
      <c r="D164"/>
      <c r="E164"/>
      <c r="F164"/>
    </row>
    <row r="165" spans="2:6">
      <c r="B165"/>
      <c r="C165"/>
      <c r="D165"/>
      <c r="E165"/>
      <c r="F165"/>
    </row>
    <row r="166" spans="2:6">
      <c r="B166"/>
      <c r="C166"/>
      <c r="D166"/>
      <c r="E166"/>
      <c r="F166"/>
    </row>
    <row r="167" spans="2:6">
      <c r="B167"/>
      <c r="C167"/>
      <c r="D167"/>
      <c r="E167"/>
      <c r="F167"/>
    </row>
    <row r="168" spans="2:6">
      <c r="B168"/>
      <c r="C168"/>
      <c r="D168"/>
      <c r="E168"/>
      <c r="F168"/>
    </row>
    <row r="169" spans="2:6">
      <c r="B169"/>
      <c r="C169"/>
      <c r="D169"/>
      <c r="E169"/>
      <c r="F169"/>
    </row>
    <row r="170" spans="2:6">
      <c r="B170"/>
      <c r="C170"/>
      <c r="D170"/>
      <c r="E170"/>
      <c r="F170"/>
    </row>
    <row r="171" spans="2:6">
      <c r="B171"/>
      <c r="C171"/>
      <c r="D171"/>
      <c r="E171"/>
      <c r="F171"/>
    </row>
    <row r="172" spans="2:6">
      <c r="B172"/>
      <c r="C172"/>
      <c r="D172"/>
      <c r="E172"/>
      <c r="F172"/>
    </row>
    <row r="173" spans="2:6">
      <c r="B173"/>
      <c r="C173"/>
      <c r="D173"/>
      <c r="E173"/>
      <c r="F173"/>
    </row>
    <row r="174" spans="2:6">
      <c r="B174"/>
      <c r="C174"/>
      <c r="D174"/>
      <c r="E174"/>
      <c r="F174"/>
    </row>
    <row r="175" spans="2:6">
      <c r="B175"/>
      <c r="C175"/>
      <c r="D175"/>
      <c r="E175"/>
      <c r="F175"/>
    </row>
    <row r="176" spans="2:6">
      <c r="B176"/>
      <c r="C176"/>
      <c r="D176"/>
      <c r="E176"/>
      <c r="F176"/>
    </row>
    <row r="177" spans="2:6">
      <c r="B177"/>
      <c r="C177"/>
      <c r="D177"/>
      <c r="E177"/>
      <c r="F177"/>
    </row>
    <row r="178" spans="2:6">
      <c r="B178"/>
      <c r="C178"/>
      <c r="D178"/>
      <c r="E178"/>
      <c r="F178"/>
    </row>
    <row r="179" spans="2:6">
      <c r="B179"/>
      <c r="C179"/>
      <c r="D179"/>
      <c r="E179"/>
      <c r="F179"/>
    </row>
    <row r="180" spans="2:6">
      <c r="B180"/>
      <c r="C180"/>
      <c r="D180"/>
      <c r="E180"/>
      <c r="F180"/>
    </row>
    <row r="181" spans="2:6">
      <c r="B181"/>
      <c r="C181"/>
      <c r="D181"/>
      <c r="E181"/>
      <c r="F181"/>
    </row>
    <row r="182" spans="2:6">
      <c r="B182"/>
      <c r="C182"/>
      <c r="D182"/>
      <c r="E182"/>
      <c r="F182"/>
    </row>
    <row r="183" spans="2:6">
      <c r="B183"/>
      <c r="C183"/>
      <c r="D183"/>
      <c r="E183"/>
      <c r="F183"/>
    </row>
    <row r="184" spans="2:6">
      <c r="B184"/>
      <c r="C184"/>
      <c r="D184"/>
      <c r="E184"/>
      <c r="F184"/>
    </row>
    <row r="185" spans="2:6">
      <c r="B185"/>
      <c r="C185"/>
      <c r="D185"/>
      <c r="E185"/>
      <c r="F185"/>
    </row>
    <row r="186" spans="2:6">
      <c r="B186"/>
      <c r="C186"/>
      <c r="D186"/>
      <c r="E186"/>
      <c r="F186"/>
    </row>
    <row r="187" spans="2:6">
      <c r="B187"/>
      <c r="C187"/>
      <c r="D187"/>
      <c r="E187"/>
      <c r="F187"/>
    </row>
    <row r="188" spans="2:6">
      <c r="B188"/>
      <c r="C188"/>
      <c r="D188"/>
      <c r="E188"/>
      <c r="F188"/>
    </row>
    <row r="189" spans="2:6">
      <c r="B189"/>
      <c r="C189"/>
      <c r="D189"/>
      <c r="E189"/>
      <c r="F189"/>
    </row>
    <row r="190" spans="2:6">
      <c r="B190"/>
      <c r="C190"/>
      <c r="D190"/>
      <c r="E190"/>
      <c r="F190"/>
    </row>
    <row r="191" spans="2:6">
      <c r="B191"/>
      <c r="C191"/>
      <c r="D191"/>
      <c r="E191"/>
      <c r="F191"/>
    </row>
    <row r="192" spans="2:6">
      <c r="B192"/>
      <c r="C192"/>
      <c r="D192"/>
      <c r="E192"/>
      <c r="F192"/>
    </row>
    <row r="193" spans="2:6">
      <c r="B193"/>
      <c r="C193"/>
      <c r="D193"/>
      <c r="E193"/>
      <c r="F193"/>
    </row>
    <row r="194" spans="2:6">
      <c r="B194"/>
      <c r="C194"/>
      <c r="D194"/>
      <c r="E194"/>
      <c r="F194"/>
    </row>
    <row r="195" spans="2:6">
      <c r="B195"/>
      <c r="C195"/>
      <c r="D195"/>
      <c r="E195"/>
      <c r="F195"/>
    </row>
    <row r="196" spans="2:6">
      <c r="B196"/>
      <c r="C196"/>
      <c r="D196"/>
      <c r="E196"/>
      <c r="F196"/>
    </row>
    <row r="197" spans="2:6">
      <c r="B197"/>
      <c r="C197"/>
      <c r="D197"/>
      <c r="E197"/>
      <c r="F197"/>
    </row>
    <row r="198" spans="2:6">
      <c r="B198"/>
      <c r="C198"/>
      <c r="D198"/>
      <c r="E198"/>
      <c r="F198"/>
    </row>
    <row r="199" spans="2:6">
      <c r="B199"/>
      <c r="C199"/>
      <c r="D199"/>
      <c r="E199"/>
      <c r="F199"/>
    </row>
    <row r="200" spans="2:6">
      <c r="B200"/>
      <c r="C200"/>
      <c r="D200"/>
      <c r="E200"/>
      <c r="F200"/>
    </row>
    <row r="201" spans="2:6">
      <c r="B201"/>
      <c r="C201"/>
      <c r="D201"/>
      <c r="E201"/>
      <c r="F201"/>
    </row>
    <row r="202" spans="2:6">
      <c r="B202"/>
      <c r="C202"/>
      <c r="D202"/>
      <c r="E202"/>
      <c r="F202"/>
    </row>
    <row r="203" spans="2:6">
      <c r="B203"/>
      <c r="C203"/>
      <c r="D203"/>
      <c r="E203"/>
      <c r="F203"/>
    </row>
    <row r="204" spans="2:6">
      <c r="B204"/>
      <c r="C204"/>
      <c r="D204"/>
      <c r="E204"/>
      <c r="F204"/>
    </row>
    <row r="205" spans="2:6">
      <c r="B205"/>
      <c r="C205"/>
      <c r="D205"/>
      <c r="E205"/>
      <c r="F205"/>
    </row>
    <row r="206" spans="2:6">
      <c r="B206"/>
      <c r="C206"/>
      <c r="D206"/>
      <c r="E206"/>
      <c r="F206"/>
    </row>
    <row r="207" spans="2:6">
      <c r="B207"/>
      <c r="C207"/>
      <c r="D207"/>
      <c r="E207"/>
      <c r="F207"/>
    </row>
    <row r="208" spans="2:6">
      <c r="B208"/>
      <c r="C208"/>
      <c r="D208"/>
      <c r="E208"/>
      <c r="F208"/>
    </row>
    <row r="209" spans="2:6">
      <c r="B209"/>
      <c r="C209"/>
      <c r="D209"/>
      <c r="E209"/>
      <c r="F209"/>
    </row>
    <row r="210" spans="2:6">
      <c r="B210"/>
      <c r="C210"/>
      <c r="D210"/>
      <c r="E210"/>
      <c r="F210"/>
    </row>
    <row r="211" spans="2:6">
      <c r="B211"/>
      <c r="C211"/>
      <c r="D211"/>
      <c r="E211"/>
      <c r="F211"/>
    </row>
    <row r="212" spans="2:6">
      <c r="B212"/>
      <c r="C212"/>
      <c r="D212"/>
      <c r="E212"/>
      <c r="F212"/>
    </row>
    <row r="213" spans="2:6">
      <c r="B213"/>
      <c r="C213"/>
      <c r="D213"/>
      <c r="E213"/>
      <c r="F213"/>
    </row>
    <row r="214" spans="2:6">
      <c r="B214"/>
      <c r="C214"/>
      <c r="D214"/>
      <c r="E214"/>
      <c r="F214"/>
    </row>
    <row r="215" spans="2:6">
      <c r="B215"/>
      <c r="C215"/>
      <c r="D215"/>
      <c r="E215"/>
      <c r="F215"/>
    </row>
    <row r="216" spans="2:6">
      <c r="B216"/>
      <c r="C216"/>
      <c r="D216"/>
      <c r="E216"/>
      <c r="F216"/>
    </row>
    <row r="217" spans="2:6">
      <c r="B217"/>
      <c r="C217"/>
      <c r="D217"/>
      <c r="E217"/>
      <c r="F217"/>
    </row>
    <row r="218" spans="2:6">
      <c r="B218"/>
      <c r="C218"/>
      <c r="D218"/>
      <c r="E218"/>
      <c r="F218"/>
    </row>
    <row r="219" spans="2:6">
      <c r="B219"/>
      <c r="C219"/>
      <c r="D219"/>
      <c r="E219"/>
      <c r="F219"/>
    </row>
    <row r="220" spans="2:6">
      <c r="B220"/>
      <c r="C220"/>
      <c r="D220"/>
      <c r="E220"/>
      <c r="F220"/>
    </row>
    <row r="221" spans="2:6">
      <c r="B221"/>
      <c r="C221"/>
      <c r="D221"/>
      <c r="E221"/>
      <c r="F221"/>
    </row>
    <row r="222" spans="2:6">
      <c r="B222"/>
      <c r="C222"/>
      <c r="D222"/>
      <c r="E222"/>
      <c r="F222"/>
    </row>
    <row r="223" spans="2:6">
      <c r="B223"/>
      <c r="C223"/>
      <c r="D223"/>
      <c r="E223"/>
      <c r="F223"/>
    </row>
    <row r="224" spans="2:6">
      <c r="B224"/>
      <c r="C224"/>
      <c r="D224"/>
      <c r="E224"/>
      <c r="F224"/>
    </row>
    <row r="225" spans="2:6">
      <c r="B225"/>
      <c r="C225"/>
      <c r="D225"/>
      <c r="E225"/>
      <c r="F225"/>
    </row>
    <row r="226" spans="2:6">
      <c r="B226"/>
      <c r="C226"/>
      <c r="D226"/>
      <c r="E226"/>
      <c r="F226"/>
    </row>
    <row r="227" spans="2:6">
      <c r="B227"/>
      <c r="C227"/>
      <c r="D227"/>
      <c r="E227"/>
      <c r="F227"/>
    </row>
    <row r="228" spans="2:6">
      <c r="B228"/>
      <c r="C228"/>
      <c r="D228"/>
      <c r="E228"/>
      <c r="F228"/>
    </row>
    <row r="229" spans="2:6">
      <c r="B229"/>
      <c r="C229"/>
      <c r="D229"/>
      <c r="E229"/>
      <c r="F229"/>
    </row>
  </sheetData>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B42"/>
  <sheetViews>
    <sheetView workbookViewId="0">
      <selection activeCell="C15" sqref="C15"/>
    </sheetView>
  </sheetViews>
  <sheetFormatPr baseColWidth="10" defaultRowHeight="14.25"/>
  <cols>
    <col min="1" max="1" width="41.5" customWidth="1"/>
    <col min="2" max="2" width="16.25" style="77" bestFit="1" customWidth="1"/>
  </cols>
  <sheetData>
    <row r="1" spans="1:2">
      <c r="B1"/>
    </row>
    <row r="2" spans="1:2">
      <c r="B2"/>
    </row>
    <row r="3" spans="1:2" s="59" customFormat="1" ht="28.5">
      <c r="A3" s="68" t="s">
        <v>346</v>
      </c>
      <c r="B3" s="78" t="s">
        <v>347</v>
      </c>
    </row>
    <row r="4" spans="1:2">
      <c r="A4" s="60" t="s">
        <v>112</v>
      </c>
      <c r="B4" s="61">
        <v>11391508000</v>
      </c>
    </row>
    <row r="5" spans="1:2">
      <c r="A5" s="66" t="s">
        <v>218</v>
      </c>
      <c r="B5" s="61">
        <v>6091494400</v>
      </c>
    </row>
    <row r="6" spans="1:2">
      <c r="A6" s="66" t="s">
        <v>226</v>
      </c>
      <c r="B6" s="61">
        <v>3842235963</v>
      </c>
    </row>
    <row r="7" spans="1:2">
      <c r="A7" s="66" t="s">
        <v>163</v>
      </c>
      <c r="B7" s="61">
        <v>720000000</v>
      </c>
    </row>
    <row r="8" spans="1:2">
      <c r="A8" s="66" t="s">
        <v>222</v>
      </c>
      <c r="B8" s="61">
        <v>120000000</v>
      </c>
    </row>
    <row r="9" spans="1:2">
      <c r="A9" s="66" t="s">
        <v>224</v>
      </c>
      <c r="B9" s="61">
        <v>484373457</v>
      </c>
    </row>
    <row r="10" spans="1:2">
      <c r="A10" s="66" t="s">
        <v>225</v>
      </c>
      <c r="B10" s="61">
        <v>133404180</v>
      </c>
    </row>
    <row r="11" spans="1:2">
      <c r="A11" s="60" t="s">
        <v>184</v>
      </c>
      <c r="B11" s="61">
        <v>3990600000</v>
      </c>
    </row>
    <row r="12" spans="1:2">
      <c r="A12" s="66" t="s">
        <v>218</v>
      </c>
      <c r="B12" s="61">
        <v>2224474999</v>
      </c>
    </row>
    <row r="13" spans="1:2">
      <c r="A13" s="66" t="s">
        <v>226</v>
      </c>
      <c r="B13" s="61">
        <v>1354184738</v>
      </c>
    </row>
    <row r="14" spans="1:2">
      <c r="A14" s="66" t="s">
        <v>222</v>
      </c>
      <c r="B14" s="61">
        <v>20000000</v>
      </c>
    </row>
    <row r="15" spans="1:2">
      <c r="A15" s="66" t="s">
        <v>223</v>
      </c>
      <c r="B15" s="61">
        <v>14235262</v>
      </c>
    </row>
    <row r="16" spans="1:2">
      <c r="A16" s="66" t="s">
        <v>224</v>
      </c>
      <c r="B16" s="61">
        <v>271990705</v>
      </c>
    </row>
    <row r="17" spans="1:2">
      <c r="A17" s="66" t="s">
        <v>225</v>
      </c>
      <c r="B17" s="61">
        <v>105714296</v>
      </c>
    </row>
    <row r="18" spans="1:2">
      <c r="A18" s="60" t="s">
        <v>113</v>
      </c>
      <c r="B18" s="61">
        <v>14625549000</v>
      </c>
    </row>
    <row r="19" spans="1:2">
      <c r="A19" s="66" t="s">
        <v>218</v>
      </c>
      <c r="B19" s="61">
        <v>7035960528</v>
      </c>
    </row>
    <row r="20" spans="1:2">
      <c r="A20" s="66" t="s">
        <v>226</v>
      </c>
      <c r="B20" s="61">
        <v>781295274</v>
      </c>
    </row>
    <row r="21" spans="1:2">
      <c r="A21" s="66" t="s">
        <v>163</v>
      </c>
      <c r="B21" s="61">
        <v>440564000</v>
      </c>
    </row>
    <row r="22" spans="1:2">
      <c r="A22" s="66" t="s">
        <v>221</v>
      </c>
      <c r="B22" s="61">
        <v>2632524291</v>
      </c>
    </row>
    <row r="23" spans="1:2">
      <c r="A23" s="66" t="s">
        <v>222</v>
      </c>
      <c r="B23" s="61">
        <v>457477690</v>
      </c>
    </row>
    <row r="24" spans="1:2">
      <c r="A24" s="66" t="s">
        <v>223</v>
      </c>
      <c r="B24" s="61">
        <v>222691859</v>
      </c>
    </row>
    <row r="25" spans="1:2">
      <c r="A25" s="66" t="s">
        <v>224</v>
      </c>
      <c r="B25" s="61">
        <v>1621305832</v>
      </c>
    </row>
    <row r="26" spans="1:2">
      <c r="A26" s="66" t="s">
        <v>225</v>
      </c>
      <c r="B26" s="61">
        <v>1433729526</v>
      </c>
    </row>
    <row r="27" spans="1:2">
      <c r="A27" s="60" t="s">
        <v>31</v>
      </c>
      <c r="B27" s="61">
        <v>17375168000</v>
      </c>
    </row>
    <row r="28" spans="1:2">
      <c r="A28" s="66" t="s">
        <v>218</v>
      </c>
      <c r="B28" s="61">
        <v>4066028060</v>
      </c>
    </row>
    <row r="29" spans="1:2">
      <c r="A29" s="66" t="s">
        <v>226</v>
      </c>
      <c r="B29" s="61">
        <v>12059689002</v>
      </c>
    </row>
    <row r="30" spans="1:2">
      <c r="A30" s="66" t="s">
        <v>219</v>
      </c>
      <c r="B30" s="61">
        <v>752054000</v>
      </c>
    </row>
    <row r="31" spans="1:2">
      <c r="A31" s="66" t="s">
        <v>222</v>
      </c>
      <c r="B31" s="61">
        <v>100000000</v>
      </c>
    </row>
    <row r="32" spans="1:2">
      <c r="A32" s="66" t="s">
        <v>224</v>
      </c>
      <c r="B32" s="61">
        <v>105120000</v>
      </c>
    </row>
    <row r="33" spans="1:2">
      <c r="A33" s="66" t="s">
        <v>225</v>
      </c>
      <c r="B33" s="61">
        <v>292276938</v>
      </c>
    </row>
    <row r="34" spans="1:2">
      <c r="A34" s="60" t="s">
        <v>114</v>
      </c>
      <c r="B34" s="61">
        <v>16660557000</v>
      </c>
    </row>
    <row r="35" spans="1:2">
      <c r="A35" s="66" t="s">
        <v>218</v>
      </c>
      <c r="B35" s="61">
        <v>1881682419</v>
      </c>
    </row>
    <row r="36" spans="1:2">
      <c r="A36" s="66" t="s">
        <v>226</v>
      </c>
      <c r="B36" s="61">
        <v>10468037578</v>
      </c>
    </row>
    <row r="37" spans="1:2">
      <c r="A37" s="66" t="s">
        <v>219</v>
      </c>
      <c r="B37" s="61">
        <v>2935538831</v>
      </c>
    </row>
    <row r="38" spans="1:2">
      <c r="A38" s="66" t="s">
        <v>220</v>
      </c>
      <c r="B38" s="61">
        <v>190878852</v>
      </c>
    </row>
    <row r="39" spans="1:2">
      <c r="A39" s="66" t="s">
        <v>222</v>
      </c>
      <c r="B39" s="61">
        <v>42500000</v>
      </c>
    </row>
    <row r="40" spans="1:2">
      <c r="A40" s="66" t="s">
        <v>224</v>
      </c>
      <c r="B40" s="61">
        <v>100000000</v>
      </c>
    </row>
    <row r="41" spans="1:2">
      <c r="A41" s="66" t="s">
        <v>225</v>
      </c>
      <c r="B41" s="61">
        <v>1041919320</v>
      </c>
    </row>
    <row r="42" spans="1:2">
      <c r="A42" s="60" t="s">
        <v>235</v>
      </c>
      <c r="B42" s="61">
        <v>64043382000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97"/>
  <sheetViews>
    <sheetView topLeftCell="H1" zoomScale="80" zoomScaleNormal="80" workbookViewId="0">
      <selection activeCell="K3" sqref="K3"/>
    </sheetView>
  </sheetViews>
  <sheetFormatPr baseColWidth="10" defaultColWidth="12.625" defaultRowHeight="14.25"/>
  <cols>
    <col min="1" max="1" width="25.375" style="53" bestFit="1" customWidth="1"/>
    <col min="2" max="2" width="55.125" style="53" customWidth="1"/>
    <col min="3" max="3" width="75.75" style="53" customWidth="1"/>
    <col min="4" max="4" width="131.875" style="53" customWidth="1"/>
    <col min="5" max="5" width="27.375" style="53" bestFit="1" customWidth="1"/>
    <col min="6" max="6" width="87.625" style="53" bestFit="1" customWidth="1"/>
    <col min="7" max="7" width="52.75" style="53" bestFit="1" customWidth="1"/>
    <col min="8" max="8" width="63" style="53" bestFit="1" customWidth="1"/>
    <col min="9" max="9" width="48.75" style="53" bestFit="1" customWidth="1"/>
    <col min="10" max="10" width="46.875" style="53" bestFit="1" customWidth="1"/>
    <col min="11" max="11" width="27.875" style="53" bestFit="1" customWidth="1"/>
    <col min="12" max="12" width="71.75" style="53" bestFit="1" customWidth="1"/>
    <col min="13" max="16384" width="12.625" style="53"/>
  </cols>
  <sheetData>
    <row r="1" spans="1:12" s="52" customFormat="1" ht="41.25" customHeight="1">
      <c r="A1" s="51" t="s">
        <v>50</v>
      </c>
      <c r="B1" s="51" t="s">
        <v>51</v>
      </c>
      <c r="C1" s="51" t="s">
        <v>29</v>
      </c>
      <c r="D1" s="51" t="s">
        <v>28</v>
      </c>
      <c r="E1" s="51" t="s">
        <v>52</v>
      </c>
      <c r="F1" s="62" t="s">
        <v>27</v>
      </c>
      <c r="G1" s="51" t="s">
        <v>59</v>
      </c>
      <c r="H1" s="51" t="s">
        <v>23</v>
      </c>
      <c r="I1" s="51" t="s">
        <v>62</v>
      </c>
      <c r="J1" s="51" t="s">
        <v>63</v>
      </c>
      <c r="K1" s="51" t="s">
        <v>136</v>
      </c>
      <c r="L1" s="51" t="s">
        <v>67</v>
      </c>
    </row>
    <row r="2" spans="1:12" ht="12.75" customHeight="1">
      <c r="A2" s="53" t="s">
        <v>151</v>
      </c>
      <c r="B2" s="53" t="s">
        <v>112</v>
      </c>
      <c r="C2" s="53" t="s">
        <v>115</v>
      </c>
      <c r="D2" s="54" t="s">
        <v>183</v>
      </c>
      <c r="E2" s="54" t="s">
        <v>215</v>
      </c>
      <c r="F2" s="54" t="s">
        <v>71</v>
      </c>
      <c r="G2" s="54" t="s">
        <v>40</v>
      </c>
      <c r="H2" s="54" t="s">
        <v>218</v>
      </c>
      <c r="I2" s="54" t="s">
        <v>230</v>
      </c>
      <c r="J2" s="54" t="s">
        <v>227</v>
      </c>
      <c r="K2" s="53" t="s">
        <v>38</v>
      </c>
      <c r="L2" s="53" t="s">
        <v>164</v>
      </c>
    </row>
    <row r="3" spans="1:12" ht="12.75" customHeight="1">
      <c r="A3" s="53" t="s">
        <v>152</v>
      </c>
      <c r="B3" s="53" t="s">
        <v>184</v>
      </c>
      <c r="C3" s="53" t="s">
        <v>116</v>
      </c>
      <c r="D3" s="54" t="s">
        <v>122</v>
      </c>
      <c r="E3" s="54" t="s">
        <v>216</v>
      </c>
      <c r="F3" s="54" t="s">
        <v>3</v>
      </c>
      <c r="G3" s="54" t="s">
        <v>106</v>
      </c>
      <c r="H3" s="54" t="s">
        <v>219</v>
      </c>
      <c r="I3" s="54" t="s">
        <v>156</v>
      </c>
      <c r="J3" s="54" t="s">
        <v>195</v>
      </c>
      <c r="K3" s="53" t="s">
        <v>178</v>
      </c>
      <c r="L3" s="53" t="s">
        <v>165</v>
      </c>
    </row>
    <row r="4" spans="1:12">
      <c r="A4" s="54" t="s">
        <v>153</v>
      </c>
      <c r="B4" s="54" t="s">
        <v>113</v>
      </c>
      <c r="C4" s="53" t="s">
        <v>117</v>
      </c>
      <c r="D4" s="54" t="s">
        <v>121</v>
      </c>
      <c r="E4" t="s">
        <v>192</v>
      </c>
      <c r="F4" s="54" t="s">
        <v>199</v>
      </c>
      <c r="G4" s="54" t="s">
        <v>41</v>
      </c>
      <c r="H4" s="54" t="s">
        <v>220</v>
      </c>
      <c r="I4" s="54" t="s">
        <v>157</v>
      </c>
      <c r="J4" s="54" t="s">
        <v>155</v>
      </c>
      <c r="K4" s="53" t="s">
        <v>179</v>
      </c>
      <c r="L4" s="53" t="s">
        <v>166</v>
      </c>
    </row>
    <row r="5" spans="1:12">
      <c r="A5" s="54" t="s">
        <v>64</v>
      </c>
      <c r="B5" s="54" t="s">
        <v>31</v>
      </c>
      <c r="C5" s="56" t="s">
        <v>206</v>
      </c>
      <c r="D5" s="54" t="s">
        <v>120</v>
      </c>
      <c r="E5" t="s">
        <v>193</v>
      </c>
      <c r="F5" s="54" t="s">
        <v>72</v>
      </c>
      <c r="G5" s="54" t="s">
        <v>107</v>
      </c>
      <c r="H5" s="54" t="s">
        <v>163</v>
      </c>
      <c r="I5" s="54" t="s">
        <v>158</v>
      </c>
      <c r="J5" s="54" t="s">
        <v>201</v>
      </c>
      <c r="K5" s="53" t="s">
        <v>180</v>
      </c>
      <c r="L5" s="53" t="s">
        <v>167</v>
      </c>
    </row>
    <row r="6" spans="1:12">
      <c r="A6" s="54" t="s">
        <v>154</v>
      </c>
      <c r="B6" s="54" t="s">
        <v>114</v>
      </c>
      <c r="C6" s="54" t="s">
        <v>118</v>
      </c>
      <c r="D6" s="54" t="s">
        <v>123</v>
      </c>
      <c r="E6" s="54" t="s">
        <v>208</v>
      </c>
      <c r="F6" s="54" t="s">
        <v>73</v>
      </c>
      <c r="G6" s="54" t="s">
        <v>108</v>
      </c>
      <c r="H6" s="54" t="s">
        <v>221</v>
      </c>
      <c r="I6" s="54" t="s">
        <v>159</v>
      </c>
      <c r="J6" s="54" t="s">
        <v>229</v>
      </c>
      <c r="L6" s="53" t="s">
        <v>48</v>
      </c>
    </row>
    <row r="7" spans="1:12">
      <c r="A7" s="54"/>
      <c r="B7" s="54"/>
      <c r="C7" s="54" t="s">
        <v>13</v>
      </c>
      <c r="D7" s="54" t="s">
        <v>213</v>
      </c>
      <c r="E7" s="54" t="s">
        <v>200</v>
      </c>
      <c r="F7" s="54" t="s">
        <v>74</v>
      </c>
      <c r="G7" s="54" t="s">
        <v>109</v>
      </c>
      <c r="H7" s="54" t="s">
        <v>222</v>
      </c>
      <c r="I7" s="54"/>
      <c r="J7" s="54"/>
      <c r="L7" s="53" t="s">
        <v>168</v>
      </c>
    </row>
    <row r="8" spans="1:12">
      <c r="A8" s="54"/>
      <c r="B8" s="54"/>
      <c r="C8" s="54" t="s">
        <v>119</v>
      </c>
      <c r="D8" s="54" t="s">
        <v>214</v>
      </c>
      <c r="E8" s="54" t="s">
        <v>202</v>
      </c>
      <c r="F8" s="54" t="s">
        <v>75</v>
      </c>
      <c r="G8" s="54" t="s">
        <v>110</v>
      </c>
      <c r="H8" s="54" t="s">
        <v>223</v>
      </c>
      <c r="I8" s="54"/>
      <c r="J8" s="54"/>
      <c r="L8" s="53" t="s">
        <v>169</v>
      </c>
    </row>
    <row r="9" spans="1:12">
      <c r="A9" s="54"/>
      <c r="B9" s="54"/>
      <c r="D9" s="54" t="s">
        <v>185</v>
      </c>
      <c r="E9" s="54" t="s">
        <v>231</v>
      </c>
      <c r="F9" s="54" t="s">
        <v>17</v>
      </c>
      <c r="G9" s="54" t="s">
        <v>111</v>
      </c>
      <c r="H9" s="54" t="s">
        <v>224</v>
      </c>
      <c r="I9" s="54"/>
      <c r="J9" s="54"/>
      <c r="L9" s="53" t="s">
        <v>170</v>
      </c>
    </row>
    <row r="10" spans="1:12">
      <c r="A10" s="54"/>
      <c r="B10" s="54"/>
      <c r="D10" s="54" t="s">
        <v>124</v>
      </c>
      <c r="E10" s="54" t="s">
        <v>232</v>
      </c>
      <c r="F10" s="54" t="s">
        <v>210</v>
      </c>
      <c r="G10" s="54" t="s">
        <v>182</v>
      </c>
      <c r="H10" s="53" t="s">
        <v>225</v>
      </c>
      <c r="I10" s="54"/>
      <c r="L10" s="53" t="s">
        <v>171</v>
      </c>
    </row>
    <row r="11" spans="1:12">
      <c r="A11" s="54"/>
      <c r="B11" s="54"/>
      <c r="D11" s="54" t="s">
        <v>125</v>
      </c>
      <c r="E11" s="54" t="s">
        <v>233</v>
      </c>
      <c r="F11" s="54" t="s">
        <v>76</v>
      </c>
      <c r="G11" s="54" t="s">
        <v>181</v>
      </c>
      <c r="H11" s="53" t="s">
        <v>226</v>
      </c>
      <c r="I11" s="54"/>
      <c r="L11" s="53" t="s">
        <v>172</v>
      </c>
    </row>
    <row r="12" spans="1:12">
      <c r="A12" s="54"/>
      <c r="B12" s="54"/>
      <c r="D12" s="54" t="s">
        <v>194</v>
      </c>
      <c r="E12" s="54" t="s">
        <v>234</v>
      </c>
      <c r="F12" s="54" t="s">
        <v>77</v>
      </c>
      <c r="G12" s="53" t="s">
        <v>228</v>
      </c>
      <c r="I12" s="54"/>
      <c r="J12" s="54"/>
      <c r="L12" s="53" t="s">
        <v>173</v>
      </c>
    </row>
    <row r="13" spans="1:12">
      <c r="A13" s="54"/>
      <c r="B13" s="54"/>
      <c r="D13" s="54" t="s">
        <v>32</v>
      </c>
      <c r="E13" s="54"/>
      <c r="F13" s="54" t="s">
        <v>78</v>
      </c>
      <c r="I13" s="54"/>
      <c r="J13" s="54"/>
      <c r="L13" s="53" t="s">
        <v>174</v>
      </c>
    </row>
    <row r="14" spans="1:12">
      <c r="A14" s="54"/>
      <c r="B14" s="54"/>
      <c r="D14" s="54" t="s">
        <v>33</v>
      </c>
      <c r="E14" s="54"/>
      <c r="F14" s="54" t="s">
        <v>79</v>
      </c>
      <c r="G14" s="54"/>
      <c r="H14" s="54"/>
      <c r="I14" s="54"/>
      <c r="J14" s="54"/>
      <c r="L14" s="53" t="s">
        <v>175</v>
      </c>
    </row>
    <row r="15" spans="1:12">
      <c r="A15" s="54"/>
      <c r="B15" s="54"/>
      <c r="D15" s="54" t="s">
        <v>34</v>
      </c>
      <c r="E15" s="54"/>
      <c r="F15" s="54" t="s">
        <v>196</v>
      </c>
      <c r="G15" s="54"/>
      <c r="H15" s="54"/>
      <c r="I15" s="54"/>
      <c r="L15" s="53" t="s">
        <v>176</v>
      </c>
    </row>
    <row r="16" spans="1:12">
      <c r="A16" s="54"/>
      <c r="B16" s="54"/>
      <c r="D16" s="54" t="s">
        <v>35</v>
      </c>
      <c r="E16" s="54"/>
      <c r="F16" s="54" t="s">
        <v>6</v>
      </c>
      <c r="G16" s="54"/>
      <c r="H16" s="54"/>
      <c r="I16" s="54"/>
      <c r="L16" s="53" t="s">
        <v>177</v>
      </c>
    </row>
    <row r="17" spans="1:10">
      <c r="A17" s="54"/>
      <c r="B17" s="54"/>
      <c r="D17" s="54" t="s">
        <v>36</v>
      </c>
      <c r="E17" s="54"/>
      <c r="F17" s="54" t="s">
        <v>198</v>
      </c>
      <c r="G17" s="54"/>
      <c r="H17" s="54"/>
      <c r="I17" s="54"/>
      <c r="J17" s="54"/>
    </row>
    <row r="18" spans="1:10">
      <c r="A18" s="54"/>
      <c r="B18" s="54"/>
      <c r="D18" s="53" t="s">
        <v>203</v>
      </c>
      <c r="E18" s="54"/>
      <c r="F18" s="54" t="s">
        <v>80</v>
      </c>
      <c r="G18" s="54"/>
      <c r="H18" s="54"/>
      <c r="I18" s="54"/>
      <c r="J18" s="54"/>
    </row>
    <row r="19" spans="1:10">
      <c r="A19" s="54"/>
      <c r="B19" s="54"/>
      <c r="D19" s="53" t="s">
        <v>204</v>
      </c>
      <c r="E19" s="54"/>
      <c r="F19" s="54" t="s">
        <v>2</v>
      </c>
      <c r="G19" s="54"/>
      <c r="H19" s="55"/>
      <c r="I19" s="54"/>
      <c r="J19" s="54"/>
    </row>
    <row r="20" spans="1:10">
      <c r="A20" s="54"/>
      <c r="B20" s="54"/>
      <c r="D20" s="53" t="s">
        <v>205</v>
      </c>
      <c r="E20" s="54"/>
      <c r="F20" s="54" t="s">
        <v>211</v>
      </c>
      <c r="G20" s="54"/>
      <c r="H20" s="55"/>
      <c r="I20" s="54"/>
    </row>
    <row r="21" spans="1:10">
      <c r="A21" s="54"/>
      <c r="B21" s="54"/>
      <c r="D21" s="54" t="s">
        <v>207</v>
      </c>
      <c r="E21" s="54"/>
      <c r="F21" s="54" t="s">
        <v>4</v>
      </c>
      <c r="G21" s="54"/>
      <c r="H21" s="55"/>
      <c r="I21" s="54"/>
      <c r="J21" s="54"/>
    </row>
    <row r="22" spans="1:10">
      <c r="A22" s="54"/>
      <c r="B22" s="54"/>
      <c r="D22" s="54" t="s">
        <v>131</v>
      </c>
      <c r="E22" s="54"/>
      <c r="F22" s="54" t="s">
        <v>8</v>
      </c>
      <c r="G22" s="54"/>
      <c r="H22" s="55"/>
      <c r="I22" s="54"/>
      <c r="J22" s="54"/>
    </row>
    <row r="23" spans="1:10">
      <c r="A23" s="54"/>
      <c r="B23" s="54"/>
      <c r="D23" s="54" t="s">
        <v>126</v>
      </c>
      <c r="E23" s="54"/>
      <c r="F23" s="54" t="s">
        <v>81</v>
      </c>
      <c r="G23" s="54"/>
      <c r="H23" s="54"/>
      <c r="I23" s="54"/>
    </row>
    <row r="24" spans="1:10">
      <c r="A24" s="54"/>
      <c r="B24" s="54"/>
      <c r="D24" s="54" t="s">
        <v>127</v>
      </c>
      <c r="E24" s="54"/>
      <c r="F24" s="54" t="s">
        <v>7</v>
      </c>
      <c r="G24" s="54"/>
      <c r="H24" s="54"/>
      <c r="I24" s="54"/>
    </row>
    <row r="25" spans="1:10">
      <c r="A25" s="54"/>
      <c r="B25" s="54"/>
      <c r="D25" s="54" t="s">
        <v>128</v>
      </c>
      <c r="E25" s="54"/>
      <c r="F25" s="54" t="s">
        <v>209</v>
      </c>
      <c r="G25" s="54"/>
      <c r="H25" s="54"/>
      <c r="I25" s="54"/>
      <c r="J25" s="54"/>
    </row>
    <row r="26" spans="1:10">
      <c r="A26" s="54"/>
      <c r="B26" s="54"/>
      <c r="D26" s="54" t="s">
        <v>129</v>
      </c>
      <c r="E26" s="54"/>
      <c r="F26" s="54" t="s">
        <v>82</v>
      </c>
      <c r="G26" s="54"/>
      <c r="H26" s="54"/>
      <c r="I26" s="54"/>
      <c r="J26" s="54"/>
    </row>
    <row r="27" spans="1:10">
      <c r="A27" s="54"/>
      <c r="B27" s="54"/>
      <c r="C27" s="54"/>
      <c r="D27" s="54" t="s">
        <v>130</v>
      </c>
      <c r="E27" s="54"/>
      <c r="F27" s="54" t="s">
        <v>16</v>
      </c>
      <c r="G27" s="54"/>
      <c r="H27" s="54"/>
      <c r="I27" s="54"/>
      <c r="J27" s="54"/>
    </row>
    <row r="28" spans="1:10">
      <c r="A28" s="54"/>
      <c r="B28" s="54"/>
      <c r="C28" s="54"/>
      <c r="E28" s="54"/>
      <c r="F28" s="54" t="s">
        <v>83</v>
      </c>
      <c r="G28" s="54"/>
      <c r="H28" s="54"/>
      <c r="I28" s="54"/>
      <c r="J28" s="54"/>
    </row>
    <row r="29" spans="1:10">
      <c r="A29" s="54"/>
      <c r="B29" s="54"/>
      <c r="C29" s="54"/>
      <c r="E29" s="54"/>
      <c r="F29" s="54" t="s">
        <v>84</v>
      </c>
      <c r="G29" s="54"/>
      <c r="H29" s="54"/>
      <c r="I29" s="54"/>
      <c r="J29" s="54"/>
    </row>
    <row r="30" spans="1:10">
      <c r="A30" s="54"/>
      <c r="B30" s="54"/>
      <c r="C30" s="54"/>
      <c r="E30" s="54"/>
      <c r="F30" s="54" t="s">
        <v>14</v>
      </c>
      <c r="G30" s="54"/>
      <c r="H30" s="54"/>
      <c r="I30" s="54"/>
      <c r="J30" s="54"/>
    </row>
    <row r="31" spans="1:10">
      <c r="A31" s="54"/>
      <c r="B31" s="54"/>
      <c r="C31" s="54"/>
      <c r="E31" s="54"/>
      <c r="F31" s="54" t="s">
        <v>212</v>
      </c>
      <c r="G31" s="54"/>
      <c r="H31" s="54"/>
      <c r="I31" s="54"/>
      <c r="J31" s="54"/>
    </row>
    <row r="32" spans="1:10">
      <c r="A32" s="54"/>
      <c r="B32" s="54"/>
      <c r="C32" s="54"/>
      <c r="E32" s="54"/>
      <c r="F32" s="54" t="s">
        <v>85</v>
      </c>
      <c r="G32" s="54"/>
      <c r="H32" s="54"/>
      <c r="I32" s="54"/>
      <c r="J32" s="54"/>
    </row>
    <row r="33" spans="1:10">
      <c r="A33" s="54"/>
      <c r="B33" s="54"/>
      <c r="C33" s="54"/>
      <c r="E33" s="54"/>
      <c r="F33" s="54" t="s">
        <v>86</v>
      </c>
      <c r="G33" s="54"/>
      <c r="H33" s="54"/>
      <c r="I33" s="54"/>
      <c r="J33" s="54"/>
    </row>
    <row r="34" spans="1:10">
      <c r="A34" s="54"/>
      <c r="B34" s="54"/>
      <c r="C34" s="54"/>
      <c r="E34" s="54"/>
      <c r="F34" s="54" t="s">
        <v>87</v>
      </c>
      <c r="G34" s="54"/>
      <c r="H34" s="54"/>
      <c r="I34" s="54"/>
      <c r="J34" s="54"/>
    </row>
    <row r="35" spans="1:10">
      <c r="A35" s="54"/>
      <c r="B35" s="54"/>
      <c r="C35" s="54"/>
      <c r="E35" s="54"/>
      <c r="F35" s="54" t="s">
        <v>197</v>
      </c>
      <c r="G35" s="54"/>
      <c r="H35" s="54"/>
      <c r="I35" s="54"/>
      <c r="J35" s="54"/>
    </row>
    <row r="36" spans="1:10">
      <c r="A36" s="54"/>
      <c r="B36" s="54"/>
      <c r="C36" s="54"/>
      <c r="E36" s="54"/>
      <c r="F36" s="54" t="s">
        <v>217</v>
      </c>
      <c r="G36" s="54"/>
      <c r="H36" s="54"/>
      <c r="I36" s="54"/>
      <c r="J36" s="54"/>
    </row>
    <row r="37" spans="1:10">
      <c r="A37" s="54"/>
      <c r="B37" s="54"/>
      <c r="C37" s="54"/>
      <c r="E37" s="54"/>
      <c r="F37" s="54" t="s">
        <v>88</v>
      </c>
      <c r="G37" s="54"/>
      <c r="H37" s="54"/>
      <c r="I37" s="54"/>
      <c r="J37" s="54"/>
    </row>
    <row r="38" spans="1:10">
      <c r="A38" s="54"/>
      <c r="B38" s="54"/>
      <c r="C38" s="54"/>
      <c r="E38" s="54"/>
      <c r="F38" s="54" t="s">
        <v>89</v>
      </c>
      <c r="G38" s="54"/>
      <c r="H38" s="54"/>
      <c r="I38" s="54"/>
      <c r="J38" s="54"/>
    </row>
    <row r="39" spans="1:10">
      <c r="A39" s="54"/>
      <c r="B39" s="54"/>
      <c r="C39" s="54"/>
      <c r="E39" s="54"/>
      <c r="F39" s="54" t="s">
        <v>1</v>
      </c>
      <c r="G39" s="54"/>
      <c r="H39" s="54"/>
      <c r="I39" s="54"/>
      <c r="J39" s="54"/>
    </row>
    <row r="40" spans="1:10">
      <c r="A40" s="54"/>
      <c r="B40" s="54"/>
      <c r="C40" s="54"/>
      <c r="E40" s="54"/>
      <c r="F40" s="54" t="s">
        <v>42</v>
      </c>
      <c r="G40" s="54"/>
      <c r="H40" s="54"/>
      <c r="I40" s="54"/>
      <c r="J40" s="54"/>
    </row>
    <row r="41" spans="1:10">
      <c r="A41" s="54"/>
      <c r="B41" s="54"/>
      <c r="C41" s="54"/>
      <c r="E41" s="54"/>
      <c r="F41" s="54" t="s">
        <v>90</v>
      </c>
      <c r="G41" s="54"/>
      <c r="H41" s="54"/>
      <c r="I41" s="54"/>
      <c r="J41" s="54"/>
    </row>
    <row r="42" spans="1:10">
      <c r="A42" s="54"/>
      <c r="B42" s="54"/>
      <c r="C42" s="54"/>
      <c r="E42" s="54"/>
      <c r="F42" s="54" t="s">
        <v>91</v>
      </c>
      <c r="G42" s="54"/>
      <c r="H42" s="54"/>
      <c r="I42" s="54"/>
      <c r="J42" s="54"/>
    </row>
    <row r="43" spans="1:10">
      <c r="A43" s="54"/>
      <c r="B43" s="54"/>
      <c r="C43" s="54"/>
      <c r="E43" s="54"/>
      <c r="F43" s="54" t="s">
        <v>92</v>
      </c>
      <c r="G43" s="54"/>
      <c r="H43" s="54"/>
      <c r="I43" s="54"/>
      <c r="J43" s="54"/>
    </row>
    <row r="44" spans="1:10">
      <c r="A44" s="54"/>
      <c r="B44" s="54"/>
      <c r="C44" s="54"/>
      <c r="E44" s="54"/>
      <c r="F44" s="54" t="s">
        <v>93</v>
      </c>
      <c r="G44" s="54"/>
      <c r="H44" s="54"/>
      <c r="I44" s="54"/>
      <c r="J44" s="54"/>
    </row>
    <row r="45" spans="1:10">
      <c r="A45" s="54"/>
      <c r="B45" s="54"/>
      <c r="C45" s="54"/>
      <c r="E45" s="54"/>
      <c r="F45" s="54" t="s">
        <v>94</v>
      </c>
      <c r="G45" s="54"/>
      <c r="H45" s="54"/>
      <c r="I45" s="54"/>
      <c r="J45" s="54"/>
    </row>
    <row r="46" spans="1:10">
      <c r="A46" s="54"/>
      <c r="B46" s="54"/>
      <c r="C46" s="54"/>
      <c r="E46" s="54"/>
      <c r="F46" s="54" t="s">
        <v>5</v>
      </c>
      <c r="G46" s="54"/>
      <c r="H46" s="54"/>
      <c r="I46" s="54"/>
      <c r="J46" s="54"/>
    </row>
    <row r="47" spans="1:10">
      <c r="A47" s="54"/>
      <c r="B47" s="54"/>
      <c r="C47" s="54"/>
      <c r="E47" s="54"/>
      <c r="F47" s="54" t="s">
        <v>95</v>
      </c>
      <c r="G47" s="54"/>
      <c r="H47" s="54"/>
      <c r="I47" s="54"/>
      <c r="J47" s="54"/>
    </row>
    <row r="48" spans="1:10">
      <c r="A48" s="54"/>
      <c r="B48" s="54"/>
      <c r="C48" s="54"/>
      <c r="E48" s="54"/>
      <c r="F48" s="54" t="s">
        <v>12</v>
      </c>
      <c r="G48" s="54"/>
      <c r="H48" s="54"/>
      <c r="I48" s="54"/>
      <c r="J48" s="54"/>
    </row>
    <row r="49" spans="1:10">
      <c r="A49" s="54"/>
      <c r="B49" s="54"/>
      <c r="C49" s="54"/>
      <c r="E49" s="54"/>
      <c r="F49" s="54" t="s">
        <v>96</v>
      </c>
      <c r="G49" s="54"/>
      <c r="H49" s="54"/>
      <c r="I49" s="54"/>
      <c r="J49" s="54"/>
    </row>
    <row r="50" spans="1:10">
      <c r="A50" s="54"/>
      <c r="B50" s="54"/>
      <c r="C50" s="54"/>
      <c r="E50" s="54"/>
      <c r="F50" s="54" t="s">
        <v>97</v>
      </c>
      <c r="G50" s="54"/>
      <c r="H50" s="54"/>
      <c r="I50" s="54"/>
      <c r="J50" s="54"/>
    </row>
    <row r="51" spans="1:10">
      <c r="A51" s="54"/>
      <c r="B51" s="54"/>
      <c r="C51" s="54"/>
      <c r="E51" s="54"/>
      <c r="F51" s="54" t="s">
        <v>98</v>
      </c>
      <c r="G51" s="54"/>
      <c r="H51" s="54"/>
      <c r="I51" s="54"/>
      <c r="J51" s="54"/>
    </row>
    <row r="52" spans="1:10">
      <c r="A52" s="54"/>
      <c r="B52" s="54"/>
      <c r="C52" s="54"/>
      <c r="E52" s="54"/>
      <c r="F52" s="54" t="s">
        <v>99</v>
      </c>
      <c r="G52" s="54"/>
      <c r="H52" s="54"/>
      <c r="I52" s="54"/>
      <c r="J52" s="54"/>
    </row>
    <row r="53" spans="1:10">
      <c r="A53" s="54"/>
      <c r="B53" s="54"/>
      <c r="C53" s="54"/>
      <c r="E53" s="54"/>
      <c r="F53" s="54" t="s">
        <v>100</v>
      </c>
      <c r="G53" s="54"/>
      <c r="H53" s="54"/>
      <c r="I53" s="54"/>
      <c r="J53" s="54"/>
    </row>
    <row r="54" spans="1:10">
      <c r="A54" s="54"/>
      <c r="B54" s="54"/>
      <c r="C54" s="54"/>
      <c r="E54" s="54"/>
      <c r="F54" s="54" t="s">
        <v>101</v>
      </c>
      <c r="G54" s="54"/>
      <c r="H54" s="54"/>
      <c r="I54" s="54"/>
      <c r="J54" s="54"/>
    </row>
    <row r="55" spans="1:10">
      <c r="A55" s="54"/>
      <c r="B55" s="54"/>
      <c r="C55" s="54"/>
      <c r="E55" s="54"/>
      <c r="F55" s="54" t="s">
        <v>102</v>
      </c>
      <c r="G55" s="54"/>
      <c r="H55" s="54"/>
      <c r="I55" s="54"/>
      <c r="J55" s="54"/>
    </row>
    <row r="56" spans="1:10">
      <c r="A56" s="54"/>
      <c r="B56" s="54"/>
      <c r="C56" s="54"/>
      <c r="E56" s="54"/>
      <c r="F56" s="54" t="s">
        <v>103</v>
      </c>
      <c r="G56" s="54"/>
      <c r="H56" s="54"/>
      <c r="I56" s="54"/>
      <c r="J56" s="54"/>
    </row>
    <row r="57" spans="1:10">
      <c r="A57" s="54"/>
      <c r="B57" s="54"/>
      <c r="C57" s="54"/>
      <c r="E57" s="54"/>
      <c r="F57" s="54" t="s">
        <v>104</v>
      </c>
      <c r="G57" s="54"/>
      <c r="H57" s="54"/>
      <c r="I57" s="54"/>
      <c r="J57" s="54"/>
    </row>
    <row r="58" spans="1:10">
      <c r="A58" s="54"/>
      <c r="B58" s="54"/>
      <c r="C58" s="54"/>
      <c r="E58" s="54"/>
      <c r="F58" s="54" t="s">
        <v>15</v>
      </c>
      <c r="G58" s="54"/>
      <c r="H58" s="54"/>
      <c r="I58" s="54"/>
      <c r="J58" s="54"/>
    </row>
    <row r="59" spans="1:10">
      <c r="A59" s="54"/>
      <c r="B59" s="54"/>
      <c r="C59" s="54"/>
      <c r="E59" s="54"/>
      <c r="F59" s="54" t="s">
        <v>105</v>
      </c>
      <c r="G59" s="54"/>
      <c r="H59" s="54"/>
      <c r="I59" s="54"/>
      <c r="J59" s="54"/>
    </row>
    <row r="60" spans="1:10">
      <c r="A60" s="54"/>
      <c r="B60" s="54"/>
      <c r="C60" s="54"/>
      <c r="E60" s="54"/>
      <c r="F60" s="54"/>
      <c r="G60" s="54"/>
      <c r="H60" s="54"/>
      <c r="I60" s="54"/>
      <c r="J60" s="54"/>
    </row>
    <row r="61" spans="1:10">
      <c r="A61" s="54"/>
      <c r="B61" s="54"/>
      <c r="C61" s="54"/>
      <c r="E61" s="54"/>
      <c r="F61" s="54"/>
      <c r="G61" s="54"/>
      <c r="H61" s="54"/>
      <c r="I61" s="54"/>
      <c r="J61" s="54"/>
    </row>
    <row r="62" spans="1:10">
      <c r="A62" s="54"/>
      <c r="B62" s="54"/>
      <c r="C62" s="54"/>
      <c r="E62" s="54"/>
      <c r="F62" s="54"/>
      <c r="G62" s="54"/>
      <c r="H62" s="54"/>
      <c r="I62" s="54"/>
      <c r="J62" s="54"/>
    </row>
    <row r="63" spans="1:10">
      <c r="A63" s="54"/>
      <c r="B63" s="54"/>
      <c r="C63" s="54"/>
      <c r="E63" s="54"/>
      <c r="F63" s="54"/>
      <c r="G63" s="54"/>
      <c r="H63" s="54"/>
      <c r="I63" s="54"/>
      <c r="J63" s="54"/>
    </row>
    <row r="64" spans="1:10">
      <c r="A64" s="54"/>
      <c r="B64" s="54"/>
      <c r="C64" s="54"/>
      <c r="E64" s="54"/>
      <c r="F64" s="54"/>
      <c r="G64" s="54"/>
      <c r="H64" s="54"/>
      <c r="I64" s="54"/>
      <c r="J64" s="54"/>
    </row>
    <row r="65" spans="1:10">
      <c r="A65" s="54"/>
      <c r="B65" s="54"/>
      <c r="C65" s="54"/>
      <c r="E65" s="54"/>
      <c r="F65" s="54"/>
      <c r="G65" s="54"/>
      <c r="H65" s="54"/>
      <c r="I65" s="54"/>
      <c r="J65" s="54"/>
    </row>
    <row r="66" spans="1:10">
      <c r="A66" s="54"/>
      <c r="B66" s="54"/>
      <c r="C66" s="54"/>
      <c r="E66" s="54"/>
      <c r="F66" s="54"/>
      <c r="G66" s="54"/>
      <c r="H66" s="54"/>
      <c r="I66" s="54"/>
      <c r="J66" s="54"/>
    </row>
    <row r="67" spans="1:10">
      <c r="A67" s="54"/>
      <c r="B67" s="54"/>
      <c r="C67" s="54"/>
      <c r="E67" s="54"/>
      <c r="F67" s="54"/>
      <c r="G67" s="54"/>
      <c r="H67" s="54"/>
      <c r="I67" s="54"/>
      <c r="J67" s="54"/>
    </row>
    <row r="68" spans="1:10">
      <c r="A68" s="54"/>
      <c r="B68" s="54"/>
      <c r="C68" s="54"/>
      <c r="E68" s="54"/>
      <c r="F68" s="54"/>
      <c r="G68" s="54"/>
      <c r="H68" s="54"/>
      <c r="I68" s="54"/>
      <c r="J68" s="54"/>
    </row>
    <row r="69" spans="1:10">
      <c r="A69" s="54"/>
      <c r="B69" s="54"/>
      <c r="C69" s="54"/>
      <c r="E69" s="54"/>
      <c r="F69" s="54"/>
      <c r="G69" s="54"/>
      <c r="H69" s="54"/>
      <c r="I69" s="54"/>
      <c r="J69" s="54"/>
    </row>
    <row r="70" spans="1:10">
      <c r="A70" s="54"/>
      <c r="B70" s="54"/>
      <c r="C70" s="54"/>
      <c r="E70" s="54"/>
      <c r="F70" s="54"/>
      <c r="G70" s="54"/>
      <c r="H70" s="54"/>
      <c r="I70" s="54"/>
      <c r="J70" s="54"/>
    </row>
    <row r="71" spans="1:10">
      <c r="A71" s="54"/>
      <c r="B71" s="54"/>
      <c r="C71" s="54"/>
      <c r="E71" s="54"/>
      <c r="F71" s="54"/>
      <c r="G71" s="54"/>
      <c r="H71" s="54"/>
      <c r="I71" s="54"/>
      <c r="J71" s="54"/>
    </row>
    <row r="72" spans="1:10">
      <c r="A72" s="54"/>
      <c r="B72" s="54"/>
      <c r="C72" s="54"/>
      <c r="E72" s="54"/>
      <c r="F72" s="54"/>
      <c r="G72" s="54"/>
      <c r="H72" s="54"/>
      <c r="I72" s="54"/>
      <c r="J72" s="54"/>
    </row>
    <row r="73" spans="1:10">
      <c r="A73" s="54"/>
      <c r="B73" s="54"/>
      <c r="C73" s="54"/>
      <c r="E73" s="54"/>
      <c r="F73" s="54"/>
      <c r="G73" s="54"/>
      <c r="H73" s="54"/>
      <c r="I73" s="54"/>
      <c r="J73" s="54"/>
    </row>
    <row r="74" spans="1:10">
      <c r="A74" s="54"/>
      <c r="B74" s="54"/>
      <c r="C74" s="54"/>
      <c r="E74" s="54"/>
      <c r="F74" s="54"/>
      <c r="G74" s="54"/>
      <c r="H74" s="54"/>
      <c r="I74" s="54"/>
      <c r="J74" s="54"/>
    </row>
    <row r="75" spans="1:10">
      <c r="A75" s="54"/>
      <c r="B75" s="54"/>
      <c r="C75" s="54"/>
      <c r="E75" s="54"/>
      <c r="F75" s="54"/>
      <c r="G75" s="54"/>
      <c r="H75" s="54"/>
      <c r="I75" s="54"/>
      <c r="J75" s="54"/>
    </row>
    <row r="76" spans="1:10">
      <c r="A76" s="54"/>
      <c r="B76" s="54"/>
      <c r="C76" s="54"/>
      <c r="E76" s="54"/>
      <c r="F76" s="54"/>
      <c r="G76" s="54"/>
      <c r="H76" s="54"/>
      <c r="I76" s="54"/>
      <c r="J76" s="54"/>
    </row>
    <row r="77" spans="1:10">
      <c r="A77" s="54"/>
      <c r="B77" s="54"/>
      <c r="C77" s="54"/>
      <c r="E77" s="54"/>
      <c r="F77" s="54"/>
      <c r="G77" s="54"/>
      <c r="H77" s="54"/>
      <c r="I77" s="54"/>
      <c r="J77" s="54"/>
    </row>
    <row r="78" spans="1:10">
      <c r="A78" s="54"/>
      <c r="B78" s="54"/>
      <c r="C78" s="54"/>
      <c r="E78" s="54"/>
      <c r="F78" s="54"/>
      <c r="G78" s="54"/>
      <c r="H78" s="54"/>
      <c r="I78" s="54"/>
      <c r="J78" s="54"/>
    </row>
    <row r="79" spans="1:10">
      <c r="A79" s="54"/>
      <c r="B79" s="54"/>
      <c r="C79" s="54"/>
      <c r="E79" s="54"/>
      <c r="F79" s="54"/>
      <c r="G79" s="54"/>
      <c r="H79" s="54"/>
      <c r="I79" s="54"/>
      <c r="J79" s="54"/>
    </row>
    <row r="80" spans="1:10">
      <c r="A80" s="54"/>
      <c r="B80" s="54"/>
      <c r="C80" s="54"/>
      <c r="E80" s="54"/>
      <c r="F80" s="54"/>
      <c r="G80" s="54"/>
      <c r="H80" s="54"/>
      <c r="I80" s="54"/>
      <c r="J80" s="54"/>
    </row>
    <row r="81" spans="1:10">
      <c r="A81" s="54"/>
      <c r="B81" s="54"/>
      <c r="C81" s="54"/>
      <c r="E81" s="54"/>
      <c r="F81" s="54"/>
      <c r="G81" s="54"/>
      <c r="H81" s="54"/>
      <c r="I81" s="54"/>
      <c r="J81" s="54"/>
    </row>
    <row r="82" spans="1:10">
      <c r="A82" s="54"/>
      <c r="B82" s="54"/>
      <c r="C82" s="54"/>
      <c r="E82" s="54"/>
      <c r="F82" s="54"/>
      <c r="G82" s="54"/>
      <c r="H82" s="54"/>
      <c r="I82" s="54"/>
      <c r="J82" s="54"/>
    </row>
    <row r="83" spans="1:10">
      <c r="A83" s="54"/>
      <c r="B83" s="54"/>
      <c r="C83" s="54"/>
      <c r="E83" s="54"/>
      <c r="F83" s="54"/>
      <c r="G83" s="54"/>
      <c r="H83" s="54"/>
      <c r="I83" s="54"/>
      <c r="J83" s="54"/>
    </row>
    <row r="84" spans="1:10">
      <c r="A84" s="54"/>
      <c r="B84" s="54"/>
      <c r="C84" s="54"/>
      <c r="E84" s="54"/>
      <c r="F84" s="54"/>
      <c r="G84" s="54"/>
      <c r="H84" s="54"/>
      <c r="I84" s="54"/>
      <c r="J84" s="54"/>
    </row>
    <row r="85" spans="1:10">
      <c r="A85" s="54"/>
      <c r="B85" s="54"/>
      <c r="C85" s="54"/>
      <c r="E85" s="54"/>
      <c r="F85" s="54"/>
      <c r="G85" s="54"/>
      <c r="H85" s="54"/>
      <c r="I85" s="54"/>
      <c r="J85" s="54"/>
    </row>
    <row r="86" spans="1:10">
      <c r="A86" s="54"/>
      <c r="B86" s="54"/>
      <c r="C86" s="54"/>
      <c r="E86" s="54"/>
      <c r="F86" s="54"/>
      <c r="G86" s="54"/>
      <c r="H86" s="54"/>
      <c r="I86" s="54"/>
      <c r="J86" s="54"/>
    </row>
    <row r="87" spans="1:10">
      <c r="A87" s="54"/>
      <c r="B87" s="54"/>
      <c r="C87" s="54"/>
      <c r="E87" s="54"/>
      <c r="F87" s="54"/>
      <c r="G87" s="54"/>
      <c r="H87" s="54"/>
      <c r="I87" s="54"/>
      <c r="J87" s="54"/>
    </row>
    <row r="88" spans="1:10">
      <c r="A88" s="54"/>
      <c r="B88" s="54"/>
      <c r="C88" s="54"/>
      <c r="E88" s="54"/>
      <c r="F88" s="54"/>
      <c r="G88" s="54"/>
      <c r="H88" s="54"/>
      <c r="I88" s="54"/>
      <c r="J88" s="54"/>
    </row>
    <row r="89" spans="1:10">
      <c r="A89" s="54"/>
      <c r="B89" s="54"/>
      <c r="C89" s="54"/>
      <c r="E89" s="54"/>
      <c r="F89" s="54"/>
      <c r="G89" s="54"/>
      <c r="H89" s="54"/>
      <c r="I89" s="54"/>
      <c r="J89" s="54"/>
    </row>
    <row r="90" spans="1:10">
      <c r="A90" s="54"/>
      <c r="B90" s="54"/>
      <c r="C90" s="54"/>
      <c r="E90" s="54"/>
      <c r="F90" s="54"/>
      <c r="G90" s="54"/>
      <c r="H90" s="54"/>
      <c r="I90" s="54"/>
      <c r="J90" s="54"/>
    </row>
    <row r="91" spans="1:10">
      <c r="A91" s="54"/>
      <c r="B91" s="54"/>
      <c r="C91" s="54"/>
      <c r="E91" s="54"/>
      <c r="F91" s="54"/>
      <c r="G91" s="54"/>
      <c r="H91" s="54"/>
      <c r="I91" s="54"/>
      <c r="J91" s="54"/>
    </row>
    <row r="92" spans="1:10">
      <c r="A92" s="54"/>
      <c r="B92" s="54"/>
      <c r="C92" s="54"/>
      <c r="E92" s="54"/>
      <c r="F92" s="54"/>
      <c r="G92" s="54"/>
      <c r="H92" s="54"/>
      <c r="I92" s="54"/>
      <c r="J92" s="54"/>
    </row>
    <row r="93" spans="1:10">
      <c r="A93" s="54"/>
      <c r="B93" s="54"/>
      <c r="C93" s="54"/>
      <c r="E93" s="54"/>
      <c r="F93" s="54"/>
      <c r="G93" s="54"/>
      <c r="H93" s="54"/>
      <c r="I93" s="54"/>
      <c r="J93" s="54"/>
    </row>
    <row r="94" spans="1:10">
      <c r="A94" s="54"/>
      <c r="B94" s="54"/>
      <c r="C94" s="54"/>
      <c r="E94" s="54"/>
      <c r="F94" s="54"/>
      <c r="G94" s="54"/>
      <c r="H94" s="54"/>
      <c r="I94" s="54"/>
      <c r="J94" s="54"/>
    </row>
    <row r="97" spans="4:4">
      <c r="D97" s="54"/>
    </row>
  </sheetData>
  <autoFilter ref="A1:L1"/>
  <dataValidations count="1">
    <dataValidation type="list" allowBlank="1" showInputMessage="1" showErrorMessage="1" sqref="E8">
      <formula1>$E$2:$E$26</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POAI CONSOLIDADO</vt:lpstr>
      <vt:lpstr>INSTRUCTIVO</vt:lpstr>
      <vt:lpstr>TD X MPI</vt:lpstr>
      <vt:lpstr>TD POSPRE FONDO</vt:lpstr>
      <vt:lpstr>TD PI - POSPRE </vt:lpstr>
      <vt:lpstr>TD MOD CONTRA -PAA</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dc:creator>
  <cp:lastModifiedBy>Cristian Camilo Rodriguez Melo</cp:lastModifiedBy>
  <dcterms:created xsi:type="dcterms:W3CDTF">2021-12-30T20:19:09Z</dcterms:created>
  <dcterms:modified xsi:type="dcterms:W3CDTF">2024-06-17T23:34:01Z</dcterms:modified>
</cp:coreProperties>
</file>